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4\01_obec_ROZPOČET_2024\06_Upr_rozp_NIV_obec_2024_upr_k_03_10_2024\"/>
    </mc:Choice>
  </mc:AlternateContent>
  <xr:revisionPtr revIDLastSave="0" documentId="13_ncr:1_{C1149F74-C256-4B08-8CB8-7E8716E063E0}" xr6:coauthVersionLast="47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ČL!$AT$1:$AT$315</definedName>
    <definedName name="_xlnm._FilterDatabase" localSheetId="2" hidden="1">FR!$T$1:$T$444</definedName>
    <definedName name="_xlnm._FilterDatabase" localSheetId="9" hidden="1">JI!$AP$1:$AP$159</definedName>
    <definedName name="_xlnm._FilterDatabase" localSheetId="3" hidden="1">JN!$AT$1:$AT$204</definedName>
    <definedName name="_xlnm._FilterDatabase" localSheetId="1" hidden="1">LB!$A$1:$A$1212</definedName>
    <definedName name="_xlnm._FilterDatabase" localSheetId="7" hidden="1">NB!$AT$1:$AT$155</definedName>
    <definedName name="_xlnm._FilterDatabase" localSheetId="8" hidden="1">SM!$AT$1:$AT$183</definedName>
    <definedName name="_xlnm._FilterDatabase" localSheetId="4" hidden="1">TA!$AT$1:$AT$133</definedName>
    <definedName name="_xlnm._FilterDatabase" localSheetId="10" hidden="1">TU!$AT$1:$AT$221</definedName>
    <definedName name="_xlnm._FilterDatabase" localSheetId="5" hidden="1">ŽB!$AT$1:$AT$133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3" i="41" l="1"/>
  <c r="AR13" i="41"/>
  <c r="AQ14" i="41"/>
  <c r="AR14" i="41"/>
  <c r="BB14" i="41" s="1"/>
  <c r="AQ15" i="41"/>
  <c r="BA15" i="41" s="1"/>
  <c r="AR15" i="41"/>
  <c r="AQ17" i="41"/>
  <c r="AR17" i="41"/>
  <c r="AQ18" i="41"/>
  <c r="AR18" i="41"/>
  <c r="BB18" i="41" s="1"/>
  <c r="AQ19" i="41"/>
  <c r="AS19" i="41" s="1"/>
  <c r="AR19" i="41"/>
  <c r="AQ20" i="41"/>
  <c r="AR20" i="41"/>
  <c r="AQ22" i="41"/>
  <c r="AR22" i="41"/>
  <c r="BB22" i="41" s="1"/>
  <c r="AQ23" i="41"/>
  <c r="AR23" i="41"/>
  <c r="AQ24" i="41"/>
  <c r="AR24" i="41"/>
  <c r="BB24" i="41" s="1"/>
  <c r="AQ25" i="41"/>
  <c r="AR25" i="41"/>
  <c r="AQ26" i="41"/>
  <c r="AR26" i="41"/>
  <c r="BB26" i="41" s="1"/>
  <c r="AQ28" i="41"/>
  <c r="AQ29" i="41" s="1"/>
  <c r="AR28" i="41"/>
  <c r="AR29" i="41" s="1"/>
  <c r="AQ30" i="41"/>
  <c r="AR30" i="41"/>
  <c r="BB30" i="41" s="1"/>
  <c r="AQ31" i="41"/>
  <c r="AR31" i="41"/>
  <c r="AQ32" i="41"/>
  <c r="AR32" i="41"/>
  <c r="AQ33" i="41"/>
  <c r="BA33" i="41" s="1"/>
  <c r="AR33" i="41"/>
  <c r="BB33" i="41" s="1"/>
  <c r="AQ34" i="41"/>
  <c r="AS34" i="41" s="1"/>
  <c r="AR34" i="41"/>
  <c r="AQ35" i="41"/>
  <c r="AR35" i="41"/>
  <c r="BB35" i="41" s="1"/>
  <c r="AQ37" i="41"/>
  <c r="BA37" i="41" s="1"/>
  <c r="AR37" i="41"/>
  <c r="AQ38" i="41"/>
  <c r="AR38" i="41"/>
  <c r="AQ39" i="41"/>
  <c r="AR39" i="41"/>
  <c r="AQ40" i="41"/>
  <c r="BA40" i="41" s="1"/>
  <c r="AR40" i="41"/>
  <c r="BB40" i="41" s="1"/>
  <c r="AQ41" i="41"/>
  <c r="BA41" i="41" s="1"/>
  <c r="AR41" i="41"/>
  <c r="AQ42" i="41"/>
  <c r="AR42" i="41"/>
  <c r="BB42" i="41" s="1"/>
  <c r="AQ44" i="41"/>
  <c r="AR44" i="41"/>
  <c r="BB44" i="41" s="1"/>
  <c r="AQ45" i="41"/>
  <c r="AS45" i="41" s="1"/>
  <c r="AR45" i="41"/>
  <c r="AQ46" i="41"/>
  <c r="AR46" i="41"/>
  <c r="AQ47" i="41"/>
  <c r="BA47" i="41" s="1"/>
  <c r="AR47" i="41"/>
  <c r="BB47" i="41" s="1"/>
  <c r="AQ48" i="41"/>
  <c r="AS48" i="41" s="1"/>
  <c r="AR48" i="41"/>
  <c r="AQ49" i="41"/>
  <c r="AR49" i="41"/>
  <c r="AQ51" i="41"/>
  <c r="AR51" i="41"/>
  <c r="BB51" i="41" s="1"/>
  <c r="AQ52" i="41"/>
  <c r="BA52" i="41" s="1"/>
  <c r="AR52" i="41"/>
  <c r="AQ53" i="41"/>
  <c r="AR53" i="41"/>
  <c r="BB53" i="41" s="1"/>
  <c r="AQ54" i="41"/>
  <c r="AR54" i="41"/>
  <c r="BB54" i="41" s="1"/>
  <c r="AQ55" i="41"/>
  <c r="AS55" i="41" s="1"/>
  <c r="AR55" i="41"/>
  <c r="AQ56" i="41"/>
  <c r="AR56" i="41"/>
  <c r="AQ57" i="41"/>
  <c r="AR57" i="41"/>
  <c r="BB57" i="41" s="1"/>
  <c r="AQ59" i="41"/>
  <c r="AR59" i="41"/>
  <c r="AQ60" i="41"/>
  <c r="AR60" i="41"/>
  <c r="BB60" i="41" s="1"/>
  <c r="AQ62" i="41"/>
  <c r="AR62" i="41"/>
  <c r="BB62" i="41" s="1"/>
  <c r="AQ63" i="41"/>
  <c r="AS63" i="41" s="1"/>
  <c r="AR63" i="41"/>
  <c r="AQ64" i="41"/>
  <c r="AR64" i="41"/>
  <c r="AQ66" i="41"/>
  <c r="AR66" i="41"/>
  <c r="AQ67" i="41"/>
  <c r="AR67" i="41"/>
  <c r="AQ68" i="41"/>
  <c r="AR68" i="41"/>
  <c r="AQ69" i="41"/>
  <c r="AR69" i="41"/>
  <c r="AQ70" i="41"/>
  <c r="AR70" i="41"/>
  <c r="AQ71" i="41"/>
  <c r="AR71" i="41"/>
  <c r="AQ73" i="41"/>
  <c r="BA73" i="41" s="1"/>
  <c r="AR73" i="41"/>
  <c r="BB73" i="41" s="1"/>
  <c r="AQ74" i="41"/>
  <c r="AS74" i="41" s="1"/>
  <c r="AR74" i="41"/>
  <c r="AQ75" i="41"/>
  <c r="AR75" i="41"/>
  <c r="BB75" i="41" s="1"/>
  <c r="AQ76" i="41"/>
  <c r="AR76" i="41"/>
  <c r="BB76" i="41" s="1"/>
  <c r="AQ77" i="41"/>
  <c r="AR77" i="41"/>
  <c r="AQ78" i="41"/>
  <c r="AR78" i="41"/>
  <c r="BB78" i="41" s="1"/>
  <c r="AQ80" i="41"/>
  <c r="AR80" i="41"/>
  <c r="AQ81" i="41"/>
  <c r="AR81" i="41"/>
  <c r="BB81" i="41" s="1"/>
  <c r="AQ82" i="41"/>
  <c r="BA82" i="41" s="1"/>
  <c r="AR82" i="41"/>
  <c r="AQ84" i="41"/>
  <c r="AR84" i="41"/>
  <c r="AQ85" i="41"/>
  <c r="BA85" i="41" s="1"/>
  <c r="AR85" i="41"/>
  <c r="BB85" i="41" s="1"/>
  <c r="AQ86" i="41"/>
  <c r="AR86" i="41"/>
  <c r="BB86" i="41" s="1"/>
  <c r="AQ88" i="41"/>
  <c r="AR88" i="41"/>
  <c r="BB88" i="41" s="1"/>
  <c r="AQ89" i="41"/>
  <c r="AR89" i="41"/>
  <c r="BB89" i="41" s="1"/>
  <c r="AQ90" i="41"/>
  <c r="BA90" i="41" s="1"/>
  <c r="AR90" i="41"/>
  <c r="BB90" i="41" s="1"/>
  <c r="AQ91" i="41"/>
  <c r="AR91" i="41"/>
  <c r="BB91" i="41" s="1"/>
  <c r="AQ92" i="41"/>
  <c r="AR92" i="41"/>
  <c r="AQ94" i="41"/>
  <c r="BA94" i="41" s="1"/>
  <c r="AR94" i="41"/>
  <c r="AQ95" i="41"/>
  <c r="AR95" i="41"/>
  <c r="BB95" i="41" s="1"/>
  <c r="AQ96" i="41"/>
  <c r="AR96" i="41"/>
  <c r="BB96" i="41" s="1"/>
  <c r="AQ98" i="41"/>
  <c r="AR98" i="41"/>
  <c r="AQ99" i="41"/>
  <c r="AR99" i="41"/>
  <c r="AQ100" i="41"/>
  <c r="BA100" i="41" s="1"/>
  <c r="AR100" i="41"/>
  <c r="BB100" i="41" s="1"/>
  <c r="AQ102" i="41"/>
  <c r="BA102" i="41" s="1"/>
  <c r="AR102" i="41"/>
  <c r="AQ103" i="41"/>
  <c r="AR103" i="41"/>
  <c r="BB103" i="41" s="1"/>
  <c r="AQ104" i="41"/>
  <c r="AR104" i="41"/>
  <c r="BB104" i="41" s="1"/>
  <c r="AQ105" i="41"/>
  <c r="BA105" i="41" s="1"/>
  <c r="AR105" i="41"/>
  <c r="AQ106" i="41"/>
  <c r="AR106" i="41"/>
  <c r="BB106" i="41" s="1"/>
  <c r="AQ107" i="41"/>
  <c r="AR107" i="41"/>
  <c r="BB107" i="41" s="1"/>
  <c r="AQ108" i="41"/>
  <c r="AQ154" i="41" s="1"/>
  <c r="AR108" i="41"/>
  <c r="AQ110" i="41"/>
  <c r="AR110" i="41"/>
  <c r="BB110" i="41" s="1"/>
  <c r="AQ111" i="41"/>
  <c r="BA111" i="41" s="1"/>
  <c r="AR111" i="41"/>
  <c r="AQ112" i="41"/>
  <c r="AR112" i="41"/>
  <c r="BB112" i="41" s="1"/>
  <c r="AQ113" i="41"/>
  <c r="AR113" i="41"/>
  <c r="BB113" i="41" s="1"/>
  <c r="AQ114" i="41"/>
  <c r="AR114" i="41"/>
  <c r="BB114" i="41" s="1"/>
  <c r="AQ115" i="41"/>
  <c r="BA115" i="41" s="1"/>
  <c r="AR115" i="41"/>
  <c r="AQ117" i="41"/>
  <c r="AR117" i="41"/>
  <c r="BB117" i="41" s="1"/>
  <c r="AQ118" i="41"/>
  <c r="AR118" i="41"/>
  <c r="BB118" i="41" s="1"/>
  <c r="AQ119" i="41"/>
  <c r="AR119" i="41"/>
  <c r="BB119" i="41" s="1"/>
  <c r="AQ120" i="41"/>
  <c r="AR120" i="41"/>
  <c r="BB120" i="41" s="1"/>
  <c r="AQ121" i="41"/>
  <c r="AR121" i="41"/>
  <c r="AQ122" i="41"/>
  <c r="BA122" i="41" s="1"/>
  <c r="AR122" i="41"/>
  <c r="BB122" i="41" s="1"/>
  <c r="AQ123" i="41"/>
  <c r="AR123" i="41"/>
  <c r="BB123" i="41" s="1"/>
  <c r="AQ125" i="41"/>
  <c r="BA125" i="41" s="1"/>
  <c r="AR125" i="41"/>
  <c r="AQ126" i="41"/>
  <c r="AR126" i="41"/>
  <c r="BB126" i="41" s="1"/>
  <c r="AQ127" i="41"/>
  <c r="AR127" i="41"/>
  <c r="AQ129" i="41"/>
  <c r="AR129" i="41"/>
  <c r="AQ130" i="41"/>
  <c r="AR130" i="41"/>
  <c r="BB130" i="41" s="1"/>
  <c r="AQ131" i="41"/>
  <c r="AR131" i="41"/>
  <c r="AQ132" i="41"/>
  <c r="AR132" i="41"/>
  <c r="BB132" i="41" s="1"/>
  <c r="AQ134" i="41"/>
  <c r="BA134" i="41" s="1"/>
  <c r="AR134" i="41"/>
  <c r="AQ135" i="41"/>
  <c r="AR135" i="41"/>
  <c r="AQ136" i="41"/>
  <c r="AR136" i="41"/>
  <c r="AQ137" i="41"/>
  <c r="AR137" i="41"/>
  <c r="BB137" i="41" s="1"/>
  <c r="AQ138" i="41"/>
  <c r="AR138" i="41"/>
  <c r="AQ139" i="41"/>
  <c r="AR139" i="41"/>
  <c r="BB139" i="41" s="1"/>
  <c r="AP140" i="41"/>
  <c r="AO140" i="41"/>
  <c r="AP133" i="41"/>
  <c r="AO133" i="41"/>
  <c r="AP128" i="41"/>
  <c r="AO128" i="41"/>
  <c r="AP124" i="41"/>
  <c r="AO124" i="41"/>
  <c r="AP116" i="41"/>
  <c r="AO116" i="41"/>
  <c r="AP109" i="41"/>
  <c r="AO109" i="41"/>
  <c r="AP101" i="41"/>
  <c r="AO101" i="41"/>
  <c r="AP97" i="41"/>
  <c r="AO97" i="41"/>
  <c r="AP93" i="41"/>
  <c r="AO93" i="41"/>
  <c r="AP87" i="41"/>
  <c r="AO87" i="41"/>
  <c r="AP83" i="41"/>
  <c r="AO83" i="41"/>
  <c r="AP79" i="41"/>
  <c r="AO79" i="41"/>
  <c r="AP72" i="41"/>
  <c r="AO72" i="41"/>
  <c r="AP65" i="41"/>
  <c r="AO65" i="41"/>
  <c r="AP61" i="41"/>
  <c r="AO61" i="41"/>
  <c r="AP58" i="41"/>
  <c r="AO58" i="41"/>
  <c r="AP50" i="41"/>
  <c r="AO50" i="41"/>
  <c r="AP43" i="41"/>
  <c r="AO43" i="41"/>
  <c r="AP36" i="41"/>
  <c r="AO36" i="41"/>
  <c r="AP29" i="41"/>
  <c r="AO29" i="41"/>
  <c r="AP27" i="41"/>
  <c r="AO27" i="41"/>
  <c r="AP21" i="41"/>
  <c r="AO21" i="41"/>
  <c r="AP16" i="41"/>
  <c r="AO16" i="41"/>
  <c r="I205" i="42"/>
  <c r="C21" i="47"/>
  <c r="D21" i="47"/>
  <c r="E21" i="47"/>
  <c r="F21" i="47"/>
  <c r="G21" i="47"/>
  <c r="H21" i="47"/>
  <c r="I21" i="47"/>
  <c r="J21" i="47"/>
  <c r="C22" i="47"/>
  <c r="D22" i="47"/>
  <c r="E22" i="47"/>
  <c r="F22" i="47"/>
  <c r="G22" i="47"/>
  <c r="H22" i="47"/>
  <c r="I22" i="47"/>
  <c r="J22" i="47"/>
  <c r="B22" i="47"/>
  <c r="B21" i="47"/>
  <c r="AP217" i="42"/>
  <c r="AO217" i="42"/>
  <c r="AN217" i="42"/>
  <c r="AM217" i="42"/>
  <c r="AL217" i="42"/>
  <c r="AK217" i="42"/>
  <c r="AJ217" i="42"/>
  <c r="AI217" i="42"/>
  <c r="AF217" i="42"/>
  <c r="AE217" i="42"/>
  <c r="Z217" i="42"/>
  <c r="Y217" i="42"/>
  <c r="X217" i="42"/>
  <c r="V217" i="42"/>
  <c r="U217" i="42"/>
  <c r="T217" i="42"/>
  <c r="S217" i="42"/>
  <c r="Q217" i="42"/>
  <c r="P217" i="42"/>
  <c r="O217" i="42"/>
  <c r="N217" i="42"/>
  <c r="M217" i="42"/>
  <c r="L217" i="42"/>
  <c r="K217" i="42"/>
  <c r="J217" i="42"/>
  <c r="I217" i="42"/>
  <c r="AP216" i="42"/>
  <c r="AO216" i="42"/>
  <c r="AN216" i="42"/>
  <c r="AM216" i="42"/>
  <c r="AL216" i="42"/>
  <c r="AK216" i="42"/>
  <c r="AJ216" i="42"/>
  <c r="AI216" i="42"/>
  <c r="AF216" i="42"/>
  <c r="AE216" i="42"/>
  <c r="Z216" i="42"/>
  <c r="Y216" i="42"/>
  <c r="X216" i="42"/>
  <c r="V216" i="42"/>
  <c r="U216" i="42"/>
  <c r="T216" i="42"/>
  <c r="S216" i="42"/>
  <c r="Q216" i="42"/>
  <c r="P216" i="42"/>
  <c r="O216" i="42"/>
  <c r="N216" i="42"/>
  <c r="M216" i="42"/>
  <c r="L216" i="42"/>
  <c r="K216" i="42"/>
  <c r="J216" i="42"/>
  <c r="I216" i="42"/>
  <c r="AP215" i="42"/>
  <c r="AO215" i="42"/>
  <c r="AN215" i="42"/>
  <c r="AM215" i="42"/>
  <c r="AL215" i="42"/>
  <c r="AK215" i="42"/>
  <c r="AJ215" i="42"/>
  <c r="AI215" i="42"/>
  <c r="AF215" i="42"/>
  <c r="AE215" i="42"/>
  <c r="Z215" i="42"/>
  <c r="Y215" i="42"/>
  <c r="X215" i="42"/>
  <c r="V215" i="42"/>
  <c r="U215" i="42"/>
  <c r="T215" i="42"/>
  <c r="S215" i="42"/>
  <c r="Q215" i="42"/>
  <c r="P215" i="42"/>
  <c r="O215" i="42"/>
  <c r="N215" i="42"/>
  <c r="M215" i="42"/>
  <c r="L215" i="42"/>
  <c r="K215" i="42"/>
  <c r="J215" i="42"/>
  <c r="I215" i="42"/>
  <c r="AP214" i="42"/>
  <c r="AO214" i="42"/>
  <c r="AN214" i="42"/>
  <c r="AM214" i="42"/>
  <c r="AL214" i="42"/>
  <c r="AK214" i="42"/>
  <c r="AJ214" i="42"/>
  <c r="AI214" i="42"/>
  <c r="AF214" i="42"/>
  <c r="AE214" i="42"/>
  <c r="Z214" i="42"/>
  <c r="Y214" i="42"/>
  <c r="X214" i="42"/>
  <c r="V214" i="42"/>
  <c r="U214" i="42"/>
  <c r="T214" i="42"/>
  <c r="S214" i="42"/>
  <c r="Q214" i="42"/>
  <c r="P214" i="42"/>
  <c r="O214" i="42"/>
  <c r="N214" i="42"/>
  <c r="M214" i="42"/>
  <c r="L214" i="42"/>
  <c r="K214" i="42"/>
  <c r="J214" i="42"/>
  <c r="I214" i="42"/>
  <c r="BB213" i="42"/>
  <c r="BA213" i="42"/>
  <c r="AZ213" i="42"/>
  <c r="AY213" i="42"/>
  <c r="AX213" i="42"/>
  <c r="AW213" i="42"/>
  <c r="AV213" i="42"/>
  <c r="AU213" i="42"/>
  <c r="AT213" i="42"/>
  <c r="AS213" i="42"/>
  <c r="AR213" i="42"/>
  <c r="AQ213" i="42"/>
  <c r="AP213" i="42"/>
  <c r="AO213" i="42"/>
  <c r="AN213" i="42"/>
  <c r="AM213" i="42"/>
  <c r="AL213" i="42"/>
  <c r="AK213" i="42"/>
  <c r="AJ213" i="42"/>
  <c r="AI213" i="42"/>
  <c r="AH213" i="42"/>
  <c r="AG213" i="42"/>
  <c r="AF213" i="42"/>
  <c r="AE213" i="42"/>
  <c r="AD213" i="42"/>
  <c r="AC213" i="42"/>
  <c r="AB213" i="42"/>
  <c r="AA213" i="42"/>
  <c r="Z213" i="42"/>
  <c r="Y213" i="42"/>
  <c r="X213" i="42"/>
  <c r="W213" i="42"/>
  <c r="V213" i="42"/>
  <c r="U213" i="42"/>
  <c r="T213" i="42"/>
  <c r="S213" i="42"/>
  <c r="R213" i="42"/>
  <c r="Q213" i="42"/>
  <c r="P213" i="42"/>
  <c r="O213" i="42"/>
  <c r="N213" i="42"/>
  <c r="M213" i="42"/>
  <c r="L213" i="42"/>
  <c r="K213" i="42"/>
  <c r="J213" i="42"/>
  <c r="I213" i="42"/>
  <c r="BB212" i="42"/>
  <c r="BA212" i="42"/>
  <c r="AZ212" i="42"/>
  <c r="AY212" i="42"/>
  <c r="AX212" i="42"/>
  <c r="AW212" i="42"/>
  <c r="AV212" i="42"/>
  <c r="AU212" i="42"/>
  <c r="AT212" i="42"/>
  <c r="AS212" i="42"/>
  <c r="AR212" i="42"/>
  <c r="AQ212" i="42"/>
  <c r="AP212" i="42"/>
  <c r="AO212" i="42"/>
  <c r="AN212" i="42"/>
  <c r="AM212" i="42"/>
  <c r="AL212" i="42"/>
  <c r="AK212" i="42"/>
  <c r="AJ212" i="42"/>
  <c r="AI212" i="42"/>
  <c r="AH212" i="42"/>
  <c r="AG212" i="42"/>
  <c r="AF212" i="42"/>
  <c r="AE212" i="42"/>
  <c r="AD212" i="42"/>
  <c r="AC212" i="42"/>
  <c r="AB212" i="42"/>
  <c r="AA212" i="42"/>
  <c r="Z212" i="42"/>
  <c r="Y212" i="42"/>
  <c r="X212" i="42"/>
  <c r="W212" i="42"/>
  <c r="V212" i="42"/>
  <c r="U212" i="42"/>
  <c r="T212" i="42"/>
  <c r="S212" i="42"/>
  <c r="R212" i="42"/>
  <c r="Q212" i="42"/>
  <c r="P212" i="42"/>
  <c r="O212" i="42"/>
  <c r="N212" i="42"/>
  <c r="M212" i="42"/>
  <c r="L212" i="42"/>
  <c r="K212" i="42"/>
  <c r="J212" i="42"/>
  <c r="I212" i="42"/>
  <c r="AP211" i="42"/>
  <c r="AO211" i="42"/>
  <c r="AN211" i="42"/>
  <c r="AM211" i="42"/>
  <c r="AL211" i="42"/>
  <c r="AK211" i="42"/>
  <c r="AJ211" i="42"/>
  <c r="AI211" i="42"/>
  <c r="AF211" i="42"/>
  <c r="AE211" i="42"/>
  <c r="Z211" i="42"/>
  <c r="Y211" i="42"/>
  <c r="X211" i="42"/>
  <c r="V211" i="42"/>
  <c r="U211" i="42"/>
  <c r="T211" i="42"/>
  <c r="S211" i="42"/>
  <c r="Q211" i="42"/>
  <c r="P211" i="42"/>
  <c r="O211" i="42"/>
  <c r="N211" i="42"/>
  <c r="M211" i="42"/>
  <c r="L211" i="42"/>
  <c r="K211" i="42"/>
  <c r="J211" i="42"/>
  <c r="I211" i="42"/>
  <c r="AP210" i="42"/>
  <c r="AO210" i="42"/>
  <c r="AN210" i="42"/>
  <c r="AM210" i="42"/>
  <c r="AL210" i="42"/>
  <c r="AK210" i="42"/>
  <c r="AJ210" i="42"/>
  <c r="AI210" i="42"/>
  <c r="AF210" i="42"/>
  <c r="AE210" i="42"/>
  <c r="Z210" i="42"/>
  <c r="Y210" i="42"/>
  <c r="X210" i="42"/>
  <c r="V210" i="42"/>
  <c r="U210" i="42"/>
  <c r="T210" i="42"/>
  <c r="S210" i="42"/>
  <c r="Q210" i="42"/>
  <c r="P210" i="42"/>
  <c r="O210" i="42"/>
  <c r="N210" i="42"/>
  <c r="M210" i="42"/>
  <c r="L210" i="42"/>
  <c r="K210" i="42"/>
  <c r="J210" i="42"/>
  <c r="I210" i="42"/>
  <c r="AP209" i="42"/>
  <c r="AO209" i="42"/>
  <c r="AN209" i="42"/>
  <c r="AM209" i="42"/>
  <c r="AL209" i="42"/>
  <c r="AK209" i="42"/>
  <c r="AJ209" i="42"/>
  <c r="AI209" i="42"/>
  <c r="AF209" i="42"/>
  <c r="AE209" i="42"/>
  <c r="Z209" i="42"/>
  <c r="Y209" i="42"/>
  <c r="X209" i="42"/>
  <c r="V209" i="42"/>
  <c r="U209" i="42"/>
  <c r="T209" i="42"/>
  <c r="S209" i="42"/>
  <c r="Q209" i="42"/>
  <c r="P209" i="42"/>
  <c r="O209" i="42"/>
  <c r="N209" i="42"/>
  <c r="M209" i="42"/>
  <c r="L209" i="42"/>
  <c r="K209" i="42"/>
  <c r="J209" i="42"/>
  <c r="I209" i="42"/>
  <c r="AP208" i="42"/>
  <c r="AO208" i="42"/>
  <c r="AN208" i="42"/>
  <c r="AM208" i="42"/>
  <c r="AL208" i="42"/>
  <c r="AK208" i="42"/>
  <c r="AJ208" i="42"/>
  <c r="AI208" i="42"/>
  <c r="AF208" i="42"/>
  <c r="AE208" i="42"/>
  <c r="Z208" i="42"/>
  <c r="Y208" i="42"/>
  <c r="X208" i="42"/>
  <c r="V208" i="42"/>
  <c r="U208" i="42"/>
  <c r="T208" i="42"/>
  <c r="S208" i="42"/>
  <c r="Q208" i="42"/>
  <c r="P208" i="42"/>
  <c r="O208" i="42"/>
  <c r="N208" i="42"/>
  <c r="M208" i="42"/>
  <c r="L208" i="42"/>
  <c r="K208" i="42"/>
  <c r="J208" i="42"/>
  <c r="I208" i="42"/>
  <c r="O205" i="42"/>
  <c r="AP203" i="42"/>
  <c r="AO203" i="42"/>
  <c r="AN203" i="42"/>
  <c r="AM203" i="42"/>
  <c r="AL203" i="42"/>
  <c r="AK203" i="42"/>
  <c r="AJ203" i="42"/>
  <c r="AI203" i="42"/>
  <c r="AF203" i="42"/>
  <c r="AE203" i="42"/>
  <c r="Z203" i="42"/>
  <c r="Y203" i="42"/>
  <c r="X203" i="42"/>
  <c r="V203" i="42"/>
  <c r="U203" i="42"/>
  <c r="T203" i="42"/>
  <c r="S203" i="42"/>
  <c r="AR202" i="42"/>
  <c r="BB202" i="42" s="1"/>
  <c r="AQ202" i="42"/>
  <c r="AG202" i="42"/>
  <c r="AY202" i="42" s="1"/>
  <c r="AA202" i="42"/>
  <c r="AV202" i="42" s="1"/>
  <c r="R202" i="42"/>
  <c r="W202" i="42" s="1"/>
  <c r="AR201" i="42"/>
  <c r="BB201" i="42" s="1"/>
  <c r="AQ201" i="42"/>
  <c r="AG201" i="42"/>
  <c r="AY201" i="42" s="1"/>
  <c r="AA201" i="42"/>
  <c r="AV201" i="42" s="1"/>
  <c r="R201" i="42"/>
  <c r="W201" i="42" s="1"/>
  <c r="AR200" i="42"/>
  <c r="BB200" i="42" s="1"/>
  <c r="AQ200" i="42"/>
  <c r="BA200" i="42" s="1"/>
  <c r="AG200" i="42"/>
  <c r="AY200" i="42" s="1"/>
  <c r="AA200" i="42"/>
  <c r="AV200" i="42" s="1"/>
  <c r="R200" i="42"/>
  <c r="W200" i="42" s="1"/>
  <c r="AR199" i="42"/>
  <c r="BB199" i="42" s="1"/>
  <c r="AQ199" i="42"/>
  <c r="AG199" i="42"/>
  <c r="AY199" i="42" s="1"/>
  <c r="AA199" i="42"/>
  <c r="AV199" i="42" s="1"/>
  <c r="R199" i="42"/>
  <c r="W199" i="42" s="1"/>
  <c r="AR198" i="42"/>
  <c r="BB198" i="42" s="1"/>
  <c r="AQ198" i="42"/>
  <c r="BA198" i="42" s="1"/>
  <c r="AG198" i="42"/>
  <c r="AY198" i="42" s="1"/>
  <c r="AA198" i="42"/>
  <c r="AV198" i="42" s="1"/>
  <c r="R198" i="42"/>
  <c r="W198" i="42" s="1"/>
  <c r="AD198" i="42" s="1"/>
  <c r="AX198" i="42" s="1"/>
  <c r="AR197" i="42"/>
  <c r="BB197" i="42" s="1"/>
  <c r="AQ197" i="42"/>
  <c r="AG197" i="42"/>
  <c r="AA197" i="42"/>
  <c r="AV197" i="42" s="1"/>
  <c r="R197" i="42"/>
  <c r="W197" i="42" s="1"/>
  <c r="AP196" i="42"/>
  <c r="AO196" i="42"/>
  <c r="AN196" i="42"/>
  <c r="AM196" i="42"/>
  <c r="AL196" i="42"/>
  <c r="AK196" i="42"/>
  <c r="AJ196" i="42"/>
  <c r="AI196" i="42"/>
  <c r="AF196" i="42"/>
  <c r="AE196" i="42"/>
  <c r="Z196" i="42"/>
  <c r="Y196" i="42"/>
  <c r="X196" i="42"/>
  <c r="V196" i="42"/>
  <c r="U196" i="42"/>
  <c r="T196" i="42"/>
  <c r="S196" i="42"/>
  <c r="AR195" i="42"/>
  <c r="AQ195" i="42"/>
  <c r="BA195" i="42" s="1"/>
  <c r="AG195" i="42"/>
  <c r="AY195" i="42" s="1"/>
  <c r="AA195" i="42"/>
  <c r="AV195" i="42" s="1"/>
  <c r="R195" i="42"/>
  <c r="W195" i="42" s="1"/>
  <c r="AR194" i="42"/>
  <c r="AQ194" i="42"/>
  <c r="BA194" i="42" s="1"/>
  <c r="AG194" i="42"/>
  <c r="AY194" i="42" s="1"/>
  <c r="AA194" i="42"/>
  <c r="AV194" i="42" s="1"/>
  <c r="R194" i="42"/>
  <c r="W194" i="42" s="1"/>
  <c r="AR193" i="42"/>
  <c r="BB193" i="42" s="1"/>
  <c r="AQ193" i="42"/>
  <c r="AG193" i="42"/>
  <c r="AY193" i="42" s="1"/>
  <c r="AA193" i="42"/>
  <c r="AV193" i="42" s="1"/>
  <c r="R193" i="42"/>
  <c r="W193" i="42" s="1"/>
  <c r="AR192" i="42"/>
  <c r="BB192" i="42" s="1"/>
  <c r="AQ192" i="42"/>
  <c r="BA192" i="42" s="1"/>
  <c r="AG192" i="42"/>
  <c r="AY192" i="42" s="1"/>
  <c r="AA192" i="42"/>
  <c r="AV192" i="42" s="1"/>
  <c r="R192" i="42"/>
  <c r="W192" i="42" s="1"/>
  <c r="AR191" i="42"/>
  <c r="AQ191" i="42"/>
  <c r="BA191" i="42" s="1"/>
  <c r="AG191" i="42"/>
  <c r="AA191" i="42"/>
  <c r="AV191" i="42" s="1"/>
  <c r="R191" i="42"/>
  <c r="AP190" i="42"/>
  <c r="AO190" i="42"/>
  <c r="AN190" i="42"/>
  <c r="AM190" i="42"/>
  <c r="AL190" i="42"/>
  <c r="AK190" i="42"/>
  <c r="AJ190" i="42"/>
  <c r="AI190" i="42"/>
  <c r="AF190" i="42"/>
  <c r="AE190" i="42"/>
  <c r="Z190" i="42"/>
  <c r="Y190" i="42"/>
  <c r="X190" i="42"/>
  <c r="V190" i="42"/>
  <c r="U190" i="42"/>
  <c r="T190" i="42"/>
  <c r="S190" i="42"/>
  <c r="AR189" i="42"/>
  <c r="BB189" i="42" s="1"/>
  <c r="AQ189" i="42"/>
  <c r="BA189" i="42" s="1"/>
  <c r="AG189" i="42"/>
  <c r="AY189" i="42" s="1"/>
  <c r="AA189" i="42"/>
  <c r="AV189" i="42" s="1"/>
  <c r="R189" i="42"/>
  <c r="W189" i="42" s="1"/>
  <c r="AR188" i="42"/>
  <c r="BB188" i="42" s="1"/>
  <c r="AQ188" i="42"/>
  <c r="AG188" i="42"/>
  <c r="AY188" i="42" s="1"/>
  <c r="AA188" i="42"/>
  <c r="AV188" i="42" s="1"/>
  <c r="R188" i="42"/>
  <c r="W188" i="42" s="1"/>
  <c r="AR187" i="42"/>
  <c r="BB187" i="42" s="1"/>
  <c r="AQ187" i="42"/>
  <c r="AG187" i="42"/>
  <c r="AY187" i="42" s="1"/>
  <c r="AA187" i="42"/>
  <c r="AV187" i="42" s="1"/>
  <c r="R187" i="42"/>
  <c r="W187" i="42" s="1"/>
  <c r="AR186" i="42"/>
  <c r="AQ186" i="42"/>
  <c r="BA186" i="42" s="1"/>
  <c r="AG186" i="42"/>
  <c r="AY186" i="42" s="1"/>
  <c r="AA186" i="42"/>
  <c r="AV186" i="42" s="1"/>
  <c r="R186" i="42"/>
  <c r="AR185" i="42"/>
  <c r="AQ185" i="42"/>
  <c r="AG185" i="42"/>
  <c r="AA185" i="42"/>
  <c r="R185" i="42"/>
  <c r="W185" i="42" s="1"/>
  <c r="AP184" i="42"/>
  <c r="AO184" i="42"/>
  <c r="AN184" i="42"/>
  <c r="AM184" i="42"/>
  <c r="AL184" i="42"/>
  <c r="AK184" i="42"/>
  <c r="AJ184" i="42"/>
  <c r="AI184" i="42"/>
  <c r="AF184" i="42"/>
  <c r="AE184" i="42"/>
  <c r="Z184" i="42"/>
  <c r="Y184" i="42"/>
  <c r="X184" i="42"/>
  <c r="V184" i="42"/>
  <c r="U184" i="42"/>
  <c r="T184" i="42"/>
  <c r="S184" i="42"/>
  <c r="AR183" i="42"/>
  <c r="AQ183" i="42"/>
  <c r="BA183" i="42" s="1"/>
  <c r="AG183" i="42"/>
  <c r="AY183" i="42" s="1"/>
  <c r="AA183" i="42"/>
  <c r="AV183" i="42" s="1"/>
  <c r="R183" i="42"/>
  <c r="W183" i="42" s="1"/>
  <c r="AC183" i="42" s="1"/>
  <c r="AW183" i="42" s="1"/>
  <c r="AR182" i="42"/>
  <c r="BB182" i="42" s="1"/>
  <c r="AQ182" i="42"/>
  <c r="BA182" i="42" s="1"/>
  <c r="AG182" i="42"/>
  <c r="AY182" i="42" s="1"/>
  <c r="AA182" i="42"/>
  <c r="AV182" i="42" s="1"/>
  <c r="R182" i="42"/>
  <c r="W182" i="42" s="1"/>
  <c r="AR181" i="42"/>
  <c r="BB181" i="42" s="1"/>
  <c r="AQ181" i="42"/>
  <c r="AG181" i="42"/>
  <c r="AY181" i="42" s="1"/>
  <c r="AA181" i="42"/>
  <c r="AV181" i="42" s="1"/>
  <c r="R181" i="42"/>
  <c r="W181" i="42" s="1"/>
  <c r="AC181" i="42" s="1"/>
  <c r="AW181" i="42" s="1"/>
  <c r="AR180" i="42"/>
  <c r="BB180" i="42" s="1"/>
  <c r="AQ180" i="42"/>
  <c r="BA180" i="42" s="1"/>
  <c r="AG180" i="42"/>
  <c r="AY180" i="42" s="1"/>
  <c r="AA180" i="42"/>
  <c r="AV180" i="42" s="1"/>
  <c r="R180" i="42"/>
  <c r="W180" i="42" s="1"/>
  <c r="AD180" i="42" s="1"/>
  <c r="AX180" i="42" s="1"/>
  <c r="AR179" i="42"/>
  <c r="BB179" i="42" s="1"/>
  <c r="AQ179" i="42"/>
  <c r="AG179" i="42"/>
  <c r="AY179" i="42" s="1"/>
  <c r="AA179" i="42"/>
  <c r="AV179" i="42" s="1"/>
  <c r="R179" i="42"/>
  <c r="W179" i="42" s="1"/>
  <c r="AR178" i="42"/>
  <c r="BB178" i="42" s="1"/>
  <c r="AQ178" i="42"/>
  <c r="BA178" i="42" s="1"/>
  <c r="AG178" i="42"/>
  <c r="AY178" i="42" s="1"/>
  <c r="AA178" i="42"/>
  <c r="R178" i="42"/>
  <c r="W178" i="42" s="1"/>
  <c r="AC178" i="42" s="1"/>
  <c r="AW178" i="42" s="1"/>
  <c r="AP177" i="42"/>
  <c r="AO177" i="42"/>
  <c r="AN177" i="42"/>
  <c r="AM177" i="42"/>
  <c r="AL177" i="42"/>
  <c r="AK177" i="42"/>
  <c r="AJ177" i="42"/>
  <c r="AI177" i="42"/>
  <c r="AF177" i="42"/>
  <c r="AE177" i="42"/>
  <c r="Z177" i="42"/>
  <c r="Y177" i="42"/>
  <c r="X177" i="42"/>
  <c r="V177" i="42"/>
  <c r="U177" i="42"/>
  <c r="T177" i="42"/>
  <c r="S177" i="42"/>
  <c r="AR176" i="42"/>
  <c r="BB176" i="42" s="1"/>
  <c r="AQ176" i="42"/>
  <c r="BA176" i="42" s="1"/>
  <c r="AG176" i="42"/>
  <c r="AY176" i="42" s="1"/>
  <c r="AA176" i="42"/>
  <c r="AV176" i="42" s="1"/>
  <c r="R176" i="42"/>
  <c r="W176" i="42" s="1"/>
  <c r="AR175" i="42"/>
  <c r="BB175" i="42" s="1"/>
  <c r="AQ175" i="42"/>
  <c r="AG175" i="42"/>
  <c r="AY175" i="42" s="1"/>
  <c r="AA175" i="42"/>
  <c r="AV175" i="42" s="1"/>
  <c r="R175" i="42"/>
  <c r="W175" i="42" s="1"/>
  <c r="AR174" i="42"/>
  <c r="BB174" i="42" s="1"/>
  <c r="AQ174" i="42"/>
  <c r="AG174" i="42"/>
  <c r="AY174" i="42" s="1"/>
  <c r="AA174" i="42"/>
  <c r="R174" i="42"/>
  <c r="W174" i="42" s="1"/>
  <c r="AR173" i="42"/>
  <c r="BB173" i="42" s="1"/>
  <c r="AQ173" i="42"/>
  <c r="AG173" i="42"/>
  <c r="AY173" i="42" s="1"/>
  <c r="AA173" i="42"/>
  <c r="AV173" i="42" s="1"/>
  <c r="R173" i="42"/>
  <c r="W173" i="42" s="1"/>
  <c r="AR172" i="42"/>
  <c r="AQ172" i="42"/>
  <c r="AG172" i="42"/>
  <c r="AA172" i="42"/>
  <c r="R172" i="42"/>
  <c r="W172" i="42" s="1"/>
  <c r="AU172" i="42" s="1"/>
  <c r="AP171" i="42"/>
  <c r="AO171" i="42"/>
  <c r="AN171" i="42"/>
  <c r="AM171" i="42"/>
  <c r="AL171" i="42"/>
  <c r="AK171" i="42"/>
  <c r="AJ171" i="42"/>
  <c r="AI171" i="42"/>
  <c r="AF171" i="42"/>
  <c r="AE171" i="42"/>
  <c r="Z171" i="42"/>
  <c r="Y171" i="42"/>
  <c r="X171" i="42"/>
  <c r="V171" i="42"/>
  <c r="U171" i="42"/>
  <c r="T171" i="42"/>
  <c r="S171" i="42"/>
  <c r="AR170" i="42"/>
  <c r="AQ170" i="42"/>
  <c r="BA170" i="42" s="1"/>
  <c r="AG170" i="42"/>
  <c r="AY170" i="42" s="1"/>
  <c r="AA170" i="42"/>
  <c r="AV170" i="42" s="1"/>
  <c r="R170" i="42"/>
  <c r="W170" i="42" s="1"/>
  <c r="AD170" i="42" s="1"/>
  <c r="AX170" i="42" s="1"/>
  <c r="AR169" i="42"/>
  <c r="BB169" i="42" s="1"/>
  <c r="AQ169" i="42"/>
  <c r="BA169" i="42" s="1"/>
  <c r="AG169" i="42"/>
  <c r="AA169" i="42"/>
  <c r="R169" i="42"/>
  <c r="W169" i="42" s="1"/>
  <c r="AR168" i="42"/>
  <c r="AQ168" i="42"/>
  <c r="AG168" i="42"/>
  <c r="AY168" i="42" s="1"/>
  <c r="AA168" i="42"/>
  <c r="AV168" i="42" s="1"/>
  <c r="R168" i="42"/>
  <c r="W168" i="42" s="1"/>
  <c r="AP167" i="42"/>
  <c r="AO167" i="42"/>
  <c r="AN167" i="42"/>
  <c r="AM167" i="42"/>
  <c r="AL167" i="42"/>
  <c r="AK167" i="42"/>
  <c r="AJ167" i="42"/>
  <c r="AI167" i="42"/>
  <c r="AF167" i="42"/>
  <c r="AE167" i="42"/>
  <c r="Z167" i="42"/>
  <c r="Y167" i="42"/>
  <c r="X167" i="42"/>
  <c r="V167" i="42"/>
  <c r="U167" i="42"/>
  <c r="T167" i="42"/>
  <c r="S167" i="42"/>
  <c r="AR166" i="42"/>
  <c r="BB166" i="42" s="1"/>
  <c r="AQ166" i="42"/>
  <c r="AG166" i="42"/>
  <c r="AY166" i="42" s="1"/>
  <c r="AA166" i="42"/>
  <c r="AV166" i="42" s="1"/>
  <c r="R166" i="42"/>
  <c r="W166" i="42" s="1"/>
  <c r="AR165" i="42"/>
  <c r="BB165" i="42" s="1"/>
  <c r="AQ165" i="42"/>
  <c r="BA165" i="42" s="1"/>
  <c r="AG165" i="42"/>
  <c r="AY165" i="42" s="1"/>
  <c r="AA165" i="42"/>
  <c r="AV165" i="42" s="1"/>
  <c r="R165" i="42"/>
  <c r="W165" i="42" s="1"/>
  <c r="AU165" i="42" s="1"/>
  <c r="AR164" i="42"/>
  <c r="BB164" i="42" s="1"/>
  <c r="AQ164" i="42"/>
  <c r="BA164" i="42" s="1"/>
  <c r="AG164" i="42"/>
  <c r="AY164" i="42" s="1"/>
  <c r="AA164" i="42"/>
  <c r="AV164" i="42" s="1"/>
  <c r="R164" i="42"/>
  <c r="W164" i="42" s="1"/>
  <c r="AR163" i="42"/>
  <c r="BB163" i="42" s="1"/>
  <c r="AQ163" i="42"/>
  <c r="AG163" i="42"/>
  <c r="AY163" i="42" s="1"/>
  <c r="AA163" i="42"/>
  <c r="AV163" i="42" s="1"/>
  <c r="R163" i="42"/>
  <c r="W163" i="42" s="1"/>
  <c r="AR162" i="42"/>
  <c r="BB162" i="42" s="1"/>
  <c r="AQ162" i="42"/>
  <c r="AG162" i="42"/>
  <c r="AA162" i="42"/>
  <c r="AV162" i="42" s="1"/>
  <c r="R162" i="42"/>
  <c r="AP161" i="42"/>
  <c r="AO161" i="42"/>
  <c r="AN161" i="42"/>
  <c r="AM161" i="42"/>
  <c r="AL161" i="42"/>
  <c r="AK161" i="42"/>
  <c r="AJ161" i="42"/>
  <c r="AI161" i="42"/>
  <c r="AF161" i="42"/>
  <c r="AE161" i="42"/>
  <c r="Z161" i="42"/>
  <c r="Y161" i="42"/>
  <c r="X161" i="42"/>
  <c r="V161" i="42"/>
  <c r="U161" i="42"/>
  <c r="T161" i="42"/>
  <c r="S161" i="42"/>
  <c r="AR160" i="42"/>
  <c r="AQ160" i="42"/>
  <c r="BA160" i="42" s="1"/>
  <c r="AG160" i="42"/>
  <c r="AY160" i="42" s="1"/>
  <c r="AA160" i="42"/>
  <c r="AV160" i="42" s="1"/>
  <c r="R160" i="42"/>
  <c r="W160" i="42" s="1"/>
  <c r="AU160" i="42" s="1"/>
  <c r="AR159" i="42"/>
  <c r="AQ159" i="42"/>
  <c r="BA159" i="42" s="1"/>
  <c r="AG159" i="42"/>
  <c r="AY159" i="42" s="1"/>
  <c r="AA159" i="42"/>
  <c r="AV159" i="42" s="1"/>
  <c r="R159" i="42"/>
  <c r="AP158" i="42"/>
  <c r="AO158" i="42"/>
  <c r="AN158" i="42"/>
  <c r="AM158" i="42"/>
  <c r="AL158" i="42"/>
  <c r="AK158" i="42"/>
  <c r="AJ158" i="42"/>
  <c r="AI158" i="42"/>
  <c r="AF158" i="42"/>
  <c r="AE158" i="42"/>
  <c r="Z158" i="42"/>
  <c r="Y158" i="42"/>
  <c r="X158" i="42"/>
  <c r="V158" i="42"/>
  <c r="U158" i="42"/>
  <c r="T158" i="42"/>
  <c r="S158" i="42"/>
  <c r="AR157" i="42"/>
  <c r="BB157" i="42" s="1"/>
  <c r="AQ157" i="42"/>
  <c r="BA157" i="42" s="1"/>
  <c r="AG157" i="42"/>
  <c r="AY157" i="42" s="1"/>
  <c r="AA157" i="42"/>
  <c r="AV157" i="42" s="1"/>
  <c r="R157" i="42"/>
  <c r="W157" i="42" s="1"/>
  <c r="AD157" i="42" s="1"/>
  <c r="AX157" i="42" s="1"/>
  <c r="AR156" i="42"/>
  <c r="BB156" i="42" s="1"/>
  <c r="AQ156" i="42"/>
  <c r="BA156" i="42" s="1"/>
  <c r="AG156" i="42"/>
  <c r="AY156" i="42" s="1"/>
  <c r="AA156" i="42"/>
  <c r="AV156" i="42" s="1"/>
  <c r="R156" i="42"/>
  <c r="W156" i="42" s="1"/>
  <c r="AR155" i="42"/>
  <c r="BB155" i="42" s="1"/>
  <c r="AQ155" i="42"/>
  <c r="AG155" i="42"/>
  <c r="AY155" i="42" s="1"/>
  <c r="AA155" i="42"/>
  <c r="AV155" i="42" s="1"/>
  <c r="R155" i="42"/>
  <c r="W155" i="42" s="1"/>
  <c r="AR154" i="42"/>
  <c r="AQ154" i="42"/>
  <c r="BA154" i="42" s="1"/>
  <c r="AG154" i="42"/>
  <c r="AY154" i="42" s="1"/>
  <c r="AA154" i="42"/>
  <c r="R154" i="42"/>
  <c r="AP153" i="42"/>
  <c r="AO153" i="42"/>
  <c r="AN153" i="42"/>
  <c r="AM153" i="42"/>
  <c r="AL153" i="42"/>
  <c r="AK153" i="42"/>
  <c r="AJ153" i="42"/>
  <c r="AI153" i="42"/>
  <c r="AF153" i="42"/>
  <c r="AE153" i="42"/>
  <c r="Z153" i="42"/>
  <c r="Y153" i="42"/>
  <c r="X153" i="42"/>
  <c r="V153" i="42"/>
  <c r="U153" i="42"/>
  <c r="T153" i="42"/>
  <c r="S153" i="42"/>
  <c r="AR152" i="42"/>
  <c r="BB152" i="42" s="1"/>
  <c r="AQ152" i="42"/>
  <c r="BA152" i="42" s="1"/>
  <c r="AG152" i="42"/>
  <c r="AA152" i="42"/>
  <c r="AV152" i="42" s="1"/>
  <c r="R152" i="42"/>
  <c r="W152" i="42" s="1"/>
  <c r="AC152" i="42" s="1"/>
  <c r="AW152" i="42" s="1"/>
  <c r="AR151" i="42"/>
  <c r="AQ151" i="42"/>
  <c r="BA151" i="42" s="1"/>
  <c r="AG151" i="42"/>
  <c r="AY151" i="42" s="1"/>
  <c r="AA151" i="42"/>
  <c r="R151" i="42"/>
  <c r="W151" i="42" s="1"/>
  <c r="AP150" i="42"/>
  <c r="AO150" i="42"/>
  <c r="AN150" i="42"/>
  <c r="AM150" i="42"/>
  <c r="AL150" i="42"/>
  <c r="AK150" i="42"/>
  <c r="AJ150" i="42"/>
  <c r="AI150" i="42"/>
  <c r="AF150" i="42"/>
  <c r="AE150" i="42"/>
  <c r="Z150" i="42"/>
  <c r="Y150" i="42"/>
  <c r="X150" i="42"/>
  <c r="V150" i="42"/>
  <c r="U150" i="42"/>
  <c r="T150" i="42"/>
  <c r="S150" i="42"/>
  <c r="AR149" i="42"/>
  <c r="BB149" i="42" s="1"/>
  <c r="AQ149" i="42"/>
  <c r="AG149" i="42"/>
  <c r="AY149" i="42" s="1"/>
  <c r="AA149" i="42"/>
  <c r="AV149" i="42" s="1"/>
  <c r="R149" i="42"/>
  <c r="W149" i="42" s="1"/>
  <c r="AR148" i="42"/>
  <c r="BB148" i="42" s="1"/>
  <c r="AQ148" i="42"/>
  <c r="AG148" i="42"/>
  <c r="AY148" i="42" s="1"/>
  <c r="AA148" i="42"/>
  <c r="AV148" i="42" s="1"/>
  <c r="R148" i="42"/>
  <c r="W148" i="42" s="1"/>
  <c r="AR147" i="42"/>
  <c r="BB147" i="42" s="1"/>
  <c r="AQ147" i="42"/>
  <c r="AG147" i="42"/>
  <c r="AY147" i="42" s="1"/>
  <c r="AA147" i="42"/>
  <c r="AV147" i="42" s="1"/>
  <c r="R147" i="42"/>
  <c r="W147" i="42" s="1"/>
  <c r="AR146" i="42"/>
  <c r="BB146" i="42" s="1"/>
  <c r="AQ146" i="42"/>
  <c r="AG146" i="42"/>
  <c r="AY146" i="42" s="1"/>
  <c r="AA146" i="42"/>
  <c r="R146" i="42"/>
  <c r="W146" i="42" s="1"/>
  <c r="AR145" i="42"/>
  <c r="BB145" i="42" s="1"/>
  <c r="AQ145" i="42"/>
  <c r="AG145" i="42"/>
  <c r="AA145" i="42"/>
  <c r="AV145" i="42" s="1"/>
  <c r="R145" i="42"/>
  <c r="W145" i="42" s="1"/>
  <c r="AU145" i="42" s="1"/>
  <c r="AR144" i="42"/>
  <c r="BB144" i="42" s="1"/>
  <c r="AQ144" i="42"/>
  <c r="BA144" i="42" s="1"/>
  <c r="AG144" i="42"/>
  <c r="AY144" i="42" s="1"/>
  <c r="AA144" i="42"/>
  <c r="AV144" i="42" s="1"/>
  <c r="R144" i="42"/>
  <c r="W144" i="42" s="1"/>
  <c r="AD144" i="42" s="1"/>
  <c r="AP143" i="42"/>
  <c r="AO143" i="42"/>
  <c r="AN143" i="42"/>
  <c r="AM143" i="42"/>
  <c r="AL143" i="42"/>
  <c r="AK143" i="42"/>
  <c r="AJ143" i="42"/>
  <c r="AI143" i="42"/>
  <c r="AF143" i="42"/>
  <c r="AE143" i="42"/>
  <c r="Z143" i="42"/>
  <c r="Y143" i="42"/>
  <c r="X143" i="42"/>
  <c r="V143" i="42"/>
  <c r="U143" i="42"/>
  <c r="T143" i="42"/>
  <c r="S143" i="42"/>
  <c r="AR142" i="42"/>
  <c r="BB142" i="42" s="1"/>
  <c r="AQ142" i="42"/>
  <c r="BA142" i="42" s="1"/>
  <c r="AG142" i="42"/>
  <c r="AY142" i="42" s="1"/>
  <c r="AA142" i="42"/>
  <c r="AV142" i="42" s="1"/>
  <c r="R142" i="42"/>
  <c r="W142" i="42" s="1"/>
  <c r="AU142" i="42" s="1"/>
  <c r="AR141" i="42"/>
  <c r="BB141" i="42" s="1"/>
  <c r="AQ141" i="42"/>
  <c r="AG141" i="42"/>
  <c r="AA141" i="42"/>
  <c r="R141" i="42"/>
  <c r="W141" i="42" s="1"/>
  <c r="AP140" i="42"/>
  <c r="AO140" i="42"/>
  <c r="AN140" i="42"/>
  <c r="AM140" i="42"/>
  <c r="AL140" i="42"/>
  <c r="AK140" i="42"/>
  <c r="AJ140" i="42"/>
  <c r="AI140" i="42"/>
  <c r="AF140" i="42"/>
  <c r="AE140" i="42"/>
  <c r="Z140" i="42"/>
  <c r="Y140" i="42"/>
  <c r="X140" i="42"/>
  <c r="V140" i="42"/>
  <c r="U140" i="42"/>
  <c r="T140" i="42"/>
  <c r="S140" i="42"/>
  <c r="AR139" i="42"/>
  <c r="BB139" i="42" s="1"/>
  <c r="AQ139" i="42"/>
  <c r="AG139" i="42"/>
  <c r="AY139" i="42" s="1"/>
  <c r="AA139" i="42"/>
  <c r="AV139" i="42" s="1"/>
  <c r="R139" i="42"/>
  <c r="W139" i="42" s="1"/>
  <c r="AR138" i="42"/>
  <c r="BB138" i="42" s="1"/>
  <c r="AQ138" i="42"/>
  <c r="BA138" i="42" s="1"/>
  <c r="AG138" i="42"/>
  <c r="AA138" i="42"/>
  <c r="R138" i="42"/>
  <c r="AP137" i="42"/>
  <c r="AO137" i="42"/>
  <c r="AN137" i="42"/>
  <c r="AM137" i="42"/>
  <c r="AL137" i="42"/>
  <c r="AK137" i="42"/>
  <c r="AJ137" i="42"/>
  <c r="AI137" i="42"/>
  <c r="AF137" i="42"/>
  <c r="AE137" i="42"/>
  <c r="Z137" i="42"/>
  <c r="Y137" i="42"/>
  <c r="X137" i="42"/>
  <c r="V137" i="42"/>
  <c r="U137" i="42"/>
  <c r="T137" i="42"/>
  <c r="S137" i="42"/>
  <c r="AR136" i="42"/>
  <c r="BB136" i="42" s="1"/>
  <c r="AQ136" i="42"/>
  <c r="AG136" i="42"/>
  <c r="AY136" i="42" s="1"/>
  <c r="AA136" i="42"/>
  <c r="AV136" i="42" s="1"/>
  <c r="R136" i="42"/>
  <c r="W136" i="42" s="1"/>
  <c r="AR135" i="42"/>
  <c r="AQ135" i="42"/>
  <c r="BA135" i="42" s="1"/>
  <c r="AG135" i="42"/>
  <c r="AY135" i="42" s="1"/>
  <c r="AA135" i="42"/>
  <c r="AV135" i="42" s="1"/>
  <c r="R135" i="42"/>
  <c r="W135" i="42" s="1"/>
  <c r="AR134" i="42"/>
  <c r="BB134" i="42" s="1"/>
  <c r="AQ134" i="42"/>
  <c r="AG134" i="42"/>
  <c r="AY134" i="42" s="1"/>
  <c r="AA134" i="42"/>
  <c r="AV134" i="42" s="1"/>
  <c r="R134" i="42"/>
  <c r="W134" i="42" s="1"/>
  <c r="AR133" i="42"/>
  <c r="BB133" i="42" s="1"/>
  <c r="AQ133" i="42"/>
  <c r="BA133" i="42" s="1"/>
  <c r="AG133" i="42"/>
  <c r="AY133" i="42" s="1"/>
  <c r="AA133" i="42"/>
  <c r="AV133" i="42" s="1"/>
  <c r="R133" i="42"/>
  <c r="W133" i="42" s="1"/>
  <c r="AR132" i="42"/>
  <c r="BB132" i="42" s="1"/>
  <c r="AQ132" i="42"/>
  <c r="AG132" i="42"/>
  <c r="AY132" i="42" s="1"/>
  <c r="AA132" i="42"/>
  <c r="R132" i="42"/>
  <c r="W132" i="42" s="1"/>
  <c r="AP131" i="42"/>
  <c r="AO131" i="42"/>
  <c r="AN131" i="42"/>
  <c r="AM131" i="42"/>
  <c r="AL131" i="42"/>
  <c r="AK131" i="42"/>
  <c r="AJ131" i="42"/>
  <c r="AI131" i="42"/>
  <c r="AF131" i="42"/>
  <c r="AE131" i="42"/>
  <c r="Z131" i="42"/>
  <c r="Y131" i="42"/>
  <c r="X131" i="42"/>
  <c r="V131" i="42"/>
  <c r="U131" i="42"/>
  <c r="T131" i="42"/>
  <c r="S131" i="42"/>
  <c r="AR130" i="42"/>
  <c r="BB130" i="42" s="1"/>
  <c r="AQ130" i="42"/>
  <c r="BA130" i="42" s="1"/>
  <c r="AG130" i="42"/>
  <c r="AY130" i="42" s="1"/>
  <c r="AA130" i="42"/>
  <c r="AV130" i="42" s="1"/>
  <c r="R130" i="42"/>
  <c r="W130" i="42" s="1"/>
  <c r="AR129" i="42"/>
  <c r="BB129" i="42" s="1"/>
  <c r="AQ129" i="42"/>
  <c r="BA129" i="42" s="1"/>
  <c r="AG129" i="42"/>
  <c r="AY129" i="42" s="1"/>
  <c r="AA129" i="42"/>
  <c r="AV129" i="42" s="1"/>
  <c r="R129" i="42"/>
  <c r="W129" i="42" s="1"/>
  <c r="AC129" i="42" s="1"/>
  <c r="AW129" i="42" s="1"/>
  <c r="AR128" i="42"/>
  <c r="BB128" i="42" s="1"/>
  <c r="AQ128" i="42"/>
  <c r="BA128" i="42" s="1"/>
  <c r="AG128" i="42"/>
  <c r="AY128" i="42" s="1"/>
  <c r="AA128" i="42"/>
  <c r="AV128" i="42" s="1"/>
  <c r="R128" i="42"/>
  <c r="AP127" i="42"/>
  <c r="AO127" i="42"/>
  <c r="AN127" i="42"/>
  <c r="AM127" i="42"/>
  <c r="AL127" i="42"/>
  <c r="AK127" i="42"/>
  <c r="AJ127" i="42"/>
  <c r="AI127" i="42"/>
  <c r="AF127" i="42"/>
  <c r="AE127" i="42"/>
  <c r="Z127" i="42"/>
  <c r="Y127" i="42"/>
  <c r="X127" i="42"/>
  <c r="V127" i="42"/>
  <c r="U127" i="42"/>
  <c r="T127" i="42"/>
  <c r="S127" i="42"/>
  <c r="AR126" i="42"/>
  <c r="AQ126" i="42"/>
  <c r="BA126" i="42" s="1"/>
  <c r="AG126" i="42"/>
  <c r="AY126" i="42" s="1"/>
  <c r="AA126" i="42"/>
  <c r="R126" i="42"/>
  <c r="W126" i="42" s="1"/>
  <c r="AC126" i="42" s="1"/>
  <c r="AW126" i="42" s="1"/>
  <c r="AR125" i="42"/>
  <c r="AQ125" i="42"/>
  <c r="BA125" i="42" s="1"/>
  <c r="AG125" i="42"/>
  <c r="AY125" i="42" s="1"/>
  <c r="AA125" i="42"/>
  <c r="AV125" i="42" s="1"/>
  <c r="R125" i="42"/>
  <c r="W125" i="42" s="1"/>
  <c r="AR124" i="42"/>
  <c r="BB124" i="42" s="1"/>
  <c r="AQ124" i="42"/>
  <c r="AG124" i="42"/>
  <c r="AY124" i="42" s="1"/>
  <c r="AA124" i="42"/>
  <c r="AV124" i="42" s="1"/>
  <c r="R124" i="42"/>
  <c r="W124" i="42" s="1"/>
  <c r="AR123" i="42"/>
  <c r="BB123" i="42" s="1"/>
  <c r="AQ123" i="42"/>
  <c r="BA123" i="42" s="1"/>
  <c r="AG123" i="42"/>
  <c r="AY123" i="42" s="1"/>
  <c r="AA123" i="42"/>
  <c r="AV123" i="42" s="1"/>
  <c r="R123" i="42"/>
  <c r="W123" i="42" s="1"/>
  <c r="AR122" i="42"/>
  <c r="BB122" i="42" s="1"/>
  <c r="AQ122" i="42"/>
  <c r="AG122" i="42"/>
  <c r="AY122" i="42" s="1"/>
  <c r="AA122" i="42"/>
  <c r="R122" i="42"/>
  <c r="W122" i="42" s="1"/>
  <c r="AD122" i="42" s="1"/>
  <c r="AP121" i="42"/>
  <c r="AO121" i="42"/>
  <c r="AN121" i="42"/>
  <c r="AM121" i="42"/>
  <c r="AL121" i="42"/>
  <c r="AK121" i="42"/>
  <c r="AJ121" i="42"/>
  <c r="AI121" i="42"/>
  <c r="AF121" i="42"/>
  <c r="AE121" i="42"/>
  <c r="Z121" i="42"/>
  <c r="Y121" i="42"/>
  <c r="X121" i="42"/>
  <c r="V121" i="42"/>
  <c r="U121" i="42"/>
  <c r="T121" i="42"/>
  <c r="S121" i="42"/>
  <c r="AR120" i="42"/>
  <c r="BB120" i="42" s="1"/>
  <c r="AQ120" i="42"/>
  <c r="BA120" i="42" s="1"/>
  <c r="AG120" i="42"/>
  <c r="AY120" i="42" s="1"/>
  <c r="AA120" i="42"/>
  <c r="AV120" i="42" s="1"/>
  <c r="R120" i="42"/>
  <c r="W120" i="42" s="1"/>
  <c r="AR119" i="42"/>
  <c r="AQ119" i="42"/>
  <c r="AG119" i="42"/>
  <c r="AA119" i="42"/>
  <c r="R119" i="42"/>
  <c r="AP118" i="42"/>
  <c r="AO118" i="42"/>
  <c r="AN118" i="42"/>
  <c r="AM118" i="42"/>
  <c r="AL118" i="42"/>
  <c r="AK118" i="42"/>
  <c r="AJ118" i="42"/>
  <c r="AI118" i="42"/>
  <c r="AF118" i="42"/>
  <c r="AE118" i="42"/>
  <c r="Z118" i="42"/>
  <c r="Y118" i="42"/>
  <c r="X118" i="42"/>
  <c r="V118" i="42"/>
  <c r="U118" i="42"/>
  <c r="T118" i="42"/>
  <c r="S118" i="42"/>
  <c r="AR117" i="42"/>
  <c r="BB117" i="42" s="1"/>
  <c r="AQ117" i="42"/>
  <c r="AG117" i="42"/>
  <c r="AY117" i="42" s="1"/>
  <c r="AA117" i="42"/>
  <c r="AV117" i="42" s="1"/>
  <c r="R117" i="42"/>
  <c r="W117" i="42" s="1"/>
  <c r="AU117" i="42" s="1"/>
  <c r="AR116" i="42"/>
  <c r="BB116" i="42" s="1"/>
  <c r="AQ116" i="42"/>
  <c r="AG116" i="42"/>
  <c r="AY116" i="42" s="1"/>
  <c r="AA116" i="42"/>
  <c r="AV116" i="42" s="1"/>
  <c r="R116" i="42"/>
  <c r="W116" i="42" s="1"/>
  <c r="AR115" i="42"/>
  <c r="AQ115" i="42"/>
  <c r="BA115" i="42" s="1"/>
  <c r="AG115" i="42"/>
  <c r="AY115" i="42" s="1"/>
  <c r="AA115" i="42"/>
  <c r="AV115" i="42" s="1"/>
  <c r="R115" i="42"/>
  <c r="W115" i="42" s="1"/>
  <c r="AD115" i="42" s="1"/>
  <c r="AX115" i="42" s="1"/>
  <c r="AR114" i="42"/>
  <c r="BB114" i="42" s="1"/>
  <c r="AQ114" i="42"/>
  <c r="AG114" i="42"/>
  <c r="AY114" i="42" s="1"/>
  <c r="AA114" i="42"/>
  <c r="AV114" i="42" s="1"/>
  <c r="R114" i="42"/>
  <c r="W114" i="42" s="1"/>
  <c r="AC114" i="42" s="1"/>
  <c r="AW114" i="42" s="1"/>
  <c r="AR113" i="42"/>
  <c r="BB113" i="42" s="1"/>
  <c r="AQ113" i="42"/>
  <c r="BA113" i="42" s="1"/>
  <c r="AG113" i="42"/>
  <c r="AY113" i="42" s="1"/>
  <c r="AA113" i="42"/>
  <c r="R113" i="42"/>
  <c r="W113" i="42" s="1"/>
  <c r="AR112" i="42"/>
  <c r="AQ112" i="42"/>
  <c r="AG112" i="42"/>
  <c r="AA112" i="42"/>
  <c r="AV112" i="42" s="1"/>
  <c r="R112" i="42"/>
  <c r="AP111" i="42"/>
  <c r="AO111" i="42"/>
  <c r="AN111" i="42"/>
  <c r="AM111" i="42"/>
  <c r="AL111" i="42"/>
  <c r="AK111" i="42"/>
  <c r="AJ111" i="42"/>
  <c r="AI111" i="42"/>
  <c r="AF111" i="42"/>
  <c r="AE111" i="42"/>
  <c r="Z111" i="42"/>
  <c r="Y111" i="42"/>
  <c r="X111" i="42"/>
  <c r="V111" i="42"/>
  <c r="U111" i="42"/>
  <c r="T111" i="42"/>
  <c r="S111" i="42"/>
  <c r="AR110" i="42"/>
  <c r="BB110" i="42" s="1"/>
  <c r="AQ110" i="42"/>
  <c r="AG110" i="42"/>
  <c r="AY110" i="42" s="1"/>
  <c r="AA110" i="42"/>
  <c r="AV110" i="42" s="1"/>
  <c r="R110" i="42"/>
  <c r="W110" i="42" s="1"/>
  <c r="AR109" i="42"/>
  <c r="BB109" i="42" s="1"/>
  <c r="AQ109" i="42"/>
  <c r="AG109" i="42"/>
  <c r="AY109" i="42" s="1"/>
  <c r="AA109" i="42"/>
  <c r="AV109" i="42" s="1"/>
  <c r="R109" i="42"/>
  <c r="W109" i="42" s="1"/>
  <c r="AR108" i="42"/>
  <c r="BB108" i="42" s="1"/>
  <c r="AQ108" i="42"/>
  <c r="BA108" i="42" s="1"/>
  <c r="AG108" i="42"/>
  <c r="AY108" i="42" s="1"/>
  <c r="AA108" i="42"/>
  <c r="AV108" i="42" s="1"/>
  <c r="R108" i="42"/>
  <c r="W108" i="42" s="1"/>
  <c r="AR107" i="42"/>
  <c r="BB107" i="42" s="1"/>
  <c r="AQ107" i="42"/>
  <c r="BA107" i="42" s="1"/>
  <c r="AG107" i="42"/>
  <c r="AY107" i="42" s="1"/>
  <c r="AA107" i="42"/>
  <c r="AV107" i="42" s="1"/>
  <c r="R107" i="42"/>
  <c r="W107" i="42" s="1"/>
  <c r="AR106" i="42"/>
  <c r="BB106" i="42" s="1"/>
  <c r="AQ106" i="42"/>
  <c r="BA106" i="42" s="1"/>
  <c r="AG106" i="42"/>
  <c r="AA106" i="42"/>
  <c r="R106" i="42"/>
  <c r="W106" i="42" s="1"/>
  <c r="AU106" i="42" s="1"/>
  <c r="AP105" i="42"/>
  <c r="AO105" i="42"/>
  <c r="AN105" i="42"/>
  <c r="AM105" i="42"/>
  <c r="AL105" i="42"/>
  <c r="AK105" i="42"/>
  <c r="AJ105" i="42"/>
  <c r="AI105" i="42"/>
  <c r="AF105" i="42"/>
  <c r="AE105" i="42"/>
  <c r="Z105" i="42"/>
  <c r="Y105" i="42"/>
  <c r="X105" i="42"/>
  <c r="V105" i="42"/>
  <c r="U105" i="42"/>
  <c r="T105" i="42"/>
  <c r="S105" i="42"/>
  <c r="AR104" i="42"/>
  <c r="BB104" i="42" s="1"/>
  <c r="AQ104" i="42"/>
  <c r="AG104" i="42"/>
  <c r="AY104" i="42" s="1"/>
  <c r="AA104" i="42"/>
  <c r="AV104" i="42" s="1"/>
  <c r="R104" i="42"/>
  <c r="W104" i="42" s="1"/>
  <c r="AR103" i="42"/>
  <c r="BB103" i="42" s="1"/>
  <c r="AQ103" i="42"/>
  <c r="BA103" i="42" s="1"/>
  <c r="AG103" i="42"/>
  <c r="AY103" i="42" s="1"/>
  <c r="AA103" i="42"/>
  <c r="AV103" i="42" s="1"/>
  <c r="R103" i="42"/>
  <c r="W103" i="42" s="1"/>
  <c r="AR102" i="42"/>
  <c r="BB102" i="42" s="1"/>
  <c r="AQ102" i="42"/>
  <c r="BA102" i="42" s="1"/>
  <c r="AG102" i="42"/>
  <c r="AA102" i="42"/>
  <c r="AV102" i="42" s="1"/>
  <c r="R102" i="42"/>
  <c r="W102" i="42" s="1"/>
  <c r="AP101" i="42"/>
  <c r="AO101" i="42"/>
  <c r="AN101" i="42"/>
  <c r="AM101" i="42"/>
  <c r="AL101" i="42"/>
  <c r="AK101" i="42"/>
  <c r="AJ101" i="42"/>
  <c r="AI101" i="42"/>
  <c r="AF101" i="42"/>
  <c r="AE101" i="42"/>
  <c r="Z101" i="42"/>
  <c r="Y101" i="42"/>
  <c r="X101" i="42"/>
  <c r="V101" i="42"/>
  <c r="U101" i="42"/>
  <c r="T101" i="42"/>
  <c r="S101" i="42"/>
  <c r="AR100" i="42"/>
  <c r="BB100" i="42" s="1"/>
  <c r="AQ100" i="42"/>
  <c r="BA100" i="42" s="1"/>
  <c r="AG100" i="42"/>
  <c r="AY100" i="42" s="1"/>
  <c r="AA100" i="42"/>
  <c r="AV100" i="42" s="1"/>
  <c r="R100" i="42"/>
  <c r="W100" i="42" s="1"/>
  <c r="AR99" i="42"/>
  <c r="BB99" i="42" s="1"/>
  <c r="AQ99" i="42"/>
  <c r="AG99" i="42"/>
  <c r="AY99" i="42" s="1"/>
  <c r="AA99" i="42"/>
  <c r="AV99" i="42" s="1"/>
  <c r="R99" i="42"/>
  <c r="W99" i="42" s="1"/>
  <c r="AC99" i="42" s="1"/>
  <c r="AW99" i="42" s="1"/>
  <c r="AR98" i="42"/>
  <c r="BB98" i="42" s="1"/>
  <c r="AQ98" i="42"/>
  <c r="AG98" i="42"/>
  <c r="AY98" i="42" s="1"/>
  <c r="AA98" i="42"/>
  <c r="AV98" i="42" s="1"/>
  <c r="R98" i="42"/>
  <c r="W98" i="42" s="1"/>
  <c r="AR97" i="42"/>
  <c r="BB97" i="42" s="1"/>
  <c r="AQ97" i="42"/>
  <c r="AG97" i="42"/>
  <c r="AY97" i="42" s="1"/>
  <c r="AA97" i="42"/>
  <c r="AV97" i="42" s="1"/>
  <c r="R97" i="42"/>
  <c r="W97" i="42" s="1"/>
  <c r="AR96" i="42"/>
  <c r="BB96" i="42" s="1"/>
  <c r="AQ96" i="42"/>
  <c r="BA96" i="42" s="1"/>
  <c r="AG96" i="42"/>
  <c r="AA96" i="42"/>
  <c r="R96" i="42"/>
  <c r="W96" i="42" s="1"/>
  <c r="AC96" i="42" s="1"/>
  <c r="AW96" i="42" s="1"/>
  <c r="AP95" i="42"/>
  <c r="AO95" i="42"/>
  <c r="AN95" i="42"/>
  <c r="AM95" i="42"/>
  <c r="AL95" i="42"/>
  <c r="AK95" i="42"/>
  <c r="AJ95" i="42"/>
  <c r="AI95" i="42"/>
  <c r="AF95" i="42"/>
  <c r="AE95" i="42"/>
  <c r="Z95" i="42"/>
  <c r="Y95" i="42"/>
  <c r="X95" i="42"/>
  <c r="V95" i="42"/>
  <c r="U95" i="42"/>
  <c r="T95" i="42"/>
  <c r="S95" i="42"/>
  <c r="AR94" i="42"/>
  <c r="BB94" i="42" s="1"/>
  <c r="AQ94" i="42"/>
  <c r="BA94" i="42" s="1"/>
  <c r="AG94" i="42"/>
  <c r="AY94" i="42" s="1"/>
  <c r="AA94" i="42"/>
  <c r="AV94" i="42" s="1"/>
  <c r="R94" i="42"/>
  <c r="W94" i="42" s="1"/>
  <c r="AR93" i="42"/>
  <c r="BB93" i="42" s="1"/>
  <c r="AQ93" i="42"/>
  <c r="AG93" i="42"/>
  <c r="AY93" i="42" s="1"/>
  <c r="AA93" i="42"/>
  <c r="AV93" i="42" s="1"/>
  <c r="R93" i="42"/>
  <c r="W93" i="42" s="1"/>
  <c r="AR92" i="42"/>
  <c r="AQ92" i="42"/>
  <c r="BA92" i="42" s="1"/>
  <c r="AG92" i="42"/>
  <c r="AA92" i="42"/>
  <c r="AV92" i="42" s="1"/>
  <c r="R92" i="42"/>
  <c r="W92" i="42" s="1"/>
  <c r="AC92" i="42" s="1"/>
  <c r="AP91" i="42"/>
  <c r="AO91" i="42"/>
  <c r="AN91" i="42"/>
  <c r="AM91" i="42"/>
  <c r="AL91" i="42"/>
  <c r="AK91" i="42"/>
  <c r="AJ91" i="42"/>
  <c r="AI91" i="42"/>
  <c r="AF91" i="42"/>
  <c r="AE91" i="42"/>
  <c r="Z91" i="42"/>
  <c r="Y91" i="42"/>
  <c r="X91" i="42"/>
  <c r="V91" i="42"/>
  <c r="U91" i="42"/>
  <c r="T91" i="42"/>
  <c r="S91" i="42"/>
  <c r="AR90" i="42"/>
  <c r="BB90" i="42" s="1"/>
  <c r="AQ90" i="42"/>
  <c r="BA90" i="42" s="1"/>
  <c r="AG90" i="42"/>
  <c r="AY90" i="42" s="1"/>
  <c r="AA90" i="42"/>
  <c r="AV90" i="42" s="1"/>
  <c r="R90" i="42"/>
  <c r="W90" i="42" s="1"/>
  <c r="AR89" i="42"/>
  <c r="BB89" i="42" s="1"/>
  <c r="AQ89" i="42"/>
  <c r="AG89" i="42"/>
  <c r="AY89" i="42" s="1"/>
  <c r="AA89" i="42"/>
  <c r="AV89" i="42" s="1"/>
  <c r="R89" i="42"/>
  <c r="W89" i="42" s="1"/>
  <c r="AR88" i="42"/>
  <c r="AQ88" i="42"/>
  <c r="BA88" i="42" s="1"/>
  <c r="AG88" i="42"/>
  <c r="AY88" i="42" s="1"/>
  <c r="AA88" i="42"/>
  <c r="AV88" i="42" s="1"/>
  <c r="R88" i="42"/>
  <c r="W88" i="42" s="1"/>
  <c r="AR87" i="42"/>
  <c r="BB87" i="42" s="1"/>
  <c r="AQ87" i="42"/>
  <c r="AG87" i="42"/>
  <c r="AY87" i="42" s="1"/>
  <c r="AA87" i="42"/>
  <c r="AV87" i="42" s="1"/>
  <c r="R87" i="42"/>
  <c r="W87" i="42" s="1"/>
  <c r="AC87" i="42" s="1"/>
  <c r="AW87" i="42" s="1"/>
  <c r="AR86" i="42"/>
  <c r="BB86" i="42" s="1"/>
  <c r="AQ86" i="42"/>
  <c r="BA86" i="42" s="1"/>
  <c r="AG86" i="42"/>
  <c r="AY86" i="42" s="1"/>
  <c r="AA86" i="42"/>
  <c r="AV86" i="42" s="1"/>
  <c r="R86" i="42"/>
  <c r="W86" i="42" s="1"/>
  <c r="AD86" i="42" s="1"/>
  <c r="AX86" i="42" s="1"/>
  <c r="AR85" i="42"/>
  <c r="BB85" i="42" s="1"/>
  <c r="AQ85" i="42"/>
  <c r="AG85" i="42"/>
  <c r="AY85" i="42" s="1"/>
  <c r="AA85" i="42"/>
  <c r="AV85" i="42" s="1"/>
  <c r="R85" i="42"/>
  <c r="W85" i="42" s="1"/>
  <c r="AP84" i="42"/>
  <c r="AO84" i="42"/>
  <c r="AN84" i="42"/>
  <c r="AM84" i="42"/>
  <c r="AL84" i="42"/>
  <c r="AK84" i="42"/>
  <c r="AJ84" i="42"/>
  <c r="AI84" i="42"/>
  <c r="AF84" i="42"/>
  <c r="AE84" i="42"/>
  <c r="Z84" i="42"/>
  <c r="Y84" i="42"/>
  <c r="X84" i="42"/>
  <c r="V84" i="42"/>
  <c r="U84" i="42"/>
  <c r="T84" i="42"/>
  <c r="S84" i="42"/>
  <c r="AR83" i="42"/>
  <c r="AR216" i="42" s="1"/>
  <c r="AQ83" i="42"/>
  <c r="AQ216" i="42" s="1"/>
  <c r="AG83" i="42"/>
  <c r="AG216" i="42" s="1"/>
  <c r="AA83" i="42"/>
  <c r="AV83" i="42" s="1"/>
  <c r="R83" i="42"/>
  <c r="W83" i="42" s="1"/>
  <c r="AD83" i="42" s="1"/>
  <c r="AP82" i="42"/>
  <c r="AO82" i="42"/>
  <c r="AN82" i="42"/>
  <c r="AM82" i="42"/>
  <c r="AL82" i="42"/>
  <c r="AK82" i="42"/>
  <c r="AJ82" i="42"/>
  <c r="AI82" i="42"/>
  <c r="AF82" i="42"/>
  <c r="AE82" i="42"/>
  <c r="Z82" i="42"/>
  <c r="Y82" i="42"/>
  <c r="X82" i="42"/>
  <c r="V82" i="42"/>
  <c r="U82" i="42"/>
  <c r="T82" i="42"/>
  <c r="S82" i="42"/>
  <c r="AR81" i="42"/>
  <c r="BB81" i="42" s="1"/>
  <c r="AQ81" i="42"/>
  <c r="AG81" i="42"/>
  <c r="AY81" i="42" s="1"/>
  <c r="AA81" i="42"/>
  <c r="AV81" i="42" s="1"/>
  <c r="R81" i="42"/>
  <c r="W81" i="42" s="1"/>
  <c r="AR80" i="42"/>
  <c r="AQ80" i="42"/>
  <c r="BA80" i="42" s="1"/>
  <c r="AG80" i="42"/>
  <c r="AY80" i="42" s="1"/>
  <c r="AA80" i="42"/>
  <c r="AV80" i="42" s="1"/>
  <c r="R80" i="42"/>
  <c r="W80" i="42" s="1"/>
  <c r="AR79" i="42"/>
  <c r="BB79" i="42" s="1"/>
  <c r="AQ79" i="42"/>
  <c r="AG79" i="42"/>
  <c r="AY79" i="42" s="1"/>
  <c r="AA79" i="42"/>
  <c r="AV79" i="42" s="1"/>
  <c r="R79" i="42"/>
  <c r="W79" i="42" s="1"/>
  <c r="AD79" i="42" s="1"/>
  <c r="AX79" i="42" s="1"/>
  <c r="AR78" i="42"/>
  <c r="BB78" i="42" s="1"/>
  <c r="AQ78" i="42"/>
  <c r="AG78" i="42"/>
  <c r="AY78" i="42" s="1"/>
  <c r="AA78" i="42"/>
  <c r="AV78" i="42" s="1"/>
  <c r="R78" i="42"/>
  <c r="W78" i="42" s="1"/>
  <c r="AR77" i="42"/>
  <c r="AQ77" i="42"/>
  <c r="BA77" i="42" s="1"/>
  <c r="AG77" i="42"/>
  <c r="AA77" i="42"/>
  <c r="AV77" i="42" s="1"/>
  <c r="R77" i="42"/>
  <c r="W77" i="42" s="1"/>
  <c r="AR76" i="42"/>
  <c r="BB76" i="42" s="1"/>
  <c r="AQ76" i="42"/>
  <c r="BA76" i="42" s="1"/>
  <c r="AG76" i="42"/>
  <c r="AY76" i="42" s="1"/>
  <c r="AA76" i="42"/>
  <c r="AV76" i="42" s="1"/>
  <c r="R76" i="42"/>
  <c r="W76" i="42" s="1"/>
  <c r="AP75" i="42"/>
  <c r="AO75" i="42"/>
  <c r="AN75" i="42"/>
  <c r="AM75" i="42"/>
  <c r="AL75" i="42"/>
  <c r="AK75" i="42"/>
  <c r="AJ75" i="42"/>
  <c r="AI75" i="42"/>
  <c r="AF75" i="42"/>
  <c r="AE75" i="42"/>
  <c r="Z75" i="42"/>
  <c r="Y75" i="42"/>
  <c r="X75" i="42"/>
  <c r="V75" i="42"/>
  <c r="U75" i="42"/>
  <c r="T75" i="42"/>
  <c r="S75" i="42"/>
  <c r="AR74" i="42"/>
  <c r="BB74" i="42" s="1"/>
  <c r="AQ74" i="42"/>
  <c r="BA74" i="42" s="1"/>
  <c r="AG74" i="42"/>
  <c r="AY74" i="42" s="1"/>
  <c r="AA74" i="42"/>
  <c r="AV74" i="42" s="1"/>
  <c r="R74" i="42"/>
  <c r="W74" i="42" s="1"/>
  <c r="AC74" i="42" s="1"/>
  <c r="AW74" i="42" s="1"/>
  <c r="AR73" i="42"/>
  <c r="BB73" i="42" s="1"/>
  <c r="AQ73" i="42"/>
  <c r="BA73" i="42" s="1"/>
  <c r="AG73" i="42"/>
  <c r="AY73" i="42" s="1"/>
  <c r="AA73" i="42"/>
  <c r="AV73" i="42" s="1"/>
  <c r="R73" i="42"/>
  <c r="W73" i="42" s="1"/>
  <c r="AR72" i="42"/>
  <c r="AQ72" i="42"/>
  <c r="BA72" i="42" s="1"/>
  <c r="AG72" i="42"/>
  <c r="AY72" i="42" s="1"/>
  <c r="AA72" i="42"/>
  <c r="AV72" i="42" s="1"/>
  <c r="R72" i="42"/>
  <c r="W72" i="42" s="1"/>
  <c r="AD72" i="42" s="1"/>
  <c r="AX72" i="42" s="1"/>
  <c r="AR71" i="42"/>
  <c r="AQ71" i="42"/>
  <c r="AG71" i="42"/>
  <c r="AY71" i="42" s="1"/>
  <c r="AA71" i="42"/>
  <c r="AV71" i="42" s="1"/>
  <c r="R71" i="42"/>
  <c r="AP70" i="42"/>
  <c r="AO70" i="42"/>
  <c r="AN70" i="42"/>
  <c r="AM70" i="42"/>
  <c r="AL70" i="42"/>
  <c r="AK70" i="42"/>
  <c r="AJ70" i="42"/>
  <c r="AI70" i="42"/>
  <c r="AF70" i="42"/>
  <c r="AE70" i="42"/>
  <c r="Z70" i="42"/>
  <c r="Y70" i="42"/>
  <c r="X70" i="42"/>
  <c r="V70" i="42"/>
  <c r="U70" i="42"/>
  <c r="T70" i="42"/>
  <c r="S70" i="42"/>
  <c r="AR69" i="42"/>
  <c r="BB69" i="42" s="1"/>
  <c r="AQ69" i="42"/>
  <c r="BA69" i="42" s="1"/>
  <c r="AG69" i="42"/>
  <c r="AY69" i="42" s="1"/>
  <c r="AA69" i="42"/>
  <c r="AV69" i="42" s="1"/>
  <c r="R69" i="42"/>
  <c r="W69" i="42" s="1"/>
  <c r="AR68" i="42"/>
  <c r="BB68" i="42" s="1"/>
  <c r="AQ68" i="42"/>
  <c r="BA68" i="42" s="1"/>
  <c r="AG68" i="42"/>
  <c r="AY68" i="42" s="1"/>
  <c r="AA68" i="42"/>
  <c r="AV68" i="42" s="1"/>
  <c r="R68" i="42"/>
  <c r="W68" i="42" s="1"/>
  <c r="AD68" i="42" s="1"/>
  <c r="AX68" i="42" s="1"/>
  <c r="AR67" i="42"/>
  <c r="BB67" i="42" s="1"/>
  <c r="AQ67" i="42"/>
  <c r="BA67" i="42" s="1"/>
  <c r="AG67" i="42"/>
  <c r="AY67" i="42" s="1"/>
  <c r="AA67" i="42"/>
  <c r="AV67" i="42" s="1"/>
  <c r="R67" i="42"/>
  <c r="W67" i="42" s="1"/>
  <c r="AR66" i="42"/>
  <c r="AQ66" i="42"/>
  <c r="BA66" i="42" s="1"/>
  <c r="AG66" i="42"/>
  <c r="AA66" i="42"/>
  <c r="AV66" i="42" s="1"/>
  <c r="R66" i="42"/>
  <c r="W66" i="42" s="1"/>
  <c r="AC66" i="42" s="1"/>
  <c r="AW66" i="42" s="1"/>
  <c r="AR65" i="42"/>
  <c r="BB65" i="42" s="1"/>
  <c r="AQ65" i="42"/>
  <c r="AG65" i="42"/>
  <c r="AY65" i="42" s="1"/>
  <c r="AA65" i="42"/>
  <c r="R65" i="42"/>
  <c r="W65" i="42" s="1"/>
  <c r="AP64" i="42"/>
  <c r="AO64" i="42"/>
  <c r="AN64" i="42"/>
  <c r="AM64" i="42"/>
  <c r="AL64" i="42"/>
  <c r="AK64" i="42"/>
  <c r="AJ64" i="42"/>
  <c r="AI64" i="42"/>
  <c r="AF64" i="42"/>
  <c r="AE64" i="42"/>
  <c r="Z64" i="42"/>
  <c r="Y64" i="42"/>
  <c r="X64" i="42"/>
  <c r="V64" i="42"/>
  <c r="U64" i="42"/>
  <c r="T64" i="42"/>
  <c r="S64" i="42"/>
  <c r="AR63" i="42"/>
  <c r="BB63" i="42" s="1"/>
  <c r="AQ63" i="42"/>
  <c r="AG63" i="42"/>
  <c r="AY63" i="42" s="1"/>
  <c r="AA63" i="42"/>
  <c r="AV63" i="42" s="1"/>
  <c r="R63" i="42"/>
  <c r="W63" i="42" s="1"/>
  <c r="AR62" i="42"/>
  <c r="BB62" i="42" s="1"/>
  <c r="AQ62" i="42"/>
  <c r="BA62" i="42" s="1"/>
  <c r="AG62" i="42"/>
  <c r="AY62" i="42" s="1"/>
  <c r="AA62" i="42"/>
  <c r="AV62" i="42" s="1"/>
  <c r="R62" i="42"/>
  <c r="W62" i="42" s="1"/>
  <c r="AD62" i="42" s="1"/>
  <c r="AX62" i="42" s="1"/>
  <c r="AR61" i="42"/>
  <c r="BB61" i="42" s="1"/>
  <c r="AQ61" i="42"/>
  <c r="BA61" i="42" s="1"/>
  <c r="AG61" i="42"/>
  <c r="AY61" i="42" s="1"/>
  <c r="AA61" i="42"/>
  <c r="AV61" i="42" s="1"/>
  <c r="R61" i="42"/>
  <c r="W61" i="42" s="1"/>
  <c r="AR60" i="42"/>
  <c r="BB60" i="42" s="1"/>
  <c r="AQ60" i="42"/>
  <c r="AG60" i="42"/>
  <c r="AY60" i="42" s="1"/>
  <c r="AA60" i="42"/>
  <c r="AV60" i="42" s="1"/>
  <c r="R60" i="42"/>
  <c r="W60" i="42" s="1"/>
  <c r="AD60" i="42" s="1"/>
  <c r="AX60" i="42" s="1"/>
  <c r="AR59" i="42"/>
  <c r="AQ59" i="42"/>
  <c r="BA59" i="42" s="1"/>
  <c r="AG59" i="42"/>
  <c r="AY59" i="42" s="1"/>
  <c r="AA59" i="42"/>
  <c r="AV59" i="42" s="1"/>
  <c r="R59" i="42"/>
  <c r="W59" i="42" s="1"/>
  <c r="AP58" i="42"/>
  <c r="AO58" i="42"/>
  <c r="AN58" i="42"/>
  <c r="AM58" i="42"/>
  <c r="AL58" i="42"/>
  <c r="AK58" i="42"/>
  <c r="AJ58" i="42"/>
  <c r="AI58" i="42"/>
  <c r="AF58" i="42"/>
  <c r="AE58" i="42"/>
  <c r="Z58" i="42"/>
  <c r="Y58" i="42"/>
  <c r="X58" i="42"/>
  <c r="V58" i="42"/>
  <c r="U58" i="42"/>
  <c r="T58" i="42"/>
  <c r="S58" i="42"/>
  <c r="AR57" i="42"/>
  <c r="BB57" i="42" s="1"/>
  <c r="AQ57" i="42"/>
  <c r="AG57" i="42"/>
  <c r="AY57" i="42" s="1"/>
  <c r="AA57" i="42"/>
  <c r="AV57" i="42" s="1"/>
  <c r="R57" i="42"/>
  <c r="W57" i="42" s="1"/>
  <c r="AD57" i="42" s="1"/>
  <c r="AX57" i="42" s="1"/>
  <c r="AR56" i="42"/>
  <c r="BB56" i="42" s="1"/>
  <c r="AQ56" i="42"/>
  <c r="BA56" i="42" s="1"/>
  <c r="AG56" i="42"/>
  <c r="AY56" i="42" s="1"/>
  <c r="AA56" i="42"/>
  <c r="AV56" i="42" s="1"/>
  <c r="R56" i="42"/>
  <c r="W56" i="42" s="1"/>
  <c r="AR55" i="42"/>
  <c r="BB55" i="42" s="1"/>
  <c r="AQ55" i="42"/>
  <c r="AG55" i="42"/>
  <c r="AY55" i="42" s="1"/>
  <c r="AA55" i="42"/>
  <c r="AV55" i="42" s="1"/>
  <c r="R55" i="42"/>
  <c r="W55" i="42" s="1"/>
  <c r="AR54" i="42"/>
  <c r="BB54" i="42" s="1"/>
  <c r="AQ54" i="42"/>
  <c r="AG54" i="42"/>
  <c r="AY54" i="42" s="1"/>
  <c r="AA54" i="42"/>
  <c r="AV54" i="42" s="1"/>
  <c r="R54" i="42"/>
  <c r="W54" i="42" s="1"/>
  <c r="AR53" i="42"/>
  <c r="AQ53" i="42"/>
  <c r="BA53" i="42" s="1"/>
  <c r="AG53" i="42"/>
  <c r="AA53" i="42"/>
  <c r="R53" i="42"/>
  <c r="AP52" i="42"/>
  <c r="AO52" i="42"/>
  <c r="AN52" i="42"/>
  <c r="AM52" i="42"/>
  <c r="AL52" i="42"/>
  <c r="AK52" i="42"/>
  <c r="AJ52" i="42"/>
  <c r="AI52" i="42"/>
  <c r="AF52" i="42"/>
  <c r="AE52" i="42"/>
  <c r="Z52" i="42"/>
  <c r="Y52" i="42"/>
  <c r="X52" i="42"/>
  <c r="V52" i="42"/>
  <c r="U52" i="42"/>
  <c r="T52" i="42"/>
  <c r="S52" i="42"/>
  <c r="AR51" i="42"/>
  <c r="AQ51" i="42"/>
  <c r="AQ52" i="42" s="1"/>
  <c r="AG51" i="42"/>
  <c r="AG52" i="42" s="1"/>
  <c r="AA51" i="42"/>
  <c r="R51" i="42"/>
  <c r="R217" i="42" s="1"/>
  <c r="AP50" i="42"/>
  <c r="AO50" i="42"/>
  <c r="AN50" i="42"/>
  <c r="AM50" i="42"/>
  <c r="AL50" i="42"/>
  <c r="AK50" i="42"/>
  <c r="AJ50" i="42"/>
  <c r="AI50" i="42"/>
  <c r="AF50" i="42"/>
  <c r="AE50" i="42"/>
  <c r="Z50" i="42"/>
  <c r="Y50" i="42"/>
  <c r="X50" i="42"/>
  <c r="V50" i="42"/>
  <c r="U50" i="42"/>
  <c r="T50" i="42"/>
  <c r="S50" i="42"/>
  <c r="AR49" i="42"/>
  <c r="BB49" i="42" s="1"/>
  <c r="AQ49" i="42"/>
  <c r="AG49" i="42"/>
  <c r="AY49" i="42" s="1"/>
  <c r="AA49" i="42"/>
  <c r="AV49" i="42" s="1"/>
  <c r="R49" i="42"/>
  <c r="W49" i="42" s="1"/>
  <c r="AR48" i="42"/>
  <c r="BB48" i="42" s="1"/>
  <c r="AQ48" i="42"/>
  <c r="AG48" i="42"/>
  <c r="AY48" i="42" s="1"/>
  <c r="AA48" i="42"/>
  <c r="AV48" i="42" s="1"/>
  <c r="R48" i="42"/>
  <c r="W48" i="42" s="1"/>
  <c r="AC48" i="42" s="1"/>
  <c r="AW48" i="42" s="1"/>
  <c r="AR47" i="42"/>
  <c r="BB47" i="42" s="1"/>
  <c r="AQ47" i="42"/>
  <c r="AG47" i="42"/>
  <c r="AA47" i="42"/>
  <c r="R47" i="42"/>
  <c r="AP46" i="42"/>
  <c r="AO46" i="42"/>
  <c r="AN46" i="42"/>
  <c r="AM46" i="42"/>
  <c r="AL46" i="42"/>
  <c r="AK46" i="42"/>
  <c r="AJ46" i="42"/>
  <c r="AI46" i="42"/>
  <c r="AF46" i="42"/>
  <c r="AE46" i="42"/>
  <c r="Z46" i="42"/>
  <c r="Y46" i="42"/>
  <c r="X46" i="42"/>
  <c r="V46" i="42"/>
  <c r="U46" i="42"/>
  <c r="T46" i="42"/>
  <c r="S46" i="42"/>
  <c r="AR45" i="42"/>
  <c r="AQ45" i="42"/>
  <c r="BA45" i="42" s="1"/>
  <c r="AG45" i="42"/>
  <c r="AY45" i="42" s="1"/>
  <c r="AA45" i="42"/>
  <c r="AV45" i="42" s="1"/>
  <c r="R45" i="42"/>
  <c r="W45" i="42" s="1"/>
  <c r="AU45" i="42" s="1"/>
  <c r="AR44" i="42"/>
  <c r="BB44" i="42" s="1"/>
  <c r="AQ44" i="42"/>
  <c r="AG44" i="42"/>
  <c r="AA44" i="42"/>
  <c r="R44" i="42"/>
  <c r="AP43" i="42"/>
  <c r="AO43" i="42"/>
  <c r="AN43" i="42"/>
  <c r="AM43" i="42"/>
  <c r="AL43" i="42"/>
  <c r="AK43" i="42"/>
  <c r="AJ43" i="42"/>
  <c r="AI43" i="42"/>
  <c r="AF43" i="42"/>
  <c r="AE43" i="42"/>
  <c r="Z43" i="42"/>
  <c r="Y43" i="42"/>
  <c r="X43" i="42"/>
  <c r="V43" i="42"/>
  <c r="U43" i="42"/>
  <c r="T43" i="42"/>
  <c r="S43" i="42"/>
  <c r="AR42" i="42"/>
  <c r="BB42" i="42" s="1"/>
  <c r="AQ42" i="42"/>
  <c r="AG42" i="42"/>
  <c r="AY42" i="42" s="1"/>
  <c r="AA42" i="42"/>
  <c r="AV42" i="42" s="1"/>
  <c r="R42" i="42"/>
  <c r="W42" i="42" s="1"/>
  <c r="AR41" i="42"/>
  <c r="BB41" i="42" s="1"/>
  <c r="AQ41" i="42"/>
  <c r="AG41" i="42"/>
  <c r="AY41" i="42" s="1"/>
  <c r="AA41" i="42"/>
  <c r="AV41" i="42" s="1"/>
  <c r="R41" i="42"/>
  <c r="W41" i="42" s="1"/>
  <c r="AR40" i="42"/>
  <c r="BB40" i="42" s="1"/>
  <c r="AQ40" i="42"/>
  <c r="BA40" i="42" s="1"/>
  <c r="AG40" i="42"/>
  <c r="AA40" i="42"/>
  <c r="AV40" i="42" s="1"/>
  <c r="R40" i="42"/>
  <c r="AP39" i="42"/>
  <c r="AO39" i="42"/>
  <c r="AN39" i="42"/>
  <c r="AM39" i="42"/>
  <c r="AL39" i="42"/>
  <c r="AK39" i="42"/>
  <c r="AJ39" i="42"/>
  <c r="AI39" i="42"/>
  <c r="AF39" i="42"/>
  <c r="AE39" i="42"/>
  <c r="Z39" i="42"/>
  <c r="Y39" i="42"/>
  <c r="X39" i="42"/>
  <c r="V39" i="42"/>
  <c r="U39" i="42"/>
  <c r="T39" i="42"/>
  <c r="S39" i="42"/>
  <c r="AR38" i="42"/>
  <c r="BB38" i="42" s="1"/>
  <c r="AQ38" i="42"/>
  <c r="BA38" i="42" s="1"/>
  <c r="AG38" i="42"/>
  <c r="AY38" i="42" s="1"/>
  <c r="AA38" i="42"/>
  <c r="AV38" i="42" s="1"/>
  <c r="R38" i="42"/>
  <c r="W38" i="42" s="1"/>
  <c r="AR37" i="42"/>
  <c r="BB37" i="42" s="1"/>
  <c r="AQ37" i="42"/>
  <c r="BA37" i="42" s="1"/>
  <c r="AG37" i="42"/>
  <c r="AY37" i="42" s="1"/>
  <c r="AA37" i="42"/>
  <c r="AV37" i="42" s="1"/>
  <c r="R37" i="42"/>
  <c r="W37" i="42" s="1"/>
  <c r="AC37" i="42" s="1"/>
  <c r="AW37" i="42" s="1"/>
  <c r="AR36" i="42"/>
  <c r="AQ36" i="42"/>
  <c r="AG36" i="42"/>
  <c r="AY36" i="42" s="1"/>
  <c r="AA36" i="42"/>
  <c r="AV36" i="42" s="1"/>
  <c r="R36" i="42"/>
  <c r="W36" i="42" s="1"/>
  <c r="AP35" i="42"/>
  <c r="AO35" i="42"/>
  <c r="AN35" i="42"/>
  <c r="AM35" i="42"/>
  <c r="AL35" i="42"/>
  <c r="AK35" i="42"/>
  <c r="AJ35" i="42"/>
  <c r="AI35" i="42"/>
  <c r="AF35" i="42"/>
  <c r="AE35" i="42"/>
  <c r="Z35" i="42"/>
  <c r="Y35" i="42"/>
  <c r="X35" i="42"/>
  <c r="V35" i="42"/>
  <c r="U35" i="42"/>
  <c r="T35" i="42"/>
  <c r="S35" i="42"/>
  <c r="AR34" i="42"/>
  <c r="BB34" i="42" s="1"/>
  <c r="AQ34" i="42"/>
  <c r="AG34" i="42"/>
  <c r="AY34" i="42" s="1"/>
  <c r="AA34" i="42"/>
  <c r="AV34" i="42" s="1"/>
  <c r="R34" i="42"/>
  <c r="W34" i="42" s="1"/>
  <c r="AR33" i="42"/>
  <c r="BB33" i="42" s="1"/>
  <c r="AQ33" i="42"/>
  <c r="AG33" i="42"/>
  <c r="AY33" i="42" s="1"/>
  <c r="AA33" i="42"/>
  <c r="AV33" i="42" s="1"/>
  <c r="R33" i="42"/>
  <c r="AR32" i="42"/>
  <c r="AQ32" i="42"/>
  <c r="AG32" i="42"/>
  <c r="AA32" i="42"/>
  <c r="R32" i="42"/>
  <c r="W32" i="42" s="1"/>
  <c r="AD32" i="42" s="1"/>
  <c r="AX32" i="42" s="1"/>
  <c r="AP31" i="42"/>
  <c r="AO31" i="42"/>
  <c r="AN31" i="42"/>
  <c r="AM31" i="42"/>
  <c r="AL31" i="42"/>
  <c r="AK31" i="42"/>
  <c r="AJ31" i="42"/>
  <c r="AI31" i="42"/>
  <c r="AF31" i="42"/>
  <c r="AE31" i="42"/>
  <c r="Z31" i="42"/>
  <c r="Y31" i="42"/>
  <c r="X31" i="42"/>
  <c r="V31" i="42"/>
  <c r="U31" i="42"/>
  <c r="T31" i="42"/>
  <c r="S31" i="42"/>
  <c r="AR30" i="42"/>
  <c r="BB30" i="42" s="1"/>
  <c r="AQ30" i="42"/>
  <c r="AG30" i="42"/>
  <c r="AY30" i="42" s="1"/>
  <c r="AA30" i="42"/>
  <c r="AV30" i="42" s="1"/>
  <c r="R30" i="42"/>
  <c r="W30" i="42" s="1"/>
  <c r="AD30" i="42" s="1"/>
  <c r="AX30" i="42" s="1"/>
  <c r="AR29" i="42"/>
  <c r="BB29" i="42" s="1"/>
  <c r="AQ29" i="42"/>
  <c r="AG29" i="42"/>
  <c r="AY29" i="42" s="1"/>
  <c r="AA29" i="42"/>
  <c r="AV29" i="42" s="1"/>
  <c r="R29" i="42"/>
  <c r="W29" i="42" s="1"/>
  <c r="AR28" i="42"/>
  <c r="AQ28" i="42"/>
  <c r="AG28" i="42"/>
  <c r="AY28" i="42" s="1"/>
  <c r="AA28" i="42"/>
  <c r="AV28" i="42" s="1"/>
  <c r="R28" i="42"/>
  <c r="W28" i="42" s="1"/>
  <c r="AC28" i="42" s="1"/>
  <c r="AP27" i="42"/>
  <c r="AO27" i="42"/>
  <c r="AN27" i="42"/>
  <c r="AM27" i="42"/>
  <c r="AL27" i="42"/>
  <c r="AK27" i="42"/>
  <c r="AJ27" i="42"/>
  <c r="AI27" i="42"/>
  <c r="AF27" i="42"/>
  <c r="AE27" i="42"/>
  <c r="Z27" i="42"/>
  <c r="Y27" i="42"/>
  <c r="X27" i="42"/>
  <c r="V27" i="42"/>
  <c r="U27" i="42"/>
  <c r="T27" i="42"/>
  <c r="S27" i="42"/>
  <c r="AR26" i="42"/>
  <c r="AQ26" i="42"/>
  <c r="BA26" i="42" s="1"/>
  <c r="AG26" i="42"/>
  <c r="AA26" i="42"/>
  <c r="AV26" i="42" s="1"/>
  <c r="R26" i="42"/>
  <c r="W26" i="42" s="1"/>
  <c r="AR25" i="42"/>
  <c r="BB25" i="42" s="1"/>
  <c r="AQ25" i="42"/>
  <c r="AG25" i="42"/>
  <c r="AY25" i="42" s="1"/>
  <c r="AA25" i="42"/>
  <c r="R25" i="42"/>
  <c r="W25" i="42" s="1"/>
  <c r="AR24" i="42"/>
  <c r="AQ24" i="42"/>
  <c r="AG24" i="42"/>
  <c r="AY24" i="42" s="1"/>
  <c r="AA24" i="42"/>
  <c r="AV24" i="42" s="1"/>
  <c r="R24" i="42"/>
  <c r="W24" i="42" s="1"/>
  <c r="AP23" i="42"/>
  <c r="AO23" i="42"/>
  <c r="AN23" i="42"/>
  <c r="AM23" i="42"/>
  <c r="AL23" i="42"/>
  <c r="AK23" i="42"/>
  <c r="AJ23" i="42"/>
  <c r="AI23" i="42"/>
  <c r="AF23" i="42"/>
  <c r="AE23" i="42"/>
  <c r="Z23" i="42"/>
  <c r="Y23" i="42"/>
  <c r="X23" i="42"/>
  <c r="V23" i="42"/>
  <c r="U23" i="42"/>
  <c r="T23" i="42"/>
  <c r="S23" i="42"/>
  <c r="Q23" i="42"/>
  <c r="P23" i="42"/>
  <c r="O23" i="42"/>
  <c r="N23" i="42"/>
  <c r="M23" i="42"/>
  <c r="L23" i="42"/>
  <c r="K23" i="42"/>
  <c r="J23" i="42"/>
  <c r="I23" i="42"/>
  <c r="AR22" i="42"/>
  <c r="BB22" i="42" s="1"/>
  <c r="AQ22" i="42"/>
  <c r="BA22" i="42" s="1"/>
  <c r="AG22" i="42"/>
  <c r="AY22" i="42" s="1"/>
  <c r="AA22" i="42"/>
  <c r="AV22" i="42" s="1"/>
  <c r="R22" i="42"/>
  <c r="W22" i="42" s="1"/>
  <c r="AR21" i="42"/>
  <c r="AQ21" i="42"/>
  <c r="BA21" i="42" s="1"/>
  <c r="AG21" i="42"/>
  <c r="AY21" i="42" s="1"/>
  <c r="AA21" i="42"/>
  <c r="AV21" i="42" s="1"/>
  <c r="R21" i="42"/>
  <c r="W21" i="42" s="1"/>
  <c r="AR20" i="42"/>
  <c r="AQ20" i="42"/>
  <c r="AG20" i="42"/>
  <c r="AY20" i="42" s="1"/>
  <c r="AA20" i="42"/>
  <c r="R20" i="42"/>
  <c r="W20" i="42" s="1"/>
  <c r="AR19" i="42"/>
  <c r="BB19" i="42" s="1"/>
  <c r="AQ19" i="42"/>
  <c r="BA19" i="42" s="1"/>
  <c r="AG19" i="42"/>
  <c r="AY19" i="42" s="1"/>
  <c r="AA19" i="42"/>
  <c r="AV19" i="42" s="1"/>
  <c r="R19" i="42"/>
  <c r="W19" i="42" s="1"/>
  <c r="AD19" i="42" s="1"/>
  <c r="AX19" i="42" s="1"/>
  <c r="AR18" i="42"/>
  <c r="AQ18" i="42"/>
  <c r="BA18" i="42" s="1"/>
  <c r="AG18" i="42"/>
  <c r="AY18" i="42" s="1"/>
  <c r="AA18" i="42"/>
  <c r="AV18" i="42" s="1"/>
  <c r="R18" i="42"/>
  <c r="W18" i="42" s="1"/>
  <c r="AR17" i="42"/>
  <c r="BB17" i="42" s="1"/>
  <c r="AQ17" i="42"/>
  <c r="AG17" i="42"/>
  <c r="AY17" i="42" s="1"/>
  <c r="AA17" i="42"/>
  <c r="AV17" i="42" s="1"/>
  <c r="R17" i="42"/>
  <c r="W17" i="42" s="1"/>
  <c r="AR16" i="42"/>
  <c r="BB16" i="42" s="1"/>
  <c r="AQ16" i="42"/>
  <c r="BA16" i="42" s="1"/>
  <c r="AG16" i="42"/>
  <c r="AY16" i="42" s="1"/>
  <c r="AA16" i="42"/>
  <c r="AV16" i="42" s="1"/>
  <c r="R16" i="42"/>
  <c r="W16" i="42" s="1"/>
  <c r="AR15" i="42"/>
  <c r="AQ15" i="42"/>
  <c r="BA15" i="42" s="1"/>
  <c r="AG15" i="42"/>
  <c r="AY15" i="42" s="1"/>
  <c r="AA15" i="42"/>
  <c r="AV15" i="42" s="1"/>
  <c r="R15" i="42"/>
  <c r="W15" i="42" s="1"/>
  <c r="AR14" i="42"/>
  <c r="BB14" i="42" s="1"/>
  <c r="AQ14" i="42"/>
  <c r="AG14" i="42"/>
  <c r="AY14" i="42" s="1"/>
  <c r="AA14" i="42"/>
  <c r="AV14" i="42" s="1"/>
  <c r="R14" i="42"/>
  <c r="W14" i="42" s="1"/>
  <c r="AR13" i="42"/>
  <c r="BB13" i="42" s="1"/>
  <c r="AQ13" i="42"/>
  <c r="BA13" i="42" s="1"/>
  <c r="AG13" i="42"/>
  <c r="AY13" i="42" s="1"/>
  <c r="AA13" i="42"/>
  <c r="AV13" i="42" s="1"/>
  <c r="R13" i="42"/>
  <c r="W13" i="42" s="1"/>
  <c r="AR12" i="42"/>
  <c r="BB12" i="42" s="1"/>
  <c r="AQ12" i="42"/>
  <c r="BA12" i="42" s="1"/>
  <c r="AG12" i="42"/>
  <c r="AA12" i="42"/>
  <c r="AV12" i="42" s="1"/>
  <c r="R12" i="42"/>
  <c r="W12" i="42" s="1"/>
  <c r="AP154" i="41"/>
  <c r="AO154" i="41"/>
  <c r="AN154" i="41"/>
  <c r="AM154" i="41"/>
  <c r="AL154" i="41"/>
  <c r="AK154" i="41"/>
  <c r="AJ154" i="41"/>
  <c r="AI154" i="41"/>
  <c r="AF154" i="41"/>
  <c r="AE154" i="41"/>
  <c r="Z154" i="41"/>
  <c r="Y154" i="41"/>
  <c r="X154" i="41"/>
  <c r="V154" i="41"/>
  <c r="U154" i="41"/>
  <c r="T154" i="41"/>
  <c r="S154" i="41"/>
  <c r="Q154" i="41"/>
  <c r="P154" i="41"/>
  <c r="O154" i="41"/>
  <c r="N154" i="41"/>
  <c r="M154" i="41"/>
  <c r="L154" i="41"/>
  <c r="K154" i="41"/>
  <c r="J154" i="41"/>
  <c r="I154" i="41"/>
  <c r="AP153" i="41"/>
  <c r="AO153" i="41"/>
  <c r="AN153" i="41"/>
  <c r="AM153" i="41"/>
  <c r="AL153" i="41"/>
  <c r="AK153" i="41"/>
  <c r="AJ153" i="41"/>
  <c r="AI153" i="41"/>
  <c r="AF153" i="41"/>
  <c r="AE153" i="41"/>
  <c r="Z153" i="41"/>
  <c r="Y153" i="41"/>
  <c r="X153" i="41"/>
  <c r="V153" i="41"/>
  <c r="U153" i="41"/>
  <c r="T153" i="41"/>
  <c r="S153" i="41"/>
  <c r="Q153" i="41"/>
  <c r="P153" i="41"/>
  <c r="O153" i="41"/>
  <c r="N153" i="41"/>
  <c r="M153" i="41"/>
  <c r="L153" i="41"/>
  <c r="K153" i="41"/>
  <c r="J153" i="41"/>
  <c r="I153" i="41"/>
  <c r="AP152" i="41"/>
  <c r="AO152" i="41"/>
  <c r="AN152" i="41"/>
  <c r="AM152" i="41"/>
  <c r="AL152" i="41"/>
  <c r="AK152" i="41"/>
  <c r="AJ152" i="41"/>
  <c r="AI152" i="41"/>
  <c r="AF152" i="41"/>
  <c r="AE152" i="41"/>
  <c r="Z152" i="41"/>
  <c r="Y152" i="41"/>
  <c r="X152" i="41"/>
  <c r="V152" i="41"/>
  <c r="U152" i="41"/>
  <c r="T152" i="41"/>
  <c r="S152" i="41"/>
  <c r="Q152" i="41"/>
  <c r="P152" i="41"/>
  <c r="O152" i="41"/>
  <c r="N152" i="41"/>
  <c r="M152" i="41"/>
  <c r="L152" i="41"/>
  <c r="K152" i="41"/>
  <c r="J152" i="41"/>
  <c r="I152" i="41"/>
  <c r="AP151" i="41"/>
  <c r="AO151" i="41"/>
  <c r="AN151" i="41"/>
  <c r="AM151" i="41"/>
  <c r="AL151" i="41"/>
  <c r="AK151" i="41"/>
  <c r="AJ151" i="41"/>
  <c r="AI151" i="41"/>
  <c r="AF151" i="41"/>
  <c r="AE151" i="41"/>
  <c r="Z151" i="41"/>
  <c r="Y151" i="41"/>
  <c r="X151" i="41"/>
  <c r="V151" i="41"/>
  <c r="U151" i="41"/>
  <c r="T151" i="41"/>
  <c r="S151" i="41"/>
  <c r="Q151" i="41"/>
  <c r="P151" i="41"/>
  <c r="O151" i="41"/>
  <c r="N151" i="41"/>
  <c r="M151" i="41"/>
  <c r="L151" i="41"/>
  <c r="K151" i="41"/>
  <c r="J151" i="41"/>
  <c r="I151" i="41"/>
  <c r="BB150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BB149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P148" i="41"/>
  <c r="AO148" i="41"/>
  <c r="AN148" i="41"/>
  <c r="AM148" i="41"/>
  <c r="AL148" i="41"/>
  <c r="AK148" i="41"/>
  <c r="AJ148" i="41"/>
  <c r="AI148" i="41"/>
  <c r="AF148" i="41"/>
  <c r="AE148" i="41"/>
  <c r="Z148" i="41"/>
  <c r="Y148" i="41"/>
  <c r="X148" i="41"/>
  <c r="V148" i="41"/>
  <c r="U148" i="41"/>
  <c r="T148" i="41"/>
  <c r="S148" i="41"/>
  <c r="Q148" i="41"/>
  <c r="P148" i="41"/>
  <c r="O148" i="41"/>
  <c r="N148" i="41"/>
  <c r="M148" i="41"/>
  <c r="L148" i="41"/>
  <c r="K148" i="41"/>
  <c r="J148" i="41"/>
  <c r="I148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AP146" i="41"/>
  <c r="AO146" i="41"/>
  <c r="AN146" i="41"/>
  <c r="AM146" i="41"/>
  <c r="AL146" i="41"/>
  <c r="AK146" i="41"/>
  <c r="AJ146" i="41"/>
  <c r="AI146" i="41"/>
  <c r="AF146" i="41"/>
  <c r="AE146" i="41"/>
  <c r="Z146" i="41"/>
  <c r="Y146" i="41"/>
  <c r="X146" i="41"/>
  <c r="V146" i="41"/>
  <c r="U146" i="41"/>
  <c r="T146" i="41"/>
  <c r="S146" i="41"/>
  <c r="Q146" i="41"/>
  <c r="P146" i="41"/>
  <c r="O146" i="41"/>
  <c r="N146" i="41"/>
  <c r="M146" i="41"/>
  <c r="L146" i="41"/>
  <c r="K146" i="41"/>
  <c r="J146" i="41"/>
  <c r="I146" i="41"/>
  <c r="AP145" i="41"/>
  <c r="AO145" i="41"/>
  <c r="AN145" i="41"/>
  <c r="AM145" i="41"/>
  <c r="AL145" i="41"/>
  <c r="AK145" i="41"/>
  <c r="AJ145" i="41"/>
  <c r="AI145" i="41"/>
  <c r="AF145" i="41"/>
  <c r="AE145" i="41"/>
  <c r="Z145" i="41"/>
  <c r="Y145" i="41"/>
  <c r="X145" i="41"/>
  <c r="V145" i="41"/>
  <c r="U145" i="41"/>
  <c r="T145" i="41"/>
  <c r="S145" i="41"/>
  <c r="Q145" i="41"/>
  <c r="P145" i="41"/>
  <c r="O145" i="41"/>
  <c r="N145" i="41"/>
  <c r="M145" i="41"/>
  <c r="L145" i="41"/>
  <c r="K145" i="41"/>
  <c r="J145" i="41"/>
  <c r="I145" i="41"/>
  <c r="O143" i="41"/>
  <c r="I143" i="41"/>
  <c r="O142" i="41"/>
  <c r="I142" i="41"/>
  <c r="AN140" i="41"/>
  <c r="AM140" i="41"/>
  <c r="AL140" i="41"/>
  <c r="AK140" i="41"/>
  <c r="AJ140" i="41"/>
  <c r="AI140" i="41"/>
  <c r="AF140" i="41"/>
  <c r="AE140" i="41"/>
  <c r="Z140" i="41"/>
  <c r="Y140" i="41"/>
  <c r="X140" i="41"/>
  <c r="V140" i="41"/>
  <c r="U140" i="41"/>
  <c r="T140" i="41"/>
  <c r="S140" i="41"/>
  <c r="AG139" i="41"/>
  <c r="AY139" i="41" s="1"/>
  <c r="AA139" i="41"/>
  <c r="AV139" i="41" s="1"/>
  <c r="R139" i="41"/>
  <c r="W139" i="41" s="1"/>
  <c r="AD139" i="41" s="1"/>
  <c r="AX139" i="41" s="1"/>
  <c r="BA138" i="41"/>
  <c r="AG138" i="41"/>
  <c r="AY138" i="41" s="1"/>
  <c r="AA138" i="41"/>
  <c r="AV138" i="41" s="1"/>
  <c r="R138" i="41"/>
  <c r="W138" i="41" s="1"/>
  <c r="AG137" i="41"/>
  <c r="AY137" i="41" s="1"/>
  <c r="AA137" i="41"/>
  <c r="AV137" i="41" s="1"/>
  <c r="R137" i="41"/>
  <c r="W137" i="41" s="1"/>
  <c r="BB136" i="41"/>
  <c r="AG136" i="41"/>
  <c r="AY136" i="41" s="1"/>
  <c r="AA136" i="41"/>
  <c r="AV136" i="41" s="1"/>
  <c r="R136" i="41"/>
  <c r="W136" i="41" s="1"/>
  <c r="AG135" i="41"/>
  <c r="AY135" i="41" s="1"/>
  <c r="AA135" i="41"/>
  <c r="AV135" i="41" s="1"/>
  <c r="R135" i="41"/>
  <c r="W135" i="41" s="1"/>
  <c r="AG134" i="41"/>
  <c r="AY134" i="41" s="1"/>
  <c r="AA134" i="41"/>
  <c r="AV134" i="41" s="1"/>
  <c r="R134" i="41"/>
  <c r="W134" i="41" s="1"/>
  <c r="AN133" i="41"/>
  <c r="AM133" i="41"/>
  <c r="AL133" i="41"/>
  <c r="AK133" i="41"/>
  <c r="AJ133" i="41"/>
  <c r="AI133" i="41"/>
  <c r="AF133" i="41"/>
  <c r="AE133" i="41"/>
  <c r="Z133" i="41"/>
  <c r="Y133" i="41"/>
  <c r="X133" i="41"/>
  <c r="V133" i="41"/>
  <c r="U133" i="41"/>
  <c r="T133" i="41"/>
  <c r="S133" i="41"/>
  <c r="AG132" i="41"/>
  <c r="AY132" i="41" s="1"/>
  <c r="AA132" i="41"/>
  <c r="AV132" i="41" s="1"/>
  <c r="R132" i="41"/>
  <c r="W132" i="41" s="1"/>
  <c r="BA131" i="41"/>
  <c r="AG131" i="41"/>
  <c r="AY131" i="41" s="1"/>
  <c r="AA131" i="41"/>
  <c r="AV131" i="41" s="1"/>
  <c r="R131" i="41"/>
  <c r="W131" i="41" s="1"/>
  <c r="AG130" i="41"/>
  <c r="AY130" i="41" s="1"/>
  <c r="AA130" i="41"/>
  <c r="AV130" i="41" s="1"/>
  <c r="R130" i="41"/>
  <c r="W130" i="41" s="1"/>
  <c r="AG129" i="41"/>
  <c r="AY129" i="41" s="1"/>
  <c r="AA129" i="41"/>
  <c r="AV129" i="41" s="1"/>
  <c r="R129" i="41"/>
  <c r="AN128" i="41"/>
  <c r="AM128" i="41"/>
  <c r="AL128" i="41"/>
  <c r="AK128" i="41"/>
  <c r="AJ128" i="41"/>
  <c r="AI128" i="41"/>
  <c r="AF128" i="41"/>
  <c r="AE128" i="41"/>
  <c r="Z128" i="41"/>
  <c r="Y128" i="41"/>
  <c r="X128" i="41"/>
  <c r="V128" i="41"/>
  <c r="U128" i="41"/>
  <c r="T128" i="41"/>
  <c r="S128" i="41"/>
  <c r="BB127" i="41"/>
  <c r="AG127" i="41"/>
  <c r="AY127" i="41" s="1"/>
  <c r="AA127" i="41"/>
  <c r="R127" i="41"/>
  <c r="W127" i="41" s="1"/>
  <c r="AU127" i="41" s="1"/>
  <c r="AG126" i="41"/>
  <c r="AY126" i="41" s="1"/>
  <c r="AA126" i="41"/>
  <c r="AV126" i="41" s="1"/>
  <c r="R126" i="41"/>
  <c r="W126" i="41" s="1"/>
  <c r="AG125" i="41"/>
  <c r="AY125" i="41" s="1"/>
  <c r="AA125" i="41"/>
  <c r="R125" i="41"/>
  <c r="W125" i="41" s="1"/>
  <c r="AU125" i="41" s="1"/>
  <c r="AN124" i="41"/>
  <c r="AM124" i="41"/>
  <c r="AL124" i="41"/>
  <c r="AK124" i="41"/>
  <c r="AJ124" i="41"/>
  <c r="AI124" i="41"/>
  <c r="AF124" i="41"/>
  <c r="AE124" i="41"/>
  <c r="Z124" i="41"/>
  <c r="Y124" i="41"/>
  <c r="X124" i="41"/>
  <c r="V124" i="41"/>
  <c r="U124" i="41"/>
  <c r="T124" i="41"/>
  <c r="S124" i="41"/>
  <c r="BA123" i="41"/>
  <c r="AG123" i="41"/>
  <c r="AY123" i="41" s="1"/>
  <c r="AA123" i="41"/>
  <c r="AV123" i="41" s="1"/>
  <c r="R123" i="41"/>
  <c r="W123" i="41" s="1"/>
  <c r="AC123" i="41" s="1"/>
  <c r="AW123" i="41" s="1"/>
  <c r="AG122" i="41"/>
  <c r="AY122" i="41" s="1"/>
  <c r="AA122" i="41"/>
  <c r="R122" i="41"/>
  <c r="W122" i="41" s="1"/>
  <c r="AU122" i="41" s="1"/>
  <c r="BB121" i="41"/>
  <c r="AG121" i="41"/>
  <c r="AY121" i="41" s="1"/>
  <c r="AA121" i="41"/>
  <c r="AV121" i="41" s="1"/>
  <c r="R121" i="41"/>
  <c r="W121" i="41" s="1"/>
  <c r="AC121" i="41" s="1"/>
  <c r="AW121" i="41" s="1"/>
  <c r="AG120" i="41"/>
  <c r="AY120" i="41" s="1"/>
  <c r="AA120" i="41"/>
  <c r="AV120" i="41" s="1"/>
  <c r="R120" i="41"/>
  <c r="W120" i="41" s="1"/>
  <c r="AC120" i="41" s="1"/>
  <c r="AW120" i="41" s="1"/>
  <c r="AG119" i="41"/>
  <c r="AY119" i="41" s="1"/>
  <c r="AA119" i="41"/>
  <c r="AV119" i="41" s="1"/>
  <c r="R119" i="41"/>
  <c r="W119" i="41" s="1"/>
  <c r="AG118" i="41"/>
  <c r="AY118" i="41" s="1"/>
  <c r="AA118" i="41"/>
  <c r="AV118" i="41" s="1"/>
  <c r="R118" i="41"/>
  <c r="W118" i="41" s="1"/>
  <c r="BA117" i="41"/>
  <c r="AG117" i="41"/>
  <c r="AA117" i="41"/>
  <c r="AV117" i="41" s="1"/>
  <c r="R117" i="41"/>
  <c r="W117" i="41" s="1"/>
  <c r="AN116" i="41"/>
  <c r="AM116" i="41"/>
  <c r="AL116" i="41"/>
  <c r="AK116" i="41"/>
  <c r="AJ116" i="41"/>
  <c r="AI116" i="41"/>
  <c r="AF116" i="41"/>
  <c r="AE116" i="41"/>
  <c r="Z116" i="41"/>
  <c r="Y116" i="41"/>
  <c r="X116" i="41"/>
  <c r="V116" i="41"/>
  <c r="U116" i="41"/>
  <c r="T116" i="41"/>
  <c r="S116" i="41"/>
  <c r="AG115" i="41"/>
  <c r="AY115" i="41" s="1"/>
  <c r="AA115" i="41"/>
  <c r="AV115" i="41" s="1"/>
  <c r="R115" i="41"/>
  <c r="W115" i="41" s="1"/>
  <c r="AG114" i="41"/>
  <c r="AY114" i="41" s="1"/>
  <c r="AA114" i="41"/>
  <c r="AV114" i="41" s="1"/>
  <c r="R114" i="41"/>
  <c r="W114" i="41" s="1"/>
  <c r="AD114" i="41" s="1"/>
  <c r="AX114" i="41" s="1"/>
  <c r="BA113" i="41"/>
  <c r="AG113" i="41"/>
  <c r="AY113" i="41" s="1"/>
  <c r="AA113" i="41"/>
  <c r="AV113" i="41" s="1"/>
  <c r="R113" i="41"/>
  <c r="W113" i="41" s="1"/>
  <c r="AG112" i="41"/>
  <c r="AY112" i="41" s="1"/>
  <c r="AA112" i="41"/>
  <c r="AV112" i="41" s="1"/>
  <c r="R112" i="41"/>
  <c r="W112" i="41" s="1"/>
  <c r="AG111" i="41"/>
  <c r="AY111" i="41" s="1"/>
  <c r="AA111" i="41"/>
  <c r="AV111" i="41" s="1"/>
  <c r="R111" i="41"/>
  <c r="W111" i="41" s="1"/>
  <c r="AG110" i="41"/>
  <c r="AY110" i="41" s="1"/>
  <c r="AA110" i="41"/>
  <c r="R110" i="41"/>
  <c r="W110" i="41" s="1"/>
  <c r="AN109" i="41"/>
  <c r="AM109" i="41"/>
  <c r="AL109" i="41"/>
  <c r="AK109" i="41"/>
  <c r="AJ109" i="41"/>
  <c r="AI109" i="41"/>
  <c r="AF109" i="41"/>
  <c r="AE109" i="41"/>
  <c r="Z109" i="41"/>
  <c r="Y109" i="41"/>
  <c r="X109" i="41"/>
  <c r="V109" i="41"/>
  <c r="U109" i="41"/>
  <c r="T109" i="41"/>
  <c r="S109" i="41"/>
  <c r="AG108" i="41"/>
  <c r="AG154" i="41" s="1"/>
  <c r="AA108" i="41"/>
  <c r="AA154" i="41" s="1"/>
  <c r="R108" i="41"/>
  <c r="R154" i="41" s="1"/>
  <c r="BA107" i="41"/>
  <c r="AG107" i="41"/>
  <c r="AY107" i="41" s="1"/>
  <c r="AA107" i="41"/>
  <c r="AV107" i="41" s="1"/>
  <c r="R107" i="41"/>
  <c r="W107" i="41" s="1"/>
  <c r="AG106" i="41"/>
  <c r="AY106" i="41" s="1"/>
  <c r="AA106" i="41"/>
  <c r="AV106" i="41" s="1"/>
  <c r="R106" i="41"/>
  <c r="W106" i="41" s="1"/>
  <c r="AG105" i="41"/>
  <c r="AY105" i="41" s="1"/>
  <c r="AA105" i="41"/>
  <c r="AV105" i="41" s="1"/>
  <c r="R105" i="41"/>
  <c r="W105" i="41" s="1"/>
  <c r="AC105" i="41" s="1"/>
  <c r="AW105" i="41" s="1"/>
  <c r="BA104" i="41"/>
  <c r="AG104" i="41"/>
  <c r="AY104" i="41" s="1"/>
  <c r="AA104" i="41"/>
  <c r="AV104" i="41" s="1"/>
  <c r="R104" i="41"/>
  <c r="W104" i="41" s="1"/>
  <c r="AG103" i="41"/>
  <c r="AY103" i="41" s="1"/>
  <c r="AA103" i="41"/>
  <c r="R103" i="41"/>
  <c r="W103" i="41" s="1"/>
  <c r="AG102" i="41"/>
  <c r="AA102" i="41"/>
  <c r="AV102" i="41" s="1"/>
  <c r="R102" i="41"/>
  <c r="AN101" i="41"/>
  <c r="AM101" i="41"/>
  <c r="AL101" i="41"/>
  <c r="AK101" i="41"/>
  <c r="AJ101" i="41"/>
  <c r="AI101" i="41"/>
  <c r="AF101" i="41"/>
  <c r="AE101" i="41"/>
  <c r="Z101" i="41"/>
  <c r="Y101" i="41"/>
  <c r="X101" i="41"/>
  <c r="V101" i="41"/>
  <c r="U101" i="41"/>
  <c r="T101" i="41"/>
  <c r="S101" i="41"/>
  <c r="AG100" i="41"/>
  <c r="AY100" i="41" s="1"/>
  <c r="AA100" i="41"/>
  <c r="AV100" i="41" s="1"/>
  <c r="R100" i="41"/>
  <c r="BA99" i="41"/>
  <c r="AG99" i="41"/>
  <c r="AY99" i="41" s="1"/>
  <c r="AA99" i="41"/>
  <c r="AV99" i="41" s="1"/>
  <c r="R99" i="41"/>
  <c r="W99" i="41" s="1"/>
  <c r="AG98" i="41"/>
  <c r="AA98" i="41"/>
  <c r="AV98" i="41" s="1"/>
  <c r="R98" i="41"/>
  <c r="W98" i="41" s="1"/>
  <c r="AD98" i="41" s="1"/>
  <c r="AN97" i="41"/>
  <c r="AM97" i="41"/>
  <c r="AL97" i="41"/>
  <c r="AK97" i="41"/>
  <c r="AJ97" i="41"/>
  <c r="AI97" i="41"/>
  <c r="AF97" i="41"/>
  <c r="AE97" i="41"/>
  <c r="Z97" i="41"/>
  <c r="Y97" i="41"/>
  <c r="X97" i="41"/>
  <c r="V97" i="41"/>
  <c r="U97" i="41"/>
  <c r="T97" i="41"/>
  <c r="S97" i="41"/>
  <c r="AG96" i="41"/>
  <c r="AY96" i="41" s="1"/>
  <c r="AA96" i="41"/>
  <c r="AV96" i="41" s="1"/>
  <c r="R96" i="41"/>
  <c r="W96" i="41" s="1"/>
  <c r="BA95" i="41"/>
  <c r="AG95" i="41"/>
  <c r="AY95" i="41" s="1"/>
  <c r="AA95" i="41"/>
  <c r="AV95" i="41" s="1"/>
  <c r="R95" i="41"/>
  <c r="W95" i="41" s="1"/>
  <c r="AC95" i="41" s="1"/>
  <c r="AW95" i="41" s="1"/>
  <c r="AG94" i="41"/>
  <c r="AY94" i="41" s="1"/>
  <c r="AA94" i="41"/>
  <c r="AV94" i="41" s="1"/>
  <c r="R94" i="41"/>
  <c r="AN93" i="41"/>
  <c r="AM93" i="41"/>
  <c r="AL93" i="41"/>
  <c r="AK93" i="41"/>
  <c r="AJ93" i="41"/>
  <c r="AI93" i="41"/>
  <c r="AF93" i="41"/>
  <c r="AE93" i="41"/>
  <c r="Z93" i="41"/>
  <c r="Y93" i="41"/>
  <c r="X93" i="41"/>
  <c r="V93" i="41"/>
  <c r="U93" i="41"/>
  <c r="T93" i="41"/>
  <c r="S93" i="41"/>
  <c r="AG92" i="41"/>
  <c r="AY92" i="41" s="1"/>
  <c r="AA92" i="41"/>
  <c r="AV92" i="41" s="1"/>
  <c r="R92" i="41"/>
  <c r="W92" i="41" s="1"/>
  <c r="AG91" i="41"/>
  <c r="AY91" i="41" s="1"/>
  <c r="AA91" i="41"/>
  <c r="AV91" i="41" s="1"/>
  <c r="R91" i="41"/>
  <c r="W91" i="41" s="1"/>
  <c r="AG90" i="41"/>
  <c r="AY90" i="41" s="1"/>
  <c r="AA90" i="41"/>
  <c r="AV90" i="41" s="1"/>
  <c r="R90" i="41"/>
  <c r="W90" i="41" s="1"/>
  <c r="AC90" i="41" s="1"/>
  <c r="AW90" i="41" s="1"/>
  <c r="AG89" i="41"/>
  <c r="AY89" i="41" s="1"/>
  <c r="AA89" i="41"/>
  <c r="AV89" i="41" s="1"/>
  <c r="R89" i="41"/>
  <c r="W89" i="41" s="1"/>
  <c r="AG88" i="41"/>
  <c r="AA88" i="41"/>
  <c r="R88" i="41"/>
  <c r="AN87" i="41"/>
  <c r="AM87" i="41"/>
  <c r="AL87" i="41"/>
  <c r="AK87" i="41"/>
  <c r="AJ87" i="41"/>
  <c r="AI87" i="41"/>
  <c r="AF87" i="41"/>
  <c r="AE87" i="41"/>
  <c r="Z87" i="41"/>
  <c r="Y87" i="41"/>
  <c r="X87" i="41"/>
  <c r="V87" i="41"/>
  <c r="U87" i="41"/>
  <c r="T87" i="41"/>
  <c r="S87" i="41"/>
  <c r="AG86" i="41"/>
  <c r="AY86" i="41" s="1"/>
  <c r="AA86" i="41"/>
  <c r="AV86" i="41" s="1"/>
  <c r="R86" i="41"/>
  <c r="W86" i="41" s="1"/>
  <c r="AD86" i="41" s="1"/>
  <c r="AX86" i="41" s="1"/>
  <c r="AG85" i="41"/>
  <c r="AY85" i="41" s="1"/>
  <c r="AA85" i="41"/>
  <c r="AV85" i="41" s="1"/>
  <c r="R85" i="41"/>
  <c r="W85" i="41" s="1"/>
  <c r="AG84" i="41"/>
  <c r="AY84" i="41" s="1"/>
  <c r="AA84" i="41"/>
  <c r="AV84" i="41" s="1"/>
  <c r="R84" i="41"/>
  <c r="AN83" i="41"/>
  <c r="AM83" i="41"/>
  <c r="AL83" i="41"/>
  <c r="AK83" i="41"/>
  <c r="AJ83" i="41"/>
  <c r="AI83" i="41"/>
  <c r="AF83" i="41"/>
  <c r="AE83" i="41"/>
  <c r="Z83" i="41"/>
  <c r="Y83" i="41"/>
  <c r="X83" i="41"/>
  <c r="V83" i="41"/>
  <c r="U83" i="41"/>
  <c r="T83" i="41"/>
  <c r="S83" i="41"/>
  <c r="AG82" i="41"/>
  <c r="AY82" i="41" s="1"/>
  <c r="AA82" i="41"/>
  <c r="AV82" i="41" s="1"/>
  <c r="R82" i="41"/>
  <c r="W82" i="41" s="1"/>
  <c r="AU82" i="41" s="1"/>
  <c r="AG81" i="41"/>
  <c r="AY81" i="41" s="1"/>
  <c r="AA81" i="41"/>
  <c r="AV81" i="41" s="1"/>
  <c r="R81" i="41"/>
  <c r="W81" i="41" s="1"/>
  <c r="AD81" i="41" s="1"/>
  <c r="AX81" i="41" s="1"/>
  <c r="AG80" i="41"/>
  <c r="AY80" i="41" s="1"/>
  <c r="AA80" i="41"/>
  <c r="R80" i="41"/>
  <c r="W80" i="41" s="1"/>
  <c r="AD80" i="41" s="1"/>
  <c r="AN79" i="41"/>
  <c r="AM79" i="41"/>
  <c r="AL79" i="41"/>
  <c r="AK79" i="41"/>
  <c r="AJ79" i="41"/>
  <c r="AI79" i="41"/>
  <c r="AF79" i="41"/>
  <c r="AE79" i="41"/>
  <c r="Z79" i="41"/>
  <c r="Y79" i="41"/>
  <c r="X79" i="41"/>
  <c r="V79" i="41"/>
  <c r="U79" i="41"/>
  <c r="T79" i="41"/>
  <c r="S79" i="41"/>
  <c r="BA78" i="41"/>
  <c r="AG78" i="41"/>
  <c r="AY78" i="41" s="1"/>
  <c r="AA78" i="41"/>
  <c r="AV78" i="41" s="1"/>
  <c r="R78" i="41"/>
  <c r="W78" i="41" s="1"/>
  <c r="AC78" i="41" s="1"/>
  <c r="AW78" i="41" s="1"/>
  <c r="AG77" i="41"/>
  <c r="AY77" i="41" s="1"/>
  <c r="AA77" i="41"/>
  <c r="AV77" i="41" s="1"/>
  <c r="R77" i="41"/>
  <c r="W77" i="41" s="1"/>
  <c r="AG76" i="41"/>
  <c r="AY76" i="41" s="1"/>
  <c r="AA76" i="41"/>
  <c r="AV76" i="41" s="1"/>
  <c r="R76" i="41"/>
  <c r="W76" i="41" s="1"/>
  <c r="AG75" i="41"/>
  <c r="AY75" i="41" s="1"/>
  <c r="AA75" i="41"/>
  <c r="AV75" i="41" s="1"/>
  <c r="R75" i="41"/>
  <c r="W75" i="41" s="1"/>
  <c r="BB74" i="41"/>
  <c r="BA74" i="41"/>
  <c r="AG74" i="41"/>
  <c r="AY74" i="41" s="1"/>
  <c r="AA74" i="41"/>
  <c r="AV74" i="41" s="1"/>
  <c r="R74" i="41"/>
  <c r="W74" i="41" s="1"/>
  <c r="AG73" i="41"/>
  <c r="AY73" i="41" s="1"/>
  <c r="AA73" i="41"/>
  <c r="R73" i="41"/>
  <c r="AN72" i="41"/>
  <c r="AM72" i="41"/>
  <c r="AL72" i="41"/>
  <c r="AK72" i="41"/>
  <c r="AJ72" i="41"/>
  <c r="AI72" i="41"/>
  <c r="AF72" i="41"/>
  <c r="AE72" i="41"/>
  <c r="Z72" i="41"/>
  <c r="Y72" i="41"/>
  <c r="X72" i="41"/>
  <c r="V72" i="41"/>
  <c r="U72" i="41"/>
  <c r="T72" i="41"/>
  <c r="S72" i="41"/>
  <c r="BA71" i="41"/>
  <c r="AG71" i="41"/>
  <c r="AY71" i="41" s="1"/>
  <c r="AA71" i="41"/>
  <c r="AV71" i="41" s="1"/>
  <c r="R71" i="41"/>
  <c r="W71" i="41" s="1"/>
  <c r="BB70" i="41"/>
  <c r="AG70" i="41"/>
  <c r="AY70" i="41" s="1"/>
  <c r="AA70" i="41"/>
  <c r="AV70" i="41" s="1"/>
  <c r="R70" i="41"/>
  <c r="W70" i="41" s="1"/>
  <c r="AU70" i="41" s="1"/>
  <c r="AG69" i="41"/>
  <c r="AA69" i="41"/>
  <c r="AV69" i="41" s="1"/>
  <c r="R69" i="41"/>
  <c r="W69" i="41" s="1"/>
  <c r="BA68" i="41"/>
  <c r="AG68" i="41"/>
  <c r="AY68" i="41" s="1"/>
  <c r="AA68" i="41"/>
  <c r="R68" i="41"/>
  <c r="W68" i="41" s="1"/>
  <c r="AU68" i="41" s="1"/>
  <c r="BB67" i="41"/>
  <c r="AG67" i="41"/>
  <c r="AY67" i="41" s="1"/>
  <c r="AA67" i="41"/>
  <c r="AV67" i="41" s="1"/>
  <c r="R67" i="41"/>
  <c r="W67" i="41" s="1"/>
  <c r="AG66" i="41"/>
  <c r="AY66" i="41" s="1"/>
  <c r="AA66" i="41"/>
  <c r="AV66" i="41" s="1"/>
  <c r="R66" i="41"/>
  <c r="AN65" i="41"/>
  <c r="AM65" i="41"/>
  <c r="AL65" i="41"/>
  <c r="AK65" i="41"/>
  <c r="AJ65" i="41"/>
  <c r="AI65" i="41"/>
  <c r="AF65" i="41"/>
  <c r="AE65" i="41"/>
  <c r="Z65" i="41"/>
  <c r="Y65" i="41"/>
  <c r="X65" i="41"/>
  <c r="V65" i="41"/>
  <c r="U65" i="41"/>
  <c r="T65" i="41"/>
  <c r="S65" i="41"/>
  <c r="BA64" i="41"/>
  <c r="AG64" i="41"/>
  <c r="AY64" i="41" s="1"/>
  <c r="AA64" i="41"/>
  <c r="AV64" i="41" s="1"/>
  <c r="R64" i="41"/>
  <c r="W64" i="41" s="1"/>
  <c r="BB63" i="41"/>
  <c r="AG63" i="41"/>
  <c r="AA63" i="41"/>
  <c r="AV63" i="41" s="1"/>
  <c r="R63" i="41"/>
  <c r="W63" i="41" s="1"/>
  <c r="AD63" i="41" s="1"/>
  <c r="AX63" i="41" s="1"/>
  <c r="AG62" i="41"/>
  <c r="AY62" i="41" s="1"/>
  <c r="AA62" i="41"/>
  <c r="R62" i="41"/>
  <c r="W62" i="41" s="1"/>
  <c r="AN61" i="41"/>
  <c r="AM61" i="41"/>
  <c r="AL61" i="41"/>
  <c r="AK61" i="41"/>
  <c r="AJ61" i="41"/>
  <c r="AI61" i="41"/>
  <c r="AF61" i="41"/>
  <c r="AE61" i="41"/>
  <c r="Z61" i="41"/>
  <c r="Y61" i="41"/>
  <c r="X61" i="41"/>
  <c r="V61" i="41"/>
  <c r="U61" i="41"/>
  <c r="T61" i="41"/>
  <c r="S61" i="41"/>
  <c r="BA60" i="41"/>
  <c r="AG60" i="41"/>
  <c r="AA60" i="41"/>
  <c r="AV60" i="41" s="1"/>
  <c r="R60" i="41"/>
  <c r="W60" i="41" s="1"/>
  <c r="BB59" i="41"/>
  <c r="AG59" i="41"/>
  <c r="AY59" i="41" s="1"/>
  <c r="AA59" i="41"/>
  <c r="R59" i="41"/>
  <c r="AN58" i="41"/>
  <c r="AM58" i="41"/>
  <c r="AL58" i="41"/>
  <c r="AK58" i="41"/>
  <c r="AJ58" i="41"/>
  <c r="AI58" i="41"/>
  <c r="AF58" i="41"/>
  <c r="AE58" i="41"/>
  <c r="Z58" i="41"/>
  <c r="Y58" i="41"/>
  <c r="X58" i="41"/>
  <c r="V58" i="41"/>
  <c r="U58" i="41"/>
  <c r="T58" i="41"/>
  <c r="S58" i="41"/>
  <c r="BA57" i="41"/>
  <c r="AG57" i="41"/>
  <c r="AY57" i="41" s="1"/>
  <c r="AA57" i="41"/>
  <c r="AV57" i="41" s="1"/>
  <c r="R57" i="41"/>
  <c r="W57" i="41" s="1"/>
  <c r="AG56" i="41"/>
  <c r="AY56" i="41" s="1"/>
  <c r="AA56" i="41"/>
  <c r="AV56" i="41" s="1"/>
  <c r="R56" i="41"/>
  <c r="W56" i="41" s="1"/>
  <c r="AC56" i="41" s="1"/>
  <c r="AW56" i="41" s="1"/>
  <c r="BB55" i="41"/>
  <c r="BA55" i="41"/>
  <c r="AG55" i="41"/>
  <c r="AY55" i="41" s="1"/>
  <c r="AA55" i="41"/>
  <c r="AV55" i="41" s="1"/>
  <c r="R55" i="41"/>
  <c r="W55" i="41" s="1"/>
  <c r="AG54" i="41"/>
  <c r="AY54" i="41" s="1"/>
  <c r="AA54" i="41"/>
  <c r="R54" i="41"/>
  <c r="W54" i="41" s="1"/>
  <c r="AG53" i="41"/>
  <c r="AY53" i="41" s="1"/>
  <c r="AA53" i="41"/>
  <c r="AV53" i="41" s="1"/>
  <c r="R53" i="41"/>
  <c r="W53" i="41" s="1"/>
  <c r="BB52" i="41"/>
  <c r="AG52" i="41"/>
  <c r="AY52" i="41" s="1"/>
  <c r="AA52" i="41"/>
  <c r="AV52" i="41" s="1"/>
  <c r="R52" i="41"/>
  <c r="W52" i="41" s="1"/>
  <c r="AG51" i="41"/>
  <c r="AY51" i="41" s="1"/>
  <c r="AA51" i="41"/>
  <c r="R51" i="41"/>
  <c r="W51" i="41" s="1"/>
  <c r="AN50" i="41"/>
  <c r="AM50" i="41"/>
  <c r="AL50" i="41"/>
  <c r="AK50" i="41"/>
  <c r="AJ50" i="41"/>
  <c r="AI50" i="41"/>
  <c r="AF50" i="41"/>
  <c r="AE50" i="41"/>
  <c r="Z50" i="41"/>
  <c r="Y50" i="41"/>
  <c r="X50" i="41"/>
  <c r="V50" i="41"/>
  <c r="U50" i="41"/>
  <c r="T50" i="41"/>
  <c r="S50" i="41"/>
  <c r="BB49" i="41"/>
  <c r="AG49" i="41"/>
  <c r="AY49" i="41" s="1"/>
  <c r="AA49" i="41"/>
  <c r="AV49" i="41" s="1"/>
  <c r="R49" i="41"/>
  <c r="W49" i="41" s="1"/>
  <c r="AU49" i="41" s="1"/>
  <c r="BB48" i="41"/>
  <c r="AG48" i="41"/>
  <c r="AY48" i="41" s="1"/>
  <c r="AA48" i="41"/>
  <c r="AV48" i="41" s="1"/>
  <c r="R48" i="41"/>
  <c r="W48" i="41" s="1"/>
  <c r="AD48" i="41" s="1"/>
  <c r="AX48" i="41" s="1"/>
  <c r="AG47" i="41"/>
  <c r="AY47" i="41" s="1"/>
  <c r="AA47" i="41"/>
  <c r="AV47" i="41" s="1"/>
  <c r="R47" i="41"/>
  <c r="W47" i="41" s="1"/>
  <c r="AD47" i="41" s="1"/>
  <c r="AX47" i="41" s="1"/>
  <c r="BB46" i="41"/>
  <c r="AG46" i="41"/>
  <c r="AY46" i="41" s="1"/>
  <c r="AA46" i="41"/>
  <c r="AV46" i="41" s="1"/>
  <c r="R46" i="41"/>
  <c r="W46" i="41" s="1"/>
  <c r="AU46" i="41" s="1"/>
  <c r="BB45" i="41"/>
  <c r="AG45" i="41"/>
  <c r="AY45" i="41" s="1"/>
  <c r="AA45" i="41"/>
  <c r="AV45" i="41" s="1"/>
  <c r="R45" i="41"/>
  <c r="W45" i="41" s="1"/>
  <c r="AG44" i="41"/>
  <c r="AA44" i="41"/>
  <c r="R44" i="41"/>
  <c r="AN43" i="41"/>
  <c r="AM43" i="41"/>
  <c r="AL43" i="41"/>
  <c r="AK43" i="41"/>
  <c r="AJ43" i="41"/>
  <c r="AI43" i="41"/>
  <c r="AF43" i="41"/>
  <c r="AE43" i="41"/>
  <c r="Z43" i="41"/>
  <c r="Y43" i="41"/>
  <c r="X43" i="41"/>
  <c r="V43" i="41"/>
  <c r="U43" i="41"/>
  <c r="T43" i="41"/>
  <c r="S43" i="41"/>
  <c r="BA42" i="41"/>
  <c r="AG42" i="41"/>
  <c r="AY42" i="41" s="1"/>
  <c r="AA42" i="41"/>
  <c r="AV42" i="41" s="1"/>
  <c r="R42" i="41"/>
  <c r="W42" i="41" s="1"/>
  <c r="BB41" i="41"/>
  <c r="AG41" i="41"/>
  <c r="AY41" i="41" s="1"/>
  <c r="AA41" i="41"/>
  <c r="AV41" i="41" s="1"/>
  <c r="R41" i="41"/>
  <c r="W41" i="41" s="1"/>
  <c r="AD41" i="41" s="1"/>
  <c r="AX41" i="41" s="1"/>
  <c r="AG40" i="41"/>
  <c r="AA40" i="41"/>
  <c r="AV40" i="41" s="1"/>
  <c r="R40" i="41"/>
  <c r="W40" i="41" s="1"/>
  <c r="BB39" i="41"/>
  <c r="BA39" i="41"/>
  <c r="AG39" i="41"/>
  <c r="AY39" i="41" s="1"/>
  <c r="AA39" i="41"/>
  <c r="R39" i="41"/>
  <c r="W39" i="41" s="1"/>
  <c r="AC39" i="41" s="1"/>
  <c r="AW39" i="41" s="1"/>
  <c r="BB38" i="41"/>
  <c r="AG38" i="41"/>
  <c r="AY38" i="41" s="1"/>
  <c r="AA38" i="41"/>
  <c r="AV38" i="41" s="1"/>
  <c r="R38" i="41"/>
  <c r="W38" i="41" s="1"/>
  <c r="AG37" i="41"/>
  <c r="AY37" i="41" s="1"/>
  <c r="AA37" i="41"/>
  <c r="AV37" i="41" s="1"/>
  <c r="R37" i="41"/>
  <c r="AN36" i="41"/>
  <c r="AM36" i="41"/>
  <c r="AL36" i="41"/>
  <c r="AK36" i="41"/>
  <c r="AJ36" i="41"/>
  <c r="AI36" i="41"/>
  <c r="AF36" i="41"/>
  <c r="AE36" i="41"/>
  <c r="Z36" i="41"/>
  <c r="Y36" i="41"/>
  <c r="X36" i="41"/>
  <c r="V36" i="41"/>
  <c r="U36" i="41"/>
  <c r="T36" i="41"/>
  <c r="S36" i="41"/>
  <c r="BA35" i="41"/>
  <c r="AG35" i="41"/>
  <c r="AY35" i="41" s="1"/>
  <c r="AA35" i="41"/>
  <c r="AV35" i="41" s="1"/>
  <c r="R35" i="41"/>
  <c r="W35" i="41" s="1"/>
  <c r="BB34" i="41"/>
  <c r="AG34" i="41"/>
  <c r="AY34" i="41" s="1"/>
  <c r="AA34" i="41"/>
  <c r="AV34" i="41" s="1"/>
  <c r="R34" i="41"/>
  <c r="W34" i="41" s="1"/>
  <c r="AD34" i="41" s="1"/>
  <c r="AX34" i="41" s="1"/>
  <c r="AG33" i="41"/>
  <c r="AY33" i="41" s="1"/>
  <c r="AA33" i="41"/>
  <c r="AV33" i="41" s="1"/>
  <c r="R33" i="41"/>
  <c r="W33" i="41" s="1"/>
  <c r="BA32" i="41"/>
  <c r="AG32" i="41"/>
  <c r="AY32" i="41" s="1"/>
  <c r="AA32" i="41"/>
  <c r="AV32" i="41" s="1"/>
  <c r="R32" i="41"/>
  <c r="W32" i="41" s="1"/>
  <c r="AD32" i="41" s="1"/>
  <c r="AX32" i="41" s="1"/>
  <c r="AG31" i="41"/>
  <c r="AY31" i="41" s="1"/>
  <c r="AA31" i="41"/>
  <c r="R31" i="41"/>
  <c r="AG30" i="41"/>
  <c r="AY30" i="41" s="1"/>
  <c r="AA30" i="41"/>
  <c r="AV30" i="41" s="1"/>
  <c r="R30" i="41"/>
  <c r="W30" i="41" s="1"/>
  <c r="AN29" i="41"/>
  <c r="AM29" i="41"/>
  <c r="AL29" i="41"/>
  <c r="AK29" i="41"/>
  <c r="AJ29" i="41"/>
  <c r="AI29" i="41"/>
  <c r="AF29" i="41"/>
  <c r="AE29" i="41"/>
  <c r="Z29" i="41"/>
  <c r="Y29" i="41"/>
  <c r="X29" i="41"/>
  <c r="V29" i="41"/>
  <c r="U29" i="41"/>
  <c r="T29" i="41"/>
  <c r="S29" i="41"/>
  <c r="AG28" i="41"/>
  <c r="AA28" i="41"/>
  <c r="R28" i="41"/>
  <c r="AN27" i="41"/>
  <c r="AM27" i="41"/>
  <c r="AL27" i="41"/>
  <c r="AK27" i="41"/>
  <c r="AJ27" i="41"/>
  <c r="AI27" i="41"/>
  <c r="AF27" i="41"/>
  <c r="AE27" i="41"/>
  <c r="Z27" i="41"/>
  <c r="Y27" i="41"/>
  <c r="X27" i="41"/>
  <c r="V27" i="41"/>
  <c r="U27" i="41"/>
  <c r="T27" i="41"/>
  <c r="S27" i="41"/>
  <c r="BA26" i="41"/>
  <c r="AG26" i="41"/>
  <c r="AY26" i="41" s="1"/>
  <c r="AA26" i="41"/>
  <c r="AV26" i="41" s="1"/>
  <c r="R26" i="41"/>
  <c r="W26" i="41" s="1"/>
  <c r="AU26" i="41" s="1"/>
  <c r="AG25" i="41"/>
  <c r="AY25" i="41" s="1"/>
  <c r="AA25" i="41"/>
  <c r="AV25" i="41" s="1"/>
  <c r="R25" i="41"/>
  <c r="W25" i="41" s="1"/>
  <c r="BA24" i="41"/>
  <c r="AG24" i="41"/>
  <c r="AY24" i="41" s="1"/>
  <c r="AA24" i="41"/>
  <c r="AV24" i="41" s="1"/>
  <c r="R24" i="41"/>
  <c r="W24" i="41" s="1"/>
  <c r="AG23" i="41"/>
  <c r="AY23" i="41" s="1"/>
  <c r="AA23" i="41"/>
  <c r="AV23" i="41" s="1"/>
  <c r="R23" i="41"/>
  <c r="W23" i="41" s="1"/>
  <c r="AG22" i="41"/>
  <c r="AY22" i="41" s="1"/>
  <c r="AA22" i="41"/>
  <c r="R22" i="41"/>
  <c r="AN21" i="41"/>
  <c r="AM21" i="41"/>
  <c r="AL21" i="41"/>
  <c r="AK21" i="41"/>
  <c r="AJ21" i="41"/>
  <c r="AI21" i="41"/>
  <c r="AF21" i="41"/>
  <c r="AE21" i="41"/>
  <c r="Z21" i="41"/>
  <c r="Y21" i="41"/>
  <c r="X21" i="41"/>
  <c r="V21" i="41"/>
  <c r="U21" i="41"/>
  <c r="T21" i="41"/>
  <c r="S21" i="41"/>
  <c r="BA20" i="41"/>
  <c r="AG20" i="41"/>
  <c r="AY20" i="41" s="1"/>
  <c r="AA20" i="41"/>
  <c r="AV20" i="41" s="1"/>
  <c r="R20" i="41"/>
  <c r="W20" i="41" s="1"/>
  <c r="AU20" i="41" s="1"/>
  <c r="AG19" i="41"/>
  <c r="AY19" i="41" s="1"/>
  <c r="AA19" i="41"/>
  <c r="R19" i="41"/>
  <c r="W19" i="41" s="1"/>
  <c r="AG18" i="41"/>
  <c r="AY18" i="41" s="1"/>
  <c r="AA18" i="41"/>
  <c r="AV18" i="41" s="1"/>
  <c r="R18" i="41"/>
  <c r="W18" i="41" s="1"/>
  <c r="BA17" i="41"/>
  <c r="AG17" i="41"/>
  <c r="AY17" i="41" s="1"/>
  <c r="AA17" i="41"/>
  <c r="AV17" i="41" s="1"/>
  <c r="R17" i="41"/>
  <c r="AN16" i="41"/>
  <c r="AM16" i="41"/>
  <c r="AL16" i="41"/>
  <c r="AK16" i="41"/>
  <c r="AJ16" i="41"/>
  <c r="AI16" i="41"/>
  <c r="AF16" i="41"/>
  <c r="AE16" i="41"/>
  <c r="Z16" i="41"/>
  <c r="Y16" i="41"/>
  <c r="X16" i="41"/>
  <c r="V16" i="41"/>
  <c r="U16" i="41"/>
  <c r="T16" i="41"/>
  <c r="S16" i="41"/>
  <c r="BB15" i="41"/>
  <c r="AG15" i="41"/>
  <c r="AA15" i="41"/>
  <c r="AV15" i="41" s="1"/>
  <c r="R15" i="41"/>
  <c r="AG14" i="41"/>
  <c r="AY14" i="41" s="1"/>
  <c r="AA14" i="41"/>
  <c r="AV14" i="41" s="1"/>
  <c r="R14" i="41"/>
  <c r="W14" i="41" s="1"/>
  <c r="BA13" i="41"/>
  <c r="AG13" i="41"/>
  <c r="AY13" i="41" s="1"/>
  <c r="AA13" i="41"/>
  <c r="AV13" i="41" s="1"/>
  <c r="R13" i="41"/>
  <c r="W13" i="41" s="1"/>
  <c r="AR12" i="41"/>
  <c r="BB12" i="41" s="1"/>
  <c r="AQ12" i="41"/>
  <c r="BA12" i="41" s="1"/>
  <c r="AG12" i="41"/>
  <c r="AY12" i="41" s="1"/>
  <c r="AA12" i="41"/>
  <c r="AV12" i="41" s="1"/>
  <c r="R12" i="41"/>
  <c r="W12" i="41" s="1"/>
  <c r="AS46" i="41" l="1"/>
  <c r="AS20" i="41"/>
  <c r="AS13" i="41"/>
  <c r="AQ61" i="41"/>
  <c r="AS31" i="41"/>
  <c r="AS14" i="41"/>
  <c r="AZ14" i="41" s="1"/>
  <c r="AS64" i="41"/>
  <c r="AS39" i="41"/>
  <c r="AS35" i="41"/>
  <c r="AS17" i="41"/>
  <c r="AS81" i="41"/>
  <c r="AZ81" i="41" s="1"/>
  <c r="AS67" i="41"/>
  <c r="AZ67" i="41" s="1"/>
  <c r="AQ43" i="41"/>
  <c r="AS138" i="41"/>
  <c r="AS76" i="41"/>
  <c r="AS30" i="41"/>
  <c r="AS25" i="41"/>
  <c r="AZ25" i="41" s="1"/>
  <c r="AS134" i="41"/>
  <c r="AS86" i="41"/>
  <c r="AS69" i="41"/>
  <c r="AS92" i="41"/>
  <c r="AS71" i="41"/>
  <c r="AS62" i="41"/>
  <c r="AS22" i="41"/>
  <c r="BA59" i="41"/>
  <c r="BA76" i="41"/>
  <c r="AQ133" i="41"/>
  <c r="AS42" i="41"/>
  <c r="AS53" i="41"/>
  <c r="AZ53" i="41" s="1"/>
  <c r="AS49" i="41"/>
  <c r="AZ49" i="41" s="1"/>
  <c r="AS24" i="41"/>
  <c r="AS99" i="41"/>
  <c r="AS52" i="41"/>
  <c r="AS118" i="41"/>
  <c r="AS96" i="41"/>
  <c r="AZ96" i="41" s="1"/>
  <c r="AS57" i="41"/>
  <c r="AZ57" i="41" s="1"/>
  <c r="BA38" i="41"/>
  <c r="AS77" i="41"/>
  <c r="AZ77" i="41" s="1"/>
  <c r="AS56" i="41"/>
  <c r="AZ56" i="41" s="1"/>
  <c r="AS40" i="41"/>
  <c r="AS33" i="41"/>
  <c r="AZ33" i="41" s="1"/>
  <c r="AS26" i="41"/>
  <c r="AZ26" i="41" s="1"/>
  <c r="AS23" i="41"/>
  <c r="AS132" i="41"/>
  <c r="AS121" i="41"/>
  <c r="AZ121" i="41" s="1"/>
  <c r="AS107" i="41"/>
  <c r="AS47" i="41"/>
  <c r="AZ47" i="41" s="1"/>
  <c r="BA31" i="41"/>
  <c r="BB92" i="41"/>
  <c r="AS127" i="41"/>
  <c r="AS123" i="41"/>
  <c r="AZ123" i="41" s="1"/>
  <c r="AQ124" i="41"/>
  <c r="AQ97" i="41"/>
  <c r="AQ93" i="41"/>
  <c r="AR83" i="41"/>
  <c r="AS59" i="41"/>
  <c r="BB71" i="41"/>
  <c r="AS114" i="41"/>
  <c r="AS100" i="41"/>
  <c r="AZ100" i="41" s="1"/>
  <c r="AS54" i="41"/>
  <c r="AZ54" i="41" s="1"/>
  <c r="BA22" i="41"/>
  <c r="BA28" i="41"/>
  <c r="BA153" i="41" s="1"/>
  <c r="BA45" i="41"/>
  <c r="AS94" i="41"/>
  <c r="AS28" i="41"/>
  <c r="AS29" i="41" s="1"/>
  <c r="AQ21" i="41"/>
  <c r="AS104" i="41"/>
  <c r="AS68" i="41"/>
  <c r="AZ68" i="41" s="1"/>
  <c r="AQ109" i="41"/>
  <c r="AS78" i="41"/>
  <c r="AQ79" i="41"/>
  <c r="AQ58" i="41"/>
  <c r="AS15" i="41"/>
  <c r="AR72" i="41"/>
  <c r="AQ65" i="41"/>
  <c r="BB20" i="41"/>
  <c r="BB23" i="41"/>
  <c r="BA77" i="41"/>
  <c r="AR128" i="41"/>
  <c r="AS90" i="41"/>
  <c r="AS82" i="41"/>
  <c r="AZ82" i="41" s="1"/>
  <c r="AQ83" i="41"/>
  <c r="AR79" i="41"/>
  <c r="AQ72" i="41"/>
  <c r="AR61" i="41"/>
  <c r="AS51" i="41"/>
  <c r="AS37" i="41"/>
  <c r="BA63" i="41"/>
  <c r="BB66" i="41"/>
  <c r="BA69" i="41"/>
  <c r="AQ128" i="41"/>
  <c r="AR65" i="41"/>
  <c r="AR97" i="41"/>
  <c r="BB13" i="41"/>
  <c r="BB16" i="41" s="1"/>
  <c r="BB56" i="41"/>
  <c r="BB58" i="41" s="1"/>
  <c r="AR116" i="41"/>
  <c r="AS70" i="41"/>
  <c r="AR50" i="41"/>
  <c r="AS41" i="41"/>
  <c r="AS38" i="41"/>
  <c r="AZ38" i="41" s="1"/>
  <c r="AR27" i="41"/>
  <c r="AR21" i="41"/>
  <c r="BB25" i="41"/>
  <c r="AQ116" i="41"/>
  <c r="AS88" i="41"/>
  <c r="AS73" i="41"/>
  <c r="AR58" i="41"/>
  <c r="AQ50" i="41"/>
  <c r="AR43" i="41"/>
  <c r="AR36" i="41"/>
  <c r="AQ27" i="41"/>
  <c r="AR140" i="41"/>
  <c r="AR109" i="41"/>
  <c r="AR101" i="41"/>
  <c r="AR93" i="41"/>
  <c r="AS84" i="41"/>
  <c r="AS75" i="41"/>
  <c r="AS60" i="41"/>
  <c r="AZ60" i="41" s="1"/>
  <c r="AS32" i="41"/>
  <c r="AZ32" i="41" s="1"/>
  <c r="AQ36" i="41"/>
  <c r="AS18" i="41"/>
  <c r="AS21" i="41" s="1"/>
  <c r="AQ87" i="41"/>
  <c r="AS130" i="41"/>
  <c r="AZ130" i="41" s="1"/>
  <c r="AS126" i="41"/>
  <c r="AZ126" i="41" s="1"/>
  <c r="AS122" i="41"/>
  <c r="AZ122" i="41" s="1"/>
  <c r="AS115" i="41"/>
  <c r="AZ115" i="41" s="1"/>
  <c r="AS112" i="41"/>
  <c r="AS108" i="41"/>
  <c r="AS102" i="41"/>
  <c r="AS98" i="41"/>
  <c r="AR87" i="41"/>
  <c r="AR124" i="41"/>
  <c r="AR133" i="41"/>
  <c r="AS136" i="41"/>
  <c r="AS80" i="41"/>
  <c r="AS66" i="41"/>
  <c r="AS44" i="41"/>
  <c r="AQ16" i="41"/>
  <c r="AQ101" i="41"/>
  <c r="AQ140" i="41"/>
  <c r="AS135" i="41"/>
  <c r="AZ135" i="41" s="1"/>
  <c r="AR16" i="41"/>
  <c r="AS120" i="41"/>
  <c r="AZ120" i="41" s="1"/>
  <c r="AS110" i="41"/>
  <c r="AS106" i="41"/>
  <c r="AS89" i="41"/>
  <c r="AS137" i="41"/>
  <c r="AZ137" i="41" s="1"/>
  <c r="AS129" i="41"/>
  <c r="AS117" i="41"/>
  <c r="AS111" i="41"/>
  <c r="AZ111" i="41" s="1"/>
  <c r="AS103" i="41"/>
  <c r="AS91" i="41"/>
  <c r="BA135" i="41"/>
  <c r="AS139" i="41"/>
  <c r="AZ139" i="41" s="1"/>
  <c r="AS131" i="41"/>
  <c r="AZ131" i="41" s="1"/>
  <c r="AS125" i="41"/>
  <c r="AS119" i="41"/>
  <c r="AS113" i="41"/>
  <c r="AZ113" i="41" s="1"/>
  <c r="AS105" i="41"/>
  <c r="AS85" i="41"/>
  <c r="BA89" i="41"/>
  <c r="BA120" i="41"/>
  <c r="AS95" i="41"/>
  <c r="AR153" i="42"/>
  <c r="R161" i="42"/>
  <c r="AS194" i="42"/>
  <c r="AZ194" i="42" s="1"/>
  <c r="AB134" i="41"/>
  <c r="AA140" i="42"/>
  <c r="AA143" i="42"/>
  <c r="K207" i="42"/>
  <c r="AK207" i="42"/>
  <c r="I207" i="42"/>
  <c r="O207" i="42"/>
  <c r="AO207" i="42"/>
  <c r="AA121" i="42"/>
  <c r="AG140" i="42"/>
  <c r="AB25" i="41"/>
  <c r="AC180" i="42"/>
  <c r="AW180" i="42" s="1"/>
  <c r="AD189" i="42"/>
  <c r="AX189" i="42" s="1"/>
  <c r="AC189" i="42"/>
  <c r="AW189" i="42" s="1"/>
  <c r="BA61" i="41"/>
  <c r="BA161" i="42"/>
  <c r="AS166" i="42"/>
  <c r="AZ166" i="42" s="1"/>
  <c r="Y207" i="42"/>
  <c r="AB123" i="42"/>
  <c r="BB140" i="42"/>
  <c r="AB20" i="42"/>
  <c r="AV95" i="42"/>
  <c r="AR27" i="42"/>
  <c r="AS88" i="42"/>
  <c r="AZ88" i="42" s="1"/>
  <c r="AG95" i="42"/>
  <c r="R153" i="41"/>
  <c r="AB137" i="41"/>
  <c r="AB22" i="42"/>
  <c r="AR58" i="42"/>
  <c r="AS79" i="42"/>
  <c r="AZ79" i="42" s="1"/>
  <c r="AS144" i="42"/>
  <c r="AZ144" i="42" s="1"/>
  <c r="AU189" i="42"/>
  <c r="AU144" i="42"/>
  <c r="AZ48" i="41"/>
  <c r="AS62" i="42"/>
  <c r="AZ62" i="42" s="1"/>
  <c r="AV141" i="42"/>
  <c r="AV143" i="42" s="1"/>
  <c r="AB91" i="41"/>
  <c r="AS57" i="42"/>
  <c r="AZ57" i="42" s="1"/>
  <c r="AS87" i="42"/>
  <c r="AZ87" i="42" s="1"/>
  <c r="AR91" i="42"/>
  <c r="AC144" i="42"/>
  <c r="AW144" i="42" s="1"/>
  <c r="AQ46" i="42"/>
  <c r="AB144" i="42"/>
  <c r="W159" i="42"/>
  <c r="AC159" i="42" s="1"/>
  <c r="AG50" i="42"/>
  <c r="AB72" i="42"/>
  <c r="BA166" i="42"/>
  <c r="AS176" i="42"/>
  <c r="AZ176" i="42" s="1"/>
  <c r="AV87" i="41"/>
  <c r="AQ50" i="42"/>
  <c r="AV64" i="42"/>
  <c r="AC72" i="42"/>
  <c r="AW72" i="42" s="1"/>
  <c r="BA87" i="42"/>
  <c r="BB88" i="42"/>
  <c r="BB91" i="42" s="1"/>
  <c r="AC145" i="42"/>
  <c r="AW145" i="42" s="1"/>
  <c r="AA153" i="42"/>
  <c r="AB152" i="42"/>
  <c r="AS180" i="42"/>
  <c r="AZ180" i="42" s="1"/>
  <c r="AS60" i="42"/>
  <c r="AZ60" i="42" s="1"/>
  <c r="AS114" i="42"/>
  <c r="AZ114" i="42" s="1"/>
  <c r="AS122" i="42"/>
  <c r="AZ122" i="42" s="1"/>
  <c r="AD152" i="42"/>
  <c r="AX152" i="42" s="1"/>
  <c r="AB180" i="42"/>
  <c r="AU180" i="42"/>
  <c r="AS189" i="42"/>
  <c r="AZ189" i="42" s="1"/>
  <c r="AU93" i="42"/>
  <c r="AB93" i="42"/>
  <c r="AU139" i="42"/>
  <c r="AB139" i="42"/>
  <c r="AU169" i="42"/>
  <c r="AD169" i="42"/>
  <c r="AX169" i="42" s="1"/>
  <c r="AU166" i="42"/>
  <c r="AC166" i="42"/>
  <c r="AW166" i="42" s="1"/>
  <c r="AD166" i="42"/>
  <c r="AX166" i="42" s="1"/>
  <c r="AC176" i="42"/>
  <c r="AW176" i="42" s="1"/>
  <c r="AD176" i="42"/>
  <c r="AX176" i="42" s="1"/>
  <c r="AU176" i="42"/>
  <c r="AS22" i="42"/>
  <c r="AZ22" i="42" s="1"/>
  <c r="AV43" i="42"/>
  <c r="AS73" i="42"/>
  <c r="AZ73" i="42" s="1"/>
  <c r="AS102" i="42"/>
  <c r="AZ102" i="42" s="1"/>
  <c r="AS128" i="42"/>
  <c r="AZ128" i="42" s="1"/>
  <c r="AS151" i="42"/>
  <c r="AZ151" i="42" s="1"/>
  <c r="AV196" i="42"/>
  <c r="AY210" i="42"/>
  <c r="AS19" i="42"/>
  <c r="AZ19" i="42" s="1"/>
  <c r="R35" i="42"/>
  <c r="BA44" i="42"/>
  <c r="BA46" i="42" s="1"/>
  <c r="BA51" i="42"/>
  <c r="BA217" i="42" s="1"/>
  <c r="BA57" i="42"/>
  <c r="AC62" i="42"/>
  <c r="AW62" i="42" s="1"/>
  <c r="AU74" i="42"/>
  <c r="AU96" i="42"/>
  <c r="AD114" i="42"/>
  <c r="AX114" i="42" s="1"/>
  <c r="AU122" i="42"/>
  <c r="AS129" i="42"/>
  <c r="AZ129" i="42" s="1"/>
  <c r="AS133" i="42"/>
  <c r="AZ133" i="42" s="1"/>
  <c r="R140" i="42"/>
  <c r="AS142" i="42"/>
  <c r="AZ142" i="42" s="1"/>
  <c r="AV151" i="42"/>
  <c r="AV153" i="42" s="1"/>
  <c r="AB160" i="42"/>
  <c r="AA161" i="42"/>
  <c r="AV167" i="42"/>
  <c r="AS178" i="42"/>
  <c r="AZ178" i="42" s="1"/>
  <c r="AC19" i="42"/>
  <c r="AW19" i="42" s="1"/>
  <c r="AY47" i="42"/>
  <c r="AY50" i="42" s="1"/>
  <c r="AY215" i="42"/>
  <c r="AS106" i="42"/>
  <c r="AZ106" i="42" s="1"/>
  <c r="AS113" i="42"/>
  <c r="AZ113" i="42" s="1"/>
  <c r="BA122" i="42"/>
  <c r="W138" i="42"/>
  <c r="AC138" i="42" s="1"/>
  <c r="AS138" i="42"/>
  <c r="AZ138" i="42" s="1"/>
  <c r="AB142" i="42"/>
  <c r="AY161" i="42"/>
  <c r="AA171" i="42"/>
  <c r="AD183" i="42"/>
  <c r="AX183" i="42" s="1"/>
  <c r="BB43" i="42"/>
  <c r="BA47" i="42"/>
  <c r="AC57" i="42"/>
  <c r="AW57" i="42" s="1"/>
  <c r="AS72" i="42"/>
  <c r="AZ72" i="42" s="1"/>
  <c r="AS83" i="42"/>
  <c r="AZ83" i="42" s="1"/>
  <c r="AZ216" i="42" s="1"/>
  <c r="AR84" i="42"/>
  <c r="AU86" i="42"/>
  <c r="AD96" i="42"/>
  <c r="AX96" i="42" s="1"/>
  <c r="AS108" i="42"/>
  <c r="AZ108" i="42" s="1"/>
  <c r="AY131" i="42"/>
  <c r="AY138" i="42"/>
  <c r="AY140" i="42" s="1"/>
  <c r="AC142" i="42"/>
  <c r="AW142" i="42" s="1"/>
  <c r="AS186" i="42"/>
  <c r="AZ186" i="42" s="1"/>
  <c r="AS198" i="42"/>
  <c r="AZ198" i="42" s="1"/>
  <c r="R91" i="42"/>
  <c r="AS16" i="42"/>
  <c r="AZ16" i="42" s="1"/>
  <c r="AD66" i="42"/>
  <c r="AX66" i="42" s="1"/>
  <c r="AU72" i="42"/>
  <c r="AB87" i="42"/>
  <c r="AD99" i="42"/>
  <c r="AX99" i="42" s="1"/>
  <c r="AB106" i="42"/>
  <c r="AB147" i="42"/>
  <c r="AU152" i="42"/>
  <c r="AS164" i="42"/>
  <c r="AZ164" i="42" s="1"/>
  <c r="AQ171" i="42"/>
  <c r="X207" i="42"/>
  <c r="AP207" i="42"/>
  <c r="L207" i="42"/>
  <c r="AB24" i="42"/>
  <c r="AD24" i="42"/>
  <c r="AX24" i="42" s="1"/>
  <c r="AC24" i="42"/>
  <c r="AW24" i="42" s="1"/>
  <c r="AU16" i="42"/>
  <c r="AD16" i="42"/>
  <c r="AX16" i="42" s="1"/>
  <c r="AS30" i="42"/>
  <c r="AZ30" i="42" s="1"/>
  <c r="BA30" i="42"/>
  <c r="AY87" i="41"/>
  <c r="AS18" i="42"/>
  <c r="AZ18" i="42" s="1"/>
  <c r="BB18" i="42"/>
  <c r="AS26" i="42"/>
  <c r="AZ26" i="42" s="1"/>
  <c r="BB26" i="42"/>
  <c r="BB50" i="42"/>
  <c r="BA48" i="42"/>
  <c r="AS48" i="42"/>
  <c r="AZ48" i="42" s="1"/>
  <c r="AA64" i="42"/>
  <c r="AC73" i="42"/>
  <c r="AW73" i="42" s="1"/>
  <c r="AD73" i="42"/>
  <c r="AX73" i="42" s="1"/>
  <c r="AD77" i="42"/>
  <c r="AX77" i="42" s="1"/>
  <c r="AC77" i="42"/>
  <c r="AW77" i="42" s="1"/>
  <c r="AU77" i="42"/>
  <c r="AB89" i="42"/>
  <c r="AD89" i="42"/>
  <c r="AX89" i="42" s="1"/>
  <c r="AC89" i="42"/>
  <c r="AW89" i="42" s="1"/>
  <c r="AU89" i="42"/>
  <c r="AU195" i="42"/>
  <c r="AC195" i="42"/>
  <c r="AW195" i="42" s="1"/>
  <c r="AB195" i="42"/>
  <c r="AC38" i="41"/>
  <c r="AW38" i="41" s="1"/>
  <c r="AB38" i="41"/>
  <c r="AS13" i="42"/>
  <c r="AZ13" i="42" s="1"/>
  <c r="AC16" i="42"/>
  <c r="AW16" i="42" s="1"/>
  <c r="AC22" i="42"/>
  <c r="AW22" i="42" s="1"/>
  <c r="AA31" i="42"/>
  <c r="BB32" i="42"/>
  <c r="BB35" i="42" s="1"/>
  <c r="AR35" i="42"/>
  <c r="AA46" i="42"/>
  <c r="AV44" i="42"/>
  <c r="AV46" i="42" s="1"/>
  <c r="AS49" i="42"/>
  <c r="AZ49" i="42" s="1"/>
  <c r="BA49" i="42"/>
  <c r="AC60" i="42"/>
  <c r="AW60" i="42" s="1"/>
  <c r="AS67" i="42"/>
  <c r="AZ67" i="42" s="1"/>
  <c r="W82" i="42"/>
  <c r="BA81" i="42"/>
  <c r="AS81" i="42"/>
  <c r="AZ81" i="42" s="1"/>
  <c r="AU151" i="42"/>
  <c r="AD151" i="42"/>
  <c r="AX151" i="42" s="1"/>
  <c r="W153" i="42"/>
  <c r="AC151" i="42"/>
  <c r="AB151" i="42"/>
  <c r="AD156" i="42"/>
  <c r="AX156" i="42" s="1"/>
  <c r="AU156" i="42"/>
  <c r="AC156" i="42"/>
  <c r="AW156" i="42" s="1"/>
  <c r="AS197" i="42"/>
  <c r="AZ197" i="42" s="1"/>
  <c r="BA197" i="42"/>
  <c r="BA201" i="42"/>
  <c r="AS201" i="42"/>
  <c r="AZ201" i="42" s="1"/>
  <c r="BA119" i="41"/>
  <c r="AZ119" i="41"/>
  <c r="AU116" i="42"/>
  <c r="AD116" i="42"/>
  <c r="AX116" i="42" s="1"/>
  <c r="AC116" i="42"/>
  <c r="AW116" i="42" s="1"/>
  <c r="AD69" i="41"/>
  <c r="AX69" i="41" s="1"/>
  <c r="AC69" i="41"/>
  <c r="AW69" i="41" s="1"/>
  <c r="BA130" i="41"/>
  <c r="AU13" i="42"/>
  <c r="AD13" i="42"/>
  <c r="AX13" i="42" s="1"/>
  <c r="AC13" i="42"/>
  <c r="AW13" i="42" s="1"/>
  <c r="AS15" i="42"/>
  <c r="AZ15" i="42" s="1"/>
  <c r="BB15" i="42"/>
  <c r="AU17" i="42"/>
  <c r="AD17" i="42"/>
  <c r="AX17" i="42" s="1"/>
  <c r="AS21" i="42"/>
  <c r="AZ21" i="42" s="1"/>
  <c r="BB21" i="42"/>
  <c r="AD22" i="42"/>
  <c r="AX22" i="42" s="1"/>
  <c r="BB24" i="42"/>
  <c r="R50" i="42"/>
  <c r="W47" i="42"/>
  <c r="AU47" i="42" s="1"/>
  <c r="AD67" i="42"/>
  <c r="AX67" i="42" s="1"/>
  <c r="AB67" i="42"/>
  <c r="AD149" i="42"/>
  <c r="AX149" i="42" s="1"/>
  <c r="AU149" i="42"/>
  <c r="AC149" i="42"/>
  <c r="AW149" i="42" s="1"/>
  <c r="AZ19" i="41"/>
  <c r="AB19" i="42"/>
  <c r="AU20" i="42"/>
  <c r="AD20" i="42"/>
  <c r="AX20" i="42" s="1"/>
  <c r="AU25" i="42"/>
  <c r="AD25" i="42"/>
  <c r="AX25" i="42" s="1"/>
  <c r="AQ31" i="42"/>
  <c r="BA28" i="42"/>
  <c r="W51" i="42"/>
  <c r="W52" i="42" s="1"/>
  <c r="R52" i="42"/>
  <c r="BB111" i="42"/>
  <c r="AU113" i="42"/>
  <c r="AD113" i="42"/>
  <c r="AX113" i="42" s="1"/>
  <c r="AC113" i="42"/>
  <c r="AW113" i="42" s="1"/>
  <c r="AC136" i="42"/>
  <c r="AW136" i="42" s="1"/>
  <c r="AB136" i="42"/>
  <c r="AB60" i="41"/>
  <c r="AD60" i="41"/>
  <c r="AX60" i="41" s="1"/>
  <c r="AU14" i="42"/>
  <c r="AD14" i="42"/>
  <c r="AX14" i="42" s="1"/>
  <c r="BA24" i="42"/>
  <c r="AS24" i="42"/>
  <c r="AZ24" i="42" s="1"/>
  <c r="AY31" i="42"/>
  <c r="AG31" i="42"/>
  <c r="AB32" i="42"/>
  <c r="AU36" i="42"/>
  <c r="AD36" i="42"/>
  <c r="AX36" i="42" s="1"/>
  <c r="AY39" i="42"/>
  <c r="AS45" i="42"/>
  <c r="AZ45" i="42" s="1"/>
  <c r="BB45" i="42"/>
  <c r="BB46" i="42" s="1"/>
  <c r="AB49" i="42"/>
  <c r="AD49" i="42"/>
  <c r="AX49" i="42" s="1"/>
  <c r="AU49" i="42"/>
  <c r="AC49" i="42"/>
  <c r="AW49" i="42" s="1"/>
  <c r="AC56" i="42"/>
  <c r="AW56" i="42" s="1"/>
  <c r="AU56" i="42"/>
  <c r="AD56" i="42"/>
  <c r="AX56" i="42" s="1"/>
  <c r="AB56" i="42"/>
  <c r="BB77" i="42"/>
  <c r="AS77" i="42"/>
  <c r="AZ77" i="42" s="1"/>
  <c r="AD81" i="42"/>
  <c r="AX81" i="42" s="1"/>
  <c r="AC81" i="42"/>
  <c r="AW81" i="42" s="1"/>
  <c r="AA216" i="42"/>
  <c r="AA84" i="42"/>
  <c r="AD107" i="42"/>
  <c r="AX107" i="42" s="1"/>
  <c r="AU107" i="42"/>
  <c r="AC107" i="42"/>
  <c r="AW107" i="42" s="1"/>
  <c r="AY127" i="42"/>
  <c r="BA116" i="42"/>
  <c r="AS116" i="42"/>
  <c r="AZ116" i="42" s="1"/>
  <c r="BA132" i="42"/>
  <c r="AS132" i="42"/>
  <c r="AZ132" i="42" s="1"/>
  <c r="AY184" i="42"/>
  <c r="R61" i="41"/>
  <c r="Q144" i="41"/>
  <c r="AK144" i="41"/>
  <c r="AI144" i="41"/>
  <c r="AO144" i="41"/>
  <c r="M144" i="41"/>
  <c r="AV75" i="42"/>
  <c r="AC79" i="42"/>
  <c r="AW79" i="42" s="1"/>
  <c r="AB79" i="42"/>
  <c r="AU79" i="42"/>
  <c r="AV91" i="42"/>
  <c r="AS100" i="42"/>
  <c r="AZ100" i="42" s="1"/>
  <c r="BA112" i="42"/>
  <c r="AQ118" i="42"/>
  <c r="AS115" i="42"/>
  <c r="AZ115" i="42" s="1"/>
  <c r="BB115" i="42"/>
  <c r="W150" i="42"/>
  <c r="BB154" i="42"/>
  <c r="BB158" i="42" s="1"/>
  <c r="AR158" i="42"/>
  <c r="AY64" i="42"/>
  <c r="BA99" i="42"/>
  <c r="AS99" i="42"/>
  <c r="AZ99" i="42" s="1"/>
  <c r="AB19" i="41"/>
  <c r="L144" i="41"/>
  <c r="Z144" i="41"/>
  <c r="AL144" i="41"/>
  <c r="AJ144" i="41"/>
  <c r="AP144" i="41"/>
  <c r="N144" i="41"/>
  <c r="AG35" i="42"/>
  <c r="BB72" i="42"/>
  <c r="AS89" i="42"/>
  <c r="AZ89" i="42" s="1"/>
  <c r="BA89" i="42"/>
  <c r="AD100" i="42"/>
  <c r="AX100" i="42" s="1"/>
  <c r="AC100" i="42"/>
  <c r="AW100" i="42" s="1"/>
  <c r="AU100" i="42"/>
  <c r="AB100" i="42"/>
  <c r="AV105" i="42"/>
  <c r="AR118" i="42"/>
  <c r="BB112" i="42"/>
  <c r="AV131" i="42"/>
  <c r="AS134" i="42"/>
  <c r="AZ134" i="42" s="1"/>
  <c r="BA134" i="42"/>
  <c r="BA136" i="42"/>
  <c r="AS136" i="42"/>
  <c r="AZ136" i="42" s="1"/>
  <c r="AA150" i="42"/>
  <c r="AV146" i="42"/>
  <c r="AV150" i="42" s="1"/>
  <c r="BA149" i="42"/>
  <c r="AS149" i="42"/>
  <c r="AZ149" i="42" s="1"/>
  <c r="W71" i="42"/>
  <c r="W75" i="42" s="1"/>
  <c r="R75" i="42"/>
  <c r="AA118" i="42"/>
  <c r="AD148" i="42"/>
  <c r="AX148" i="42" s="1"/>
  <c r="AC148" i="42"/>
  <c r="AW148" i="42" s="1"/>
  <c r="AU148" i="42"/>
  <c r="AB148" i="42"/>
  <c r="BA155" i="42"/>
  <c r="BA158" i="42" s="1"/>
  <c r="AS155" i="42"/>
  <c r="AZ155" i="42" s="1"/>
  <c r="AR153" i="41"/>
  <c r="AZ40" i="41"/>
  <c r="AZ46" i="41"/>
  <c r="BA108" i="41"/>
  <c r="BA154" i="41" s="1"/>
  <c r="AR46" i="42"/>
  <c r="AU62" i="42"/>
  <c r="AY75" i="42"/>
  <c r="AG75" i="42"/>
  <c r="R216" i="42"/>
  <c r="R84" i="42"/>
  <c r="AC117" i="42"/>
  <c r="AW117" i="42" s="1"/>
  <c r="AD117" i="42"/>
  <c r="AX117" i="42" s="1"/>
  <c r="AU132" i="42"/>
  <c r="AC132" i="42"/>
  <c r="AW132" i="42" s="1"/>
  <c r="AB132" i="42"/>
  <c r="AB133" i="42"/>
  <c r="BA148" i="42"/>
  <c r="AS148" i="42"/>
  <c r="AZ148" i="42" s="1"/>
  <c r="AR171" i="42"/>
  <c r="BA173" i="42"/>
  <c r="AS173" i="42"/>
  <c r="AZ173" i="42" s="1"/>
  <c r="AU192" i="42"/>
  <c r="AC192" i="42"/>
  <c r="AW192" i="42" s="1"/>
  <c r="AB192" i="42"/>
  <c r="AY83" i="42"/>
  <c r="AY92" i="42"/>
  <c r="AY95" i="42" s="1"/>
  <c r="AD93" i="42"/>
  <c r="AX93" i="42" s="1"/>
  <c r="AG105" i="42"/>
  <c r="BB105" i="42"/>
  <c r="AC106" i="42"/>
  <c r="AW106" i="42" s="1"/>
  <c r="AU115" i="42"/>
  <c r="AA131" i="42"/>
  <c r="AC139" i="42"/>
  <c r="AW139" i="42" s="1"/>
  <c r="BB150" i="42"/>
  <c r="BA153" i="42"/>
  <c r="AQ153" i="42"/>
  <c r="AS154" i="42"/>
  <c r="AZ154" i="42" s="1"/>
  <c r="AS156" i="42"/>
  <c r="AZ156" i="42" s="1"/>
  <c r="AB157" i="42"/>
  <c r="AS157" i="42"/>
  <c r="AZ157" i="42" s="1"/>
  <c r="AV161" i="42"/>
  <c r="AC160" i="42"/>
  <c r="AW160" i="42" s="1"/>
  <c r="R171" i="42"/>
  <c r="AU183" i="42"/>
  <c r="BB186" i="42"/>
  <c r="AS191" i="42"/>
  <c r="AZ191" i="42" s="1"/>
  <c r="AS192" i="42"/>
  <c r="AZ192" i="42" s="1"/>
  <c r="S207" i="42"/>
  <c r="Z207" i="42"/>
  <c r="AL207" i="42"/>
  <c r="J207" i="42"/>
  <c r="P207" i="42"/>
  <c r="AD139" i="42"/>
  <c r="AX139" i="42" s="1"/>
  <c r="AC157" i="42"/>
  <c r="AW157" i="42" s="1"/>
  <c r="AU157" i="42"/>
  <c r="AD160" i="42"/>
  <c r="AX160" i="42" s="1"/>
  <c r="AS169" i="42"/>
  <c r="AZ169" i="42" s="1"/>
  <c r="AR184" i="42"/>
  <c r="AQ196" i="42"/>
  <c r="AI207" i="42"/>
  <c r="BB83" i="42"/>
  <c r="BB216" i="42" s="1"/>
  <c r="AG84" i="42"/>
  <c r="AS86" i="42"/>
  <c r="AZ86" i="42" s="1"/>
  <c r="AU99" i="42"/>
  <c r="AS117" i="42"/>
  <c r="AZ117" i="42" s="1"/>
  <c r="BB143" i="42"/>
  <c r="AQ158" i="42"/>
  <c r="AB176" i="42"/>
  <c r="AS182" i="42"/>
  <c r="AZ182" i="42" s="1"/>
  <c r="AJ207" i="42"/>
  <c r="AA91" i="42"/>
  <c r="AQ101" i="42"/>
  <c r="AA105" i="42"/>
  <c r="AU114" i="42"/>
  <c r="BA131" i="42"/>
  <c r="AV138" i="42"/>
  <c r="AV140" i="42" s="1"/>
  <c r="AS141" i="42"/>
  <c r="AZ141" i="42" s="1"/>
  <c r="AY158" i="42"/>
  <c r="AG161" i="42"/>
  <c r="AA167" i="42"/>
  <c r="AB189" i="42"/>
  <c r="AA196" i="42"/>
  <c r="AS200" i="42"/>
  <c r="AZ200" i="42" s="1"/>
  <c r="AM207" i="42"/>
  <c r="Q207" i="42"/>
  <c r="AN207" i="42"/>
  <c r="AD18" i="42"/>
  <c r="AX18" i="42" s="1"/>
  <c r="AC18" i="42"/>
  <c r="AW18" i="42" s="1"/>
  <c r="AB18" i="42"/>
  <c r="AU18" i="42"/>
  <c r="AD21" i="42"/>
  <c r="AX21" i="42" s="1"/>
  <c r="AC21" i="42"/>
  <c r="AW21" i="42" s="1"/>
  <c r="AB21" i="42"/>
  <c r="AU21" i="42"/>
  <c r="W23" i="42"/>
  <c r="AD26" i="42"/>
  <c r="AX26" i="42" s="1"/>
  <c r="AC26" i="42"/>
  <c r="AW26" i="42" s="1"/>
  <c r="AB26" i="42"/>
  <c r="W27" i="42"/>
  <c r="AU26" i="42"/>
  <c r="AW28" i="42"/>
  <c r="AB41" i="42"/>
  <c r="AU41" i="42"/>
  <c r="AD41" i="42"/>
  <c r="AX41" i="42" s="1"/>
  <c r="AC41" i="42"/>
  <c r="AW41" i="42" s="1"/>
  <c r="AR31" i="42"/>
  <c r="BB28" i="42"/>
  <c r="BB31" i="42" s="1"/>
  <c r="BA33" i="42"/>
  <c r="AS33" i="42"/>
  <c r="AZ33" i="42" s="1"/>
  <c r="AQ211" i="42"/>
  <c r="BA65" i="42"/>
  <c r="AS65" i="42"/>
  <c r="AV31" i="42"/>
  <c r="AB34" i="42"/>
  <c r="AU34" i="42"/>
  <c r="AD34" i="42"/>
  <c r="AX34" i="42" s="1"/>
  <c r="AC34" i="42"/>
  <c r="AW34" i="42" s="1"/>
  <c r="AA217" i="42"/>
  <c r="AV51" i="42"/>
  <c r="AU29" i="42"/>
  <c r="AD29" i="42"/>
  <c r="AX29" i="42" s="1"/>
  <c r="AC29" i="42"/>
  <c r="AW29" i="42" s="1"/>
  <c r="AB29" i="42"/>
  <c r="BA36" i="42"/>
  <c r="BA39" i="42" s="1"/>
  <c r="AQ39" i="42"/>
  <c r="AS36" i="42"/>
  <c r="AG82" i="42"/>
  <c r="AY77" i="42"/>
  <c r="AY82" i="42" s="1"/>
  <c r="AG208" i="42"/>
  <c r="AG23" i="42"/>
  <c r="AY12" i="42"/>
  <c r="AB17" i="42"/>
  <c r="BA54" i="42"/>
  <c r="AS54" i="42"/>
  <c r="AZ54" i="42" s="1"/>
  <c r="AR64" i="42"/>
  <c r="BB59" i="42"/>
  <c r="BB64" i="42" s="1"/>
  <c r="AS59" i="42"/>
  <c r="AB63" i="42"/>
  <c r="AU63" i="42"/>
  <c r="AD63" i="42"/>
  <c r="AX63" i="42" s="1"/>
  <c r="AC63" i="42"/>
  <c r="AW63" i="42" s="1"/>
  <c r="R82" i="42"/>
  <c r="AD188" i="42"/>
  <c r="AX188" i="42" s="1"/>
  <c r="AC188" i="42"/>
  <c r="AW188" i="42" s="1"/>
  <c r="AB188" i="42"/>
  <c r="AU188" i="42"/>
  <c r="AB92" i="41"/>
  <c r="BA98" i="41"/>
  <c r="BA101" i="41" s="1"/>
  <c r="AB14" i="42"/>
  <c r="BA25" i="42"/>
  <c r="AQ27" i="42"/>
  <c r="AS25" i="42"/>
  <c r="AZ25" i="42" s="1"/>
  <c r="AB28" i="42"/>
  <c r="W33" i="42"/>
  <c r="W35" i="42" s="1"/>
  <c r="AV39" i="42"/>
  <c r="AU38" i="42"/>
  <c r="AD38" i="42"/>
  <c r="AX38" i="42" s="1"/>
  <c r="AU42" i="42"/>
  <c r="AD42" i="42"/>
  <c r="AX42" i="42" s="1"/>
  <c r="AC42" i="42"/>
  <c r="AW42" i="42" s="1"/>
  <c r="AB42" i="42"/>
  <c r="R46" i="42"/>
  <c r="W44" i="42"/>
  <c r="AR50" i="42"/>
  <c r="AG209" i="42"/>
  <c r="AG58" i="42"/>
  <c r="AY53" i="42"/>
  <c r="AB55" i="42"/>
  <c r="AU55" i="42"/>
  <c r="AD55" i="42"/>
  <c r="AX55" i="42" s="1"/>
  <c r="AC55" i="42"/>
  <c r="AW55" i="42" s="1"/>
  <c r="R64" i="42"/>
  <c r="AS61" i="42"/>
  <c r="AZ61" i="42" s="1"/>
  <c r="AY66" i="42"/>
  <c r="AY70" i="42" s="1"/>
  <c r="AG70" i="42"/>
  <c r="AB74" i="42"/>
  <c r="AY162" i="42"/>
  <c r="AY167" i="42" s="1"/>
  <c r="AG167" i="42"/>
  <c r="AR154" i="41"/>
  <c r="BB108" i="41"/>
  <c r="BB154" i="41" s="1"/>
  <c r="AD45" i="42"/>
  <c r="AX45" i="42" s="1"/>
  <c r="AC45" i="42"/>
  <c r="AW45" i="42" s="1"/>
  <c r="AB45" i="42"/>
  <c r="AB48" i="42"/>
  <c r="AU48" i="42"/>
  <c r="AC69" i="42"/>
  <c r="AW69" i="42" s="1"/>
  <c r="AD69" i="42"/>
  <c r="AX69" i="42" s="1"/>
  <c r="AU69" i="42"/>
  <c r="AB69" i="42"/>
  <c r="AB88" i="42"/>
  <c r="AU88" i="42"/>
  <c r="AD88" i="42"/>
  <c r="AX88" i="42" s="1"/>
  <c r="AC88" i="42"/>
  <c r="AW88" i="42" s="1"/>
  <c r="AD130" i="42"/>
  <c r="AX130" i="42" s="1"/>
  <c r="AC130" i="42"/>
  <c r="AW130" i="42" s="1"/>
  <c r="AU130" i="42"/>
  <c r="AB130" i="42"/>
  <c r="AO204" i="42"/>
  <c r="AH22" i="47" s="1"/>
  <c r="BB28" i="41"/>
  <c r="BB153" i="41" s="1"/>
  <c r="AS28" i="42"/>
  <c r="AR39" i="42"/>
  <c r="BB36" i="42"/>
  <c r="BB39" i="42" s="1"/>
  <c r="AB37" i="42"/>
  <c r="AC76" i="42"/>
  <c r="AD76" i="42"/>
  <c r="AU76" i="42"/>
  <c r="AB76" i="42"/>
  <c r="W91" i="42"/>
  <c r="AU85" i="42"/>
  <c r="AD85" i="42"/>
  <c r="AC85" i="42"/>
  <c r="AB85" i="42"/>
  <c r="AC104" i="42"/>
  <c r="AW104" i="42" s="1"/>
  <c r="AU104" i="42"/>
  <c r="AD104" i="42"/>
  <c r="AX104" i="42" s="1"/>
  <c r="AB104" i="42"/>
  <c r="AB163" i="42"/>
  <c r="AD163" i="42"/>
  <c r="AX163" i="42" s="1"/>
  <c r="AC163" i="42"/>
  <c r="AW163" i="42" s="1"/>
  <c r="AU163" i="42"/>
  <c r="BA19" i="41"/>
  <c r="AD26" i="41"/>
  <c r="AX26" i="41" s="1"/>
  <c r="AA153" i="41"/>
  <c r="R36" i="41"/>
  <c r="AZ45" i="41"/>
  <c r="AZ69" i="41"/>
  <c r="BB69" i="41"/>
  <c r="AY83" i="41"/>
  <c r="AV140" i="41"/>
  <c r="AQ215" i="42"/>
  <c r="BA20" i="42"/>
  <c r="AS20" i="42"/>
  <c r="AG27" i="42"/>
  <c r="AY26" i="42"/>
  <c r="AY27" i="42" s="1"/>
  <c r="AQ35" i="42"/>
  <c r="BA32" i="42"/>
  <c r="AS32" i="42"/>
  <c r="AB36" i="42"/>
  <c r="AS38" i="42"/>
  <c r="AZ38" i="42" s="1"/>
  <c r="AA39" i="42"/>
  <c r="AG43" i="42"/>
  <c r="AY40" i="42"/>
  <c r="AY43" i="42" s="1"/>
  <c r="BA41" i="42"/>
  <c r="AQ43" i="42"/>
  <c r="AS41" i="42"/>
  <c r="AZ41" i="42" s="1"/>
  <c r="AS47" i="42"/>
  <c r="AD48" i="42"/>
  <c r="AX48" i="42" s="1"/>
  <c r="AD54" i="42"/>
  <c r="AX54" i="42" s="1"/>
  <c r="AU54" i="42"/>
  <c r="AC54" i="42"/>
  <c r="AW54" i="42" s="1"/>
  <c r="AB54" i="42"/>
  <c r="AD59" i="42"/>
  <c r="W64" i="42"/>
  <c r="AU59" i="42"/>
  <c r="AC59" i="42"/>
  <c r="AB59" i="42"/>
  <c r="AG64" i="42"/>
  <c r="AU65" i="42"/>
  <c r="W70" i="42"/>
  <c r="AB65" i="42"/>
  <c r="AD65" i="42"/>
  <c r="AC65" i="42"/>
  <c r="AS71" i="42"/>
  <c r="AQ75" i="42"/>
  <c r="BA71" i="42"/>
  <c r="BA75" i="42" s="1"/>
  <c r="AU78" i="42"/>
  <c r="AB78" i="42"/>
  <c r="AD78" i="42"/>
  <c r="AX78" i="42" s="1"/>
  <c r="AC78" i="42"/>
  <c r="AW78" i="42" s="1"/>
  <c r="BB80" i="42"/>
  <c r="AS80" i="42"/>
  <c r="AZ80" i="42" s="1"/>
  <c r="AR82" i="42"/>
  <c r="AW92" i="42"/>
  <c r="AC94" i="42"/>
  <c r="AW94" i="42" s="1"/>
  <c r="AU94" i="42"/>
  <c r="AD94" i="42"/>
  <c r="AX94" i="42" s="1"/>
  <c r="AB94" i="42"/>
  <c r="AD110" i="42"/>
  <c r="AX110" i="42" s="1"/>
  <c r="AU110" i="42"/>
  <c r="AC110" i="42"/>
  <c r="AW110" i="42" s="1"/>
  <c r="AB110" i="42"/>
  <c r="AX122" i="42"/>
  <c r="AB125" i="42"/>
  <c r="AU125" i="42"/>
  <c r="AC125" i="42"/>
  <c r="AW125" i="42" s="1"/>
  <c r="AD125" i="42"/>
  <c r="AX125" i="42" s="1"/>
  <c r="AG128" i="41"/>
  <c r="R27" i="42"/>
  <c r="AU28" i="42"/>
  <c r="W31" i="42"/>
  <c r="AD28" i="42"/>
  <c r="AS12" i="41"/>
  <c r="AZ35" i="41"/>
  <c r="AC47" i="41"/>
  <c r="AW47" i="41" s="1"/>
  <c r="AU47" i="41"/>
  <c r="R43" i="42"/>
  <c r="W40" i="42"/>
  <c r="R70" i="42"/>
  <c r="AQ70" i="42"/>
  <c r="BA78" i="42"/>
  <c r="AS78" i="42"/>
  <c r="AZ78" i="42" s="1"/>
  <c r="AB173" i="42"/>
  <c r="AD173" i="42"/>
  <c r="AX173" i="42" s="1"/>
  <c r="AC173" i="42"/>
  <c r="AW173" i="42" s="1"/>
  <c r="AU173" i="42"/>
  <c r="AU69" i="41"/>
  <c r="AZ92" i="41"/>
  <c r="BA92" i="41"/>
  <c r="AC127" i="41"/>
  <c r="AW127" i="41" s="1"/>
  <c r="AD127" i="41"/>
  <c r="AX127" i="41" s="1"/>
  <c r="V144" i="41"/>
  <c r="R208" i="42"/>
  <c r="AD15" i="42"/>
  <c r="AX15" i="42" s="1"/>
  <c r="AC15" i="42"/>
  <c r="AW15" i="42" s="1"/>
  <c r="AB15" i="42"/>
  <c r="AU15" i="42"/>
  <c r="BA17" i="42"/>
  <c r="AS17" i="42"/>
  <c r="AZ17" i="42" s="1"/>
  <c r="AR215" i="42"/>
  <c r="BB20" i="42"/>
  <c r="AA27" i="42"/>
  <c r="AV25" i="42"/>
  <c r="AV27" i="42" s="1"/>
  <c r="BA29" i="42"/>
  <c r="AS29" i="42"/>
  <c r="AZ29" i="42" s="1"/>
  <c r="AC30" i="42"/>
  <c r="AW30" i="42" s="1"/>
  <c r="AB30" i="42"/>
  <c r="BA34" i="42"/>
  <c r="AS34" i="42"/>
  <c r="AZ34" i="42" s="1"/>
  <c r="AB38" i="42"/>
  <c r="AA43" i="42"/>
  <c r="AY44" i="42"/>
  <c r="AY46" i="42" s="1"/>
  <c r="AG46" i="42"/>
  <c r="AA50" i="42"/>
  <c r="AV47" i="42"/>
  <c r="AV50" i="42" s="1"/>
  <c r="AA211" i="42"/>
  <c r="AV65" i="42"/>
  <c r="AA70" i="42"/>
  <c r="AS76" i="42"/>
  <c r="AQ82" i="42"/>
  <c r="AD216" i="42"/>
  <c r="AX83" i="42"/>
  <c r="AD84" i="42"/>
  <c r="AV216" i="42"/>
  <c r="AV84" i="42"/>
  <c r="AD97" i="42"/>
  <c r="AU97" i="42"/>
  <c r="AC97" i="42"/>
  <c r="AB97" i="42"/>
  <c r="W101" i="42"/>
  <c r="AS104" i="42"/>
  <c r="AZ104" i="42" s="1"/>
  <c r="BA104" i="42"/>
  <c r="BA105" i="42" s="1"/>
  <c r="AQ105" i="42"/>
  <c r="W112" i="42"/>
  <c r="R118" i="42"/>
  <c r="AZ15" i="41"/>
  <c r="AG21" i="41"/>
  <c r="AZ34" i="41"/>
  <c r="AB71" i="41"/>
  <c r="AD71" i="41"/>
  <c r="AX71" i="41" s="1"/>
  <c r="AD12" i="42"/>
  <c r="AC12" i="42"/>
  <c r="AB12" i="42"/>
  <c r="AU12" i="42"/>
  <c r="BA14" i="42"/>
  <c r="AS14" i="42"/>
  <c r="AZ14" i="42" s="1"/>
  <c r="AA215" i="42"/>
  <c r="AV20" i="42"/>
  <c r="AV23" i="42" s="1"/>
  <c r="R23" i="42"/>
  <c r="AB25" i="42"/>
  <c r="AU30" i="42"/>
  <c r="AV32" i="42"/>
  <c r="AV35" i="42" s="1"/>
  <c r="AA35" i="42"/>
  <c r="AC38" i="42"/>
  <c r="AW38" i="42" s="1"/>
  <c r="BA42" i="42"/>
  <c r="AS42" i="42"/>
  <c r="AZ42" i="42" s="1"/>
  <c r="AR217" i="42"/>
  <c r="AR52" i="42"/>
  <c r="BB51" i="42"/>
  <c r="AA52" i="42"/>
  <c r="BA55" i="42"/>
  <c r="AS55" i="42"/>
  <c r="AZ55" i="42" s="1"/>
  <c r="AS56" i="42"/>
  <c r="AZ56" i="42" s="1"/>
  <c r="AB57" i="42"/>
  <c r="AU57" i="42"/>
  <c r="AQ58" i="42"/>
  <c r="AC61" i="42"/>
  <c r="AW61" i="42" s="1"/>
  <c r="AD61" i="42"/>
  <c r="AX61" i="42" s="1"/>
  <c r="AU61" i="42"/>
  <c r="AB61" i="42"/>
  <c r="BA63" i="42"/>
  <c r="AS63" i="42"/>
  <c r="AZ63" i="42" s="1"/>
  <c r="AV82" i="42"/>
  <c r="AD80" i="42"/>
  <c r="AX80" i="42" s="1"/>
  <c r="AU80" i="42"/>
  <c r="AC80" i="42"/>
  <c r="AW80" i="42" s="1"/>
  <c r="AB80" i="42"/>
  <c r="BA98" i="42"/>
  <c r="AS98" i="42"/>
  <c r="AZ98" i="42" s="1"/>
  <c r="AB99" i="42"/>
  <c r="AB108" i="42"/>
  <c r="AD108" i="42"/>
  <c r="AX108" i="42" s="1"/>
  <c r="AC108" i="42"/>
  <c r="AW108" i="42" s="1"/>
  <c r="AU108" i="42"/>
  <c r="AA208" i="42"/>
  <c r="AQ208" i="42"/>
  <c r="R214" i="42"/>
  <c r="AG214" i="42"/>
  <c r="AC14" i="42"/>
  <c r="AW14" i="42" s="1"/>
  <c r="R210" i="42"/>
  <c r="AG210" i="42"/>
  <c r="AC17" i="42"/>
  <c r="AW17" i="42" s="1"/>
  <c r="AU19" i="42"/>
  <c r="AC20" i="42"/>
  <c r="AU22" i="42"/>
  <c r="AQ23" i="42"/>
  <c r="AU24" i="42"/>
  <c r="AC25" i="42"/>
  <c r="AC32" i="42"/>
  <c r="AY32" i="42"/>
  <c r="AY35" i="42" s="1"/>
  <c r="AC36" i="42"/>
  <c r="AD37" i="42"/>
  <c r="AX37" i="42" s="1"/>
  <c r="AU37" i="42"/>
  <c r="W39" i="42"/>
  <c r="AS44" i="42"/>
  <c r="R209" i="42"/>
  <c r="W53" i="42"/>
  <c r="AQ209" i="42"/>
  <c r="R58" i="42"/>
  <c r="AS66" i="42"/>
  <c r="AZ66" i="42" s="1"/>
  <c r="AC67" i="42"/>
  <c r="AW67" i="42" s="1"/>
  <c r="AU67" i="42"/>
  <c r="BB71" i="42"/>
  <c r="AR75" i="42"/>
  <c r="AB73" i="42"/>
  <c r="AU73" i="42"/>
  <c r="AD74" i="42"/>
  <c r="AX74" i="42" s="1"/>
  <c r="AA75" i="42"/>
  <c r="AU87" i="42"/>
  <c r="AD87" i="42"/>
  <c r="AX87" i="42" s="1"/>
  <c r="AD90" i="42"/>
  <c r="AX90" i="42" s="1"/>
  <c r="AU90" i="42"/>
  <c r="AC90" i="42"/>
  <c r="AW90" i="42" s="1"/>
  <c r="AB90" i="42"/>
  <c r="BA97" i="42"/>
  <c r="AS97" i="42"/>
  <c r="AZ97" i="42" s="1"/>
  <c r="AR111" i="42"/>
  <c r="BA109" i="42"/>
  <c r="AS109" i="42"/>
  <c r="AZ109" i="42" s="1"/>
  <c r="AX144" i="42"/>
  <c r="BA145" i="42"/>
  <c r="AS145" i="42"/>
  <c r="AZ145" i="42" s="1"/>
  <c r="AQ167" i="42"/>
  <c r="BA162" i="42"/>
  <c r="AS162" i="42"/>
  <c r="AV178" i="42"/>
  <c r="AV184" i="42" s="1"/>
  <c r="AA184" i="42"/>
  <c r="AB178" i="42"/>
  <c r="AR208" i="42"/>
  <c r="W214" i="42"/>
  <c r="AV210" i="42"/>
  <c r="AR23" i="42"/>
  <c r="R31" i="42"/>
  <c r="AG217" i="42"/>
  <c r="AY51" i="42"/>
  <c r="AA209" i="42"/>
  <c r="AA58" i="42"/>
  <c r="AV53" i="42"/>
  <c r="AR209" i="42"/>
  <c r="BB53" i="42"/>
  <c r="AR70" i="42"/>
  <c r="BB66" i="42"/>
  <c r="BB70" i="42" s="1"/>
  <c r="AU68" i="42"/>
  <c r="AB68" i="42"/>
  <c r="W216" i="42"/>
  <c r="AB83" i="42"/>
  <c r="W84" i="42"/>
  <c r="AU83" i="42"/>
  <c r="AU92" i="42"/>
  <c r="W95" i="42"/>
  <c r="AD92" i="42"/>
  <c r="AR95" i="42"/>
  <c r="BB92" i="42"/>
  <c r="BB95" i="42" s="1"/>
  <c r="BA93" i="42"/>
  <c r="BA95" i="42" s="1"/>
  <c r="AQ95" i="42"/>
  <c r="AS93" i="42"/>
  <c r="AZ93" i="42" s="1"/>
  <c r="AG101" i="42"/>
  <c r="AY96" i="42"/>
  <c r="AY101" i="42" s="1"/>
  <c r="AB98" i="42"/>
  <c r="AU98" i="42"/>
  <c r="AD98" i="42"/>
  <c r="AX98" i="42" s="1"/>
  <c r="AC98" i="42"/>
  <c r="AW98" i="42" s="1"/>
  <c r="R105" i="42"/>
  <c r="AY112" i="42"/>
  <c r="AY118" i="42" s="1"/>
  <c r="AG118" i="42"/>
  <c r="AS124" i="42"/>
  <c r="AZ124" i="42" s="1"/>
  <c r="BA124" i="42"/>
  <c r="AD155" i="42"/>
  <c r="AX155" i="42" s="1"/>
  <c r="AU155" i="42"/>
  <c r="AB155" i="42"/>
  <c r="AC155" i="42"/>
  <c r="AW155" i="42" s="1"/>
  <c r="AD165" i="42"/>
  <c r="AX165" i="42" s="1"/>
  <c r="AB165" i="42"/>
  <c r="AC165" i="42"/>
  <c r="AW165" i="42" s="1"/>
  <c r="AD185" i="42"/>
  <c r="AC185" i="42"/>
  <c r="AB185" i="42"/>
  <c r="AU185" i="42"/>
  <c r="AC194" i="42"/>
  <c r="AW194" i="42" s="1"/>
  <c r="AB194" i="42"/>
  <c r="AD194" i="42"/>
  <c r="AX194" i="42" s="1"/>
  <c r="AU194" i="42"/>
  <c r="BA53" i="41"/>
  <c r="AB95" i="41"/>
  <c r="AY133" i="41"/>
  <c r="AS12" i="42"/>
  <c r="AA214" i="42"/>
  <c r="AQ214" i="42"/>
  <c r="AA210" i="42"/>
  <c r="AQ210" i="42"/>
  <c r="R215" i="42"/>
  <c r="AG215" i="42"/>
  <c r="AA23" i="42"/>
  <c r="AU32" i="42"/>
  <c r="R39" i="42"/>
  <c r="AS40" i="42"/>
  <c r="AR43" i="42"/>
  <c r="AS53" i="42"/>
  <c r="AB60" i="42"/>
  <c r="AU60" i="42"/>
  <c r="AQ64" i="42"/>
  <c r="BA60" i="42"/>
  <c r="AS74" i="42"/>
  <c r="AZ74" i="42" s="1"/>
  <c r="BA79" i="42"/>
  <c r="AU81" i="42"/>
  <c r="AB81" i="42"/>
  <c r="AA82" i="42"/>
  <c r="AQ91" i="42"/>
  <c r="BA85" i="42"/>
  <c r="AS85" i="42"/>
  <c r="AC86" i="42"/>
  <c r="AW86" i="42" s="1"/>
  <c r="AB86" i="42"/>
  <c r="AS92" i="42"/>
  <c r="AU102" i="42"/>
  <c r="W105" i="42"/>
  <c r="AD102" i="42"/>
  <c r="AC102" i="42"/>
  <c r="AB102" i="42"/>
  <c r="AU103" i="42"/>
  <c r="AD103" i="42"/>
  <c r="AX103" i="42" s="1"/>
  <c r="AC103" i="42"/>
  <c r="AW103" i="42" s="1"/>
  <c r="AB103" i="42"/>
  <c r="BA110" i="42"/>
  <c r="AS110" i="42"/>
  <c r="AZ110" i="42" s="1"/>
  <c r="AC115" i="42"/>
  <c r="AW115" i="42" s="1"/>
  <c r="AB115" i="42"/>
  <c r="AG121" i="42"/>
  <c r="AY119" i="42"/>
  <c r="AY121" i="42" s="1"/>
  <c r="AV126" i="42"/>
  <c r="AB126" i="42"/>
  <c r="BA139" i="42"/>
  <c r="BA140" i="42" s="1"/>
  <c r="AS139" i="42"/>
  <c r="AQ140" i="42"/>
  <c r="AI204" i="42"/>
  <c r="AB22" i="47" s="1"/>
  <c r="AB64" i="41"/>
  <c r="AB13" i="42"/>
  <c r="AR214" i="42"/>
  <c r="AB16" i="42"/>
  <c r="AR210" i="42"/>
  <c r="W215" i="42"/>
  <c r="AS37" i="42"/>
  <c r="AZ37" i="42" s="1"/>
  <c r="AG39" i="42"/>
  <c r="AQ217" i="42"/>
  <c r="AS51" i="42"/>
  <c r="AB62" i="42"/>
  <c r="AB66" i="42"/>
  <c r="AU66" i="42"/>
  <c r="AC68" i="42"/>
  <c r="AW68" i="42" s="1"/>
  <c r="AS68" i="42"/>
  <c r="AZ68" i="42" s="1"/>
  <c r="AS69" i="42"/>
  <c r="AZ69" i="42" s="1"/>
  <c r="AB77" i="42"/>
  <c r="AC83" i="42"/>
  <c r="AB92" i="42"/>
  <c r="AA95" i="42"/>
  <c r="BB101" i="42"/>
  <c r="AU109" i="42"/>
  <c r="AD109" i="42"/>
  <c r="AX109" i="42" s="1"/>
  <c r="AC109" i="42"/>
  <c r="AW109" i="42" s="1"/>
  <c r="AB109" i="42"/>
  <c r="BA119" i="42"/>
  <c r="BA121" i="42" s="1"/>
  <c r="AQ121" i="42"/>
  <c r="AS119" i="42"/>
  <c r="BB125" i="42"/>
  <c r="AS125" i="42"/>
  <c r="AZ125" i="42" s="1"/>
  <c r="AR127" i="42"/>
  <c r="AV169" i="42"/>
  <c r="AV171" i="42" s="1"/>
  <c r="AD175" i="42"/>
  <c r="AX175" i="42" s="1"/>
  <c r="AC175" i="42"/>
  <c r="AW175" i="42" s="1"/>
  <c r="AB175" i="42"/>
  <c r="AU175" i="42"/>
  <c r="AR211" i="42"/>
  <c r="BA83" i="42"/>
  <c r="AC93" i="42"/>
  <c r="AW93" i="42" s="1"/>
  <c r="R101" i="42"/>
  <c r="AR101" i="42"/>
  <c r="AR105" i="42"/>
  <c r="AY102" i="42"/>
  <c r="AY105" i="42" s="1"/>
  <c r="AD106" i="42"/>
  <c r="AV113" i="42"/>
  <c r="AV118" i="42" s="1"/>
  <c r="R121" i="42"/>
  <c r="W119" i="42"/>
  <c r="AS120" i="42"/>
  <c r="AZ120" i="42" s="1"/>
  <c r="R127" i="42"/>
  <c r="R131" i="42"/>
  <c r="W128" i="42"/>
  <c r="AY137" i="42"/>
  <c r="BB135" i="42"/>
  <c r="BB137" i="42" s="1"/>
  <c r="AS135" i="42"/>
  <c r="AZ135" i="42" s="1"/>
  <c r="AC141" i="42"/>
  <c r="W143" i="42"/>
  <c r="AB141" i="42"/>
  <c r="AD141" i="42"/>
  <c r="AU141" i="42"/>
  <c r="AU143" i="42" s="1"/>
  <c r="BB170" i="42"/>
  <c r="AS170" i="42"/>
  <c r="AZ170" i="42" s="1"/>
  <c r="BA187" i="42"/>
  <c r="AS187" i="42"/>
  <c r="AZ187" i="42" s="1"/>
  <c r="AD200" i="42"/>
  <c r="AX200" i="42" s="1"/>
  <c r="AC200" i="42"/>
  <c r="AW200" i="42" s="1"/>
  <c r="AB200" i="42"/>
  <c r="AU200" i="42"/>
  <c r="U204" i="42"/>
  <c r="N22" i="47" s="1"/>
  <c r="AF204" i="42"/>
  <c r="Y22" i="47" s="1"/>
  <c r="AN204" i="42"/>
  <c r="AG22" i="47" s="1"/>
  <c r="AY91" i="42"/>
  <c r="R95" i="42"/>
  <c r="AA101" i="42"/>
  <c r="AV96" i="42"/>
  <c r="AV101" i="42" s="1"/>
  <c r="AG111" i="42"/>
  <c r="W111" i="42"/>
  <c r="AQ111" i="42"/>
  <c r="AD120" i="42"/>
  <c r="AX120" i="42" s="1"/>
  <c r="AC120" i="42"/>
  <c r="AW120" i="42" s="1"/>
  <c r="AU120" i="42"/>
  <c r="AB122" i="42"/>
  <c r="W127" i="42"/>
  <c r="AC124" i="42"/>
  <c r="AW124" i="42" s="1"/>
  <c r="AB124" i="42"/>
  <c r="AU124" i="42"/>
  <c r="AB135" i="42"/>
  <c r="AU135" i="42"/>
  <c r="AC135" i="42"/>
  <c r="AW135" i="42" s="1"/>
  <c r="W154" i="42"/>
  <c r="R158" i="42"/>
  <c r="AG158" i="42"/>
  <c r="AS159" i="42"/>
  <c r="AQ161" i="42"/>
  <c r="BB160" i="42"/>
  <c r="AS160" i="42"/>
  <c r="AZ160" i="42" s="1"/>
  <c r="R167" i="42"/>
  <c r="W162" i="42"/>
  <c r="AU164" i="42"/>
  <c r="AD164" i="42"/>
  <c r="AX164" i="42" s="1"/>
  <c r="AC164" i="42"/>
  <c r="AW164" i="42" s="1"/>
  <c r="AU168" i="42"/>
  <c r="W171" i="42"/>
  <c r="AD168" i="42"/>
  <c r="AB168" i="42"/>
  <c r="AC168" i="42"/>
  <c r="AD172" i="42"/>
  <c r="AC172" i="42"/>
  <c r="W177" i="42"/>
  <c r="AB172" i="42"/>
  <c r="AV174" i="42"/>
  <c r="AV214" i="42" s="1"/>
  <c r="AB174" i="42"/>
  <c r="AC179" i="42"/>
  <c r="AW179" i="42" s="1"/>
  <c r="AB179" i="42"/>
  <c r="AU179" i="42"/>
  <c r="AD179" i="42"/>
  <c r="AX179" i="42" s="1"/>
  <c r="AS90" i="42"/>
  <c r="AZ90" i="42" s="1"/>
  <c r="AB96" i="42"/>
  <c r="AS96" i="42"/>
  <c r="AS103" i="42"/>
  <c r="R111" i="42"/>
  <c r="AU123" i="42"/>
  <c r="AD123" i="42"/>
  <c r="AX123" i="42" s="1"/>
  <c r="AC123" i="42"/>
  <c r="AW123" i="42" s="1"/>
  <c r="AQ127" i="42"/>
  <c r="AB129" i="42"/>
  <c r="R137" i="42"/>
  <c r="AY141" i="42"/>
  <c r="AY143" i="42" s="1"/>
  <c r="AG143" i="42"/>
  <c r="BA146" i="42"/>
  <c r="AS146" i="42"/>
  <c r="AZ146" i="42" s="1"/>
  <c r="AR190" i="42"/>
  <c r="BB185" i="42"/>
  <c r="R211" i="42"/>
  <c r="AG211" i="42"/>
  <c r="AQ84" i="42"/>
  <c r="AG91" i="42"/>
  <c r="AS94" i="42"/>
  <c r="AZ94" i="42" s="1"/>
  <c r="AA111" i="42"/>
  <c r="AV106" i="42"/>
  <c r="AV111" i="42" s="1"/>
  <c r="AY106" i="42"/>
  <c r="AY111" i="42" s="1"/>
  <c r="AB107" i="42"/>
  <c r="AS107" i="42"/>
  <c r="AZ107" i="42" s="1"/>
  <c r="AS112" i="42"/>
  <c r="AB113" i="42"/>
  <c r="AB114" i="42"/>
  <c r="BA114" i="42"/>
  <c r="AB116" i="42"/>
  <c r="AB117" i="42"/>
  <c r="BA117" i="42"/>
  <c r="AV119" i="42"/>
  <c r="AV121" i="42" s="1"/>
  <c r="AB120" i="42"/>
  <c r="AC122" i="42"/>
  <c r="AS123" i="42"/>
  <c r="AZ123" i="42" s="1"/>
  <c r="AD124" i="42"/>
  <c r="AX124" i="42" s="1"/>
  <c r="AS126" i="42"/>
  <c r="AZ126" i="42" s="1"/>
  <c r="BB126" i="42"/>
  <c r="AU133" i="42"/>
  <c r="AD133" i="42"/>
  <c r="AX133" i="42" s="1"/>
  <c r="W137" i="42"/>
  <c r="AC133" i="42"/>
  <c r="AC134" i="42"/>
  <c r="AW134" i="42" s="1"/>
  <c r="AB134" i="42"/>
  <c r="AD134" i="42"/>
  <c r="AX134" i="42" s="1"/>
  <c r="AU134" i="42"/>
  <c r="AD135" i="42"/>
  <c r="AX135" i="42" s="1"/>
  <c r="AQ137" i="42"/>
  <c r="AY145" i="42"/>
  <c r="AY150" i="42" s="1"/>
  <c r="AG150" i="42"/>
  <c r="BA163" i="42"/>
  <c r="AS163" i="42"/>
  <c r="AZ163" i="42" s="1"/>
  <c r="AB164" i="42"/>
  <c r="BA174" i="42"/>
  <c r="AS174" i="42"/>
  <c r="AZ174" i="42" s="1"/>
  <c r="AB201" i="42"/>
  <c r="AU201" i="42"/>
  <c r="AC201" i="42"/>
  <c r="AW201" i="42" s="1"/>
  <c r="AD201" i="42"/>
  <c r="AX201" i="42" s="1"/>
  <c r="AG127" i="42"/>
  <c r="AU126" i="42"/>
  <c r="AD126" i="42"/>
  <c r="AX126" i="42" s="1"/>
  <c r="AR131" i="42"/>
  <c r="AD132" i="42"/>
  <c r="AR140" i="42"/>
  <c r="R143" i="42"/>
  <c r="BA141" i="42"/>
  <c r="BA143" i="42" s="1"/>
  <c r="AD142" i="42"/>
  <c r="AX142" i="42" s="1"/>
  <c r="AQ143" i="42"/>
  <c r="BA147" i="42"/>
  <c r="AS147" i="42"/>
  <c r="AZ147" i="42" s="1"/>
  <c r="AY152" i="42"/>
  <c r="AG153" i="42"/>
  <c r="AV154" i="42"/>
  <c r="AV158" i="42" s="1"/>
  <c r="AA158" i="42"/>
  <c r="BB167" i="42"/>
  <c r="AR177" i="42"/>
  <c r="BB172" i="42"/>
  <c r="BB177" i="42" s="1"/>
  <c r="AU174" i="42"/>
  <c r="AD174" i="42"/>
  <c r="AX174" i="42" s="1"/>
  <c r="AC174" i="42"/>
  <c r="AW174" i="42" s="1"/>
  <c r="AJ204" i="42"/>
  <c r="AC22" i="47" s="1"/>
  <c r="BB195" i="42"/>
  <c r="AR196" i="42"/>
  <c r="AS195" i="42"/>
  <c r="AZ195" i="42" s="1"/>
  <c r="BB203" i="42"/>
  <c r="AE204" i="42"/>
  <c r="X22" i="47" s="1"/>
  <c r="AM204" i="42"/>
  <c r="AF22" i="47" s="1"/>
  <c r="BB119" i="42"/>
  <c r="BB121" i="42" s="1"/>
  <c r="AR121" i="42"/>
  <c r="AA127" i="42"/>
  <c r="BB131" i="42"/>
  <c r="AQ131" i="42"/>
  <c r="AR137" i="42"/>
  <c r="AD145" i="42"/>
  <c r="AX145" i="42" s="1"/>
  <c r="AB145" i="42"/>
  <c r="R153" i="42"/>
  <c r="AR167" i="42"/>
  <c r="AC170" i="42"/>
  <c r="AW170" i="42" s="1"/>
  <c r="AB170" i="42"/>
  <c r="AU170" i="42"/>
  <c r="AA177" i="42"/>
  <c r="AV172" i="42"/>
  <c r="AS175" i="42"/>
  <c r="AZ175" i="42" s="1"/>
  <c r="BA175" i="42"/>
  <c r="BA181" i="42"/>
  <c r="AS181" i="42"/>
  <c r="AZ181" i="42" s="1"/>
  <c r="AC182" i="42"/>
  <c r="AW182" i="42" s="1"/>
  <c r="AB182" i="42"/>
  <c r="AU182" i="42"/>
  <c r="AD182" i="42"/>
  <c r="AX182" i="42" s="1"/>
  <c r="R190" i="42"/>
  <c r="W186" i="42"/>
  <c r="AU187" i="42"/>
  <c r="AD187" i="42"/>
  <c r="AX187" i="42" s="1"/>
  <c r="AB187" i="42"/>
  <c r="AC187" i="42"/>
  <c r="AW187" i="42" s="1"/>
  <c r="AV203" i="42"/>
  <c r="AG131" i="42"/>
  <c r="AU129" i="42"/>
  <c r="AD129" i="42"/>
  <c r="AX129" i="42" s="1"/>
  <c r="AS130" i="42"/>
  <c r="AZ130" i="42" s="1"/>
  <c r="AA137" i="42"/>
  <c r="AU136" i="42"/>
  <c r="AD136" i="42"/>
  <c r="AX136" i="42" s="1"/>
  <c r="AB146" i="42"/>
  <c r="AD146" i="42"/>
  <c r="AX146" i="42" s="1"/>
  <c r="AC146" i="42"/>
  <c r="AW146" i="42" s="1"/>
  <c r="AU146" i="42"/>
  <c r="AS165" i="42"/>
  <c r="AZ165" i="42" s="1"/>
  <c r="BA168" i="42"/>
  <c r="BA171" i="42" s="1"/>
  <c r="AS168" i="42"/>
  <c r="AC169" i="42"/>
  <c r="AW169" i="42" s="1"/>
  <c r="AB169" i="42"/>
  <c r="AS179" i="42"/>
  <c r="AZ179" i="42" s="1"/>
  <c r="BA179" i="42"/>
  <c r="AQ184" i="42"/>
  <c r="AG190" i="42"/>
  <c r="AY185" i="42"/>
  <c r="AY190" i="42" s="1"/>
  <c r="AP204" i="42"/>
  <c r="AI22" i="47" s="1"/>
  <c r="AG137" i="42"/>
  <c r="AU147" i="42"/>
  <c r="AD147" i="42"/>
  <c r="AX147" i="42" s="1"/>
  <c r="AC147" i="42"/>
  <c r="AW147" i="42" s="1"/>
  <c r="BB151" i="42"/>
  <c r="BB153" i="42" s="1"/>
  <c r="AR161" i="42"/>
  <c r="BB159" i="42"/>
  <c r="AY169" i="42"/>
  <c r="AY171" i="42" s="1"/>
  <c r="AG171" i="42"/>
  <c r="AY172" i="42"/>
  <c r="AY177" i="42" s="1"/>
  <c r="AG177" i="42"/>
  <c r="AU181" i="42"/>
  <c r="AD181" i="42"/>
  <c r="AX181" i="42" s="1"/>
  <c r="AB181" i="42"/>
  <c r="BB183" i="42"/>
  <c r="BB184" i="42" s="1"/>
  <c r="AS183" i="42"/>
  <c r="AZ183" i="42" s="1"/>
  <c r="AA190" i="42"/>
  <c r="AV185" i="42"/>
  <c r="AV190" i="42" s="1"/>
  <c r="AA203" i="42"/>
  <c r="BA202" i="42"/>
  <c r="AS202" i="42"/>
  <c r="AZ202" i="42" s="1"/>
  <c r="V204" i="42"/>
  <c r="O22" i="47" s="1"/>
  <c r="AU202" i="42"/>
  <c r="AD202" i="42"/>
  <c r="AX202" i="42" s="1"/>
  <c r="AC202" i="42"/>
  <c r="AW202" i="42" s="1"/>
  <c r="AB202" i="42"/>
  <c r="AS188" i="42"/>
  <c r="AZ188" i="42" s="1"/>
  <c r="BA188" i="42"/>
  <c r="W203" i="42"/>
  <c r="AD197" i="42"/>
  <c r="AC197" i="42"/>
  <c r="AB197" i="42"/>
  <c r="AU197" i="42"/>
  <c r="AU199" i="42"/>
  <c r="AD199" i="42"/>
  <c r="AX199" i="42" s="1"/>
  <c r="AC199" i="42"/>
  <c r="AW199" i="42" s="1"/>
  <c r="AB199" i="42"/>
  <c r="X204" i="42"/>
  <c r="Q22" i="47" s="1"/>
  <c r="V207" i="42"/>
  <c r="AV122" i="42"/>
  <c r="AV132" i="42"/>
  <c r="AV137" i="42" s="1"/>
  <c r="AR143" i="42"/>
  <c r="AQ150" i="42"/>
  <c r="R150" i="42"/>
  <c r="AS152" i="42"/>
  <c r="AZ152" i="42" s="1"/>
  <c r="BB168" i="42"/>
  <c r="R184" i="42"/>
  <c r="AB183" i="42"/>
  <c r="AY197" i="42"/>
  <c r="AY203" i="42" s="1"/>
  <c r="AG203" i="42"/>
  <c r="AB149" i="42"/>
  <c r="AR150" i="42"/>
  <c r="AB156" i="42"/>
  <c r="AB166" i="42"/>
  <c r="R177" i="42"/>
  <c r="AQ177" i="42"/>
  <c r="AS172" i="42"/>
  <c r="BA172" i="42"/>
  <c r="AU178" i="42"/>
  <c r="W184" i="42"/>
  <c r="AD178" i="42"/>
  <c r="AG184" i="42"/>
  <c r="AS185" i="42"/>
  <c r="BA185" i="42"/>
  <c r="AQ190" i="42"/>
  <c r="AY191" i="42"/>
  <c r="AY196" i="42" s="1"/>
  <c r="AG196" i="42"/>
  <c r="BA193" i="42"/>
  <c r="BA196" i="42" s="1"/>
  <c r="AS193" i="42"/>
  <c r="AZ193" i="42" s="1"/>
  <c r="AB198" i="42"/>
  <c r="AU198" i="42"/>
  <c r="AC198" i="42"/>
  <c r="AW198" i="42" s="1"/>
  <c r="BA199" i="42"/>
  <c r="AS199" i="42"/>
  <c r="AZ199" i="42" s="1"/>
  <c r="AQ203" i="42"/>
  <c r="T204" i="42"/>
  <c r="M22" i="47" s="1"/>
  <c r="AL204" i="42"/>
  <c r="AE22" i="47" s="1"/>
  <c r="AR203" i="42"/>
  <c r="R203" i="42"/>
  <c r="Y204" i="42"/>
  <c r="R22" i="47" s="1"/>
  <c r="M207" i="42"/>
  <c r="T207" i="42"/>
  <c r="AE207" i="42"/>
  <c r="R196" i="42"/>
  <c r="W191" i="42"/>
  <c r="AU193" i="42"/>
  <c r="AD193" i="42"/>
  <c r="AX193" i="42" s="1"/>
  <c r="AC193" i="42"/>
  <c r="AW193" i="42" s="1"/>
  <c r="AB193" i="42"/>
  <c r="S204" i="42"/>
  <c r="L22" i="47" s="1"/>
  <c r="Z204" i="42"/>
  <c r="S22" i="47" s="1"/>
  <c r="AK204" i="42"/>
  <c r="AD22" i="47" s="1"/>
  <c r="N207" i="42"/>
  <c r="AF207" i="42"/>
  <c r="U207" i="42"/>
  <c r="BB191" i="42"/>
  <c r="AD192" i="42"/>
  <c r="AX192" i="42" s="1"/>
  <c r="BB194" i="42"/>
  <c r="AD195" i="42"/>
  <c r="AX195" i="42" s="1"/>
  <c r="AD89" i="41"/>
  <c r="AX89" i="41" s="1"/>
  <c r="AC89" i="41"/>
  <c r="AW89" i="41" s="1"/>
  <c r="AU89" i="41"/>
  <c r="AB89" i="41"/>
  <c r="AC18" i="41"/>
  <c r="AW18" i="41" s="1"/>
  <c r="AD18" i="41"/>
  <c r="AX18" i="41" s="1"/>
  <c r="AD85" i="41"/>
  <c r="AX85" i="41" s="1"/>
  <c r="AC85" i="41"/>
  <c r="AW85" i="41" s="1"/>
  <c r="AU19" i="41"/>
  <c r="AD19" i="41"/>
  <c r="AX19" i="41" s="1"/>
  <c r="AV19" i="41"/>
  <c r="AV21" i="41" s="1"/>
  <c r="AU41" i="41"/>
  <c r="AC41" i="41"/>
  <c r="AW41" i="41" s="1"/>
  <c r="AC42" i="41"/>
  <c r="AW42" i="41" s="1"/>
  <c r="AB42" i="41"/>
  <c r="AV68" i="41"/>
  <c r="AV72" i="41" s="1"/>
  <c r="AA72" i="41"/>
  <c r="BA84" i="41"/>
  <c r="BB115" i="41"/>
  <c r="AU51" i="41"/>
  <c r="AD51" i="41"/>
  <c r="AX51" i="41" s="1"/>
  <c r="AB51" i="41"/>
  <c r="AU62" i="41"/>
  <c r="AD62" i="41"/>
  <c r="AX62" i="41" s="1"/>
  <c r="AC62" i="41"/>
  <c r="AW62" i="41" s="1"/>
  <c r="AB62" i="41"/>
  <c r="AG151" i="41"/>
  <c r="AY15" i="41"/>
  <c r="AY16" i="41" s="1"/>
  <c r="AA58" i="41"/>
  <c r="AU54" i="41"/>
  <c r="AD54" i="41"/>
  <c r="AX54" i="41" s="1"/>
  <c r="AV62" i="41"/>
  <c r="AV65" i="41" s="1"/>
  <c r="AA65" i="41"/>
  <c r="AC68" i="41"/>
  <c r="AW68" i="41" s="1"/>
  <c r="AD68" i="41"/>
  <c r="AX68" i="41" s="1"/>
  <c r="AB68" i="41"/>
  <c r="AU74" i="41"/>
  <c r="AC74" i="41"/>
  <c r="AW74" i="41" s="1"/>
  <c r="AB74" i="41"/>
  <c r="AU75" i="41"/>
  <c r="AD75" i="41"/>
  <c r="AX75" i="41" s="1"/>
  <c r="AC75" i="41"/>
  <c r="AW75" i="41" s="1"/>
  <c r="AB75" i="41"/>
  <c r="AA87" i="41"/>
  <c r="AD136" i="41"/>
  <c r="AX136" i="41" s="1"/>
  <c r="AB136" i="41"/>
  <c r="R43" i="41"/>
  <c r="W37" i="41"/>
  <c r="AU37" i="41" s="1"/>
  <c r="AG61" i="41"/>
  <c r="AY60" i="41"/>
  <c r="AY61" i="41" s="1"/>
  <c r="BB80" i="41"/>
  <c r="AD90" i="41"/>
  <c r="AX90" i="41" s="1"/>
  <c r="BA112" i="41"/>
  <c r="AZ112" i="41"/>
  <c r="AJ141" i="41"/>
  <c r="AC21" i="47" s="1"/>
  <c r="AP141" i="41"/>
  <c r="AI21" i="47" s="1"/>
  <c r="AR146" i="41"/>
  <c r="BB17" i="41"/>
  <c r="AU38" i="41"/>
  <c r="AD38" i="41"/>
  <c r="AX38" i="41" s="1"/>
  <c r="BA75" i="41"/>
  <c r="AZ75" i="41"/>
  <c r="AU78" i="41"/>
  <c r="AD78" i="41"/>
  <c r="AX78" i="41" s="1"/>
  <c r="AD82" i="41"/>
  <c r="AX82" i="41" s="1"/>
  <c r="AC82" i="41"/>
  <c r="AW82" i="41" s="1"/>
  <c r="AZ89" i="41"/>
  <c r="AD115" i="41"/>
  <c r="AX115" i="41" s="1"/>
  <c r="AC115" i="41"/>
  <c r="AW115" i="41" s="1"/>
  <c r="AU115" i="41"/>
  <c r="AB115" i="41"/>
  <c r="AA128" i="41"/>
  <c r="AV125" i="41"/>
  <c r="AD126" i="41"/>
  <c r="AX126" i="41" s="1"/>
  <c r="W128" i="41"/>
  <c r="BB138" i="41"/>
  <c r="AZ138" i="41"/>
  <c r="AV127" i="41"/>
  <c r="AB127" i="41"/>
  <c r="AB69" i="41"/>
  <c r="AU103" i="41"/>
  <c r="AD103" i="41"/>
  <c r="AX103" i="41" s="1"/>
  <c r="AU106" i="41"/>
  <c r="AB106" i="41"/>
  <c r="AD106" i="41"/>
  <c r="AX106" i="41" s="1"/>
  <c r="AD113" i="41"/>
  <c r="AX113" i="41" s="1"/>
  <c r="AC113" i="41"/>
  <c r="AW113" i="41" s="1"/>
  <c r="BB131" i="41"/>
  <c r="Z141" i="41"/>
  <c r="S21" i="47" s="1"/>
  <c r="AL141" i="41"/>
  <c r="AE21" i="47" s="1"/>
  <c r="R21" i="41"/>
  <c r="AA21" i="41"/>
  <c r="AZ20" i="41"/>
  <c r="R27" i="41"/>
  <c r="AU32" i="41"/>
  <c r="BA43" i="41"/>
  <c r="AG43" i="41"/>
  <c r="R97" i="41"/>
  <c r="AV97" i="41"/>
  <c r="AV133" i="41"/>
  <c r="AE144" i="41"/>
  <c r="AM144" i="41"/>
  <c r="K144" i="41"/>
  <c r="R140" i="41"/>
  <c r="X144" i="41"/>
  <c r="AG16" i="41"/>
  <c r="T141" i="41"/>
  <c r="M21" i="47" s="1"/>
  <c r="W17" i="41"/>
  <c r="W21" i="41" s="1"/>
  <c r="AY152" i="41"/>
  <c r="AA27" i="41"/>
  <c r="AB26" i="41"/>
  <c r="AQ148" i="41"/>
  <c r="AU39" i="41"/>
  <c r="AB54" i="41"/>
  <c r="W59" i="41"/>
  <c r="AD59" i="41" s="1"/>
  <c r="AY79" i="41"/>
  <c r="AA83" i="41"/>
  <c r="AV80" i="41"/>
  <c r="AV83" i="41" s="1"/>
  <c r="AU91" i="41"/>
  <c r="AB98" i="41"/>
  <c r="AG109" i="41"/>
  <c r="W108" i="41"/>
  <c r="AU108" i="41" s="1"/>
  <c r="AU154" i="41" s="1"/>
  <c r="AA140" i="41"/>
  <c r="U144" i="41"/>
  <c r="AU98" i="41"/>
  <c r="T144" i="41"/>
  <c r="BA14" i="41"/>
  <c r="BA16" i="41" s="1"/>
  <c r="AF141" i="41"/>
  <c r="Y21" i="47" s="1"/>
  <c r="AG27" i="41"/>
  <c r="AC32" i="41"/>
  <c r="AW32" i="41" s="1"/>
  <c r="AA43" i="41"/>
  <c r="AU71" i="41"/>
  <c r="AZ90" i="41"/>
  <c r="AG101" i="41"/>
  <c r="AZ108" i="41"/>
  <c r="AZ154" i="41" s="1"/>
  <c r="AG116" i="41"/>
  <c r="AB120" i="41"/>
  <c r="I144" i="41"/>
  <c r="O144" i="41"/>
  <c r="R151" i="41"/>
  <c r="V141" i="41"/>
  <c r="O21" i="47" s="1"/>
  <c r="AR152" i="41"/>
  <c r="AC26" i="41"/>
  <c r="AW26" i="41" s="1"/>
  <c r="AZ31" i="41"/>
  <c r="AD39" i="41"/>
  <c r="AX39" i="41" s="1"/>
  <c r="AC71" i="41"/>
  <c r="AW71" i="41" s="1"/>
  <c r="AG83" i="41"/>
  <c r="AG87" i="41"/>
  <c r="AV108" i="41"/>
  <c r="AV154" i="41" s="1"/>
  <c r="AB125" i="41"/>
  <c r="BA129" i="41"/>
  <c r="AG140" i="41"/>
  <c r="J144" i="41"/>
  <c r="P144" i="41"/>
  <c r="AN144" i="41"/>
  <c r="AD24" i="41"/>
  <c r="AX24" i="41" s="1"/>
  <c r="AU24" i="41"/>
  <c r="AC24" i="41"/>
  <c r="AW24" i="41" s="1"/>
  <c r="AB24" i="41"/>
  <c r="AD40" i="41"/>
  <c r="AX40" i="41" s="1"/>
  <c r="AC40" i="41"/>
  <c r="AW40" i="41" s="1"/>
  <c r="AB40" i="41"/>
  <c r="AU40" i="41"/>
  <c r="AU13" i="41"/>
  <c r="AD13" i="41"/>
  <c r="AX13" i="41" s="1"/>
  <c r="AC13" i="41"/>
  <c r="AW13" i="41" s="1"/>
  <c r="AB13" i="41"/>
  <c r="AD14" i="41"/>
  <c r="AX14" i="41" s="1"/>
  <c r="AC14" i="41"/>
  <c r="AW14" i="41" s="1"/>
  <c r="AB14" i="41"/>
  <c r="AU14" i="41"/>
  <c r="AB12" i="41"/>
  <c r="AU12" i="41"/>
  <c r="AD12" i="41"/>
  <c r="AC12" i="41"/>
  <c r="AD35" i="41"/>
  <c r="AX35" i="41" s="1"/>
  <c r="AU35" i="41"/>
  <c r="AC35" i="41"/>
  <c r="AW35" i="41" s="1"/>
  <c r="AB35" i="41"/>
  <c r="AD45" i="41"/>
  <c r="AX45" i="41" s="1"/>
  <c r="AU45" i="41"/>
  <c r="AC45" i="41"/>
  <c r="AW45" i="41" s="1"/>
  <c r="AB45" i="41"/>
  <c r="AC23" i="41"/>
  <c r="AW23" i="41" s="1"/>
  <c r="AU23" i="41"/>
  <c r="AD23" i="41"/>
  <c r="AX23" i="41" s="1"/>
  <c r="AB23" i="41"/>
  <c r="AB33" i="41"/>
  <c r="AU33" i="41"/>
  <c r="AD33" i="41"/>
  <c r="AX33" i="41" s="1"/>
  <c r="AC33" i="41"/>
  <c r="AW33" i="41" s="1"/>
  <c r="AV16" i="41"/>
  <c r="AY27" i="41"/>
  <c r="AB30" i="41"/>
  <c r="AU30" i="41"/>
  <c r="AY36" i="41"/>
  <c r="AC52" i="41"/>
  <c r="AW52" i="41" s="1"/>
  <c r="AU52" i="41"/>
  <c r="AD52" i="41"/>
  <c r="AX52" i="41" s="1"/>
  <c r="AU53" i="41"/>
  <c r="AD53" i="41"/>
  <c r="AX53" i="41" s="1"/>
  <c r="AC55" i="41"/>
  <c r="AW55" i="41" s="1"/>
  <c r="AU55" i="41"/>
  <c r="AD55" i="41"/>
  <c r="AX55" i="41" s="1"/>
  <c r="AB57" i="41"/>
  <c r="AD57" i="41"/>
  <c r="AX57" i="41" s="1"/>
  <c r="BA66" i="41"/>
  <c r="AB67" i="41"/>
  <c r="AU67" i="41"/>
  <c r="AC67" i="41"/>
  <c r="AW67" i="41" s="1"/>
  <c r="BB68" i="41"/>
  <c r="AU77" i="41"/>
  <c r="AD77" i="41"/>
  <c r="AX77" i="41" s="1"/>
  <c r="AC77" i="41"/>
  <c r="AW77" i="41" s="1"/>
  <c r="BA96" i="41"/>
  <c r="BA97" i="41" s="1"/>
  <c r="AX98" i="41"/>
  <c r="U141" i="41"/>
  <c r="N21" i="47" s="1"/>
  <c r="AA16" i="41"/>
  <c r="AM141" i="41"/>
  <c r="AF21" i="47" s="1"/>
  <c r="AA146" i="41"/>
  <c r="AQ146" i="41"/>
  <c r="AU18" i="41"/>
  <c r="BA18" i="41"/>
  <c r="AC19" i="41"/>
  <c r="W28" i="41"/>
  <c r="AQ153" i="41"/>
  <c r="AA36" i="41"/>
  <c r="AV39" i="41"/>
  <c r="AV43" i="41" s="1"/>
  <c r="AD42" i="41"/>
  <c r="AX42" i="41" s="1"/>
  <c r="AU42" i="41"/>
  <c r="BA46" i="41"/>
  <c r="BA48" i="41"/>
  <c r="BA49" i="41"/>
  <c r="BA51" i="41"/>
  <c r="BA54" i="41"/>
  <c r="AV59" i="41"/>
  <c r="AV61" i="41" s="1"/>
  <c r="AA61" i="41"/>
  <c r="BA70" i="41"/>
  <c r="AZ70" i="41"/>
  <c r="AZ74" i="41"/>
  <c r="AC76" i="41"/>
  <c r="AW76" i="41" s="1"/>
  <c r="AU76" i="41"/>
  <c r="AD76" i="41"/>
  <c r="AX76" i="41" s="1"/>
  <c r="AB76" i="41"/>
  <c r="AB78" i="41"/>
  <c r="AZ78" i="41"/>
  <c r="BB99" i="41"/>
  <c r="AZ99" i="41"/>
  <c r="BA118" i="41"/>
  <c r="AZ118" i="41"/>
  <c r="BB129" i="41"/>
  <c r="AA29" i="41"/>
  <c r="AC30" i="41"/>
  <c r="BA30" i="41"/>
  <c r="AY40" i="41"/>
  <c r="AY43" i="41" s="1"/>
  <c r="AG50" i="41"/>
  <c r="AY44" i="41"/>
  <c r="AY50" i="41" s="1"/>
  <c r="AB48" i="41"/>
  <c r="AB52" i="41"/>
  <c r="AB53" i="41"/>
  <c r="AB55" i="41"/>
  <c r="AB56" i="41"/>
  <c r="AU56" i="41"/>
  <c r="AC57" i="41"/>
  <c r="AW57" i="41" s="1"/>
  <c r="AU57" i="41"/>
  <c r="R72" i="41"/>
  <c r="W66" i="41"/>
  <c r="AD67" i="41"/>
  <c r="AX67" i="41" s="1"/>
  <c r="AB77" i="41"/>
  <c r="AX80" i="41"/>
  <c r="AG145" i="41"/>
  <c r="AZ13" i="41"/>
  <c r="AB20" i="41"/>
  <c r="AZ23" i="41"/>
  <c r="AC25" i="41"/>
  <c r="AW25" i="41" s="1"/>
  <c r="W15" i="41"/>
  <c r="W16" i="41" s="1"/>
  <c r="AI141" i="41"/>
  <c r="AB21" i="47" s="1"/>
  <c r="AO141" i="41"/>
  <c r="AH21" i="47" s="1"/>
  <c r="R152" i="41"/>
  <c r="AG152" i="41"/>
  <c r="AC20" i="41"/>
  <c r="AW20" i="41" s="1"/>
  <c r="W22" i="41"/>
  <c r="AV22" i="41"/>
  <c r="AV27" i="41" s="1"/>
  <c r="AZ24" i="41"/>
  <c r="AD25" i="41"/>
  <c r="AX25" i="41" s="1"/>
  <c r="BA25" i="41"/>
  <c r="AD30" i="41"/>
  <c r="AB32" i="41"/>
  <c r="BB32" i="41"/>
  <c r="AB34" i="41"/>
  <c r="BA34" i="41"/>
  <c r="AB41" i="41"/>
  <c r="AZ41" i="41"/>
  <c r="BA44" i="41"/>
  <c r="AB46" i="41"/>
  <c r="AC46" i="41"/>
  <c r="AW46" i="41" s="1"/>
  <c r="AC48" i="41"/>
  <c r="AW48" i="41" s="1"/>
  <c r="AU48" i="41"/>
  <c r="AV51" i="41"/>
  <c r="AC53" i="41"/>
  <c r="AW53" i="41" s="1"/>
  <c r="AV54" i="41"/>
  <c r="AD56" i="41"/>
  <c r="AX56" i="41" s="1"/>
  <c r="BA62" i="41"/>
  <c r="BA65" i="41" s="1"/>
  <c r="BB94" i="41"/>
  <c r="BB97" i="41" s="1"/>
  <c r="AZ95" i="41"/>
  <c r="R145" i="41"/>
  <c r="AN141" i="41"/>
  <c r="AG21" i="47" s="1"/>
  <c r="AA145" i="41"/>
  <c r="AQ145" i="41"/>
  <c r="AQ151" i="41"/>
  <c r="R16" i="41"/>
  <c r="X141" i="41"/>
  <c r="Q21" i="47" s="1"/>
  <c r="AB18" i="41"/>
  <c r="W152" i="41"/>
  <c r="BB19" i="41"/>
  <c r="AD20" i="41"/>
  <c r="AX20" i="41" s="1"/>
  <c r="AY21" i="41"/>
  <c r="BA23" i="41"/>
  <c r="AU25" i="41"/>
  <c r="R148" i="41"/>
  <c r="W31" i="41"/>
  <c r="W36" i="41" s="1"/>
  <c r="AY148" i="41"/>
  <c r="BB37" i="41"/>
  <c r="BB43" i="41" s="1"/>
  <c r="W44" i="41"/>
  <c r="R50" i="41"/>
  <c r="BB50" i="41"/>
  <c r="AB49" i="41"/>
  <c r="AD49" i="41"/>
  <c r="AX49" i="41" s="1"/>
  <c r="AC49" i="41"/>
  <c r="AW49" i="41" s="1"/>
  <c r="W58" i="41"/>
  <c r="AG58" i="41"/>
  <c r="BB61" i="41"/>
  <c r="AC63" i="41"/>
  <c r="AW63" i="41" s="1"/>
  <c r="AB63" i="41"/>
  <c r="W65" i="41"/>
  <c r="BB64" i="41"/>
  <c r="BB65" i="41" s="1"/>
  <c r="AZ64" i="41"/>
  <c r="AB70" i="41"/>
  <c r="AD70" i="41"/>
  <c r="AX70" i="41" s="1"/>
  <c r="AC70" i="41"/>
  <c r="AW70" i="41" s="1"/>
  <c r="W73" i="41"/>
  <c r="R79" i="41"/>
  <c r="AD92" i="41"/>
  <c r="AX92" i="41" s="1"/>
  <c r="AU92" i="41"/>
  <c r="AC92" i="41"/>
  <c r="AW92" i="41" s="1"/>
  <c r="AB99" i="41"/>
  <c r="AD99" i="41"/>
  <c r="AX99" i="41" s="1"/>
  <c r="AU99" i="41"/>
  <c r="AC99" i="41"/>
  <c r="AW99" i="41" s="1"/>
  <c r="R109" i="41"/>
  <c r="W102" i="41"/>
  <c r="AC104" i="41"/>
  <c r="AW104" i="41" s="1"/>
  <c r="AU104" i="41"/>
  <c r="AD104" i="41"/>
  <c r="AX104" i="41" s="1"/>
  <c r="AB104" i="41"/>
  <c r="AA151" i="41"/>
  <c r="AR145" i="41"/>
  <c r="AR151" i="41"/>
  <c r="S141" i="41"/>
  <c r="L21" i="47" s="1"/>
  <c r="Y141" i="41"/>
  <c r="R21" i="47" s="1"/>
  <c r="AE141" i="41"/>
  <c r="X21" i="47" s="1"/>
  <c r="AK141" i="41"/>
  <c r="AD21" i="47" s="1"/>
  <c r="R146" i="41"/>
  <c r="AG146" i="41"/>
  <c r="AA152" i="41"/>
  <c r="AQ152" i="41"/>
  <c r="AG153" i="41"/>
  <c r="AG29" i="41"/>
  <c r="AY28" i="41"/>
  <c r="AV28" i="41"/>
  <c r="R29" i="41"/>
  <c r="AA148" i="41"/>
  <c r="AV31" i="41"/>
  <c r="AR148" i="41"/>
  <c r="BB31" i="41"/>
  <c r="AC34" i="41"/>
  <c r="AW34" i="41" s="1"/>
  <c r="AU34" i="41"/>
  <c r="AB39" i="41"/>
  <c r="AV44" i="41"/>
  <c r="AV50" i="41" s="1"/>
  <c r="AA50" i="41"/>
  <c r="AD46" i="41"/>
  <c r="AX46" i="41" s="1"/>
  <c r="AB47" i="41"/>
  <c r="AY58" i="41"/>
  <c r="BA56" i="41"/>
  <c r="AC60" i="41"/>
  <c r="AW60" i="41" s="1"/>
  <c r="AU60" i="41"/>
  <c r="AU63" i="41"/>
  <c r="AD64" i="41"/>
  <c r="AX64" i="41" s="1"/>
  <c r="AC64" i="41"/>
  <c r="AW64" i="41" s="1"/>
  <c r="AU64" i="41"/>
  <c r="BA67" i="41"/>
  <c r="AG72" i="41"/>
  <c r="AY69" i="41"/>
  <c r="AY72" i="41" s="1"/>
  <c r="AA79" i="41"/>
  <c r="AV73" i="41"/>
  <c r="AV79" i="41" s="1"/>
  <c r="BB77" i="41"/>
  <c r="BB79" i="41" s="1"/>
  <c r="R87" i="41"/>
  <c r="W84" i="41"/>
  <c r="AY88" i="41"/>
  <c r="AY93" i="41" s="1"/>
  <c r="AG93" i="41"/>
  <c r="AV101" i="41"/>
  <c r="W100" i="41"/>
  <c r="W101" i="41" s="1"/>
  <c r="R101" i="41"/>
  <c r="BB102" i="41"/>
  <c r="BA103" i="41"/>
  <c r="AZ103" i="41"/>
  <c r="AG36" i="41"/>
  <c r="AG148" i="41"/>
  <c r="AZ39" i="41"/>
  <c r="AZ42" i="41"/>
  <c r="AC51" i="41"/>
  <c r="AC54" i="41"/>
  <c r="AW54" i="41" s="1"/>
  <c r="AD74" i="41"/>
  <c r="AX74" i="41" s="1"/>
  <c r="BA80" i="41"/>
  <c r="BA81" i="41"/>
  <c r="BB84" i="41"/>
  <c r="BB87" i="41" s="1"/>
  <c r="BA88" i="41"/>
  <c r="AU95" i="41"/>
  <c r="AD95" i="41"/>
  <c r="AX95" i="41" s="1"/>
  <c r="AV122" i="41"/>
  <c r="AV124" i="41" s="1"/>
  <c r="AA124" i="41"/>
  <c r="R65" i="41"/>
  <c r="AZ71" i="41"/>
  <c r="AU80" i="41"/>
  <c r="AB80" i="41"/>
  <c r="W83" i="41"/>
  <c r="AZ86" i="41"/>
  <c r="BA86" i="41"/>
  <c r="AZ91" i="41"/>
  <c r="BA91" i="41"/>
  <c r="AD96" i="41"/>
  <c r="AX96" i="41" s="1"/>
  <c r="AB96" i="41"/>
  <c r="AU96" i="41"/>
  <c r="AY98" i="41"/>
  <c r="AY101" i="41" s="1"/>
  <c r="AC107" i="41"/>
  <c r="AW107" i="41" s="1"/>
  <c r="AU107" i="41"/>
  <c r="AD107" i="41"/>
  <c r="AX107" i="41" s="1"/>
  <c r="AB107" i="41"/>
  <c r="AG79" i="41"/>
  <c r="AC81" i="41"/>
  <c r="AW81" i="41" s="1"/>
  <c r="AU81" i="41"/>
  <c r="AB81" i="41"/>
  <c r="BB82" i="41"/>
  <c r="AB85" i="41"/>
  <c r="AU85" i="41"/>
  <c r="AA93" i="41"/>
  <c r="AV88" i="41"/>
  <c r="AV93" i="41" s="1"/>
  <c r="AY97" i="41"/>
  <c r="AA109" i="41"/>
  <c r="AV103" i="41"/>
  <c r="AB103" i="41"/>
  <c r="BA106" i="41"/>
  <c r="AZ106" i="41"/>
  <c r="AA116" i="41"/>
  <c r="AV110" i="41"/>
  <c r="AV116" i="41" s="1"/>
  <c r="AZ52" i="41"/>
  <c r="AZ55" i="41"/>
  <c r="AY63" i="41"/>
  <c r="AG65" i="41"/>
  <c r="AC80" i="41"/>
  <c r="AB82" i="41"/>
  <c r="AC86" i="41"/>
  <c r="AW86" i="41" s="1"/>
  <c r="AU86" i="41"/>
  <c r="AB86" i="41"/>
  <c r="AC91" i="41"/>
  <c r="AW91" i="41" s="1"/>
  <c r="AD91" i="41"/>
  <c r="AX91" i="41" s="1"/>
  <c r="W94" i="41"/>
  <c r="AC96" i="41"/>
  <c r="AW96" i="41" s="1"/>
  <c r="AC98" i="41"/>
  <c r="BB98" i="41"/>
  <c r="AY102" i="41"/>
  <c r="AU105" i="41"/>
  <c r="AD105" i="41"/>
  <c r="AX105" i="41" s="1"/>
  <c r="AB105" i="41"/>
  <c r="BB105" i="41"/>
  <c r="AZ105" i="41"/>
  <c r="AC111" i="41"/>
  <c r="AW111" i="41" s="1"/>
  <c r="AD111" i="41"/>
  <c r="AX111" i="41" s="1"/>
  <c r="AU111" i="41"/>
  <c r="AB111" i="41"/>
  <c r="AD112" i="41"/>
  <c r="AX112" i="41" s="1"/>
  <c r="AU112" i="41"/>
  <c r="AC112" i="41"/>
  <c r="AW112" i="41" s="1"/>
  <c r="AB112" i="41"/>
  <c r="R58" i="41"/>
  <c r="AZ63" i="41"/>
  <c r="AZ76" i="41"/>
  <c r="R83" i="41"/>
  <c r="R93" i="41"/>
  <c r="W88" i="41"/>
  <c r="BB93" i="41"/>
  <c r="AU90" i="41"/>
  <c r="AB90" i="41"/>
  <c r="AG97" i="41"/>
  <c r="AA101" i="41"/>
  <c r="W116" i="41"/>
  <c r="BB111" i="41"/>
  <c r="AB119" i="41"/>
  <c r="AD119" i="41"/>
  <c r="AX119" i="41" s="1"/>
  <c r="AU119" i="41"/>
  <c r="AC119" i="41"/>
  <c r="AW119" i="41" s="1"/>
  <c r="AD135" i="41"/>
  <c r="AX135" i="41" s="1"/>
  <c r="AU135" i="41"/>
  <c r="AC135" i="41"/>
  <c r="AW135" i="41" s="1"/>
  <c r="AB135" i="41"/>
  <c r="W140" i="41"/>
  <c r="AA97" i="41"/>
  <c r="AC103" i="41"/>
  <c r="AW103" i="41" s="1"/>
  <c r="AC106" i="41"/>
  <c r="AW106" i="41" s="1"/>
  <c r="AD110" i="41"/>
  <c r="R124" i="41"/>
  <c r="BB124" i="41"/>
  <c r="AD121" i="41"/>
  <c r="AX121" i="41" s="1"/>
  <c r="AB121" i="41"/>
  <c r="AU121" i="41"/>
  <c r="AC122" i="41"/>
  <c r="AW122" i="41" s="1"/>
  <c r="AB123" i="41"/>
  <c r="AC125" i="41"/>
  <c r="R128" i="41"/>
  <c r="W129" i="41"/>
  <c r="R133" i="41"/>
  <c r="BB134" i="41"/>
  <c r="AZ114" i="41"/>
  <c r="BA114" i="41"/>
  <c r="W124" i="41"/>
  <c r="AU117" i="41"/>
  <c r="AD117" i="41"/>
  <c r="AC117" i="41"/>
  <c r="AD118" i="41"/>
  <c r="AX118" i="41" s="1"/>
  <c r="AB118" i="41"/>
  <c r="AU118" i="41"/>
  <c r="AD125" i="41"/>
  <c r="AY128" i="41"/>
  <c r="AZ127" i="41"/>
  <c r="BA127" i="41"/>
  <c r="AB131" i="41"/>
  <c r="AU131" i="41"/>
  <c r="AD131" i="41"/>
  <c r="AX131" i="41" s="1"/>
  <c r="AC131" i="41"/>
  <c r="AW131" i="41" s="1"/>
  <c r="AC132" i="41"/>
  <c r="AW132" i="41" s="1"/>
  <c r="AB132" i="41"/>
  <c r="AU132" i="41"/>
  <c r="BA137" i="41"/>
  <c r="AD138" i="41"/>
  <c r="AX138" i="41" s="1"/>
  <c r="AU138" i="41"/>
  <c r="AB138" i="41"/>
  <c r="AY116" i="41"/>
  <c r="AU113" i="41"/>
  <c r="AB113" i="41"/>
  <c r="BA126" i="41"/>
  <c r="S144" i="41"/>
  <c r="AZ104" i="41"/>
  <c r="AZ107" i="41"/>
  <c r="AY108" i="41"/>
  <c r="AY154" i="41" s="1"/>
  <c r="R116" i="41"/>
  <c r="BA110" i="41"/>
  <c r="AC114" i="41"/>
  <c r="AW114" i="41" s="1"/>
  <c r="AU114" i="41"/>
  <c r="AB114" i="41"/>
  <c r="AB117" i="41"/>
  <c r="AC118" i="41"/>
  <c r="AW118" i="41" s="1"/>
  <c r="AD132" i="41"/>
  <c r="AX132" i="41" s="1"/>
  <c r="AC138" i="41"/>
  <c r="AW138" i="41" s="1"/>
  <c r="AU110" i="41"/>
  <c r="AB110" i="41"/>
  <c r="AC110" i="41"/>
  <c r="AG124" i="41"/>
  <c r="AY117" i="41"/>
  <c r="AY124" i="41" s="1"/>
  <c r="AB122" i="41"/>
  <c r="AD122" i="41"/>
  <c r="AX122" i="41" s="1"/>
  <c r="AU123" i="41"/>
  <c r="AD123" i="41"/>
  <c r="AX123" i="41" s="1"/>
  <c r="BB125" i="41"/>
  <c r="BB128" i="41" s="1"/>
  <c r="AU126" i="41"/>
  <c r="AU128" i="41" s="1"/>
  <c r="AC126" i="41"/>
  <c r="AW126" i="41" s="1"/>
  <c r="AB126" i="41"/>
  <c r="AD130" i="41"/>
  <c r="AX130" i="41" s="1"/>
  <c r="AU130" i="41"/>
  <c r="AC130" i="41"/>
  <c r="AW130" i="41" s="1"/>
  <c r="AB130" i="41"/>
  <c r="AU120" i="41"/>
  <c r="AD120" i="41"/>
  <c r="AX120" i="41" s="1"/>
  <c r="BA121" i="41"/>
  <c r="BA132" i="41"/>
  <c r="AZ132" i="41"/>
  <c r="AC134" i="41"/>
  <c r="AU134" i="41"/>
  <c r="AD134" i="41"/>
  <c r="BB135" i="41"/>
  <c r="AC137" i="41"/>
  <c r="AW137" i="41" s="1"/>
  <c r="AU137" i="41"/>
  <c r="AD137" i="41"/>
  <c r="AX137" i="41" s="1"/>
  <c r="AY140" i="41"/>
  <c r="AG133" i="41"/>
  <c r="AF144" i="41"/>
  <c r="AU139" i="41"/>
  <c r="AC139" i="41"/>
  <c r="AW139" i="41" s="1"/>
  <c r="BA139" i="41"/>
  <c r="Y144" i="41"/>
  <c r="AA133" i="41"/>
  <c r="AU136" i="41"/>
  <c r="AC136" i="41"/>
  <c r="AW136" i="41" s="1"/>
  <c r="BA136" i="41"/>
  <c r="AZ136" i="41"/>
  <c r="AB139" i="41"/>
  <c r="AS65" i="41" l="1"/>
  <c r="AS16" i="41"/>
  <c r="AS93" i="41"/>
  <c r="AS27" i="41"/>
  <c r="BA79" i="41"/>
  <c r="AS97" i="41"/>
  <c r="AS43" i="41"/>
  <c r="BB27" i="41"/>
  <c r="AS50" i="41"/>
  <c r="AS87" i="41"/>
  <c r="AS133" i="41"/>
  <c r="AS72" i="41"/>
  <c r="AS101" i="41"/>
  <c r="AS36" i="41"/>
  <c r="AS58" i="41"/>
  <c r="AZ18" i="41"/>
  <c r="BA29" i="41"/>
  <c r="AS61" i="41"/>
  <c r="AS79" i="41"/>
  <c r="AS83" i="41"/>
  <c r="AS140" i="41"/>
  <c r="AZ85" i="41"/>
  <c r="AS109" i="41"/>
  <c r="AS128" i="41"/>
  <c r="AS116" i="41"/>
  <c r="AS124" i="41"/>
  <c r="BA27" i="41"/>
  <c r="AZ84" i="41"/>
  <c r="AZ87" i="41" s="1"/>
  <c r="AZ80" i="41"/>
  <c r="AZ83" i="41" s="1"/>
  <c r="AZ22" i="41"/>
  <c r="AZ27" i="41" s="1"/>
  <c r="AZ12" i="41"/>
  <c r="AZ16" i="41" s="1"/>
  <c r="AZ94" i="41"/>
  <c r="AZ97" i="41" s="1"/>
  <c r="AR141" i="41"/>
  <c r="AK21" i="47" s="1"/>
  <c r="AQ141" i="41"/>
  <c r="AJ21" i="47" s="1"/>
  <c r="BA127" i="42"/>
  <c r="AH180" i="42"/>
  <c r="AT180" i="42" s="1"/>
  <c r="AH72" i="42"/>
  <c r="AT72" i="42" s="1"/>
  <c r="AR143" i="41"/>
  <c r="AH183" i="42"/>
  <c r="AT183" i="42" s="1"/>
  <c r="BB133" i="41"/>
  <c r="AX39" i="42"/>
  <c r="AH164" i="42"/>
  <c r="AT164" i="42" s="1"/>
  <c r="AB47" i="42"/>
  <c r="AB50" i="42" s="1"/>
  <c r="AH41" i="41"/>
  <c r="AT41" i="41" s="1"/>
  <c r="AX153" i="42"/>
  <c r="AH89" i="41"/>
  <c r="AT89" i="41" s="1"/>
  <c r="AS216" i="42"/>
  <c r="AV128" i="41"/>
  <c r="AH189" i="42"/>
  <c r="AT189" i="42" s="1"/>
  <c r="AH157" i="42"/>
  <c r="AT157" i="42" s="1"/>
  <c r="AY214" i="42"/>
  <c r="AH117" i="42"/>
  <c r="AT117" i="42" s="1"/>
  <c r="AD159" i="42"/>
  <c r="AD161" i="42" s="1"/>
  <c r="AH176" i="42"/>
  <c r="AT176" i="42" s="1"/>
  <c r="AH127" i="41"/>
  <c r="AT127" i="41" s="1"/>
  <c r="AR206" i="42"/>
  <c r="AH79" i="42"/>
  <c r="AT79" i="42" s="1"/>
  <c r="AH152" i="42"/>
  <c r="AT152" i="42" s="1"/>
  <c r="AH144" i="42"/>
  <c r="AT144" i="42" s="1"/>
  <c r="AG142" i="41"/>
  <c r="AH66" i="42"/>
  <c r="AT66" i="42" s="1"/>
  <c r="AH60" i="42"/>
  <c r="AT60" i="42" s="1"/>
  <c r="AD51" i="42"/>
  <c r="AX51" i="42" s="1"/>
  <c r="AH20" i="42"/>
  <c r="AT20" i="42" s="1"/>
  <c r="BA210" i="42"/>
  <c r="BA27" i="42"/>
  <c r="AU159" i="42"/>
  <c r="AU161" i="42" s="1"/>
  <c r="AU153" i="42"/>
  <c r="AH89" i="42"/>
  <c r="AT89" i="42" s="1"/>
  <c r="AA206" i="42"/>
  <c r="AS84" i="42"/>
  <c r="AY109" i="41"/>
  <c r="AH85" i="41"/>
  <c r="AT85" i="41" s="1"/>
  <c r="AZ127" i="42"/>
  <c r="AH116" i="42"/>
  <c r="AT116" i="42" s="1"/>
  <c r="AD153" i="42"/>
  <c r="AH62" i="42"/>
  <c r="AT62" i="42" s="1"/>
  <c r="AH57" i="42"/>
  <c r="AT57" i="42" s="1"/>
  <c r="AB159" i="42"/>
  <c r="AH166" i="42"/>
  <c r="AT166" i="42" s="1"/>
  <c r="O206" i="42"/>
  <c r="W161" i="42"/>
  <c r="AB153" i="42"/>
  <c r="AH200" i="42"/>
  <c r="AT200" i="42" s="1"/>
  <c r="BB161" i="42"/>
  <c r="AH42" i="42"/>
  <c r="AT42" i="42" s="1"/>
  <c r="AH148" i="42"/>
  <c r="AT148" i="42" s="1"/>
  <c r="AH100" i="42"/>
  <c r="AT100" i="42" s="1"/>
  <c r="AQ143" i="41"/>
  <c r="BA137" i="42"/>
  <c r="AZ27" i="42"/>
  <c r="BA52" i="42"/>
  <c r="W211" i="42"/>
  <c r="AH86" i="42"/>
  <c r="AT86" i="42" s="1"/>
  <c r="AH81" i="42"/>
  <c r="AT81" i="42" s="1"/>
  <c r="BA43" i="42"/>
  <c r="AC184" i="42"/>
  <c r="BB27" i="42"/>
  <c r="AH47" i="41"/>
  <c r="AT47" i="41" s="1"/>
  <c r="AZ131" i="42"/>
  <c r="AU137" i="42"/>
  <c r="AS143" i="42"/>
  <c r="BA64" i="42"/>
  <c r="W210" i="42"/>
  <c r="BB75" i="42"/>
  <c r="AU101" i="42"/>
  <c r="AU177" i="42"/>
  <c r="BB82" i="42"/>
  <c r="AB51" i="42"/>
  <c r="AB217" i="42" s="1"/>
  <c r="AH56" i="42"/>
  <c r="AT56" i="42" s="1"/>
  <c r="BA31" i="42"/>
  <c r="AH19" i="42"/>
  <c r="AT19" i="42" s="1"/>
  <c r="AU50" i="42"/>
  <c r="BA203" i="42"/>
  <c r="BA50" i="42"/>
  <c r="AC59" i="41"/>
  <c r="AC61" i="41" s="1"/>
  <c r="AU138" i="42"/>
  <c r="AU140" i="42" s="1"/>
  <c r="AD138" i="42"/>
  <c r="AH156" i="42"/>
  <c r="AT156" i="42" s="1"/>
  <c r="AB138" i="42"/>
  <c r="AB140" i="42" s="1"/>
  <c r="AH201" i="42"/>
  <c r="AT201" i="42" s="1"/>
  <c r="AH114" i="42"/>
  <c r="AT114" i="42" s="1"/>
  <c r="AH135" i="42"/>
  <c r="AT135" i="42" s="1"/>
  <c r="AZ143" i="42"/>
  <c r="AC51" i="42"/>
  <c r="AC217" i="42" s="1"/>
  <c r="AZ111" i="42"/>
  <c r="AH99" i="42"/>
  <c r="AT99" i="42" s="1"/>
  <c r="BB118" i="42"/>
  <c r="AH69" i="41"/>
  <c r="AT69" i="41" s="1"/>
  <c r="AH107" i="42"/>
  <c r="AT107" i="42" s="1"/>
  <c r="W140" i="42"/>
  <c r="AH109" i="42"/>
  <c r="AT109" i="42" s="1"/>
  <c r="W217" i="42"/>
  <c r="AD39" i="42"/>
  <c r="BA111" i="42"/>
  <c r="AH25" i="42"/>
  <c r="AT25" i="42" s="1"/>
  <c r="BB72" i="41"/>
  <c r="AH130" i="42"/>
  <c r="AT130" i="42" s="1"/>
  <c r="AQ206" i="42"/>
  <c r="AZ196" i="42"/>
  <c r="AH149" i="42"/>
  <c r="AT149" i="42" s="1"/>
  <c r="AZ153" i="42"/>
  <c r="BA184" i="42"/>
  <c r="BB84" i="42"/>
  <c r="AS111" i="42"/>
  <c r="AU51" i="42"/>
  <c r="AU217" i="42" s="1"/>
  <c r="BB23" i="42"/>
  <c r="AH173" i="42"/>
  <c r="AT173" i="42" s="1"/>
  <c r="AH187" i="42"/>
  <c r="AT187" i="42" s="1"/>
  <c r="AY153" i="42"/>
  <c r="AH147" i="42"/>
  <c r="AT147" i="42" s="1"/>
  <c r="AW150" i="42"/>
  <c r="AH165" i="42"/>
  <c r="AT165" i="42" s="1"/>
  <c r="AV208" i="42"/>
  <c r="AS196" i="42"/>
  <c r="BA150" i="42"/>
  <c r="AH113" i="42"/>
  <c r="AT113" i="42" s="1"/>
  <c r="BB190" i="42"/>
  <c r="AH179" i="42"/>
  <c r="AT179" i="42" s="1"/>
  <c r="AS158" i="42"/>
  <c r="AH136" i="42"/>
  <c r="AT136" i="42" s="1"/>
  <c r="BA91" i="42"/>
  <c r="AH61" i="42"/>
  <c r="AT61" i="42" s="1"/>
  <c r="AH88" i="42"/>
  <c r="AT88" i="42" s="1"/>
  <c r="AH48" i="42"/>
  <c r="AT48" i="42" s="1"/>
  <c r="AH55" i="42"/>
  <c r="AT55" i="42" s="1"/>
  <c r="AY216" i="42"/>
  <c r="AY84" i="42"/>
  <c r="AD71" i="42"/>
  <c r="AX71" i="42" s="1"/>
  <c r="AX210" i="42" s="1"/>
  <c r="AU71" i="42"/>
  <c r="AU210" i="42" s="1"/>
  <c r="AH22" i="42"/>
  <c r="AT22" i="42" s="1"/>
  <c r="AD17" i="41"/>
  <c r="AX17" i="41" s="1"/>
  <c r="AZ150" i="42"/>
  <c r="W208" i="42"/>
  <c r="AD47" i="42"/>
  <c r="AD50" i="42" s="1"/>
  <c r="AU105" i="42"/>
  <c r="AB71" i="42"/>
  <c r="AB75" i="42" s="1"/>
  <c r="AH155" i="42"/>
  <c r="AT155" i="42" s="1"/>
  <c r="AZ84" i="42"/>
  <c r="AU39" i="42"/>
  <c r="AU27" i="42"/>
  <c r="AD27" i="42"/>
  <c r="AH110" i="42"/>
  <c r="AT110" i="42" s="1"/>
  <c r="BA58" i="42"/>
  <c r="AU111" i="42"/>
  <c r="AW151" i="42"/>
  <c r="AW153" i="42" s="1"/>
  <c r="AC153" i="42"/>
  <c r="AX83" i="41"/>
  <c r="AH151" i="42"/>
  <c r="AS127" i="42"/>
  <c r="BB214" i="42"/>
  <c r="BA87" i="41"/>
  <c r="BB146" i="41"/>
  <c r="AB59" i="41"/>
  <c r="AB61" i="41" s="1"/>
  <c r="I206" i="42"/>
  <c r="BA190" i="42"/>
  <c r="BA177" i="42"/>
  <c r="BB171" i="42"/>
  <c r="AV127" i="42"/>
  <c r="AS131" i="42"/>
  <c r="AH139" i="42"/>
  <c r="AT139" i="42" s="1"/>
  <c r="BB127" i="42"/>
  <c r="AH77" i="42"/>
  <c r="AT77" i="42" s="1"/>
  <c r="W50" i="42"/>
  <c r="AH73" i="42"/>
  <c r="AT73" i="42" s="1"/>
  <c r="AH38" i="42"/>
  <c r="AT38" i="42" s="1"/>
  <c r="AX215" i="42"/>
  <c r="AH104" i="42"/>
  <c r="AT104" i="42" s="1"/>
  <c r="AU215" i="42"/>
  <c r="AC47" i="42"/>
  <c r="AC50" i="42" s="1"/>
  <c r="BA214" i="42"/>
  <c r="AH49" i="42"/>
  <c r="AT49" i="42" s="1"/>
  <c r="AH113" i="41"/>
  <c r="AT113" i="41" s="1"/>
  <c r="AB140" i="41"/>
  <c r="BB151" i="41"/>
  <c r="AS154" i="41"/>
  <c r="AH32" i="41"/>
  <c r="AT32" i="41" s="1"/>
  <c r="AD83" i="41"/>
  <c r="BA21" i="41"/>
  <c r="BB196" i="42"/>
  <c r="AR204" i="42"/>
  <c r="AK22" i="47" s="1"/>
  <c r="AH192" i="42"/>
  <c r="AT192" i="42" s="1"/>
  <c r="AU150" i="42"/>
  <c r="AH169" i="42"/>
  <c r="AT169" i="42" s="1"/>
  <c r="AS153" i="42"/>
  <c r="AH160" i="42"/>
  <c r="AT160" i="42" s="1"/>
  <c r="AH120" i="42"/>
  <c r="AT120" i="42" s="1"/>
  <c r="AC150" i="42"/>
  <c r="AZ158" i="42"/>
  <c r="AU127" i="42"/>
  <c r="BA167" i="42"/>
  <c r="AC71" i="42"/>
  <c r="AC75" i="42" s="1"/>
  <c r="AU214" i="42"/>
  <c r="AH80" i="42"/>
  <c r="AT80" i="42" s="1"/>
  <c r="BA208" i="42"/>
  <c r="BA82" i="42"/>
  <c r="AH18" i="42"/>
  <c r="AT18" i="42" s="1"/>
  <c r="AW159" i="42"/>
  <c r="AW161" i="42" s="1"/>
  <c r="AC161" i="42"/>
  <c r="AH24" i="42"/>
  <c r="AT24" i="42" s="1"/>
  <c r="AB127" i="42"/>
  <c r="AH122" i="42"/>
  <c r="AW102" i="42"/>
  <c r="AW105" i="42" s="1"/>
  <c r="AC105" i="42"/>
  <c r="AD215" i="42"/>
  <c r="AS75" i="42"/>
  <c r="AZ71" i="42"/>
  <c r="AZ75" i="42" s="1"/>
  <c r="AZ47" i="42"/>
  <c r="AZ50" i="42" s="1"/>
  <c r="AS50" i="42"/>
  <c r="AS215" i="42"/>
  <c r="AZ20" i="42"/>
  <c r="AZ215" i="42" s="1"/>
  <c r="AD91" i="42"/>
  <c r="AX85" i="42"/>
  <c r="AX91" i="42" s="1"/>
  <c r="AY211" i="42"/>
  <c r="AA143" i="41"/>
  <c r="BA128" i="41"/>
  <c r="BB116" i="41"/>
  <c r="AH82" i="41"/>
  <c r="AT82" i="41" s="1"/>
  <c r="AV109" i="41"/>
  <c r="AD58" i="41"/>
  <c r="AH51" i="41"/>
  <c r="AT51" i="41" s="1"/>
  <c r="AU17" i="41"/>
  <c r="AU21" i="41" s="1"/>
  <c r="AB17" i="41"/>
  <c r="AB21" i="41" s="1"/>
  <c r="AV151" i="41"/>
  <c r="AC37" i="41"/>
  <c r="AW37" i="41" s="1"/>
  <c r="AW43" i="41" s="1"/>
  <c r="W146" i="41"/>
  <c r="AC17" i="41"/>
  <c r="AW17" i="41" s="1"/>
  <c r="AB37" i="41"/>
  <c r="AB43" i="41" s="1"/>
  <c r="AH13" i="41"/>
  <c r="AT13" i="41" s="1"/>
  <c r="AH125" i="41"/>
  <c r="AT125" i="41" s="1"/>
  <c r="AH193" i="42"/>
  <c r="AT193" i="42" s="1"/>
  <c r="AG206" i="42"/>
  <c r="AH195" i="42"/>
  <c r="AT195" i="42" s="1"/>
  <c r="AZ172" i="42"/>
  <c r="AZ177" i="42" s="1"/>
  <c r="AS177" i="42"/>
  <c r="AH146" i="42"/>
  <c r="AT146" i="42" s="1"/>
  <c r="AH182" i="42"/>
  <c r="AT182" i="42" s="1"/>
  <c r="AV177" i="42"/>
  <c r="AR205" i="42"/>
  <c r="AS184" i="42"/>
  <c r="AW133" i="42"/>
  <c r="AW137" i="42" s="1"/>
  <c r="AC137" i="42"/>
  <c r="AS150" i="42"/>
  <c r="AH129" i="42"/>
  <c r="AT129" i="42" s="1"/>
  <c r="AH172" i="42"/>
  <c r="AB177" i="42"/>
  <c r="AD171" i="42"/>
  <c r="AX168" i="42"/>
  <c r="AX171" i="42" s="1"/>
  <c r="AD162" i="42"/>
  <c r="AB162" i="42"/>
  <c r="AU162" i="42"/>
  <c r="AU167" i="42" s="1"/>
  <c r="AC162" i="42"/>
  <c r="W167" i="42"/>
  <c r="AC143" i="42"/>
  <c r="AW141" i="42"/>
  <c r="AW143" i="42" s="1"/>
  <c r="AX106" i="42"/>
  <c r="AX111" i="42" s="1"/>
  <c r="AD111" i="42"/>
  <c r="BA216" i="42"/>
  <c r="BA84" i="42"/>
  <c r="AH123" i="42"/>
  <c r="AT123" i="42" s="1"/>
  <c r="AH92" i="42"/>
  <c r="AB95" i="42"/>
  <c r="AH103" i="42"/>
  <c r="AT103" i="42" s="1"/>
  <c r="AD105" i="42"/>
  <c r="AX102" i="42"/>
  <c r="AX105" i="42" s="1"/>
  <c r="AZ40" i="42"/>
  <c r="AZ43" i="42" s="1"/>
  <c r="AS43" i="42"/>
  <c r="AH194" i="42"/>
  <c r="AT194" i="42" s="1"/>
  <c r="AX185" i="42"/>
  <c r="AU95" i="42"/>
  <c r="AY217" i="42"/>
  <c r="AY52" i="42"/>
  <c r="BB210" i="42"/>
  <c r="AR207" i="42"/>
  <c r="AZ137" i="42"/>
  <c r="BA101" i="42"/>
  <c r="AB111" i="42"/>
  <c r="BB217" i="42"/>
  <c r="BB52" i="42"/>
  <c r="AW12" i="42"/>
  <c r="AC23" i="42"/>
  <c r="AB215" i="42"/>
  <c r="AX97" i="42"/>
  <c r="AX101" i="42" s="1"/>
  <c r="AD101" i="42"/>
  <c r="AX27" i="42"/>
  <c r="AU31" i="42"/>
  <c r="AH94" i="42"/>
  <c r="AT94" i="42" s="1"/>
  <c r="AH78" i="42"/>
  <c r="AT78" i="42" s="1"/>
  <c r="AC70" i="42"/>
  <c r="AW65" i="42"/>
  <c r="AH54" i="42"/>
  <c r="AT54" i="42" s="1"/>
  <c r="BA215" i="42"/>
  <c r="AU91" i="42"/>
  <c r="AH37" i="42"/>
  <c r="AT37" i="42" s="1"/>
  <c r="AC111" i="42"/>
  <c r="AH69" i="42"/>
  <c r="AT69" i="42" s="1"/>
  <c r="AH45" i="42"/>
  <c r="AT45" i="42" s="1"/>
  <c r="AH93" i="42"/>
  <c r="AT93" i="42" s="1"/>
  <c r="AY209" i="42"/>
  <c r="AY58" i="42"/>
  <c r="AC44" i="42"/>
  <c r="W46" i="42"/>
  <c r="AU44" i="42"/>
  <c r="AU46" i="42" s="1"/>
  <c r="AD44" i="42"/>
  <c r="AB44" i="42"/>
  <c r="AH14" i="42"/>
  <c r="AT14" i="42" s="1"/>
  <c r="AH63" i="42"/>
  <c r="AT63" i="42" s="1"/>
  <c r="AG207" i="42"/>
  <c r="AH34" i="42"/>
  <c r="AT34" i="42" s="1"/>
  <c r="AH26" i="42"/>
  <c r="AT26" i="42" s="1"/>
  <c r="AS140" i="42"/>
  <c r="AZ139" i="42"/>
  <c r="AZ140" i="42" s="1"/>
  <c r="AW185" i="42"/>
  <c r="AB137" i="42"/>
  <c r="AU216" i="42"/>
  <c r="AU84" i="42"/>
  <c r="AC82" i="42"/>
  <c r="AW76" i="42"/>
  <c r="AW82" i="42" s="1"/>
  <c r="AH28" i="42"/>
  <c r="AB31" i="42"/>
  <c r="AH78" i="41"/>
  <c r="AT78" i="41" s="1"/>
  <c r="AH45" i="41"/>
  <c r="AT45" i="41" s="1"/>
  <c r="AG204" i="42"/>
  <c r="Z22" i="47" s="1"/>
  <c r="AU203" i="42"/>
  <c r="AZ168" i="42"/>
  <c r="AZ171" i="42" s="1"/>
  <c r="AS171" i="42"/>
  <c r="AG205" i="42"/>
  <c r="AZ184" i="42"/>
  <c r="AZ112" i="42"/>
  <c r="AZ118" i="42" s="1"/>
  <c r="AS118" i="42"/>
  <c r="AZ103" i="42"/>
  <c r="AZ105" i="42" s="1"/>
  <c r="AS105" i="42"/>
  <c r="AH142" i="42"/>
  <c r="AT142" i="42" s="1"/>
  <c r="AC216" i="42"/>
  <c r="AW83" i="42"/>
  <c r="AC84" i="42"/>
  <c r="AQ205" i="42"/>
  <c r="AH115" i="42"/>
  <c r="AT115" i="42" s="1"/>
  <c r="AS91" i="42"/>
  <c r="AZ85" i="42"/>
  <c r="AZ91" i="42" s="1"/>
  <c r="AB216" i="42"/>
  <c r="AB84" i="42"/>
  <c r="AH83" i="42"/>
  <c r="BB209" i="42"/>
  <c r="BB58" i="42"/>
  <c r="AH178" i="42"/>
  <c r="AB184" i="42"/>
  <c r="AS137" i="42"/>
  <c r="AH90" i="42"/>
  <c r="AT90" i="42" s="1"/>
  <c r="BB211" i="42"/>
  <c r="AW36" i="42"/>
  <c r="AW39" i="42" s="1"/>
  <c r="AC39" i="42"/>
  <c r="AX12" i="42"/>
  <c r="AD23" i="42"/>
  <c r="AW214" i="42"/>
  <c r="AS82" i="42"/>
  <c r="AZ76" i="42"/>
  <c r="AZ82" i="42" s="1"/>
  <c r="BA23" i="42"/>
  <c r="AS210" i="42"/>
  <c r="R207" i="42"/>
  <c r="W206" i="42" s="1"/>
  <c r="AX65" i="42"/>
  <c r="AD70" i="42"/>
  <c r="AB64" i="42"/>
  <c r="AH59" i="42"/>
  <c r="AW111" i="42"/>
  <c r="AH74" i="42"/>
  <c r="AT74" i="42" s="1"/>
  <c r="AZ59" i="42"/>
  <c r="AZ64" i="42" s="1"/>
  <c r="AS64" i="42"/>
  <c r="AH17" i="42"/>
  <c r="AT17" i="42" s="1"/>
  <c r="AH29" i="42"/>
  <c r="AT29" i="42" s="1"/>
  <c r="AV217" i="42"/>
  <c r="AV52" i="42"/>
  <c r="AH41" i="42"/>
  <c r="AT41" i="42" s="1"/>
  <c r="AH21" i="42"/>
  <c r="AT21" i="42" s="1"/>
  <c r="AD150" i="42"/>
  <c r="AB23" i="42"/>
  <c r="AH12" i="42"/>
  <c r="AW95" i="42"/>
  <c r="AX59" i="42"/>
  <c r="AX64" i="42" s="1"/>
  <c r="AD64" i="42"/>
  <c r="AH95" i="41"/>
  <c r="AT95" i="41" s="1"/>
  <c r="AH33" i="41"/>
  <c r="AT33" i="41" s="1"/>
  <c r="AD184" i="42"/>
  <c r="AX178" i="42"/>
  <c r="AX184" i="42" s="1"/>
  <c r="R205" i="42"/>
  <c r="AA205" i="42"/>
  <c r="AB203" i="42"/>
  <c r="AH197" i="42"/>
  <c r="AB186" i="42"/>
  <c r="AB190" i="42" s="1"/>
  <c r="AD186" i="42"/>
  <c r="AX186" i="42" s="1"/>
  <c r="AC186" i="42"/>
  <c r="AW186" i="42" s="1"/>
  <c r="AU186" i="42"/>
  <c r="AU190" i="42" s="1"/>
  <c r="AS101" i="42"/>
  <c r="AZ96" i="42"/>
  <c r="AZ101" i="42" s="1"/>
  <c r="AW172" i="42"/>
  <c r="AW177" i="42" s="1"/>
  <c r="AC177" i="42"/>
  <c r="AU171" i="42"/>
  <c r="AH124" i="42"/>
  <c r="AT124" i="42" s="1"/>
  <c r="AS121" i="42"/>
  <c r="AZ119" i="42"/>
  <c r="AZ121" i="42" s="1"/>
  <c r="AH16" i="42"/>
  <c r="AH98" i="42"/>
  <c r="AT98" i="42" s="1"/>
  <c r="AC215" i="42"/>
  <c r="AW20" i="42"/>
  <c r="AW215" i="42" s="1"/>
  <c r="AC214" i="42"/>
  <c r="BB215" i="42"/>
  <c r="AH125" i="42"/>
  <c r="AT125" i="42" s="1"/>
  <c r="AH65" i="42"/>
  <c r="AB70" i="42"/>
  <c r="AW59" i="42"/>
  <c r="AW64" i="42" s="1"/>
  <c r="AC64" i="42"/>
  <c r="AH36" i="42"/>
  <c r="AB39" i="42"/>
  <c r="AB82" i="42"/>
  <c r="AH76" i="42"/>
  <c r="BB208" i="42"/>
  <c r="AX214" i="42"/>
  <c r="AC31" i="42"/>
  <c r="AZ159" i="42"/>
  <c r="AZ161" i="42" s="1"/>
  <c r="AS161" i="42"/>
  <c r="AA207" i="42"/>
  <c r="BB29" i="41"/>
  <c r="BB152" i="41"/>
  <c r="BA133" i="41"/>
  <c r="AY145" i="41"/>
  <c r="AH81" i="41"/>
  <c r="AT81" i="41" s="1"/>
  <c r="AU59" i="41"/>
  <c r="AU61" i="41" s="1"/>
  <c r="W43" i="41"/>
  <c r="AH23" i="41"/>
  <c r="AT23" i="41" s="1"/>
  <c r="AX65" i="41"/>
  <c r="AH198" i="42"/>
  <c r="AT198" i="42" s="1"/>
  <c r="AH199" i="42"/>
  <c r="AT199" i="42" s="1"/>
  <c r="AC203" i="42"/>
  <c r="AW197" i="42"/>
  <c r="AW203" i="42" s="1"/>
  <c r="AS203" i="42"/>
  <c r="AH170" i="42"/>
  <c r="AT170" i="42" s="1"/>
  <c r="AH145" i="42"/>
  <c r="AT145" i="42" s="1"/>
  <c r="AB150" i="42"/>
  <c r="AX132" i="42"/>
  <c r="AX137" i="42" s="1"/>
  <c r="AD137" i="42"/>
  <c r="AH96" i="42"/>
  <c r="AB101" i="42"/>
  <c r="AW184" i="42"/>
  <c r="AD177" i="42"/>
  <c r="AX172" i="42"/>
  <c r="AX177" i="42" s="1"/>
  <c r="AD143" i="42"/>
  <c r="AX141" i="42"/>
  <c r="AX143" i="42" s="1"/>
  <c r="AU119" i="42"/>
  <c r="AU121" i="42" s="1"/>
  <c r="AB119" i="42"/>
  <c r="AD119" i="42"/>
  <c r="AC119" i="42"/>
  <c r="W121" i="42"/>
  <c r="AH175" i="42"/>
  <c r="AT175" i="42" s="1"/>
  <c r="AH106" i="42"/>
  <c r="BA209" i="42"/>
  <c r="AH126" i="42"/>
  <c r="AT126" i="42" s="1"/>
  <c r="AS95" i="42"/>
  <c r="AZ92" i="42"/>
  <c r="AZ95" i="42" s="1"/>
  <c r="AS209" i="42"/>
  <c r="AS58" i="42"/>
  <c r="AZ53" i="42"/>
  <c r="W190" i="42"/>
  <c r="AH133" i="42"/>
  <c r="AT133" i="42" s="1"/>
  <c r="AH68" i="42"/>
  <c r="AT68" i="42" s="1"/>
  <c r="AV209" i="42"/>
  <c r="AV58" i="42"/>
  <c r="AZ44" i="42"/>
  <c r="AZ46" i="42" s="1"/>
  <c r="AS46" i="42"/>
  <c r="AW32" i="42"/>
  <c r="AV215" i="42"/>
  <c r="AS214" i="42"/>
  <c r="AH97" i="42"/>
  <c r="AT97" i="42" s="1"/>
  <c r="AV211" i="42"/>
  <c r="AV70" i="42"/>
  <c r="AH30" i="42"/>
  <c r="AT30" i="42" s="1"/>
  <c r="AH15" i="42"/>
  <c r="AT15" i="42" s="1"/>
  <c r="AD127" i="42"/>
  <c r="AU64" i="42"/>
  <c r="AZ32" i="42"/>
  <c r="AZ35" i="42" s="1"/>
  <c r="AS35" i="42"/>
  <c r="AB91" i="42"/>
  <c r="AH85" i="42"/>
  <c r="AU82" i="42"/>
  <c r="AZ28" i="42"/>
  <c r="AZ31" i="42" s="1"/>
  <c r="AS31" i="42"/>
  <c r="AS27" i="42"/>
  <c r="AD214" i="42"/>
  <c r="AS211" i="42"/>
  <c r="AZ65" i="42"/>
  <c r="AS70" i="42"/>
  <c r="AW31" i="42"/>
  <c r="AS190" i="42"/>
  <c r="AZ185" i="42"/>
  <c r="AZ190" i="42" s="1"/>
  <c r="AB171" i="42"/>
  <c r="AH168" i="42"/>
  <c r="AD37" i="41"/>
  <c r="AD43" i="41" s="1"/>
  <c r="W61" i="41"/>
  <c r="AC191" i="42"/>
  <c r="W196" i="42"/>
  <c r="AB191" i="42"/>
  <c r="AD191" i="42"/>
  <c r="AU191" i="42"/>
  <c r="AU196" i="42" s="1"/>
  <c r="R204" i="42"/>
  <c r="K22" i="47" s="1"/>
  <c r="AQ204" i="42"/>
  <c r="AJ22" i="47" s="1"/>
  <c r="AU184" i="42"/>
  <c r="AX197" i="42"/>
  <c r="AX203" i="42" s="1"/>
  <c r="AD203" i="42"/>
  <c r="AH202" i="42"/>
  <c r="AT202" i="42" s="1"/>
  <c r="AZ203" i="42"/>
  <c r="AA204" i="42"/>
  <c r="T22" i="47" s="1"/>
  <c r="AH181" i="42"/>
  <c r="AT181" i="42" s="1"/>
  <c r="AC140" i="42"/>
  <c r="AW138" i="42"/>
  <c r="AW140" i="42" s="1"/>
  <c r="AH134" i="42"/>
  <c r="AT134" i="42" s="1"/>
  <c r="AW122" i="42"/>
  <c r="AW127" i="42" s="1"/>
  <c r="AC127" i="42"/>
  <c r="BA118" i="42"/>
  <c r="AH174" i="42"/>
  <c r="AT174" i="42" s="1"/>
  <c r="AC171" i="42"/>
  <c r="AW168" i="42"/>
  <c r="AW171" i="42" s="1"/>
  <c r="W158" i="42"/>
  <c r="AU154" i="42"/>
  <c r="AU158" i="42" s="1"/>
  <c r="AD154" i="42"/>
  <c r="AC154" i="42"/>
  <c r="AB154" i="42"/>
  <c r="AB143" i="42"/>
  <c r="AH141" i="42"/>
  <c r="AB128" i="42"/>
  <c r="AC128" i="42"/>
  <c r="AU128" i="42"/>
  <c r="AU131" i="42" s="1"/>
  <c r="W131" i="42"/>
  <c r="AD128" i="42"/>
  <c r="AS217" i="42"/>
  <c r="AS52" i="42"/>
  <c r="AZ51" i="42"/>
  <c r="AB214" i="42"/>
  <c r="AH13" i="42"/>
  <c r="AB105" i="42"/>
  <c r="AH102" i="42"/>
  <c r="AH87" i="42"/>
  <c r="AT87" i="42" s="1"/>
  <c r="AS208" i="42"/>
  <c r="AZ12" i="42"/>
  <c r="AS23" i="42"/>
  <c r="AH185" i="42"/>
  <c r="AH132" i="42"/>
  <c r="AX92" i="42"/>
  <c r="AX95" i="42" s="1"/>
  <c r="AD95" i="42"/>
  <c r="AZ162" i="42"/>
  <c r="AZ167" i="42" s="1"/>
  <c r="AS167" i="42"/>
  <c r="AX150" i="42"/>
  <c r="W209" i="42"/>
  <c r="AC53" i="42"/>
  <c r="AB53" i="42"/>
  <c r="AU53" i="42"/>
  <c r="W58" i="42"/>
  <c r="AD53" i="42"/>
  <c r="AW25" i="42"/>
  <c r="AW27" i="42" s="1"/>
  <c r="AC27" i="42"/>
  <c r="AQ207" i="42"/>
  <c r="AH108" i="42"/>
  <c r="AT108" i="42" s="1"/>
  <c r="AH67" i="42"/>
  <c r="AT67" i="42" s="1"/>
  <c r="AU23" i="42"/>
  <c r="AC112" i="42"/>
  <c r="AB112" i="42"/>
  <c r="AD112" i="42"/>
  <c r="W118" i="42"/>
  <c r="AU112" i="42"/>
  <c r="AU118" i="42" s="1"/>
  <c r="AW97" i="42"/>
  <c r="AW101" i="42" s="1"/>
  <c r="AC101" i="42"/>
  <c r="AX216" i="42"/>
  <c r="AX84" i="42"/>
  <c r="W43" i="42"/>
  <c r="AD40" i="42"/>
  <c r="AU40" i="42"/>
  <c r="AU43" i="42" s="1"/>
  <c r="AC40" i="42"/>
  <c r="AB40" i="42"/>
  <c r="AD31" i="42"/>
  <c r="AX28" i="42"/>
  <c r="AX31" i="42" s="1"/>
  <c r="AX127" i="42"/>
  <c r="AC95" i="42"/>
  <c r="AU70" i="42"/>
  <c r="BA35" i="42"/>
  <c r="AH163" i="42"/>
  <c r="AT163" i="42" s="1"/>
  <c r="AC91" i="42"/>
  <c r="AW85" i="42"/>
  <c r="AW91" i="42" s="1"/>
  <c r="AX76" i="42"/>
  <c r="AX82" i="42" s="1"/>
  <c r="AD82" i="42"/>
  <c r="AB27" i="42"/>
  <c r="AH32" i="42"/>
  <c r="AD33" i="42"/>
  <c r="AU33" i="42"/>
  <c r="AU35" i="42" s="1"/>
  <c r="AC33" i="42"/>
  <c r="AW33" i="42" s="1"/>
  <c r="AB33" i="42"/>
  <c r="AH188" i="42"/>
  <c r="AT188" i="42" s="1"/>
  <c r="AY208" i="42"/>
  <c r="AY23" i="42"/>
  <c r="AS39" i="42"/>
  <c r="AZ36" i="42"/>
  <c r="AZ39" i="42" s="1"/>
  <c r="BA211" i="42"/>
  <c r="BA70" i="42"/>
  <c r="AV152" i="41"/>
  <c r="AH139" i="41"/>
  <c r="AT139" i="41" s="1"/>
  <c r="AU140" i="41"/>
  <c r="AD108" i="41"/>
  <c r="AX108" i="41" s="1"/>
  <c r="AX154" i="41" s="1"/>
  <c r="AH91" i="41"/>
  <c r="AT91" i="41" s="1"/>
  <c r="AH60" i="41"/>
  <c r="AT60" i="41" s="1"/>
  <c r="AV58" i="41"/>
  <c r="AH34" i="41"/>
  <c r="AT34" i="41" s="1"/>
  <c r="BA152" i="41"/>
  <c r="AH26" i="41"/>
  <c r="AT26" i="41" s="1"/>
  <c r="BB140" i="41"/>
  <c r="BB83" i="41"/>
  <c r="AU43" i="41"/>
  <c r="AH136" i="41"/>
  <c r="AT136" i="41" s="1"/>
  <c r="AH90" i="41"/>
  <c r="AT90" i="41" s="1"/>
  <c r="AG141" i="41"/>
  <c r="Z21" i="47" s="1"/>
  <c r="AH18" i="41"/>
  <c r="AT18" i="41" s="1"/>
  <c r="BA124" i="41"/>
  <c r="AZ151" i="41"/>
  <c r="AH14" i="41"/>
  <c r="AT14" i="41" s="1"/>
  <c r="AH71" i="41"/>
  <c r="AT71" i="41" s="1"/>
  <c r="AH115" i="41"/>
  <c r="AT115" i="41" s="1"/>
  <c r="AU152" i="41"/>
  <c r="AH131" i="41"/>
  <c r="AT131" i="41" s="1"/>
  <c r="W154" i="41"/>
  <c r="AB108" i="41"/>
  <c r="AB154" i="41" s="1"/>
  <c r="AC108" i="41"/>
  <c r="BA140" i="41"/>
  <c r="AG143" i="41"/>
  <c r="AD65" i="41"/>
  <c r="BA148" i="41"/>
  <c r="AH62" i="41"/>
  <c r="AT62" i="41" s="1"/>
  <c r="AH39" i="41"/>
  <c r="AT39" i="41" s="1"/>
  <c r="BA151" i="41"/>
  <c r="AR142" i="41"/>
  <c r="AX58" i="41"/>
  <c r="AH75" i="41"/>
  <c r="AT75" i="41" s="1"/>
  <c r="BA145" i="41"/>
  <c r="AX152" i="41"/>
  <c r="AH68" i="41"/>
  <c r="AT68" i="41" s="1"/>
  <c r="AH35" i="41"/>
  <c r="AT35" i="41" s="1"/>
  <c r="AH38" i="41"/>
  <c r="AT38" i="41" s="1"/>
  <c r="AZ129" i="41"/>
  <c r="AZ133" i="41" s="1"/>
  <c r="AH110" i="41"/>
  <c r="AB116" i="41"/>
  <c r="AA144" i="41"/>
  <c r="AZ51" i="41"/>
  <c r="AZ58" i="41" s="1"/>
  <c r="AS153" i="41"/>
  <c r="AZ28" i="41"/>
  <c r="AC152" i="41"/>
  <c r="AW19" i="41"/>
  <c r="AW152" i="41" s="1"/>
  <c r="AH57" i="41"/>
  <c r="AT57" i="41" s="1"/>
  <c r="AS152" i="41"/>
  <c r="AZ73" i="41"/>
  <c r="AZ79" i="41" s="1"/>
  <c r="BA93" i="41"/>
  <c r="BA109" i="41"/>
  <c r="AD152" i="41"/>
  <c r="AH99" i="41"/>
  <c r="AT99" i="41" s="1"/>
  <c r="AG144" i="41"/>
  <c r="AZ66" i="41"/>
  <c r="AZ72" i="41" s="1"/>
  <c r="AA141" i="41"/>
  <c r="T21" i="47" s="1"/>
  <c r="AH67" i="41"/>
  <c r="AT67" i="41" s="1"/>
  <c r="AU58" i="41"/>
  <c r="AV146" i="41"/>
  <c r="AH64" i="41"/>
  <c r="AT64" i="41" s="1"/>
  <c r="AV145" i="41"/>
  <c r="AH122" i="41"/>
  <c r="AT122" i="41" s="1"/>
  <c r="AH114" i="41"/>
  <c r="AT114" i="41" s="1"/>
  <c r="BA116" i="41"/>
  <c r="AX125" i="41"/>
  <c r="AX128" i="41" s="1"/>
  <c r="AD128" i="41"/>
  <c r="AX117" i="41"/>
  <c r="AX124" i="41" s="1"/>
  <c r="AD124" i="41"/>
  <c r="AH123" i="41"/>
  <c r="AT123" i="41" s="1"/>
  <c r="AZ98" i="41"/>
  <c r="AZ101" i="41" s="1"/>
  <c r="AC83" i="41"/>
  <c r="AW80" i="41"/>
  <c r="AW83" i="41" s="1"/>
  <c r="AH103" i="41"/>
  <c r="AT103" i="41" s="1"/>
  <c r="AH80" i="41"/>
  <c r="AB83" i="41"/>
  <c r="AZ88" i="41"/>
  <c r="AZ93" i="41" s="1"/>
  <c r="BB109" i="41"/>
  <c r="W87" i="41"/>
  <c r="AD84" i="41"/>
  <c r="AU84" i="41"/>
  <c r="AU87" i="41" s="1"/>
  <c r="AC84" i="41"/>
  <c r="AB84" i="41"/>
  <c r="AZ44" i="41"/>
  <c r="AZ50" i="41" s="1"/>
  <c r="AV153" i="41"/>
  <c r="AV29" i="41"/>
  <c r="W109" i="41"/>
  <c r="AD102" i="41"/>
  <c r="AU102" i="41"/>
  <c r="AU109" i="41" s="1"/>
  <c r="AC102" i="41"/>
  <c r="AB102" i="41"/>
  <c r="AC73" i="41"/>
  <c r="AU73" i="41"/>
  <c r="AU79" i="41" s="1"/>
  <c r="AD73" i="41"/>
  <c r="AB73" i="41"/>
  <c r="W79" i="41"/>
  <c r="AH19" i="41"/>
  <c r="R142" i="41"/>
  <c r="AA142" i="41"/>
  <c r="W72" i="41"/>
  <c r="AD66" i="41"/>
  <c r="AU66" i="41"/>
  <c r="AU72" i="41" s="1"/>
  <c r="AC66" i="41"/>
  <c r="AB66" i="41"/>
  <c r="AH56" i="41"/>
  <c r="AT56" i="41" s="1"/>
  <c r="AH48" i="41"/>
  <c r="AT48" i="41" s="1"/>
  <c r="BA58" i="41"/>
  <c r="W153" i="41"/>
  <c r="AC28" i="41"/>
  <c r="W29" i="41"/>
  <c r="AU28" i="41"/>
  <c r="AD28" i="41"/>
  <c r="AB28" i="41"/>
  <c r="AH42" i="41"/>
  <c r="AT42" i="41" s="1"/>
  <c r="AH40" i="41"/>
  <c r="AT40" i="41" s="1"/>
  <c r="AD94" i="41"/>
  <c r="AU94" i="41"/>
  <c r="AU97" i="41" s="1"/>
  <c r="AC94" i="41"/>
  <c r="W97" i="41"/>
  <c r="AB94" i="41"/>
  <c r="BB145" i="41"/>
  <c r="AZ102" i="41"/>
  <c r="AZ109" i="41" s="1"/>
  <c r="AH54" i="41"/>
  <c r="AT54" i="41" s="1"/>
  <c r="AX12" i="41"/>
  <c r="AC140" i="41"/>
  <c r="AW134" i="41"/>
  <c r="AW140" i="41" s="1"/>
  <c r="AZ125" i="41"/>
  <c r="AZ128" i="41" s="1"/>
  <c r="AU116" i="41"/>
  <c r="AH117" i="41"/>
  <c r="AB124" i="41"/>
  <c r="AC124" i="41"/>
  <c r="AW117" i="41"/>
  <c r="AW124" i="41" s="1"/>
  <c r="AW125" i="41"/>
  <c r="AW128" i="41" s="1"/>
  <c r="AC128" i="41"/>
  <c r="AH137" i="41"/>
  <c r="AT137" i="41" s="1"/>
  <c r="BB101" i="41"/>
  <c r="AW51" i="41"/>
  <c r="AW58" i="41" s="1"/>
  <c r="AC58" i="41"/>
  <c r="AZ59" i="41"/>
  <c r="AZ61" i="41" s="1"/>
  <c r="AH134" i="41"/>
  <c r="AH126" i="41"/>
  <c r="AT126" i="41" s="1"/>
  <c r="AB128" i="41"/>
  <c r="AH120" i="41"/>
  <c r="AT120" i="41" s="1"/>
  <c r="AU124" i="41"/>
  <c r="AC88" i="41"/>
  <c r="W93" i="41"/>
  <c r="AU88" i="41"/>
  <c r="AU93" i="41" s="1"/>
  <c r="AB88" i="41"/>
  <c r="AD88" i="41"/>
  <c r="AH111" i="41"/>
  <c r="AT111" i="41" s="1"/>
  <c r="AH105" i="41"/>
  <c r="AT105" i="41" s="1"/>
  <c r="AW98" i="41"/>
  <c r="AH86" i="41"/>
  <c r="AT86" i="41" s="1"/>
  <c r="AU83" i="41"/>
  <c r="BA83" i="41"/>
  <c r="AU65" i="41"/>
  <c r="BB148" i="41"/>
  <c r="BB36" i="41"/>
  <c r="AY153" i="41"/>
  <c r="AY29" i="41"/>
  <c r="AS145" i="41"/>
  <c r="AH49" i="41"/>
  <c r="AT49" i="41" s="1"/>
  <c r="R141" i="41"/>
  <c r="K21" i="47" s="1"/>
  <c r="AZ37" i="41"/>
  <c r="AZ43" i="41" s="1"/>
  <c r="AQ142" i="41"/>
  <c r="AS151" i="41"/>
  <c r="AH98" i="41"/>
  <c r="AH77" i="41"/>
  <c r="AT77" i="41" s="1"/>
  <c r="AH55" i="41"/>
  <c r="AT55" i="41" s="1"/>
  <c r="BA36" i="41"/>
  <c r="BA72" i="41"/>
  <c r="AH30" i="41"/>
  <c r="AY151" i="41"/>
  <c r="AH12" i="41"/>
  <c r="AC44" i="41"/>
  <c r="W50" i="41"/>
  <c r="AD44" i="41"/>
  <c r="AU44" i="41"/>
  <c r="AU50" i="41" s="1"/>
  <c r="AB44" i="41"/>
  <c r="AD100" i="41"/>
  <c r="AX100" i="41" s="1"/>
  <c r="AX101" i="41" s="1"/>
  <c r="AU100" i="41"/>
  <c r="AU101" i="41" s="1"/>
  <c r="AC100" i="41"/>
  <c r="AW100" i="41" s="1"/>
  <c r="AB100" i="41"/>
  <c r="AZ62" i="41"/>
  <c r="AZ65" i="41" s="1"/>
  <c r="AH104" i="41"/>
  <c r="AT104" i="41" s="1"/>
  <c r="W148" i="41"/>
  <c r="AU31" i="41"/>
  <c r="AD31" i="41"/>
  <c r="AC31" i="41"/>
  <c r="AC36" i="41" s="1"/>
  <c r="AB31" i="41"/>
  <c r="AB36" i="41" s="1"/>
  <c r="R144" i="41"/>
  <c r="W143" i="41" s="1"/>
  <c r="AH46" i="41"/>
  <c r="AT46" i="41" s="1"/>
  <c r="AX30" i="41"/>
  <c r="W27" i="41"/>
  <c r="AB22" i="41"/>
  <c r="AU22" i="41"/>
  <c r="AU27" i="41" s="1"/>
  <c r="AD22" i="41"/>
  <c r="AC22" i="41"/>
  <c r="AY146" i="41"/>
  <c r="AH20" i="41"/>
  <c r="AT20" i="41" s="1"/>
  <c r="AH74" i="41"/>
  <c r="AT74" i="41" s="1"/>
  <c r="AY65" i="41"/>
  <c r="AH53" i="41"/>
  <c r="AT53" i="41" s="1"/>
  <c r="AZ30" i="41"/>
  <c r="AZ36" i="41" s="1"/>
  <c r="AH76" i="41"/>
  <c r="AT76" i="41" s="1"/>
  <c r="BB21" i="41"/>
  <c r="AH106" i="41"/>
  <c r="AT106" i="41" s="1"/>
  <c r="AH92" i="41"/>
  <c r="AT92" i="41" s="1"/>
  <c r="AC65" i="41"/>
  <c r="AD61" i="41"/>
  <c r="AX59" i="41"/>
  <c r="AX61" i="41" s="1"/>
  <c r="AH25" i="41"/>
  <c r="AT25" i="41" s="1"/>
  <c r="W145" i="41"/>
  <c r="AZ110" i="41"/>
  <c r="AZ116" i="41" s="1"/>
  <c r="AZ117" i="41"/>
  <c r="AZ124" i="41" s="1"/>
  <c r="AZ134" i="41"/>
  <c r="AZ140" i="41" s="1"/>
  <c r="AD140" i="41"/>
  <c r="AX134" i="41"/>
  <c r="AX140" i="41" s="1"/>
  <c r="AH130" i="41"/>
  <c r="AT130" i="41" s="1"/>
  <c r="AC116" i="41"/>
  <c r="AW110" i="41"/>
  <c r="AW116" i="41" s="1"/>
  <c r="AH138" i="41"/>
  <c r="AT138" i="41" s="1"/>
  <c r="AH132" i="41"/>
  <c r="AT132" i="41" s="1"/>
  <c r="AH118" i="41"/>
  <c r="AT118" i="41" s="1"/>
  <c r="W133" i="41"/>
  <c r="AB129" i="41"/>
  <c r="AC129" i="41"/>
  <c r="AD129" i="41"/>
  <c r="AU129" i="41"/>
  <c r="AU133" i="41" s="1"/>
  <c r="AH121" i="41"/>
  <c r="AT121" i="41" s="1"/>
  <c r="AD116" i="41"/>
  <c r="AX110" i="41"/>
  <c r="AX116" i="41" s="1"/>
  <c r="AH135" i="41"/>
  <c r="AT135" i="41" s="1"/>
  <c r="AH119" i="41"/>
  <c r="AT119" i="41" s="1"/>
  <c r="AH112" i="41"/>
  <c r="AT112" i="41" s="1"/>
  <c r="AH107" i="41"/>
  <c r="AT107" i="41" s="1"/>
  <c r="AH96" i="41"/>
  <c r="AT96" i="41" s="1"/>
  <c r="AV148" i="41"/>
  <c r="AV36" i="41"/>
  <c r="AR144" i="41"/>
  <c r="AH70" i="41"/>
  <c r="AT70" i="41" s="1"/>
  <c r="AH63" i="41"/>
  <c r="AT63" i="41" s="1"/>
  <c r="AB65" i="41"/>
  <c r="AB58" i="41"/>
  <c r="AQ144" i="41"/>
  <c r="BA50" i="41"/>
  <c r="AS146" i="41"/>
  <c r="AZ17" i="41"/>
  <c r="W151" i="41"/>
  <c r="AB15" i="41"/>
  <c r="AB16" i="41" s="1"/>
  <c r="AU15" i="41"/>
  <c r="AD15" i="41"/>
  <c r="AD16" i="41" s="1"/>
  <c r="AC15" i="41"/>
  <c r="AC16" i="41" s="1"/>
  <c r="AH52" i="41"/>
  <c r="AT52" i="41" s="1"/>
  <c r="AW30" i="41"/>
  <c r="AW65" i="41"/>
  <c r="AS148" i="41"/>
  <c r="AB152" i="41"/>
  <c r="AW12" i="41"/>
  <c r="AZ152" i="41"/>
  <c r="AH24" i="41"/>
  <c r="AT24" i="41" s="1"/>
  <c r="BA146" i="41"/>
  <c r="AS141" i="41" l="1"/>
  <c r="AL21" i="47" s="1"/>
  <c r="AC21" i="41"/>
  <c r="AC211" i="42"/>
  <c r="AH153" i="42"/>
  <c r="AD217" i="42"/>
  <c r="AS206" i="42"/>
  <c r="AU151" i="41"/>
  <c r="AH159" i="42"/>
  <c r="AT159" i="42" s="1"/>
  <c r="AT161" i="42" s="1"/>
  <c r="AX159" i="42"/>
  <c r="AX161" i="42" s="1"/>
  <c r="AB161" i="42"/>
  <c r="AH138" i="42"/>
  <c r="AH140" i="42" s="1"/>
  <c r="AU148" i="41"/>
  <c r="AX37" i="41"/>
  <c r="AX43" i="41" s="1"/>
  <c r="BB204" i="42"/>
  <c r="AU22" i="47" s="1"/>
  <c r="AC52" i="42"/>
  <c r="AW51" i="42"/>
  <c r="AW52" i="42" s="1"/>
  <c r="AD21" i="41"/>
  <c r="AD52" i="42"/>
  <c r="AY207" i="42"/>
  <c r="AB211" i="42"/>
  <c r="AC43" i="41"/>
  <c r="AT151" i="42"/>
  <c r="AT153" i="42" s="1"/>
  <c r="AU211" i="42"/>
  <c r="AH59" i="41"/>
  <c r="AT59" i="41" s="1"/>
  <c r="AT61" i="41" s="1"/>
  <c r="AY141" i="41"/>
  <c r="AR21" i="47" s="1"/>
  <c r="AX47" i="42"/>
  <c r="AX50" i="42" s="1"/>
  <c r="AU52" i="42"/>
  <c r="AY204" i="42"/>
  <c r="AR22" i="47" s="1"/>
  <c r="AW59" i="41"/>
  <c r="AW61" i="41" s="1"/>
  <c r="AB52" i="42"/>
  <c r="AD210" i="42"/>
  <c r="AV207" i="42"/>
  <c r="BA207" i="42"/>
  <c r="AW47" i="42"/>
  <c r="AW50" i="42" s="1"/>
  <c r="AS142" i="41"/>
  <c r="AC145" i="41"/>
  <c r="AH51" i="42"/>
  <c r="AT51" i="42" s="1"/>
  <c r="AW71" i="42"/>
  <c r="AD75" i="42"/>
  <c r="AC210" i="42"/>
  <c r="AD140" i="42"/>
  <c r="AX138" i="42"/>
  <c r="AX140" i="42" s="1"/>
  <c r="AH71" i="42"/>
  <c r="AT71" i="42" s="1"/>
  <c r="AT75" i="42" s="1"/>
  <c r="W204" i="42"/>
  <c r="AT27" i="42"/>
  <c r="AH108" i="41"/>
  <c r="AT108" i="41" s="1"/>
  <c r="AT154" i="41" s="1"/>
  <c r="AH17" i="41"/>
  <c r="AH21" i="41" s="1"/>
  <c r="BA204" i="42"/>
  <c r="AS205" i="42"/>
  <c r="AX75" i="42"/>
  <c r="AB146" i="41"/>
  <c r="AU75" i="42"/>
  <c r="AB210" i="42"/>
  <c r="AV141" i="41"/>
  <c r="AO21" i="47" s="1"/>
  <c r="AD154" i="41"/>
  <c r="AD208" i="42"/>
  <c r="AH47" i="42"/>
  <c r="AT47" i="42" s="1"/>
  <c r="AT50" i="42" s="1"/>
  <c r="W207" i="42"/>
  <c r="AB206" i="42" s="1"/>
  <c r="AV204" i="42"/>
  <c r="AO22" i="47" s="1"/>
  <c r="AC35" i="42"/>
  <c r="AT150" i="42"/>
  <c r="AX112" i="42"/>
  <c r="AX118" i="42" s="1"/>
  <c r="AD118" i="42"/>
  <c r="AX217" i="42"/>
  <c r="AX52" i="42"/>
  <c r="AT178" i="42"/>
  <c r="AT184" i="42" s="1"/>
  <c r="AH184" i="42"/>
  <c r="AD46" i="42"/>
  <c r="AX44" i="42"/>
  <c r="AX46" i="42" s="1"/>
  <c r="AS144" i="41"/>
  <c r="AH37" i="41"/>
  <c r="AH43" i="41" s="1"/>
  <c r="AH33" i="42"/>
  <c r="AT33" i="42" s="1"/>
  <c r="AB35" i="42"/>
  <c r="AB43" i="42"/>
  <c r="AH40" i="42"/>
  <c r="AB118" i="42"/>
  <c r="AH112" i="42"/>
  <c r="AB131" i="42"/>
  <c r="AH128" i="42"/>
  <c r="AS204" i="42"/>
  <c r="AL22" i="47" s="1"/>
  <c r="AH70" i="42"/>
  <c r="AT65" i="42"/>
  <c r="AH186" i="42"/>
  <c r="AT186" i="42" s="1"/>
  <c r="AT59" i="42"/>
  <c r="AT64" i="42" s="1"/>
  <c r="AH64" i="42"/>
  <c r="AX23" i="42"/>
  <c r="AT28" i="42"/>
  <c r="AT31" i="42" s="1"/>
  <c r="AH31" i="42"/>
  <c r="AW190" i="42"/>
  <c r="AW23" i="42"/>
  <c r="AC167" i="42"/>
  <c r="AW162" i="42"/>
  <c r="AW167" i="42" s="1"/>
  <c r="AC43" i="42"/>
  <c r="AW40" i="42"/>
  <c r="AW43" i="42" s="1"/>
  <c r="AW112" i="42"/>
  <c r="AW118" i="42" s="1"/>
  <c r="AC118" i="42"/>
  <c r="AU209" i="42"/>
  <c r="AU58" i="42"/>
  <c r="AT102" i="42"/>
  <c r="AT105" i="42" s="1"/>
  <c r="AH105" i="42"/>
  <c r="AT141" i="42"/>
  <c r="AT143" i="42" s="1"/>
  <c r="AH143" i="42"/>
  <c r="AC196" i="42"/>
  <c r="AW191" i="42"/>
  <c r="AW196" i="42" s="1"/>
  <c r="AZ58" i="42"/>
  <c r="AZ209" i="42"/>
  <c r="AW119" i="42"/>
  <c r="AW121" i="42" s="1"/>
  <c r="AC121" i="42"/>
  <c r="AT197" i="42"/>
  <c r="AT203" i="42" s="1"/>
  <c r="AH203" i="42"/>
  <c r="AH23" i="42"/>
  <c r="AT12" i="42"/>
  <c r="AC190" i="42"/>
  <c r="AW70" i="42"/>
  <c r="AC208" i="42"/>
  <c r="AT172" i="42"/>
  <c r="AT177" i="42" s="1"/>
  <c r="AH177" i="42"/>
  <c r="AB209" i="42"/>
  <c r="AH53" i="42"/>
  <c r="AB58" i="42"/>
  <c r="AZ208" i="42"/>
  <c r="AZ23" i="42"/>
  <c r="AX128" i="42"/>
  <c r="AX131" i="42" s="1"/>
  <c r="AD131" i="42"/>
  <c r="W205" i="42"/>
  <c r="X205" i="42"/>
  <c r="AT85" i="42"/>
  <c r="AT91" i="42" s="1"/>
  <c r="AH91" i="42"/>
  <c r="AD121" i="42"/>
  <c r="AX119" i="42"/>
  <c r="AX121" i="42" s="1"/>
  <c r="AT215" i="42"/>
  <c r="AT36" i="42"/>
  <c r="AT39" i="42" s="1"/>
  <c r="AH39" i="42"/>
  <c r="AT16" i="42"/>
  <c r="AH216" i="42"/>
  <c r="AH84" i="42"/>
  <c r="AT83" i="42"/>
  <c r="AH150" i="42"/>
  <c r="AC46" i="42"/>
  <c r="AW44" i="42"/>
  <c r="AW46" i="42" s="1"/>
  <c r="AB167" i="42"/>
  <c r="AH162" i="42"/>
  <c r="AH27" i="42"/>
  <c r="AZ210" i="42"/>
  <c r="AD209" i="42"/>
  <c r="AX53" i="42"/>
  <c r="AD58" i="42"/>
  <c r="AT185" i="42"/>
  <c r="AZ217" i="42"/>
  <c r="AZ52" i="42"/>
  <c r="AW128" i="42"/>
  <c r="AW131" i="42" s="1"/>
  <c r="AC131" i="42"/>
  <c r="AX154" i="42"/>
  <c r="AX158" i="42" s="1"/>
  <c r="AD158" i="42"/>
  <c r="AB196" i="42"/>
  <c r="AH191" i="42"/>
  <c r="AT96" i="42"/>
  <c r="AT101" i="42" s="1"/>
  <c r="AH101" i="42"/>
  <c r="AX33" i="42"/>
  <c r="AX35" i="42" s="1"/>
  <c r="AD35" i="42"/>
  <c r="AD43" i="42"/>
  <c r="AX40" i="42"/>
  <c r="AX43" i="42" s="1"/>
  <c r="AU208" i="42"/>
  <c r="AC209" i="42"/>
  <c r="AC58" i="42"/>
  <c r="AW53" i="42"/>
  <c r="AS207" i="42"/>
  <c r="AH214" i="42"/>
  <c r="AT13" i="42"/>
  <c r="AT214" i="42" s="1"/>
  <c r="AH154" i="42"/>
  <c r="AB158" i="42"/>
  <c r="AH119" i="42"/>
  <c r="AB121" i="42"/>
  <c r="AH215" i="42"/>
  <c r="BB207" i="42"/>
  <c r="AB208" i="42"/>
  <c r="AX70" i="42"/>
  <c r="AD190" i="42"/>
  <c r="AT92" i="42"/>
  <c r="AT95" i="42" s="1"/>
  <c r="AH95" i="42"/>
  <c r="AD167" i="42"/>
  <c r="AX162" i="42"/>
  <c r="AX167" i="42" s="1"/>
  <c r="AD145" i="41"/>
  <c r="AT32" i="42"/>
  <c r="AH137" i="42"/>
  <c r="AT132" i="42"/>
  <c r="AT137" i="42" s="1"/>
  <c r="AC158" i="42"/>
  <c r="AW154" i="42"/>
  <c r="AW158" i="42" s="1"/>
  <c r="AD196" i="42"/>
  <c r="AX191" i="42"/>
  <c r="AX196" i="42" s="1"/>
  <c r="AT168" i="42"/>
  <c r="AT171" i="42" s="1"/>
  <c r="AH171" i="42"/>
  <c r="AZ211" i="42"/>
  <c r="AZ70" i="42"/>
  <c r="AW35" i="42"/>
  <c r="AT106" i="42"/>
  <c r="AT111" i="42" s="1"/>
  <c r="AH111" i="42"/>
  <c r="AH82" i="42"/>
  <c r="AT76" i="42"/>
  <c r="AT82" i="42" s="1"/>
  <c r="AD211" i="42"/>
  <c r="AW216" i="42"/>
  <c r="AW84" i="42"/>
  <c r="AB46" i="42"/>
  <c r="AH44" i="42"/>
  <c r="AX190" i="42"/>
  <c r="AH127" i="42"/>
  <c r="AT122" i="42"/>
  <c r="AT127" i="42" s="1"/>
  <c r="AZ214" i="42"/>
  <c r="AW108" i="41"/>
  <c r="AW154" i="41" s="1"/>
  <c r="AC154" i="41"/>
  <c r="AY144" i="41"/>
  <c r="BB141" i="41"/>
  <c r="AU21" i="47" s="1"/>
  <c r="AD101" i="41"/>
  <c r="AC146" i="41"/>
  <c r="AH100" i="41"/>
  <c r="AT100" i="41" s="1"/>
  <c r="BA141" i="41"/>
  <c r="AT21" i="47" s="1"/>
  <c r="AD146" i="41"/>
  <c r="AU36" i="41"/>
  <c r="W141" i="41"/>
  <c r="BA144" i="41"/>
  <c r="AS143" i="41"/>
  <c r="AH65" i="41"/>
  <c r="AC101" i="41"/>
  <c r="AH44" i="41"/>
  <c r="AB50" i="41"/>
  <c r="AH152" i="41"/>
  <c r="AT19" i="41"/>
  <c r="AT152" i="41" s="1"/>
  <c r="AZ146" i="41"/>
  <c r="AZ21" i="41"/>
  <c r="W144" i="41"/>
  <c r="AB143" i="41" s="1"/>
  <c r="AZ145" i="41"/>
  <c r="AW101" i="41"/>
  <c r="AH140" i="41"/>
  <c r="AT134" i="41"/>
  <c r="AT140" i="41" s="1"/>
  <c r="AB97" i="41"/>
  <c r="AH94" i="41"/>
  <c r="AU153" i="41"/>
  <c r="AU29" i="41"/>
  <c r="AC151" i="41"/>
  <c r="AW15" i="41"/>
  <c r="AW151" i="41" s="1"/>
  <c r="AH22" i="41"/>
  <c r="AB27" i="41"/>
  <c r="AD50" i="41"/>
  <c r="AX44" i="41"/>
  <c r="AX50" i="41" s="1"/>
  <c r="AC93" i="41"/>
  <c r="AW88" i="41"/>
  <c r="AW93" i="41" s="1"/>
  <c r="AH102" i="41"/>
  <c r="AB109" i="41"/>
  <c r="AU146" i="41"/>
  <c r="AH84" i="41"/>
  <c r="AB87" i="41"/>
  <c r="AU145" i="41"/>
  <c r="AH129" i="41"/>
  <c r="AB133" i="41"/>
  <c r="AX22" i="41"/>
  <c r="AX27" i="41" s="1"/>
  <c r="AD27" i="41"/>
  <c r="AD148" i="41"/>
  <c r="AX31" i="41"/>
  <c r="AX36" i="41" s="1"/>
  <c r="AT98" i="41"/>
  <c r="AD153" i="41"/>
  <c r="AD29" i="41"/>
  <c r="AX28" i="41"/>
  <c r="AX21" i="41"/>
  <c r="AB145" i="41"/>
  <c r="AD72" i="41"/>
  <c r="AX66" i="41"/>
  <c r="AX72" i="41" s="1"/>
  <c r="AW73" i="41"/>
  <c r="AW79" i="41" s="1"/>
  <c r="AC79" i="41"/>
  <c r="AU16" i="41"/>
  <c r="AZ153" i="41"/>
  <c r="AZ29" i="41"/>
  <c r="AW21" i="41"/>
  <c r="AD151" i="41"/>
  <c r="AX15" i="41"/>
  <c r="AX151" i="41" s="1"/>
  <c r="AT58" i="41"/>
  <c r="AC97" i="41"/>
  <c r="AW94" i="41"/>
  <c r="AW97" i="41" s="1"/>
  <c r="AC153" i="41"/>
  <c r="AC29" i="41"/>
  <c r="AW28" i="41"/>
  <c r="AB101" i="41"/>
  <c r="AW102" i="41"/>
  <c r="AC109" i="41"/>
  <c r="AC87" i="41"/>
  <c r="AW84" i="41"/>
  <c r="AW87" i="41" s="1"/>
  <c r="AV144" i="41"/>
  <c r="AD36" i="41"/>
  <c r="AB148" i="41"/>
  <c r="AH31" i="41"/>
  <c r="AH36" i="41" s="1"/>
  <c r="AT128" i="41"/>
  <c r="AC50" i="41"/>
  <c r="AW44" i="41"/>
  <c r="AW50" i="41" s="1"/>
  <c r="AT30" i="41"/>
  <c r="AD93" i="41"/>
  <c r="AX88" i="41"/>
  <c r="AX93" i="41" s="1"/>
  <c r="AH124" i="41"/>
  <c r="AT117" i="41"/>
  <c r="AT124" i="41" s="1"/>
  <c r="AH66" i="41"/>
  <c r="AB72" i="41"/>
  <c r="AB79" i="41"/>
  <c r="AH73" i="41"/>
  <c r="AX129" i="41"/>
  <c r="AX133" i="41" s="1"/>
  <c r="AD133" i="41"/>
  <c r="AH58" i="41"/>
  <c r="AB151" i="41"/>
  <c r="AH15" i="41"/>
  <c r="AH16" i="41" s="1"/>
  <c r="AT65" i="41"/>
  <c r="AC133" i="41"/>
  <c r="AW129" i="41"/>
  <c r="AW133" i="41" s="1"/>
  <c r="AC27" i="41"/>
  <c r="AW22" i="41"/>
  <c r="AW27" i="41" s="1"/>
  <c r="AC148" i="41"/>
  <c r="AW31" i="41"/>
  <c r="AW36" i="41" s="1"/>
  <c r="AH128" i="41"/>
  <c r="AT12" i="41"/>
  <c r="X142" i="41"/>
  <c r="W142" i="41"/>
  <c r="AH88" i="41"/>
  <c r="AB93" i="41"/>
  <c r="BB144" i="41"/>
  <c r="AX94" i="41"/>
  <c r="AX97" i="41" s="1"/>
  <c r="AD97" i="41"/>
  <c r="AB153" i="41"/>
  <c r="AB29" i="41"/>
  <c r="AH28" i="41"/>
  <c r="AC72" i="41"/>
  <c r="AW66" i="41"/>
  <c r="AW72" i="41" s="1"/>
  <c r="AX73" i="41"/>
  <c r="AX79" i="41" s="1"/>
  <c r="AD79" i="41"/>
  <c r="AX102" i="41"/>
  <c r="AX109" i="41" s="1"/>
  <c r="AD109" i="41"/>
  <c r="AZ148" i="41"/>
  <c r="AX84" i="41"/>
  <c r="AX87" i="41" s="1"/>
  <c r="AD87" i="41"/>
  <c r="AT80" i="41"/>
  <c r="AT83" i="41" s="1"/>
  <c r="AH83" i="41"/>
  <c r="AH116" i="41"/>
  <c r="AT110" i="41"/>
  <c r="AT116" i="41" s="1"/>
  <c r="AH61" i="41" l="1"/>
  <c r="AH35" i="42"/>
  <c r="AT138" i="42"/>
  <c r="AT140" i="42" s="1"/>
  <c r="AW217" i="42"/>
  <c r="AT17" i="41"/>
  <c r="AT21" i="41" s="1"/>
  <c r="AH161" i="42"/>
  <c r="AB142" i="41"/>
  <c r="P21" i="47"/>
  <c r="AZ205" i="42"/>
  <c r="AT22" i="47"/>
  <c r="AB205" i="42"/>
  <c r="P22" i="47"/>
  <c r="AW109" i="41"/>
  <c r="AH52" i="42"/>
  <c r="AH217" i="42"/>
  <c r="AT210" i="42"/>
  <c r="AH75" i="42"/>
  <c r="AH210" i="42"/>
  <c r="AH154" i="41"/>
  <c r="AD207" i="42"/>
  <c r="AW75" i="42"/>
  <c r="AW210" i="42"/>
  <c r="AW211" i="42"/>
  <c r="AH50" i="42"/>
  <c r="AZ206" i="42"/>
  <c r="AU204" i="42"/>
  <c r="AN22" i="47" s="1"/>
  <c r="AD204" i="42"/>
  <c r="W22" i="47" s="1"/>
  <c r="AT101" i="41"/>
  <c r="AB207" i="42"/>
  <c r="AB204" i="42"/>
  <c r="U22" i="47" s="1"/>
  <c r="AC204" i="42"/>
  <c r="V22" i="47" s="1"/>
  <c r="AW16" i="41"/>
  <c r="AT37" i="41"/>
  <c r="AT43" i="41" s="1"/>
  <c r="AH101" i="41"/>
  <c r="AH190" i="42"/>
  <c r="AZ204" i="42"/>
  <c r="AS22" i="47" s="1"/>
  <c r="AW208" i="42"/>
  <c r="AD144" i="41"/>
  <c r="AZ141" i="41"/>
  <c r="AS21" i="47" s="1"/>
  <c r="AT35" i="42"/>
  <c r="AH211" i="42"/>
  <c r="AW209" i="42"/>
  <c r="AW58" i="42"/>
  <c r="AT216" i="42"/>
  <c r="AT84" i="42"/>
  <c r="AT190" i="42"/>
  <c r="AT162" i="42"/>
  <c r="AT167" i="42" s="1"/>
  <c r="AH167" i="42"/>
  <c r="AT40" i="42"/>
  <c r="AT43" i="42" s="1"/>
  <c r="AH43" i="42"/>
  <c r="AZ142" i="41"/>
  <c r="AT44" i="42"/>
  <c r="AT46" i="42" s="1"/>
  <c r="AH46" i="42"/>
  <c r="AH158" i="42"/>
  <c r="AT154" i="42"/>
  <c r="AT158" i="42" s="1"/>
  <c r="AZ207" i="42"/>
  <c r="AU141" i="41"/>
  <c r="AN21" i="47" s="1"/>
  <c r="AH121" i="42"/>
  <c r="AT119" i="42"/>
  <c r="AT121" i="42" s="1"/>
  <c r="AU207" i="42"/>
  <c r="AX209" i="42"/>
  <c r="AX58" i="42"/>
  <c r="AX204" i="42" s="1"/>
  <c r="AQ22" i="47" s="1"/>
  <c r="AT23" i="42"/>
  <c r="AT128" i="42"/>
  <c r="AT131" i="42" s="1"/>
  <c r="AH131" i="42"/>
  <c r="AX211" i="42"/>
  <c r="AT217" i="42"/>
  <c r="AT52" i="42"/>
  <c r="AH196" i="42"/>
  <c r="AT191" i="42"/>
  <c r="AT196" i="42" s="1"/>
  <c r="AH209" i="42"/>
  <c r="AT53" i="42"/>
  <c r="AH58" i="42"/>
  <c r="AC207" i="42"/>
  <c r="AH208" i="42"/>
  <c r="AX208" i="42"/>
  <c r="AT70" i="42"/>
  <c r="AH118" i="42"/>
  <c r="AT112" i="42"/>
  <c r="AT118" i="42" s="1"/>
  <c r="AD141" i="41"/>
  <c r="W21" i="47" s="1"/>
  <c r="AX146" i="41"/>
  <c r="AX16" i="41"/>
  <c r="AZ143" i="41"/>
  <c r="AB141" i="41"/>
  <c r="U21" i="47" s="1"/>
  <c r="AX145" i="41"/>
  <c r="AC144" i="41"/>
  <c r="AC141" i="41"/>
  <c r="V21" i="47" s="1"/>
  <c r="AH146" i="41"/>
  <c r="AH50" i="41"/>
  <c r="AT44" i="41"/>
  <c r="AT50" i="41" s="1"/>
  <c r="AH145" i="41"/>
  <c r="AH79" i="41"/>
  <c r="AT73" i="41"/>
  <c r="AT79" i="41" s="1"/>
  <c r="AT84" i="41"/>
  <c r="AT87" i="41" s="1"/>
  <c r="AH87" i="41"/>
  <c r="AT88" i="41"/>
  <c r="AT93" i="41" s="1"/>
  <c r="AH93" i="41"/>
  <c r="AW145" i="41"/>
  <c r="AW146" i="41"/>
  <c r="AW148" i="41"/>
  <c r="AX153" i="41"/>
  <c r="AX29" i="41"/>
  <c r="AT66" i="41"/>
  <c r="AT72" i="41" s="1"/>
  <c r="AH72" i="41"/>
  <c r="AW153" i="41"/>
  <c r="AW29" i="41"/>
  <c r="AB144" i="41"/>
  <c r="AT129" i="41"/>
  <c r="AT133" i="41" s="1"/>
  <c r="AH133" i="41"/>
  <c r="AT102" i="41"/>
  <c r="AT109" i="41" s="1"/>
  <c r="AH109" i="41"/>
  <c r="AH27" i="41"/>
  <c r="AT22" i="41"/>
  <c r="AT27" i="41" s="1"/>
  <c r="AZ144" i="41"/>
  <c r="AH153" i="41"/>
  <c r="AH29" i="41"/>
  <c r="AT28" i="41"/>
  <c r="AH151" i="41"/>
  <c r="AT15" i="41"/>
  <c r="AT151" i="41" s="1"/>
  <c r="AH148" i="41"/>
  <c r="AT31" i="41"/>
  <c r="AX148" i="41"/>
  <c r="AU144" i="41"/>
  <c r="AT94" i="41"/>
  <c r="AT97" i="41" s="1"/>
  <c r="AH97" i="41"/>
  <c r="AX144" i="41" l="1"/>
  <c r="AW204" i="42"/>
  <c r="AP22" i="47" s="1"/>
  <c r="AX141" i="41"/>
  <c r="AQ21" i="47" s="1"/>
  <c r="AH204" i="42"/>
  <c r="AA22" i="47" s="1"/>
  <c r="AW141" i="41"/>
  <c r="AH206" i="42"/>
  <c r="AT148" i="41"/>
  <c r="AX207" i="42"/>
  <c r="AH207" i="42"/>
  <c r="AW207" i="42"/>
  <c r="AH205" i="42"/>
  <c r="AT211" i="42"/>
  <c r="AT208" i="42"/>
  <c r="AT209" i="42"/>
  <c r="AT58" i="42"/>
  <c r="AT204" i="42" s="1"/>
  <c r="AM22" i="47" s="1"/>
  <c r="AH143" i="41"/>
  <c r="AH141" i="41"/>
  <c r="AA21" i="47" s="1"/>
  <c r="AH142" i="41"/>
  <c r="AT153" i="41"/>
  <c r="AT29" i="41"/>
  <c r="AT146" i="41"/>
  <c r="AT16" i="41"/>
  <c r="AT145" i="41"/>
  <c r="AW144" i="41"/>
  <c r="AT36" i="41"/>
  <c r="AH144" i="41"/>
  <c r="AT143" i="41" l="1"/>
  <c r="AT205" i="42"/>
  <c r="AT142" i="41"/>
  <c r="AP21" i="47"/>
  <c r="AT206" i="42"/>
  <c r="AT207" i="42"/>
  <c r="AT141" i="41"/>
  <c r="AM21" i="47" s="1"/>
  <c r="AT144" i="41"/>
  <c r="C13" i="47" l="1"/>
  <c r="D13" i="47"/>
  <c r="E13" i="47"/>
  <c r="F13" i="47"/>
  <c r="G13" i="47"/>
  <c r="H13" i="47"/>
  <c r="I13" i="47"/>
  <c r="J13" i="47"/>
  <c r="C14" i="47"/>
  <c r="D14" i="47"/>
  <c r="E14" i="47"/>
  <c r="F14" i="47"/>
  <c r="G14" i="47"/>
  <c r="H14" i="47"/>
  <c r="I14" i="47"/>
  <c r="J14" i="47"/>
  <c r="C15" i="47"/>
  <c r="D15" i="47"/>
  <c r="E15" i="47"/>
  <c r="F15" i="47"/>
  <c r="G15" i="47"/>
  <c r="H15" i="47"/>
  <c r="I15" i="47"/>
  <c r="J15" i="47"/>
  <c r="C16" i="47"/>
  <c r="D16" i="47"/>
  <c r="E16" i="47"/>
  <c r="F16" i="47"/>
  <c r="G16" i="47"/>
  <c r="H16" i="47"/>
  <c r="I16" i="47"/>
  <c r="J16" i="47"/>
  <c r="C17" i="47"/>
  <c r="D17" i="47"/>
  <c r="E17" i="47"/>
  <c r="F17" i="47"/>
  <c r="G17" i="47"/>
  <c r="H17" i="47"/>
  <c r="I17" i="47"/>
  <c r="J17" i="47"/>
  <c r="C18" i="47"/>
  <c r="D18" i="47"/>
  <c r="E18" i="47"/>
  <c r="F18" i="47"/>
  <c r="G18" i="47"/>
  <c r="H18" i="47"/>
  <c r="I18" i="47"/>
  <c r="J18" i="47"/>
  <c r="C19" i="47"/>
  <c r="D19" i="47"/>
  <c r="E19" i="47"/>
  <c r="F19" i="47"/>
  <c r="G19" i="47"/>
  <c r="H19" i="47"/>
  <c r="I19" i="47"/>
  <c r="J19" i="47"/>
  <c r="C20" i="47"/>
  <c r="D20" i="47"/>
  <c r="E20" i="47"/>
  <c r="F20" i="47"/>
  <c r="G20" i="47"/>
  <c r="H20" i="47"/>
  <c r="I20" i="47"/>
  <c r="J20" i="47"/>
  <c r="B20" i="47"/>
  <c r="B19" i="47"/>
  <c r="R12" i="40"/>
  <c r="W12" i="40" s="1"/>
  <c r="AD12" i="40" s="1"/>
  <c r="AA12" i="40"/>
  <c r="AV12" i="40" s="1"/>
  <c r="AG12" i="40"/>
  <c r="AY12" i="40" s="1"/>
  <c r="AQ12" i="40"/>
  <c r="BA12" i="40" s="1"/>
  <c r="AR12" i="40"/>
  <c r="BB12" i="40" s="1"/>
  <c r="R13" i="40"/>
  <c r="W13" i="40" s="1"/>
  <c r="AA13" i="40"/>
  <c r="AG13" i="40"/>
  <c r="AY13" i="40" s="1"/>
  <c r="AQ13" i="40"/>
  <c r="AR13" i="40"/>
  <c r="R14" i="40"/>
  <c r="AA14" i="40"/>
  <c r="AG14" i="40"/>
  <c r="AQ14" i="40"/>
  <c r="AR14" i="40"/>
  <c r="BB14" i="40" s="1"/>
  <c r="S15" i="40"/>
  <c r="T15" i="40"/>
  <c r="U15" i="40"/>
  <c r="V15" i="40"/>
  <c r="X15" i="40"/>
  <c r="Y15" i="40"/>
  <c r="Z15" i="40"/>
  <c r="AE15" i="40"/>
  <c r="AF15" i="40"/>
  <c r="AI15" i="40"/>
  <c r="AJ15" i="40"/>
  <c r="AK15" i="40"/>
  <c r="AL15" i="40"/>
  <c r="AM15" i="40"/>
  <c r="AN15" i="40"/>
  <c r="AO15" i="40"/>
  <c r="AP15" i="40"/>
  <c r="R16" i="40"/>
  <c r="AA16" i="40"/>
  <c r="AV16" i="40" s="1"/>
  <c r="AG16" i="40"/>
  <c r="AY16" i="40" s="1"/>
  <c r="AQ16" i="40"/>
  <c r="BA16" i="40" s="1"/>
  <c r="AR16" i="40"/>
  <c r="R17" i="40"/>
  <c r="W17" i="40" s="1"/>
  <c r="AA17" i="40"/>
  <c r="AV17" i="40" s="1"/>
  <c r="AG17" i="40"/>
  <c r="AY17" i="40" s="1"/>
  <c r="AQ17" i="40"/>
  <c r="AR17" i="40"/>
  <c r="BB17" i="40" s="1"/>
  <c r="R18" i="40"/>
  <c r="AA18" i="40"/>
  <c r="AV18" i="40" s="1"/>
  <c r="AG18" i="40"/>
  <c r="AY18" i="40" s="1"/>
  <c r="AQ18" i="40"/>
  <c r="AR18" i="40"/>
  <c r="BB18" i="40" s="1"/>
  <c r="S19" i="40"/>
  <c r="T19" i="40"/>
  <c r="U19" i="40"/>
  <c r="V19" i="40"/>
  <c r="X19" i="40"/>
  <c r="Y19" i="40"/>
  <c r="Z19" i="40"/>
  <c r="AE19" i="40"/>
  <c r="AF19" i="40"/>
  <c r="AI19" i="40"/>
  <c r="AJ19" i="40"/>
  <c r="AK19" i="40"/>
  <c r="AL19" i="40"/>
  <c r="AM19" i="40"/>
  <c r="AN19" i="40"/>
  <c r="AO19" i="40"/>
  <c r="AP19" i="40"/>
  <c r="R20" i="40"/>
  <c r="W20" i="40" s="1"/>
  <c r="AA20" i="40"/>
  <c r="AV20" i="40" s="1"/>
  <c r="AG20" i="40"/>
  <c r="AY20" i="40" s="1"/>
  <c r="AQ20" i="40"/>
  <c r="AR20" i="40"/>
  <c r="R21" i="40"/>
  <c r="W21" i="40" s="1"/>
  <c r="AU21" i="40" s="1"/>
  <c r="AA21" i="40"/>
  <c r="AV21" i="40" s="1"/>
  <c r="AG21" i="40"/>
  <c r="AQ21" i="40"/>
  <c r="AR21" i="40"/>
  <c r="BB21" i="40" s="1"/>
  <c r="R22" i="40"/>
  <c r="W22" i="40" s="1"/>
  <c r="AA22" i="40"/>
  <c r="AV22" i="40" s="1"/>
  <c r="AG22" i="40"/>
  <c r="AY22" i="40" s="1"/>
  <c r="AQ22" i="40"/>
  <c r="AR22" i="40"/>
  <c r="BB22" i="40" s="1"/>
  <c r="S23" i="40"/>
  <c r="T23" i="40"/>
  <c r="U23" i="40"/>
  <c r="V23" i="40"/>
  <c r="X23" i="40"/>
  <c r="Y23" i="40"/>
  <c r="Z23" i="40"/>
  <c r="AE23" i="40"/>
  <c r="AF23" i="40"/>
  <c r="AI23" i="40"/>
  <c r="AJ23" i="40"/>
  <c r="AK23" i="40"/>
  <c r="AL23" i="40"/>
  <c r="AM23" i="40"/>
  <c r="AN23" i="40"/>
  <c r="AO23" i="40"/>
  <c r="AP23" i="40"/>
  <c r="R24" i="40"/>
  <c r="AA24" i="40"/>
  <c r="AG24" i="40"/>
  <c r="AY24" i="40" s="1"/>
  <c r="AY25" i="40" s="1"/>
  <c r="AQ24" i="40"/>
  <c r="AR24" i="40"/>
  <c r="S25" i="40"/>
  <c r="T25" i="40"/>
  <c r="U25" i="40"/>
  <c r="V25" i="40"/>
  <c r="X25" i="40"/>
  <c r="Y25" i="40"/>
  <c r="Z25" i="40"/>
  <c r="AE25" i="40"/>
  <c r="AF25" i="40"/>
  <c r="AI25" i="40"/>
  <c r="AJ25" i="40"/>
  <c r="AK25" i="40"/>
  <c r="AL25" i="40"/>
  <c r="AM25" i="40"/>
  <c r="AN25" i="40"/>
  <c r="AO25" i="40"/>
  <c r="AP25" i="40"/>
  <c r="R26" i="40"/>
  <c r="W26" i="40" s="1"/>
  <c r="AA26" i="40"/>
  <c r="AV26" i="40" s="1"/>
  <c r="AG26" i="40"/>
  <c r="AY26" i="40" s="1"/>
  <c r="AQ26" i="40"/>
  <c r="AR26" i="40"/>
  <c r="BB26" i="40" s="1"/>
  <c r="R27" i="40"/>
  <c r="W27" i="40" s="1"/>
  <c r="AA27" i="40"/>
  <c r="AG27" i="40"/>
  <c r="AY27" i="40" s="1"/>
  <c r="AQ27" i="40"/>
  <c r="AR27" i="40"/>
  <c r="R28" i="40"/>
  <c r="R174" i="40" s="1"/>
  <c r="AA28" i="40"/>
  <c r="AV28" i="40" s="1"/>
  <c r="AV174" i="40" s="1"/>
  <c r="AG28" i="40"/>
  <c r="AG174" i="40" s="1"/>
  <c r="AQ28" i="40"/>
  <c r="BA28" i="40" s="1"/>
  <c r="BA174" i="40" s="1"/>
  <c r="AR28" i="40"/>
  <c r="BB28" i="40" s="1"/>
  <c r="BB174" i="40" s="1"/>
  <c r="R29" i="40"/>
  <c r="W29" i="40" s="1"/>
  <c r="AA29" i="40"/>
  <c r="AV29" i="40" s="1"/>
  <c r="AG29" i="40"/>
  <c r="AY29" i="40" s="1"/>
  <c r="AQ29" i="40"/>
  <c r="AR29" i="40"/>
  <c r="BB29" i="40" s="1"/>
  <c r="R30" i="40"/>
  <c r="W30" i="40" s="1"/>
  <c r="AA30" i="40"/>
  <c r="AV30" i="40" s="1"/>
  <c r="AG30" i="40"/>
  <c r="AY30" i="40" s="1"/>
  <c r="AQ30" i="40"/>
  <c r="AR30" i="40"/>
  <c r="BB30" i="40" s="1"/>
  <c r="R31" i="40"/>
  <c r="W31" i="40" s="1"/>
  <c r="AA31" i="40"/>
  <c r="AV31" i="40" s="1"/>
  <c r="AG31" i="40"/>
  <c r="AY31" i="40" s="1"/>
  <c r="AQ31" i="40"/>
  <c r="BA31" i="40" s="1"/>
  <c r="AR31" i="40"/>
  <c r="BB31" i="40" s="1"/>
  <c r="S32" i="40"/>
  <c r="T32" i="40"/>
  <c r="U32" i="40"/>
  <c r="V32" i="40"/>
  <c r="X32" i="40"/>
  <c r="Y32" i="40"/>
  <c r="Z32" i="40"/>
  <c r="AE32" i="40"/>
  <c r="AF32" i="40"/>
  <c r="AI32" i="40"/>
  <c r="AJ32" i="40"/>
  <c r="AK32" i="40"/>
  <c r="AL32" i="40"/>
  <c r="AM32" i="40"/>
  <c r="AN32" i="40"/>
  <c r="AO32" i="40"/>
  <c r="AP32" i="40"/>
  <c r="R33" i="40"/>
  <c r="W33" i="40" s="1"/>
  <c r="AU33" i="40" s="1"/>
  <c r="AA33" i="40"/>
  <c r="AV33" i="40" s="1"/>
  <c r="AG33" i="40"/>
  <c r="AY33" i="40" s="1"/>
  <c r="AQ33" i="40"/>
  <c r="BA33" i="40" s="1"/>
  <c r="AR33" i="40"/>
  <c r="R34" i="40"/>
  <c r="AA34" i="40"/>
  <c r="AG34" i="40"/>
  <c r="AY34" i="40" s="1"/>
  <c r="AQ34" i="40"/>
  <c r="AR34" i="40"/>
  <c r="BB34" i="40" s="1"/>
  <c r="R35" i="40"/>
  <c r="W35" i="40" s="1"/>
  <c r="AA35" i="40"/>
  <c r="AV35" i="40" s="1"/>
  <c r="AG35" i="40"/>
  <c r="AQ35" i="40"/>
  <c r="AR35" i="40"/>
  <c r="BB35" i="40" s="1"/>
  <c r="R36" i="40"/>
  <c r="W36" i="40" s="1"/>
  <c r="AA36" i="40"/>
  <c r="AG36" i="40"/>
  <c r="AY36" i="40" s="1"/>
  <c r="AQ36" i="40"/>
  <c r="BA36" i="40" s="1"/>
  <c r="AR36" i="40"/>
  <c r="BB36" i="40" s="1"/>
  <c r="R37" i="40"/>
  <c r="W37" i="40" s="1"/>
  <c r="AA37" i="40"/>
  <c r="AV37" i="40" s="1"/>
  <c r="AG37" i="40"/>
  <c r="AY37" i="40" s="1"/>
  <c r="AQ37" i="40"/>
  <c r="AR37" i="40"/>
  <c r="BB37" i="40" s="1"/>
  <c r="S38" i="40"/>
  <c r="T38" i="40"/>
  <c r="U38" i="40"/>
  <c r="V38" i="40"/>
  <c r="X38" i="40"/>
  <c r="Y38" i="40"/>
  <c r="Z38" i="40"/>
  <c r="AE38" i="40"/>
  <c r="AF38" i="40"/>
  <c r="AI38" i="40"/>
  <c r="AJ38" i="40"/>
  <c r="AK38" i="40"/>
  <c r="AL38" i="40"/>
  <c r="AM38" i="40"/>
  <c r="AN38" i="40"/>
  <c r="AO38" i="40"/>
  <c r="AP38" i="40"/>
  <c r="R39" i="40"/>
  <c r="W39" i="40" s="1"/>
  <c r="AD39" i="40" s="1"/>
  <c r="AA39" i="40"/>
  <c r="AV39" i="40" s="1"/>
  <c r="AG39" i="40"/>
  <c r="AY39" i="40" s="1"/>
  <c r="AQ39" i="40"/>
  <c r="AR39" i="40"/>
  <c r="BB39" i="40" s="1"/>
  <c r="R40" i="40"/>
  <c r="W40" i="40" s="1"/>
  <c r="AA40" i="40"/>
  <c r="AV40" i="40" s="1"/>
  <c r="AG40" i="40"/>
  <c r="AY40" i="40" s="1"/>
  <c r="AQ40" i="40"/>
  <c r="AR40" i="40"/>
  <c r="R41" i="40"/>
  <c r="W41" i="40" s="1"/>
  <c r="AU41" i="40" s="1"/>
  <c r="AA41" i="40"/>
  <c r="AV41" i="40" s="1"/>
  <c r="AG41" i="40"/>
  <c r="AY41" i="40" s="1"/>
  <c r="AQ41" i="40"/>
  <c r="AR41" i="40"/>
  <c r="BB41" i="40" s="1"/>
  <c r="R42" i="40"/>
  <c r="W42" i="40" s="1"/>
  <c r="AA42" i="40"/>
  <c r="AV42" i="40" s="1"/>
  <c r="AG42" i="40"/>
  <c r="AY42" i="40" s="1"/>
  <c r="AQ42" i="40"/>
  <c r="AR42" i="40"/>
  <c r="BB42" i="40" s="1"/>
  <c r="R43" i="40"/>
  <c r="W43" i="40" s="1"/>
  <c r="AA43" i="40"/>
  <c r="AG43" i="40"/>
  <c r="AY43" i="40" s="1"/>
  <c r="AQ43" i="40"/>
  <c r="BA43" i="40" s="1"/>
  <c r="AR43" i="40"/>
  <c r="BB43" i="40" s="1"/>
  <c r="S44" i="40"/>
  <c r="T44" i="40"/>
  <c r="U44" i="40"/>
  <c r="V44" i="40"/>
  <c r="X44" i="40"/>
  <c r="Y44" i="40"/>
  <c r="Z44" i="40"/>
  <c r="AE44" i="40"/>
  <c r="AF44" i="40"/>
  <c r="AI44" i="40"/>
  <c r="AJ44" i="40"/>
  <c r="AK44" i="40"/>
  <c r="AL44" i="40"/>
  <c r="AM44" i="40"/>
  <c r="AN44" i="40"/>
  <c r="AO44" i="40"/>
  <c r="AP44" i="40"/>
  <c r="R45" i="40"/>
  <c r="W45" i="40" s="1"/>
  <c r="AA45" i="40"/>
  <c r="AV45" i="40" s="1"/>
  <c r="AG45" i="40"/>
  <c r="AY45" i="40" s="1"/>
  <c r="AQ45" i="40"/>
  <c r="AR45" i="40"/>
  <c r="BB45" i="40" s="1"/>
  <c r="R46" i="40"/>
  <c r="W46" i="40" s="1"/>
  <c r="AU46" i="40" s="1"/>
  <c r="AA46" i="40"/>
  <c r="AV46" i="40" s="1"/>
  <c r="AG46" i="40"/>
  <c r="AY46" i="40" s="1"/>
  <c r="AQ46" i="40"/>
  <c r="AR46" i="40"/>
  <c r="BB46" i="40" s="1"/>
  <c r="R47" i="40"/>
  <c r="W47" i="40" s="1"/>
  <c r="AC47" i="40" s="1"/>
  <c r="AW47" i="40" s="1"/>
  <c r="AA47" i="40"/>
  <c r="AV47" i="40" s="1"/>
  <c r="AG47" i="40"/>
  <c r="AY47" i="40" s="1"/>
  <c r="AQ47" i="40"/>
  <c r="BA47" i="40" s="1"/>
  <c r="AR47" i="40"/>
  <c r="BB47" i="40" s="1"/>
  <c r="R48" i="40"/>
  <c r="W48" i="40" s="1"/>
  <c r="AC48" i="40" s="1"/>
  <c r="AW48" i="40" s="1"/>
  <c r="AA48" i="40"/>
  <c r="AV48" i="40" s="1"/>
  <c r="AG48" i="40"/>
  <c r="AY48" i="40" s="1"/>
  <c r="AQ48" i="40"/>
  <c r="AR48" i="40"/>
  <c r="R49" i="40"/>
  <c r="W49" i="40" s="1"/>
  <c r="AU49" i="40" s="1"/>
  <c r="AA49" i="40"/>
  <c r="AV49" i="40" s="1"/>
  <c r="AG49" i="40"/>
  <c r="AQ49" i="40"/>
  <c r="BA49" i="40" s="1"/>
  <c r="AR49" i="40"/>
  <c r="R50" i="40"/>
  <c r="W50" i="40" s="1"/>
  <c r="AA50" i="40"/>
  <c r="AV50" i="40" s="1"/>
  <c r="AG50" i="40"/>
  <c r="AY50" i="40" s="1"/>
  <c r="AQ50" i="40"/>
  <c r="AR50" i="40"/>
  <c r="BB50" i="40" s="1"/>
  <c r="S51" i="40"/>
  <c r="T51" i="40"/>
  <c r="U51" i="40"/>
  <c r="V51" i="40"/>
  <c r="X51" i="40"/>
  <c r="Y51" i="40"/>
  <c r="Z51" i="40"/>
  <c r="AE51" i="40"/>
  <c r="AF51" i="40"/>
  <c r="AI51" i="40"/>
  <c r="AJ51" i="40"/>
  <c r="AK51" i="40"/>
  <c r="AL51" i="40"/>
  <c r="AM51" i="40"/>
  <c r="AN51" i="40"/>
  <c r="AO51" i="40"/>
  <c r="AP51" i="40"/>
  <c r="R52" i="40"/>
  <c r="AA52" i="40"/>
  <c r="AG52" i="40"/>
  <c r="AY52" i="40" s="1"/>
  <c r="AY53" i="40" s="1"/>
  <c r="AQ52" i="40"/>
  <c r="AR52" i="40"/>
  <c r="AR53" i="40" s="1"/>
  <c r="S53" i="40"/>
  <c r="T53" i="40"/>
  <c r="U53" i="40"/>
  <c r="V53" i="40"/>
  <c r="X53" i="40"/>
  <c r="Y53" i="40"/>
  <c r="Z53" i="40"/>
  <c r="AE53" i="40"/>
  <c r="AF53" i="40"/>
  <c r="AI53" i="40"/>
  <c r="AJ53" i="40"/>
  <c r="AK53" i="40"/>
  <c r="AL53" i="40"/>
  <c r="AM53" i="40"/>
  <c r="AN53" i="40"/>
  <c r="AO53" i="40"/>
  <c r="AP53" i="40"/>
  <c r="R54" i="40"/>
  <c r="W54" i="40" s="1"/>
  <c r="AC54" i="40" s="1"/>
  <c r="AW54" i="40" s="1"/>
  <c r="AA54" i="40"/>
  <c r="AV54" i="40" s="1"/>
  <c r="AG54" i="40"/>
  <c r="AY54" i="40" s="1"/>
  <c r="AQ54" i="40"/>
  <c r="BA54" i="40" s="1"/>
  <c r="AR54" i="40"/>
  <c r="BB54" i="40" s="1"/>
  <c r="R55" i="40"/>
  <c r="W55" i="40" s="1"/>
  <c r="AA55" i="40"/>
  <c r="AG55" i="40"/>
  <c r="AQ55" i="40"/>
  <c r="AR55" i="40"/>
  <c r="BB55" i="40" s="1"/>
  <c r="R56" i="40"/>
  <c r="W56" i="40" s="1"/>
  <c r="AU56" i="40" s="1"/>
  <c r="AA56" i="40"/>
  <c r="AV56" i="40" s="1"/>
  <c r="AG56" i="40"/>
  <c r="AQ56" i="40"/>
  <c r="AR56" i="40"/>
  <c r="BB56" i="40" s="1"/>
  <c r="R57" i="40"/>
  <c r="W57" i="40" s="1"/>
  <c r="AA57" i="40"/>
  <c r="AV57" i="40" s="1"/>
  <c r="AG57" i="40"/>
  <c r="AY57" i="40" s="1"/>
  <c r="AQ57" i="40"/>
  <c r="BA57" i="40" s="1"/>
  <c r="AR57" i="40"/>
  <c r="BB57" i="40" s="1"/>
  <c r="R58" i="40"/>
  <c r="W58" i="40" s="1"/>
  <c r="AC58" i="40" s="1"/>
  <c r="AW58" i="40" s="1"/>
  <c r="AA58" i="40"/>
  <c r="AG58" i="40"/>
  <c r="AY58" i="40" s="1"/>
  <c r="AQ58" i="40"/>
  <c r="AR58" i="40"/>
  <c r="BB58" i="40" s="1"/>
  <c r="R59" i="40"/>
  <c r="W59" i="40" s="1"/>
  <c r="AU59" i="40" s="1"/>
  <c r="AA59" i="40"/>
  <c r="AV59" i="40" s="1"/>
  <c r="AG59" i="40"/>
  <c r="AY59" i="40" s="1"/>
  <c r="AQ59" i="40"/>
  <c r="AR59" i="40"/>
  <c r="BB59" i="40" s="1"/>
  <c r="S60" i="40"/>
  <c r="T60" i="40"/>
  <c r="U60" i="40"/>
  <c r="V60" i="40"/>
  <c r="X60" i="40"/>
  <c r="Y60" i="40"/>
  <c r="Z60" i="40"/>
  <c r="AE60" i="40"/>
  <c r="AF60" i="40"/>
  <c r="AI60" i="40"/>
  <c r="AJ60" i="40"/>
  <c r="AK60" i="40"/>
  <c r="AL60" i="40"/>
  <c r="AM60" i="40"/>
  <c r="AN60" i="40"/>
  <c r="AO60" i="40"/>
  <c r="AP60" i="40"/>
  <c r="R61" i="40"/>
  <c r="W61" i="40" s="1"/>
  <c r="AA61" i="40"/>
  <c r="AG61" i="40"/>
  <c r="AY61" i="40" s="1"/>
  <c r="AQ61" i="40"/>
  <c r="BA61" i="40" s="1"/>
  <c r="AR61" i="40"/>
  <c r="BB61" i="40" s="1"/>
  <c r="R62" i="40"/>
  <c r="W62" i="40" s="1"/>
  <c r="AA62" i="40"/>
  <c r="AV62" i="40" s="1"/>
  <c r="AG62" i="40"/>
  <c r="AY62" i="40" s="1"/>
  <c r="AQ62" i="40"/>
  <c r="AR62" i="40"/>
  <c r="BB62" i="40" s="1"/>
  <c r="R63" i="40"/>
  <c r="W63" i="40" s="1"/>
  <c r="AA63" i="40"/>
  <c r="AV63" i="40" s="1"/>
  <c r="AG63" i="40"/>
  <c r="AY63" i="40" s="1"/>
  <c r="AQ63" i="40"/>
  <c r="AR63" i="40"/>
  <c r="BB63" i="40" s="1"/>
  <c r="R64" i="40"/>
  <c r="W64" i="40" s="1"/>
  <c r="AA64" i="40"/>
  <c r="AV64" i="40" s="1"/>
  <c r="AG64" i="40"/>
  <c r="AY64" i="40" s="1"/>
  <c r="AQ64" i="40"/>
  <c r="BA64" i="40" s="1"/>
  <c r="AR64" i="40"/>
  <c r="BB64" i="40" s="1"/>
  <c r="R65" i="40"/>
  <c r="W65" i="40" s="1"/>
  <c r="AU65" i="40" s="1"/>
  <c r="AA65" i="40"/>
  <c r="AV65" i="40" s="1"/>
  <c r="AG65" i="40"/>
  <c r="AQ65" i="40"/>
  <c r="BA65" i="40" s="1"/>
  <c r="AR65" i="40"/>
  <c r="BB65" i="40" s="1"/>
  <c r="R66" i="40"/>
  <c r="W66" i="40" s="1"/>
  <c r="AU66" i="40" s="1"/>
  <c r="AA66" i="40"/>
  <c r="AV66" i="40" s="1"/>
  <c r="AG66" i="40"/>
  <c r="AY66" i="40" s="1"/>
  <c r="AQ66" i="40"/>
  <c r="AR66" i="40"/>
  <c r="BB66" i="40" s="1"/>
  <c r="S67" i="40"/>
  <c r="T67" i="40"/>
  <c r="U67" i="40"/>
  <c r="V67" i="40"/>
  <c r="X67" i="40"/>
  <c r="Y67" i="40"/>
  <c r="Z67" i="40"/>
  <c r="AE67" i="40"/>
  <c r="AF67" i="40"/>
  <c r="AI67" i="40"/>
  <c r="AJ67" i="40"/>
  <c r="AK67" i="40"/>
  <c r="AL67" i="40"/>
  <c r="AM67" i="40"/>
  <c r="AN67" i="40"/>
  <c r="AO67" i="40"/>
  <c r="AP67" i="40"/>
  <c r="R68" i="40"/>
  <c r="AA68" i="40"/>
  <c r="AV68" i="40" s="1"/>
  <c r="AG68" i="40"/>
  <c r="AQ68" i="40"/>
  <c r="BA68" i="40" s="1"/>
  <c r="AR68" i="40"/>
  <c r="BB68" i="40" s="1"/>
  <c r="R69" i="40"/>
  <c r="W69" i="40" s="1"/>
  <c r="AC69" i="40" s="1"/>
  <c r="AA69" i="40"/>
  <c r="AV69" i="40" s="1"/>
  <c r="AG69" i="40"/>
  <c r="AY69" i="40" s="1"/>
  <c r="AQ69" i="40"/>
  <c r="BA69" i="40" s="1"/>
  <c r="AR69" i="40"/>
  <c r="BB69" i="40" s="1"/>
  <c r="R70" i="40"/>
  <c r="W70" i="40" s="1"/>
  <c r="AC70" i="40" s="1"/>
  <c r="AW70" i="40" s="1"/>
  <c r="AA70" i="40"/>
  <c r="AG70" i="40"/>
  <c r="AY70" i="40" s="1"/>
  <c r="AQ70" i="40"/>
  <c r="AR70" i="40"/>
  <c r="BB70" i="40" s="1"/>
  <c r="R71" i="40"/>
  <c r="W71" i="40" s="1"/>
  <c r="AU71" i="40" s="1"/>
  <c r="AA71" i="40"/>
  <c r="AV71" i="40" s="1"/>
  <c r="AG71" i="40"/>
  <c r="AY71" i="40" s="1"/>
  <c r="AQ71" i="40"/>
  <c r="BA71" i="40" s="1"/>
  <c r="AR71" i="40"/>
  <c r="R72" i="40"/>
  <c r="W72" i="40" s="1"/>
  <c r="AA72" i="40"/>
  <c r="AV72" i="40" s="1"/>
  <c r="AG72" i="40"/>
  <c r="AY72" i="40" s="1"/>
  <c r="AQ72" i="40"/>
  <c r="AR72" i="40"/>
  <c r="BB72" i="40" s="1"/>
  <c r="R73" i="40"/>
  <c r="W73" i="40" s="1"/>
  <c r="AA73" i="40"/>
  <c r="AV73" i="40" s="1"/>
  <c r="AG73" i="40"/>
  <c r="AY73" i="40" s="1"/>
  <c r="AQ73" i="40"/>
  <c r="AR73" i="40"/>
  <c r="BB73" i="40" s="1"/>
  <c r="S74" i="40"/>
  <c r="T74" i="40"/>
  <c r="U74" i="40"/>
  <c r="V74" i="40"/>
  <c r="X74" i="40"/>
  <c r="Y74" i="40"/>
  <c r="Z74" i="40"/>
  <c r="AE74" i="40"/>
  <c r="AF74" i="40"/>
  <c r="AI74" i="40"/>
  <c r="AJ74" i="40"/>
  <c r="AK74" i="40"/>
  <c r="AL74" i="40"/>
  <c r="AM74" i="40"/>
  <c r="AN74" i="40"/>
  <c r="AO74" i="40"/>
  <c r="AP74" i="40"/>
  <c r="R75" i="40"/>
  <c r="W75" i="40" s="1"/>
  <c r="AA75" i="40"/>
  <c r="AV75" i="40" s="1"/>
  <c r="AG75" i="40"/>
  <c r="AQ75" i="40"/>
  <c r="AR75" i="40"/>
  <c r="BB75" i="40" s="1"/>
  <c r="R76" i="40"/>
  <c r="AA76" i="40"/>
  <c r="AV76" i="40" s="1"/>
  <c r="AG76" i="40"/>
  <c r="AY76" i="40" s="1"/>
  <c r="AQ76" i="40"/>
  <c r="AR76" i="40"/>
  <c r="R77" i="40"/>
  <c r="W77" i="40" s="1"/>
  <c r="AA77" i="40"/>
  <c r="AG77" i="40"/>
  <c r="AY77" i="40" s="1"/>
  <c r="AQ77" i="40"/>
  <c r="AR77" i="40"/>
  <c r="BB77" i="40" s="1"/>
  <c r="R78" i="40"/>
  <c r="W78" i="40" s="1"/>
  <c r="AA78" i="40"/>
  <c r="AV78" i="40" s="1"/>
  <c r="AG78" i="40"/>
  <c r="AY78" i="40" s="1"/>
  <c r="AQ78" i="40"/>
  <c r="BA78" i="40" s="1"/>
  <c r="AR78" i="40"/>
  <c r="BB78" i="40" s="1"/>
  <c r="R79" i="40"/>
  <c r="W79" i="40" s="1"/>
  <c r="AA79" i="40"/>
  <c r="AV79" i="40" s="1"/>
  <c r="AG79" i="40"/>
  <c r="AY79" i="40" s="1"/>
  <c r="AQ79" i="40"/>
  <c r="BA79" i="40" s="1"/>
  <c r="AR79" i="40"/>
  <c r="BB79" i="40" s="1"/>
  <c r="R80" i="40"/>
  <c r="W80" i="40" s="1"/>
  <c r="AA80" i="40"/>
  <c r="AV80" i="40" s="1"/>
  <c r="AG80" i="40"/>
  <c r="AY80" i="40" s="1"/>
  <c r="AQ80" i="40"/>
  <c r="AR80" i="40"/>
  <c r="BB80" i="40" s="1"/>
  <c r="S81" i="40"/>
  <c r="T81" i="40"/>
  <c r="U81" i="40"/>
  <c r="V81" i="40"/>
  <c r="X81" i="40"/>
  <c r="Y81" i="40"/>
  <c r="Z81" i="40"/>
  <c r="AE81" i="40"/>
  <c r="AF81" i="40"/>
  <c r="AI81" i="40"/>
  <c r="AJ81" i="40"/>
  <c r="AK81" i="40"/>
  <c r="AL81" i="40"/>
  <c r="AM81" i="40"/>
  <c r="AN81" i="40"/>
  <c r="AO81" i="40"/>
  <c r="AP81" i="40"/>
  <c r="R82" i="40"/>
  <c r="W82" i="40" s="1"/>
  <c r="AA82" i="40"/>
  <c r="AV82" i="40" s="1"/>
  <c r="AG82" i="40"/>
  <c r="AY82" i="40" s="1"/>
  <c r="AQ82" i="40"/>
  <c r="AR82" i="40"/>
  <c r="BB82" i="40" s="1"/>
  <c r="R83" i="40"/>
  <c r="W83" i="40" s="1"/>
  <c r="AC83" i="40" s="1"/>
  <c r="AW83" i="40" s="1"/>
  <c r="AA83" i="40"/>
  <c r="AG83" i="40"/>
  <c r="AY83" i="40" s="1"/>
  <c r="AQ83" i="40"/>
  <c r="AR83" i="40"/>
  <c r="R84" i="40"/>
  <c r="W84" i="40" s="1"/>
  <c r="AA84" i="40"/>
  <c r="AV84" i="40" s="1"/>
  <c r="AG84" i="40"/>
  <c r="AQ84" i="40"/>
  <c r="BA84" i="40" s="1"/>
  <c r="AR84" i="40"/>
  <c r="BB84" i="40" s="1"/>
  <c r="R85" i="40"/>
  <c r="W85" i="40" s="1"/>
  <c r="AC85" i="40" s="1"/>
  <c r="AW85" i="40" s="1"/>
  <c r="AA85" i="40"/>
  <c r="AV85" i="40" s="1"/>
  <c r="AG85" i="40"/>
  <c r="AY85" i="40" s="1"/>
  <c r="AQ85" i="40"/>
  <c r="BA85" i="40" s="1"/>
  <c r="AR85" i="40"/>
  <c r="BB85" i="40" s="1"/>
  <c r="R86" i="40"/>
  <c r="W86" i="40" s="1"/>
  <c r="AC86" i="40" s="1"/>
  <c r="AW86" i="40" s="1"/>
  <c r="AA86" i="40"/>
  <c r="AV86" i="40" s="1"/>
  <c r="AG86" i="40"/>
  <c r="AY86" i="40" s="1"/>
  <c r="AQ86" i="40"/>
  <c r="AR86" i="40"/>
  <c r="BB86" i="40" s="1"/>
  <c r="R87" i="40"/>
  <c r="W87" i="40" s="1"/>
  <c r="AA87" i="40"/>
  <c r="AV87" i="40" s="1"/>
  <c r="AG87" i="40"/>
  <c r="AY87" i="40" s="1"/>
  <c r="AQ87" i="40"/>
  <c r="BA87" i="40" s="1"/>
  <c r="AR87" i="40"/>
  <c r="S88" i="40"/>
  <c r="T88" i="40"/>
  <c r="U88" i="40"/>
  <c r="V88" i="40"/>
  <c r="X88" i="40"/>
  <c r="Y88" i="40"/>
  <c r="Z88" i="40"/>
  <c r="AE88" i="40"/>
  <c r="AF88" i="40"/>
  <c r="AI88" i="40"/>
  <c r="AJ88" i="40"/>
  <c r="AK88" i="40"/>
  <c r="AL88" i="40"/>
  <c r="AM88" i="40"/>
  <c r="AN88" i="40"/>
  <c r="AO88" i="40"/>
  <c r="AP88" i="40"/>
  <c r="R89" i="40"/>
  <c r="W89" i="40" s="1"/>
  <c r="AA89" i="40"/>
  <c r="AV89" i="40" s="1"/>
  <c r="AG89" i="40"/>
  <c r="AQ89" i="40"/>
  <c r="AR89" i="40"/>
  <c r="BB89" i="40" s="1"/>
  <c r="R90" i="40"/>
  <c r="AA90" i="40"/>
  <c r="AV90" i="40" s="1"/>
  <c r="AG90" i="40"/>
  <c r="AY90" i="40" s="1"/>
  <c r="AQ90" i="40"/>
  <c r="BA90" i="40" s="1"/>
  <c r="AR90" i="40"/>
  <c r="R91" i="40"/>
  <c r="W91" i="40" s="1"/>
  <c r="AA91" i="40"/>
  <c r="AV91" i="40" s="1"/>
  <c r="AG91" i="40"/>
  <c r="AY91" i="40" s="1"/>
  <c r="AQ91" i="40"/>
  <c r="AR91" i="40"/>
  <c r="BB91" i="40" s="1"/>
  <c r="S92" i="40"/>
  <c r="T92" i="40"/>
  <c r="U92" i="40"/>
  <c r="V92" i="40"/>
  <c r="X92" i="40"/>
  <c r="Y92" i="40"/>
  <c r="Z92" i="40"/>
  <c r="AE92" i="40"/>
  <c r="AF92" i="40"/>
  <c r="AI92" i="40"/>
  <c r="AJ92" i="40"/>
  <c r="AK92" i="40"/>
  <c r="AL92" i="40"/>
  <c r="AM92" i="40"/>
  <c r="AN92" i="40"/>
  <c r="AO92" i="40"/>
  <c r="AP92" i="40"/>
  <c r="R93" i="40"/>
  <c r="W93" i="40" s="1"/>
  <c r="AA93" i="40"/>
  <c r="AG93" i="40"/>
  <c r="AY93" i="40" s="1"/>
  <c r="AQ93" i="40"/>
  <c r="BA93" i="40" s="1"/>
  <c r="AR93" i="40"/>
  <c r="BB93" i="40" s="1"/>
  <c r="R94" i="40"/>
  <c r="AA94" i="40"/>
  <c r="AV94" i="40" s="1"/>
  <c r="AG94" i="40"/>
  <c r="AY94" i="40" s="1"/>
  <c r="AQ94" i="40"/>
  <c r="BA94" i="40" s="1"/>
  <c r="AR94" i="40"/>
  <c r="R95" i="40"/>
  <c r="W95" i="40" s="1"/>
  <c r="AA95" i="40"/>
  <c r="AV95" i="40" s="1"/>
  <c r="AG95" i="40"/>
  <c r="AY95" i="40" s="1"/>
  <c r="AQ95" i="40"/>
  <c r="AR95" i="40"/>
  <c r="BB95" i="40" s="1"/>
  <c r="R96" i="40"/>
  <c r="W96" i="40" s="1"/>
  <c r="AC96" i="40" s="1"/>
  <c r="AW96" i="40" s="1"/>
  <c r="AA96" i="40"/>
  <c r="AV96" i="40" s="1"/>
  <c r="AG96" i="40"/>
  <c r="AY96" i="40" s="1"/>
  <c r="AQ96" i="40"/>
  <c r="BA96" i="40" s="1"/>
  <c r="AR96" i="40"/>
  <c r="BB96" i="40" s="1"/>
  <c r="R97" i="40"/>
  <c r="W97" i="40" s="1"/>
  <c r="AU97" i="40" s="1"/>
  <c r="AA97" i="40"/>
  <c r="AV97" i="40" s="1"/>
  <c r="AG97" i="40"/>
  <c r="AY97" i="40" s="1"/>
  <c r="AQ97" i="40"/>
  <c r="BA97" i="40" s="1"/>
  <c r="AR97" i="40"/>
  <c r="BB97" i="40" s="1"/>
  <c r="S98" i="40"/>
  <c r="T98" i="40"/>
  <c r="U98" i="40"/>
  <c r="V98" i="40"/>
  <c r="X98" i="40"/>
  <c r="Y98" i="40"/>
  <c r="Z98" i="40"/>
  <c r="AE98" i="40"/>
  <c r="AF98" i="40"/>
  <c r="AI98" i="40"/>
  <c r="AJ98" i="40"/>
  <c r="AK98" i="40"/>
  <c r="AL98" i="40"/>
  <c r="AM98" i="40"/>
  <c r="AN98" i="40"/>
  <c r="AO98" i="40"/>
  <c r="AP98" i="40"/>
  <c r="R99" i="40"/>
  <c r="W99" i="40" s="1"/>
  <c r="AA99" i="40"/>
  <c r="AV99" i="40" s="1"/>
  <c r="AG99" i="40"/>
  <c r="AQ99" i="40"/>
  <c r="AR99" i="40"/>
  <c r="BB99" i="40" s="1"/>
  <c r="R100" i="40"/>
  <c r="W100" i="40" s="1"/>
  <c r="AA100" i="40"/>
  <c r="AV100" i="40" s="1"/>
  <c r="AG100" i="40"/>
  <c r="AY100" i="40" s="1"/>
  <c r="AQ100" i="40"/>
  <c r="BA100" i="40" s="1"/>
  <c r="AR100" i="40"/>
  <c r="R101" i="40"/>
  <c r="W101" i="40" s="1"/>
  <c r="AC101" i="40" s="1"/>
  <c r="AW101" i="40" s="1"/>
  <c r="AA101" i="40"/>
  <c r="AG101" i="40"/>
  <c r="AY101" i="40" s="1"/>
  <c r="AQ101" i="40"/>
  <c r="AR101" i="40"/>
  <c r="BB101" i="40" s="1"/>
  <c r="S102" i="40"/>
  <c r="T102" i="40"/>
  <c r="U102" i="40"/>
  <c r="V102" i="40"/>
  <c r="X102" i="40"/>
  <c r="Y102" i="40"/>
  <c r="Z102" i="40"/>
  <c r="AE102" i="40"/>
  <c r="AF102" i="40"/>
  <c r="AI102" i="40"/>
  <c r="AJ102" i="40"/>
  <c r="AK102" i="40"/>
  <c r="AL102" i="40"/>
  <c r="AM102" i="40"/>
  <c r="AN102" i="40"/>
  <c r="AO102" i="40"/>
  <c r="AP102" i="40"/>
  <c r="R103" i="40"/>
  <c r="AA103" i="40"/>
  <c r="AV103" i="40" s="1"/>
  <c r="AG103" i="40"/>
  <c r="AQ103" i="40"/>
  <c r="AR103" i="40"/>
  <c r="BB103" i="40" s="1"/>
  <c r="R104" i="40"/>
  <c r="W104" i="40" s="1"/>
  <c r="AC104" i="40" s="1"/>
  <c r="AW104" i="40" s="1"/>
  <c r="AA104" i="40"/>
  <c r="AG104" i="40"/>
  <c r="AY104" i="40" s="1"/>
  <c r="AQ104" i="40"/>
  <c r="BA104" i="40" s="1"/>
  <c r="AR104" i="40"/>
  <c r="BB104" i="40" s="1"/>
  <c r="R105" i="40"/>
  <c r="W105" i="40" s="1"/>
  <c r="AA105" i="40"/>
  <c r="AV105" i="40" s="1"/>
  <c r="AG105" i="40"/>
  <c r="AY105" i="40" s="1"/>
  <c r="AQ105" i="40"/>
  <c r="AR105" i="40"/>
  <c r="BB105" i="40" s="1"/>
  <c r="R106" i="40"/>
  <c r="W106" i="40" s="1"/>
  <c r="AD106" i="40" s="1"/>
  <c r="AX106" i="40" s="1"/>
  <c r="AA106" i="40"/>
  <c r="AV106" i="40" s="1"/>
  <c r="AG106" i="40"/>
  <c r="AY106" i="40" s="1"/>
  <c r="AQ106" i="40"/>
  <c r="AR106" i="40"/>
  <c r="BB106" i="40" s="1"/>
  <c r="R107" i="40"/>
  <c r="W107" i="40" s="1"/>
  <c r="AA107" i="40"/>
  <c r="AV107" i="40" s="1"/>
  <c r="AG107" i="40"/>
  <c r="AY107" i="40" s="1"/>
  <c r="AQ107" i="40"/>
  <c r="BA107" i="40" s="1"/>
  <c r="AR107" i="40"/>
  <c r="BB107" i="40" s="1"/>
  <c r="S108" i="40"/>
  <c r="T108" i="40"/>
  <c r="U108" i="40"/>
  <c r="V108" i="40"/>
  <c r="X108" i="40"/>
  <c r="Y108" i="40"/>
  <c r="Z108" i="40"/>
  <c r="AE108" i="40"/>
  <c r="AF108" i="40"/>
  <c r="AI108" i="40"/>
  <c r="AJ108" i="40"/>
  <c r="AK108" i="40"/>
  <c r="AL108" i="40"/>
  <c r="AM108" i="40"/>
  <c r="AN108" i="40"/>
  <c r="AO108" i="40"/>
  <c r="AP108" i="40"/>
  <c r="R109" i="40"/>
  <c r="R110" i="40" s="1"/>
  <c r="AA109" i="40"/>
  <c r="AV109" i="40" s="1"/>
  <c r="AV110" i="40" s="1"/>
  <c r="AG109" i="40"/>
  <c r="AQ109" i="40"/>
  <c r="BA109" i="40" s="1"/>
  <c r="BA110" i="40" s="1"/>
  <c r="AR109" i="40"/>
  <c r="AR110" i="40" s="1"/>
  <c r="S110" i="40"/>
  <c r="T110" i="40"/>
  <c r="U110" i="40"/>
  <c r="V110" i="40"/>
  <c r="X110" i="40"/>
  <c r="Y110" i="40"/>
  <c r="Z110" i="40"/>
  <c r="AE110" i="40"/>
  <c r="AF110" i="40"/>
  <c r="AI110" i="40"/>
  <c r="AJ110" i="40"/>
  <c r="AK110" i="40"/>
  <c r="AL110" i="40"/>
  <c r="AM110" i="40"/>
  <c r="AN110" i="40"/>
  <c r="AO110" i="40"/>
  <c r="AP110" i="40"/>
  <c r="R111" i="40"/>
  <c r="W111" i="40" s="1"/>
  <c r="AD111" i="40" s="1"/>
  <c r="AX111" i="40" s="1"/>
  <c r="AA111" i="40"/>
  <c r="AV111" i="40" s="1"/>
  <c r="AG111" i="40"/>
  <c r="AY111" i="40" s="1"/>
  <c r="AQ111" i="40"/>
  <c r="BA111" i="40" s="1"/>
  <c r="AR111" i="40"/>
  <c r="R112" i="40"/>
  <c r="W112" i="40" s="1"/>
  <c r="AA112" i="40"/>
  <c r="AV112" i="40" s="1"/>
  <c r="AG112" i="40"/>
  <c r="AY112" i="40" s="1"/>
  <c r="AQ112" i="40"/>
  <c r="AR112" i="40"/>
  <c r="BB112" i="40" s="1"/>
  <c r="R113" i="40"/>
  <c r="W113" i="40" s="1"/>
  <c r="AA113" i="40"/>
  <c r="AV113" i="40" s="1"/>
  <c r="AG113" i="40"/>
  <c r="AY113" i="40" s="1"/>
  <c r="AQ113" i="40"/>
  <c r="AR113" i="40"/>
  <c r="BB113" i="40" s="1"/>
  <c r="S114" i="40"/>
  <c r="T114" i="40"/>
  <c r="U114" i="40"/>
  <c r="V114" i="40"/>
  <c r="X114" i="40"/>
  <c r="Y114" i="40"/>
  <c r="Z114" i="40"/>
  <c r="AE114" i="40"/>
  <c r="AF114" i="40"/>
  <c r="AI114" i="40"/>
  <c r="AJ114" i="40"/>
  <c r="AK114" i="40"/>
  <c r="AL114" i="40"/>
  <c r="AM114" i="40"/>
  <c r="AN114" i="40"/>
  <c r="AO114" i="40"/>
  <c r="AP114" i="40"/>
  <c r="R115" i="40"/>
  <c r="W115" i="40" s="1"/>
  <c r="AA115" i="40"/>
  <c r="AV115" i="40" s="1"/>
  <c r="AG115" i="40"/>
  <c r="AY115" i="40" s="1"/>
  <c r="AQ115" i="40"/>
  <c r="AR115" i="40"/>
  <c r="R116" i="40"/>
  <c r="AA116" i="40"/>
  <c r="AV116" i="40" s="1"/>
  <c r="AG116" i="40"/>
  <c r="AQ116" i="40"/>
  <c r="BA116" i="40" s="1"/>
  <c r="AR116" i="40"/>
  <c r="R117" i="40"/>
  <c r="W117" i="40" s="1"/>
  <c r="AU117" i="40" s="1"/>
  <c r="AA117" i="40"/>
  <c r="AV117" i="40" s="1"/>
  <c r="AG117" i="40"/>
  <c r="AY117" i="40" s="1"/>
  <c r="AQ117" i="40"/>
  <c r="BA117" i="40" s="1"/>
  <c r="AR117" i="40"/>
  <c r="BB117" i="40" s="1"/>
  <c r="S118" i="40"/>
  <c r="T118" i="40"/>
  <c r="U118" i="40"/>
  <c r="V118" i="40"/>
  <c r="X118" i="40"/>
  <c r="Y118" i="40"/>
  <c r="Z118" i="40"/>
  <c r="AE118" i="40"/>
  <c r="AF118" i="40"/>
  <c r="AI118" i="40"/>
  <c r="AJ118" i="40"/>
  <c r="AK118" i="40"/>
  <c r="AL118" i="40"/>
  <c r="AM118" i="40"/>
  <c r="AN118" i="40"/>
  <c r="AO118" i="40"/>
  <c r="AP118" i="40"/>
  <c r="R119" i="40"/>
  <c r="W119" i="40" s="1"/>
  <c r="AU119" i="40" s="1"/>
  <c r="AA119" i="40"/>
  <c r="AV119" i="40" s="1"/>
  <c r="AG119" i="40"/>
  <c r="AQ119" i="40"/>
  <c r="AR119" i="40"/>
  <c r="BB119" i="40" s="1"/>
  <c r="R120" i="40"/>
  <c r="AA120" i="40"/>
  <c r="AV120" i="40" s="1"/>
  <c r="AG120" i="40"/>
  <c r="AY120" i="40" s="1"/>
  <c r="AQ120" i="40"/>
  <c r="AR120" i="40"/>
  <c r="R121" i="40"/>
  <c r="W121" i="40" s="1"/>
  <c r="AD121" i="40" s="1"/>
  <c r="AX121" i="40" s="1"/>
  <c r="AA121" i="40"/>
  <c r="AV121" i="40" s="1"/>
  <c r="AG121" i="40"/>
  <c r="AY121" i="40" s="1"/>
  <c r="AQ121" i="40"/>
  <c r="BA121" i="40" s="1"/>
  <c r="AR121" i="40"/>
  <c r="BB121" i="40" s="1"/>
  <c r="R122" i="40"/>
  <c r="W122" i="40" s="1"/>
  <c r="AC122" i="40" s="1"/>
  <c r="AW122" i="40" s="1"/>
  <c r="AA122" i="40"/>
  <c r="AV122" i="40" s="1"/>
  <c r="AG122" i="40"/>
  <c r="AY122" i="40" s="1"/>
  <c r="AQ122" i="40"/>
  <c r="AR122" i="40"/>
  <c r="BB122" i="40" s="1"/>
  <c r="R123" i="40"/>
  <c r="W123" i="40" s="1"/>
  <c r="AA123" i="40"/>
  <c r="AV123" i="40" s="1"/>
  <c r="AG123" i="40"/>
  <c r="AY123" i="40" s="1"/>
  <c r="AQ123" i="40"/>
  <c r="BA123" i="40" s="1"/>
  <c r="AR123" i="40"/>
  <c r="BB123" i="40" s="1"/>
  <c r="S124" i="40"/>
  <c r="T124" i="40"/>
  <c r="U124" i="40"/>
  <c r="V124" i="40"/>
  <c r="X124" i="40"/>
  <c r="Y124" i="40"/>
  <c r="Z124" i="40"/>
  <c r="AE124" i="40"/>
  <c r="AF124" i="40"/>
  <c r="AI124" i="40"/>
  <c r="AJ124" i="40"/>
  <c r="AK124" i="40"/>
  <c r="AL124" i="40"/>
  <c r="AM124" i="40"/>
  <c r="AN124" i="40"/>
  <c r="AO124" i="40"/>
  <c r="AP124" i="40"/>
  <c r="R125" i="40"/>
  <c r="W125" i="40" s="1"/>
  <c r="AU125" i="40" s="1"/>
  <c r="AA125" i="40"/>
  <c r="AV125" i="40" s="1"/>
  <c r="AG125" i="40"/>
  <c r="AY125" i="40" s="1"/>
  <c r="AQ125" i="40"/>
  <c r="BA125" i="40" s="1"/>
  <c r="AR125" i="40"/>
  <c r="BB125" i="40" s="1"/>
  <c r="R126" i="40"/>
  <c r="W126" i="40" s="1"/>
  <c r="AA126" i="40"/>
  <c r="AV126" i="40" s="1"/>
  <c r="AG126" i="40"/>
  <c r="AY126" i="40" s="1"/>
  <c r="AQ126" i="40"/>
  <c r="BA126" i="40" s="1"/>
  <c r="AR126" i="40"/>
  <c r="BB126" i="40" s="1"/>
  <c r="S127" i="40"/>
  <c r="T127" i="40"/>
  <c r="U127" i="40"/>
  <c r="V127" i="40"/>
  <c r="X127" i="40"/>
  <c r="Y127" i="40"/>
  <c r="Z127" i="40"/>
  <c r="AE127" i="40"/>
  <c r="AF127" i="40"/>
  <c r="AI127" i="40"/>
  <c r="AJ127" i="40"/>
  <c r="AK127" i="40"/>
  <c r="AL127" i="40"/>
  <c r="AM127" i="40"/>
  <c r="AN127" i="40"/>
  <c r="AO127" i="40"/>
  <c r="AP127" i="40"/>
  <c r="R128" i="40"/>
  <c r="W128" i="40" s="1"/>
  <c r="AA128" i="40"/>
  <c r="AG128" i="40"/>
  <c r="AQ128" i="40"/>
  <c r="AR128" i="40"/>
  <c r="R129" i="40"/>
  <c r="AA129" i="40"/>
  <c r="AV129" i="40" s="1"/>
  <c r="AG129" i="40"/>
  <c r="AY129" i="40" s="1"/>
  <c r="AQ129" i="40"/>
  <c r="AR129" i="40"/>
  <c r="BB129" i="40" s="1"/>
  <c r="S130" i="40"/>
  <c r="T130" i="40"/>
  <c r="U130" i="40"/>
  <c r="V130" i="40"/>
  <c r="X130" i="40"/>
  <c r="Y130" i="40"/>
  <c r="Z130" i="40"/>
  <c r="AE130" i="40"/>
  <c r="AF130" i="40"/>
  <c r="AI130" i="40"/>
  <c r="AJ130" i="40"/>
  <c r="AK130" i="40"/>
  <c r="AL130" i="40"/>
  <c r="AM130" i="40"/>
  <c r="AN130" i="40"/>
  <c r="AO130" i="40"/>
  <c r="AP130" i="40"/>
  <c r="R131" i="40"/>
  <c r="W131" i="40" s="1"/>
  <c r="AA131" i="40"/>
  <c r="AG131" i="40"/>
  <c r="AY131" i="40" s="1"/>
  <c r="AQ131" i="40"/>
  <c r="AR131" i="40"/>
  <c r="R132" i="40"/>
  <c r="W132" i="40" s="1"/>
  <c r="AU132" i="40" s="1"/>
  <c r="AA132" i="40"/>
  <c r="AV132" i="40" s="1"/>
  <c r="AG132" i="40"/>
  <c r="AY132" i="40" s="1"/>
  <c r="AQ132" i="40"/>
  <c r="BA132" i="40" s="1"/>
  <c r="AR132" i="40"/>
  <c r="BB132" i="40" s="1"/>
  <c r="R133" i="40"/>
  <c r="W133" i="40" s="1"/>
  <c r="AA133" i="40"/>
  <c r="AV133" i="40" s="1"/>
  <c r="AG133" i="40"/>
  <c r="AY133" i="40" s="1"/>
  <c r="AQ133" i="40"/>
  <c r="BA133" i="40" s="1"/>
  <c r="AR133" i="40"/>
  <c r="BB133" i="40" s="1"/>
  <c r="R134" i="40"/>
  <c r="W134" i="40" s="1"/>
  <c r="AC134" i="40" s="1"/>
  <c r="AW134" i="40" s="1"/>
  <c r="AA134" i="40"/>
  <c r="AV134" i="40" s="1"/>
  <c r="AG134" i="40"/>
  <c r="AY134" i="40" s="1"/>
  <c r="AQ134" i="40"/>
  <c r="AR134" i="40"/>
  <c r="BB134" i="40" s="1"/>
  <c r="R135" i="40"/>
  <c r="W135" i="40" s="1"/>
  <c r="AA135" i="40"/>
  <c r="AV135" i="40" s="1"/>
  <c r="AG135" i="40"/>
  <c r="AY135" i="40" s="1"/>
  <c r="AQ135" i="40"/>
  <c r="BA135" i="40" s="1"/>
  <c r="AR135" i="40"/>
  <c r="R136" i="40"/>
  <c r="W136" i="40" s="1"/>
  <c r="AU136" i="40" s="1"/>
  <c r="AA136" i="40"/>
  <c r="AV136" i="40" s="1"/>
  <c r="AG136" i="40"/>
  <c r="AY136" i="40" s="1"/>
  <c r="AQ136" i="40"/>
  <c r="BA136" i="40" s="1"/>
  <c r="AR136" i="40"/>
  <c r="BB136" i="40" s="1"/>
  <c r="S137" i="40"/>
  <c r="T137" i="40"/>
  <c r="U137" i="40"/>
  <c r="V137" i="40"/>
  <c r="X137" i="40"/>
  <c r="Y137" i="40"/>
  <c r="Z137" i="40"/>
  <c r="AE137" i="40"/>
  <c r="AF137" i="40"/>
  <c r="AI137" i="40"/>
  <c r="AJ137" i="40"/>
  <c r="AK137" i="40"/>
  <c r="AL137" i="40"/>
  <c r="AM137" i="40"/>
  <c r="AN137" i="40"/>
  <c r="AO137" i="40"/>
  <c r="AP137" i="40"/>
  <c r="R138" i="40"/>
  <c r="W138" i="40" s="1"/>
  <c r="AA138" i="40"/>
  <c r="AG138" i="40"/>
  <c r="AY138" i="40" s="1"/>
  <c r="AQ138" i="40"/>
  <c r="AR138" i="40"/>
  <c r="BB138" i="40" s="1"/>
  <c r="R139" i="40"/>
  <c r="AA139" i="40"/>
  <c r="AV139" i="40" s="1"/>
  <c r="AG139" i="40"/>
  <c r="AY139" i="40" s="1"/>
  <c r="AQ139" i="40"/>
  <c r="BA139" i="40" s="1"/>
  <c r="AR139" i="40"/>
  <c r="BB139" i="40" s="1"/>
  <c r="R140" i="40"/>
  <c r="W140" i="40" s="1"/>
  <c r="AA140" i="40"/>
  <c r="AV140" i="40" s="1"/>
  <c r="AG140" i="40"/>
  <c r="AY140" i="40" s="1"/>
  <c r="AQ140" i="40"/>
  <c r="BA140" i="40" s="1"/>
  <c r="AR140" i="40"/>
  <c r="BB140" i="40" s="1"/>
  <c r="R141" i="40"/>
  <c r="W141" i="40" s="1"/>
  <c r="AA141" i="40"/>
  <c r="AV141" i="40" s="1"/>
  <c r="AG141" i="40"/>
  <c r="AY141" i="40" s="1"/>
  <c r="AQ141" i="40"/>
  <c r="AR141" i="40"/>
  <c r="BB141" i="40" s="1"/>
  <c r="R142" i="40"/>
  <c r="W142" i="40" s="1"/>
  <c r="AD142" i="40" s="1"/>
  <c r="AX142" i="40" s="1"/>
  <c r="AA142" i="40"/>
  <c r="AV142" i="40" s="1"/>
  <c r="AG142" i="40"/>
  <c r="AY142" i="40" s="1"/>
  <c r="AQ142" i="40"/>
  <c r="AR142" i="40"/>
  <c r="BB142" i="40" s="1"/>
  <c r="R143" i="40"/>
  <c r="W143" i="40" s="1"/>
  <c r="AA143" i="40"/>
  <c r="AV143" i="40" s="1"/>
  <c r="AG143" i="40"/>
  <c r="AY143" i="40" s="1"/>
  <c r="AQ143" i="40"/>
  <c r="BA143" i="40" s="1"/>
  <c r="AR143" i="40"/>
  <c r="BB143" i="40" s="1"/>
  <c r="S144" i="40"/>
  <c r="T144" i="40"/>
  <c r="U144" i="40"/>
  <c r="V144" i="40"/>
  <c r="X144" i="40"/>
  <c r="Y144" i="40"/>
  <c r="Z144" i="40"/>
  <c r="AE144" i="40"/>
  <c r="AF144" i="40"/>
  <c r="AI144" i="40"/>
  <c r="AJ144" i="40"/>
  <c r="AK144" i="40"/>
  <c r="AL144" i="40"/>
  <c r="AM144" i="40"/>
  <c r="AN144" i="40"/>
  <c r="AO144" i="40"/>
  <c r="AP144" i="40"/>
  <c r="R145" i="40"/>
  <c r="W145" i="40" s="1"/>
  <c r="AU145" i="40" s="1"/>
  <c r="AA145" i="40"/>
  <c r="AV145" i="40" s="1"/>
  <c r="AG145" i="40"/>
  <c r="AQ145" i="40"/>
  <c r="BA145" i="40" s="1"/>
  <c r="AR145" i="40"/>
  <c r="BB145" i="40" s="1"/>
  <c r="R146" i="40"/>
  <c r="W146" i="40" s="1"/>
  <c r="AA146" i="40"/>
  <c r="AV146" i="40" s="1"/>
  <c r="AG146" i="40"/>
  <c r="AY146" i="40" s="1"/>
  <c r="AQ146" i="40"/>
  <c r="BA146" i="40" s="1"/>
  <c r="AR146" i="40"/>
  <c r="BB146" i="40" s="1"/>
  <c r="R147" i="40"/>
  <c r="W147" i="40" s="1"/>
  <c r="AC147" i="40" s="1"/>
  <c r="AW147" i="40" s="1"/>
  <c r="AA147" i="40"/>
  <c r="AG147" i="40"/>
  <c r="AY147" i="40" s="1"/>
  <c r="AQ147" i="40"/>
  <c r="AR147" i="40"/>
  <c r="BB147" i="40" s="1"/>
  <c r="R148" i="40"/>
  <c r="W148" i="40" s="1"/>
  <c r="AA148" i="40"/>
  <c r="AV148" i="40" s="1"/>
  <c r="AG148" i="40"/>
  <c r="AY148" i="40" s="1"/>
  <c r="AQ148" i="40"/>
  <c r="BA148" i="40" s="1"/>
  <c r="AR148" i="40"/>
  <c r="BB148" i="40" s="1"/>
  <c r="R149" i="40"/>
  <c r="W149" i="40" s="1"/>
  <c r="AA149" i="40"/>
  <c r="AV149" i="40" s="1"/>
  <c r="AG149" i="40"/>
  <c r="AY149" i="40" s="1"/>
  <c r="AQ149" i="40"/>
  <c r="AR149" i="40"/>
  <c r="BB149" i="40" s="1"/>
  <c r="R150" i="40"/>
  <c r="W150" i="40" s="1"/>
  <c r="AC150" i="40" s="1"/>
  <c r="AW150" i="40" s="1"/>
  <c r="AA150" i="40"/>
  <c r="AV150" i="40" s="1"/>
  <c r="AG150" i="40"/>
  <c r="AY150" i="40" s="1"/>
  <c r="AQ150" i="40"/>
  <c r="AR150" i="40"/>
  <c r="BB150" i="40" s="1"/>
  <c r="S151" i="40"/>
  <c r="T151" i="40"/>
  <c r="U151" i="40"/>
  <c r="V151" i="40"/>
  <c r="X151" i="40"/>
  <c r="Y151" i="40"/>
  <c r="Z151" i="40"/>
  <c r="AE151" i="40"/>
  <c r="AF151" i="40"/>
  <c r="AI151" i="40"/>
  <c r="AJ151" i="40"/>
  <c r="AK151" i="40"/>
  <c r="AL151" i="40"/>
  <c r="AM151" i="40"/>
  <c r="AN151" i="40"/>
  <c r="AO151" i="40"/>
  <c r="AP151" i="40"/>
  <c r="R152" i="40"/>
  <c r="W152" i="40" s="1"/>
  <c r="AU152" i="40" s="1"/>
  <c r="AA152" i="40"/>
  <c r="AV152" i="40" s="1"/>
  <c r="AG152" i="40"/>
  <c r="AQ152" i="40"/>
  <c r="BA152" i="40" s="1"/>
  <c r="AR152" i="40"/>
  <c r="BB152" i="40" s="1"/>
  <c r="R153" i="40"/>
  <c r="W153" i="40" s="1"/>
  <c r="AA153" i="40"/>
  <c r="AV153" i="40" s="1"/>
  <c r="AG153" i="40"/>
  <c r="AY153" i="40" s="1"/>
  <c r="AQ153" i="40"/>
  <c r="AR153" i="40"/>
  <c r="R154" i="40"/>
  <c r="AA154" i="40"/>
  <c r="AV154" i="40" s="1"/>
  <c r="AG154" i="40"/>
  <c r="AY154" i="40" s="1"/>
  <c r="AQ154" i="40"/>
  <c r="AR154" i="40"/>
  <c r="BB154" i="40" s="1"/>
  <c r="S155" i="40"/>
  <c r="T155" i="40"/>
  <c r="U155" i="40"/>
  <c r="V155" i="40"/>
  <c r="X155" i="40"/>
  <c r="Y155" i="40"/>
  <c r="Z155" i="40"/>
  <c r="AE155" i="40"/>
  <c r="AF155" i="40"/>
  <c r="AI155" i="40"/>
  <c r="AJ155" i="40"/>
  <c r="AK155" i="40"/>
  <c r="AL155" i="40"/>
  <c r="AM155" i="40"/>
  <c r="AN155" i="40"/>
  <c r="AO155" i="40"/>
  <c r="AP155" i="40"/>
  <c r="R156" i="40"/>
  <c r="W156" i="40" s="1"/>
  <c r="AA156" i="40"/>
  <c r="AV156" i="40" s="1"/>
  <c r="AG156" i="40"/>
  <c r="AY156" i="40" s="1"/>
  <c r="AQ156" i="40"/>
  <c r="BA156" i="40" s="1"/>
  <c r="AR156" i="40"/>
  <c r="BB156" i="40" s="1"/>
  <c r="R157" i="40"/>
  <c r="W157" i="40" s="1"/>
  <c r="AA157" i="40"/>
  <c r="AG157" i="40"/>
  <c r="AY157" i="40" s="1"/>
  <c r="AQ157" i="40"/>
  <c r="AR157" i="40"/>
  <c r="BB157" i="40" s="1"/>
  <c r="R158" i="40"/>
  <c r="W158" i="40" s="1"/>
  <c r="AA158" i="40"/>
  <c r="AV158" i="40" s="1"/>
  <c r="AG158" i="40"/>
  <c r="AQ158" i="40"/>
  <c r="BA158" i="40" s="1"/>
  <c r="AR158" i="40"/>
  <c r="R159" i="40"/>
  <c r="W159" i="40" s="1"/>
  <c r="AA159" i="40"/>
  <c r="AV159" i="40" s="1"/>
  <c r="AG159" i="40"/>
  <c r="AY159" i="40" s="1"/>
  <c r="AQ159" i="40"/>
  <c r="BA159" i="40" s="1"/>
  <c r="AR159" i="40"/>
  <c r="BB159" i="40" s="1"/>
  <c r="R160" i="40"/>
  <c r="W160" i="40" s="1"/>
  <c r="AA160" i="40"/>
  <c r="AV160" i="40" s="1"/>
  <c r="AG160" i="40"/>
  <c r="AY160" i="40" s="1"/>
  <c r="AQ160" i="40"/>
  <c r="AR160" i="40"/>
  <c r="BB160" i="40" s="1"/>
  <c r="S161" i="40"/>
  <c r="T161" i="40"/>
  <c r="U161" i="40"/>
  <c r="V161" i="40"/>
  <c r="X161" i="40"/>
  <c r="Y161" i="40"/>
  <c r="Z161" i="40"/>
  <c r="AE161" i="40"/>
  <c r="AF161" i="40"/>
  <c r="AI161" i="40"/>
  <c r="AJ161" i="40"/>
  <c r="AK161" i="40"/>
  <c r="AL161" i="40"/>
  <c r="AM161" i="40"/>
  <c r="AN161" i="40"/>
  <c r="AO161" i="40"/>
  <c r="AP161" i="40"/>
  <c r="R162" i="40"/>
  <c r="W162" i="40" s="1"/>
  <c r="AD162" i="40" s="1"/>
  <c r="AX162" i="40" s="1"/>
  <c r="AA162" i="40"/>
  <c r="AV162" i="40" s="1"/>
  <c r="AG162" i="40"/>
  <c r="AQ162" i="40"/>
  <c r="BA162" i="40" s="1"/>
  <c r="AR162" i="40"/>
  <c r="BB162" i="40" s="1"/>
  <c r="R163" i="40"/>
  <c r="W163" i="40" s="1"/>
  <c r="AA163" i="40"/>
  <c r="AV163" i="40" s="1"/>
  <c r="AG163" i="40"/>
  <c r="AY163" i="40" s="1"/>
  <c r="AQ163" i="40"/>
  <c r="BA163" i="40" s="1"/>
  <c r="AR163" i="40"/>
  <c r="R164" i="40"/>
  <c r="W164" i="40" s="1"/>
  <c r="AA164" i="40"/>
  <c r="AV164" i="40" s="1"/>
  <c r="AG164" i="40"/>
  <c r="AY164" i="40" s="1"/>
  <c r="AQ164" i="40"/>
  <c r="AR164" i="40"/>
  <c r="BB164" i="40" s="1"/>
  <c r="S165" i="40"/>
  <c r="T165" i="40"/>
  <c r="U165" i="40"/>
  <c r="V165" i="40"/>
  <c r="X165" i="40"/>
  <c r="Y165" i="40"/>
  <c r="Z165" i="40"/>
  <c r="AE165" i="40"/>
  <c r="AF165" i="40"/>
  <c r="AI165" i="40"/>
  <c r="AJ165" i="40"/>
  <c r="AK165" i="40"/>
  <c r="AL165" i="40"/>
  <c r="AM165" i="40"/>
  <c r="AN165" i="40"/>
  <c r="AO165" i="40"/>
  <c r="AP165" i="40"/>
  <c r="I167" i="40"/>
  <c r="O167" i="40"/>
  <c r="I170" i="40"/>
  <c r="J170" i="40"/>
  <c r="K170" i="40"/>
  <c r="L170" i="40"/>
  <c r="M170" i="40"/>
  <c r="N170" i="40"/>
  <c r="O170" i="40"/>
  <c r="P170" i="40"/>
  <c r="Q170" i="40"/>
  <c r="S170" i="40"/>
  <c r="T170" i="40"/>
  <c r="U170" i="40"/>
  <c r="V170" i="40"/>
  <c r="X170" i="40"/>
  <c r="Y170" i="40"/>
  <c r="Z170" i="40"/>
  <c r="AE170" i="40"/>
  <c r="AF170" i="40"/>
  <c r="AI170" i="40"/>
  <c r="AJ170" i="40"/>
  <c r="AK170" i="40"/>
  <c r="AL170" i="40"/>
  <c r="AM170" i="40"/>
  <c r="AN170" i="40"/>
  <c r="AO170" i="40"/>
  <c r="AP170" i="40"/>
  <c r="I171" i="40"/>
  <c r="J171" i="40"/>
  <c r="K171" i="40"/>
  <c r="L171" i="40"/>
  <c r="M171" i="40"/>
  <c r="N171" i="40"/>
  <c r="O171" i="40"/>
  <c r="P171" i="40"/>
  <c r="Q171" i="40"/>
  <c r="S171" i="40"/>
  <c r="T171" i="40"/>
  <c r="U171" i="40"/>
  <c r="V171" i="40"/>
  <c r="X171" i="40"/>
  <c r="Y171" i="40"/>
  <c r="Z171" i="40"/>
  <c r="AE171" i="40"/>
  <c r="AF171" i="40"/>
  <c r="AI171" i="40"/>
  <c r="AJ171" i="40"/>
  <c r="AK171" i="40"/>
  <c r="AL171" i="40"/>
  <c r="AM171" i="40"/>
  <c r="AN171" i="40"/>
  <c r="AO171" i="40"/>
  <c r="AP171" i="40"/>
  <c r="I172" i="40"/>
  <c r="J172" i="40"/>
  <c r="K172" i="40"/>
  <c r="L172" i="40"/>
  <c r="M172" i="40"/>
  <c r="N172" i="40"/>
  <c r="O172" i="40"/>
  <c r="P172" i="40"/>
  <c r="Q172" i="40"/>
  <c r="S172" i="40"/>
  <c r="T172" i="40"/>
  <c r="U172" i="40"/>
  <c r="V172" i="40"/>
  <c r="X172" i="40"/>
  <c r="Y172" i="40"/>
  <c r="Z172" i="40"/>
  <c r="AE172" i="40"/>
  <c r="AF172" i="40"/>
  <c r="AI172" i="40"/>
  <c r="AJ172" i="40"/>
  <c r="AK172" i="40"/>
  <c r="AL172" i="40"/>
  <c r="AM172" i="40"/>
  <c r="AN172" i="40"/>
  <c r="AO172" i="40"/>
  <c r="AP172" i="40"/>
  <c r="I173" i="40"/>
  <c r="J173" i="40"/>
  <c r="K173" i="40"/>
  <c r="L173" i="40"/>
  <c r="M173" i="40"/>
  <c r="N173" i="40"/>
  <c r="O173" i="40"/>
  <c r="P173" i="40"/>
  <c r="Q173" i="40"/>
  <c r="S173" i="40"/>
  <c r="T173" i="40"/>
  <c r="U173" i="40"/>
  <c r="V173" i="40"/>
  <c r="X173" i="40"/>
  <c r="Y173" i="40"/>
  <c r="Z173" i="40"/>
  <c r="AE173" i="40"/>
  <c r="AF173" i="40"/>
  <c r="AI173" i="40"/>
  <c r="AJ173" i="40"/>
  <c r="AK173" i="40"/>
  <c r="AL173" i="40"/>
  <c r="AM173" i="40"/>
  <c r="AN173" i="40"/>
  <c r="AO173" i="40"/>
  <c r="AP173" i="40"/>
  <c r="I174" i="40"/>
  <c r="J174" i="40"/>
  <c r="K174" i="40"/>
  <c r="L174" i="40"/>
  <c r="M174" i="40"/>
  <c r="N174" i="40"/>
  <c r="O174" i="40"/>
  <c r="P174" i="40"/>
  <c r="Q174" i="40"/>
  <c r="S174" i="40"/>
  <c r="T174" i="40"/>
  <c r="U174" i="40"/>
  <c r="V174" i="40"/>
  <c r="X174" i="40"/>
  <c r="Y174" i="40"/>
  <c r="Z174" i="40"/>
  <c r="AE174" i="40"/>
  <c r="AF174" i="40"/>
  <c r="AI174" i="40"/>
  <c r="AJ174" i="40"/>
  <c r="AK174" i="40"/>
  <c r="AL174" i="40"/>
  <c r="AM174" i="40"/>
  <c r="AN174" i="40"/>
  <c r="AO174" i="40"/>
  <c r="AP174" i="40"/>
  <c r="I175" i="40"/>
  <c r="J175" i="40"/>
  <c r="K175" i="40"/>
  <c r="L175" i="40"/>
  <c r="M175" i="40"/>
  <c r="N175" i="40"/>
  <c r="O175" i="40"/>
  <c r="P175" i="40"/>
  <c r="Q175" i="40"/>
  <c r="R175" i="40"/>
  <c r="S175" i="40"/>
  <c r="T175" i="40"/>
  <c r="U175" i="40"/>
  <c r="V175" i="40"/>
  <c r="W175" i="40"/>
  <c r="X175" i="40"/>
  <c r="Y175" i="40"/>
  <c r="Z175" i="40"/>
  <c r="AA175" i="40"/>
  <c r="AB175" i="40"/>
  <c r="AC175" i="40"/>
  <c r="AD175" i="40"/>
  <c r="AE175" i="40"/>
  <c r="AF175" i="40"/>
  <c r="AG175" i="40"/>
  <c r="AH175" i="40"/>
  <c r="AI175" i="40"/>
  <c r="AJ175" i="40"/>
  <c r="AK175" i="40"/>
  <c r="AL175" i="40"/>
  <c r="AM175" i="40"/>
  <c r="AN175" i="40"/>
  <c r="AO175" i="40"/>
  <c r="AP175" i="40"/>
  <c r="AQ175" i="40"/>
  <c r="AR175" i="40"/>
  <c r="AS175" i="40"/>
  <c r="AT175" i="40"/>
  <c r="AU175" i="40"/>
  <c r="AV175" i="40"/>
  <c r="AW175" i="40"/>
  <c r="AX175" i="40"/>
  <c r="AY175" i="40"/>
  <c r="AZ175" i="40"/>
  <c r="BA175" i="40"/>
  <c r="BB175" i="40"/>
  <c r="I176" i="40"/>
  <c r="J176" i="40"/>
  <c r="K176" i="40"/>
  <c r="L176" i="40"/>
  <c r="M176" i="40"/>
  <c r="N176" i="40"/>
  <c r="O176" i="40"/>
  <c r="P176" i="40"/>
  <c r="Q176" i="40"/>
  <c r="S176" i="40"/>
  <c r="T176" i="40"/>
  <c r="U176" i="40"/>
  <c r="V176" i="40"/>
  <c r="X176" i="40"/>
  <c r="Y176" i="40"/>
  <c r="Z176" i="40"/>
  <c r="AE176" i="40"/>
  <c r="AF176" i="40"/>
  <c r="AI176" i="40"/>
  <c r="AJ176" i="40"/>
  <c r="AK176" i="40"/>
  <c r="AL176" i="40"/>
  <c r="AM176" i="40"/>
  <c r="AN176" i="40"/>
  <c r="AO176" i="40"/>
  <c r="AP176" i="40"/>
  <c r="I177" i="40"/>
  <c r="J177" i="40"/>
  <c r="K177" i="40"/>
  <c r="L177" i="40"/>
  <c r="M177" i="40"/>
  <c r="N177" i="40"/>
  <c r="O177" i="40"/>
  <c r="P177" i="40"/>
  <c r="Q177" i="40"/>
  <c r="S177" i="40"/>
  <c r="T177" i="40"/>
  <c r="U177" i="40"/>
  <c r="V177" i="40"/>
  <c r="X177" i="40"/>
  <c r="Y177" i="40"/>
  <c r="Z177" i="40"/>
  <c r="AE177" i="40"/>
  <c r="AF177" i="40"/>
  <c r="AI177" i="40"/>
  <c r="AJ177" i="40"/>
  <c r="AK177" i="40"/>
  <c r="AL177" i="40"/>
  <c r="AM177" i="40"/>
  <c r="AN177" i="40"/>
  <c r="AO177" i="40"/>
  <c r="AP177" i="40"/>
  <c r="I178" i="40"/>
  <c r="J178" i="40"/>
  <c r="K178" i="40"/>
  <c r="L178" i="40"/>
  <c r="M178" i="40"/>
  <c r="N178" i="40"/>
  <c r="O178" i="40"/>
  <c r="P178" i="40"/>
  <c r="Q178" i="40"/>
  <c r="S178" i="40"/>
  <c r="T178" i="40"/>
  <c r="U178" i="40"/>
  <c r="V178" i="40"/>
  <c r="X178" i="40"/>
  <c r="Y178" i="40"/>
  <c r="Z178" i="40"/>
  <c r="AE178" i="40"/>
  <c r="AF178" i="40"/>
  <c r="AI178" i="40"/>
  <c r="AJ178" i="40"/>
  <c r="AK178" i="40"/>
  <c r="AL178" i="40"/>
  <c r="AM178" i="40"/>
  <c r="AN178" i="40"/>
  <c r="AO178" i="40"/>
  <c r="AP178" i="40"/>
  <c r="I179" i="40"/>
  <c r="J179" i="40"/>
  <c r="K179" i="40"/>
  <c r="L179" i="40"/>
  <c r="M179" i="40"/>
  <c r="N179" i="40"/>
  <c r="O179" i="40"/>
  <c r="P179" i="40"/>
  <c r="Q179" i="40"/>
  <c r="S179" i="40"/>
  <c r="T179" i="40"/>
  <c r="U179" i="40"/>
  <c r="V179" i="40"/>
  <c r="X179" i="40"/>
  <c r="Y179" i="40"/>
  <c r="Z179" i="40"/>
  <c r="AE179" i="40"/>
  <c r="AF179" i="40"/>
  <c r="AI179" i="40"/>
  <c r="AJ179" i="40"/>
  <c r="AK179" i="40"/>
  <c r="AL179" i="40"/>
  <c r="AM179" i="40"/>
  <c r="AN179" i="40"/>
  <c r="AO179" i="40"/>
  <c r="AP179" i="40"/>
  <c r="AP137" i="39"/>
  <c r="AO137" i="39"/>
  <c r="AN137" i="39"/>
  <c r="AM137" i="39"/>
  <c r="AL137" i="39"/>
  <c r="AK137" i="39"/>
  <c r="AJ137" i="39"/>
  <c r="AI137" i="39"/>
  <c r="AF137" i="39"/>
  <c r="AE137" i="39"/>
  <c r="Z137" i="39"/>
  <c r="Y137" i="39"/>
  <c r="X137" i="39"/>
  <c r="V137" i="39"/>
  <c r="U137" i="39"/>
  <c r="T137" i="39"/>
  <c r="S137" i="39"/>
  <c r="Q137" i="39"/>
  <c r="P137" i="39"/>
  <c r="O137" i="39"/>
  <c r="N137" i="39"/>
  <c r="M137" i="39"/>
  <c r="L137" i="39"/>
  <c r="K137" i="39"/>
  <c r="J137" i="39"/>
  <c r="I137" i="39"/>
  <c r="AP136" i="39"/>
  <c r="AO136" i="39"/>
  <c r="AN136" i="39"/>
  <c r="AM136" i="39"/>
  <c r="AL136" i="39"/>
  <c r="AK136" i="39"/>
  <c r="AJ136" i="39"/>
  <c r="AI136" i="39"/>
  <c r="AF136" i="39"/>
  <c r="AE136" i="39"/>
  <c r="Z136" i="39"/>
  <c r="Y136" i="39"/>
  <c r="X136" i="39"/>
  <c r="V136" i="39"/>
  <c r="U136" i="39"/>
  <c r="T136" i="39"/>
  <c r="S136" i="39"/>
  <c r="Q136" i="39"/>
  <c r="P136" i="39"/>
  <c r="O136" i="39"/>
  <c r="N136" i="39"/>
  <c r="M136" i="39"/>
  <c r="L136" i="39"/>
  <c r="K136" i="39"/>
  <c r="J136" i="39"/>
  <c r="I136" i="39"/>
  <c r="AP135" i="39"/>
  <c r="AO135" i="39"/>
  <c r="AN135" i="39"/>
  <c r="AM135" i="39"/>
  <c r="AL135" i="39"/>
  <c r="AK135" i="39"/>
  <c r="AJ135" i="39"/>
  <c r="AI135" i="39"/>
  <c r="AF135" i="39"/>
  <c r="AE135" i="39"/>
  <c r="Z135" i="39"/>
  <c r="Y135" i="39"/>
  <c r="X135" i="39"/>
  <c r="V135" i="39"/>
  <c r="U135" i="39"/>
  <c r="T135" i="39"/>
  <c r="S135" i="39"/>
  <c r="Q135" i="39"/>
  <c r="P135" i="39"/>
  <c r="O135" i="39"/>
  <c r="N135" i="39"/>
  <c r="M135" i="39"/>
  <c r="L135" i="39"/>
  <c r="K135" i="39"/>
  <c r="J135" i="39"/>
  <c r="I135" i="39"/>
  <c r="AP134" i="39"/>
  <c r="AO134" i="39"/>
  <c r="AN134" i="39"/>
  <c r="AM134" i="39"/>
  <c r="AL134" i="39"/>
  <c r="AK134" i="39"/>
  <c r="AJ134" i="39"/>
  <c r="AI134" i="39"/>
  <c r="AF134" i="39"/>
  <c r="AE134" i="39"/>
  <c r="Z134" i="39"/>
  <c r="Y134" i="39"/>
  <c r="X134" i="39"/>
  <c r="V134" i="39"/>
  <c r="U134" i="39"/>
  <c r="T134" i="39"/>
  <c r="S134" i="39"/>
  <c r="Q134" i="39"/>
  <c r="P134" i="39"/>
  <c r="O134" i="39"/>
  <c r="N134" i="39"/>
  <c r="M134" i="39"/>
  <c r="L134" i="39"/>
  <c r="K134" i="39"/>
  <c r="J134" i="39"/>
  <c r="I134" i="39"/>
  <c r="BB133" i="39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AP131" i="39"/>
  <c r="AO131" i="39"/>
  <c r="AN131" i="39"/>
  <c r="AM131" i="39"/>
  <c r="AL131" i="39"/>
  <c r="AK131" i="39"/>
  <c r="AJ131" i="39"/>
  <c r="AI131" i="39"/>
  <c r="AF131" i="39"/>
  <c r="AE131" i="39"/>
  <c r="Z131" i="39"/>
  <c r="Y131" i="39"/>
  <c r="X131" i="39"/>
  <c r="V131" i="39"/>
  <c r="U131" i="39"/>
  <c r="T131" i="39"/>
  <c r="S131" i="39"/>
  <c r="Q131" i="39"/>
  <c r="P131" i="39"/>
  <c r="O131" i="39"/>
  <c r="N131" i="39"/>
  <c r="M131" i="39"/>
  <c r="L131" i="39"/>
  <c r="K131" i="39"/>
  <c r="J131" i="39"/>
  <c r="I131" i="39"/>
  <c r="AP130" i="39"/>
  <c r="AO130" i="39"/>
  <c r="AN130" i="39"/>
  <c r="AM130" i="39"/>
  <c r="AL130" i="39"/>
  <c r="AK130" i="39"/>
  <c r="AJ130" i="39"/>
  <c r="AI130" i="39"/>
  <c r="AF130" i="39"/>
  <c r="AE130" i="39"/>
  <c r="Z130" i="39"/>
  <c r="Y130" i="39"/>
  <c r="X130" i="39"/>
  <c r="V130" i="39"/>
  <c r="U130" i="39"/>
  <c r="T130" i="39"/>
  <c r="S130" i="39"/>
  <c r="Q130" i="39"/>
  <c r="P130" i="39"/>
  <c r="O130" i="39"/>
  <c r="N130" i="39"/>
  <c r="M130" i="39"/>
  <c r="L130" i="39"/>
  <c r="K130" i="39"/>
  <c r="J130" i="39"/>
  <c r="I130" i="39"/>
  <c r="AP129" i="39"/>
  <c r="AO129" i="39"/>
  <c r="AN129" i="39"/>
  <c r="AM129" i="39"/>
  <c r="AL129" i="39"/>
  <c r="AK129" i="39"/>
  <c r="AJ129" i="39"/>
  <c r="AI129" i="39"/>
  <c r="AF129" i="39"/>
  <c r="AE129" i="39"/>
  <c r="Z129" i="39"/>
  <c r="Y129" i="39"/>
  <c r="X129" i="39"/>
  <c r="V129" i="39"/>
  <c r="U129" i="39"/>
  <c r="T129" i="39"/>
  <c r="S129" i="39"/>
  <c r="Q129" i="39"/>
  <c r="P129" i="39"/>
  <c r="O129" i="39"/>
  <c r="N129" i="39"/>
  <c r="M129" i="39"/>
  <c r="L129" i="39"/>
  <c r="K129" i="39"/>
  <c r="J129" i="39"/>
  <c r="I129" i="39"/>
  <c r="AP128" i="39"/>
  <c r="AO128" i="39"/>
  <c r="AN128" i="39"/>
  <c r="AM128" i="39"/>
  <c r="AL128" i="39"/>
  <c r="AK128" i="39"/>
  <c r="AJ128" i="39"/>
  <c r="AI128" i="39"/>
  <c r="AF128" i="39"/>
  <c r="AE128" i="39"/>
  <c r="Z128" i="39"/>
  <c r="Y128" i="39"/>
  <c r="X128" i="39"/>
  <c r="V128" i="39"/>
  <c r="U128" i="39"/>
  <c r="T128" i="39"/>
  <c r="S128" i="39"/>
  <c r="Q128" i="39"/>
  <c r="P128" i="39"/>
  <c r="O128" i="39"/>
  <c r="N128" i="39"/>
  <c r="M128" i="39"/>
  <c r="L128" i="39"/>
  <c r="K128" i="39"/>
  <c r="J128" i="39"/>
  <c r="I128" i="39"/>
  <c r="O125" i="39"/>
  <c r="I125" i="39"/>
  <c r="AP123" i="39"/>
  <c r="AO123" i="39"/>
  <c r="AN123" i="39"/>
  <c r="AM123" i="39"/>
  <c r="AL123" i="39"/>
  <c r="AK123" i="39"/>
  <c r="AJ123" i="39"/>
  <c r="AI123" i="39"/>
  <c r="AF123" i="39"/>
  <c r="AE123" i="39"/>
  <c r="Z123" i="39"/>
  <c r="Y123" i="39"/>
  <c r="X123" i="39"/>
  <c r="V123" i="39"/>
  <c r="U123" i="39"/>
  <c r="T123" i="39"/>
  <c r="S123" i="39"/>
  <c r="AR122" i="39"/>
  <c r="BB122" i="39" s="1"/>
  <c r="AQ122" i="39"/>
  <c r="AG122" i="39"/>
  <c r="AY122" i="39" s="1"/>
  <c r="AA122" i="39"/>
  <c r="AV122" i="39" s="1"/>
  <c r="R122" i="39"/>
  <c r="W122" i="39" s="1"/>
  <c r="AR121" i="39"/>
  <c r="BB121" i="39" s="1"/>
  <c r="AQ121" i="39"/>
  <c r="AG121" i="39"/>
  <c r="AY121" i="39" s="1"/>
  <c r="AA121" i="39"/>
  <c r="AV121" i="39" s="1"/>
  <c r="R121" i="39"/>
  <c r="W121" i="39" s="1"/>
  <c r="AC121" i="39" s="1"/>
  <c r="AW121" i="39" s="1"/>
  <c r="AR120" i="39"/>
  <c r="BB120" i="39" s="1"/>
  <c r="AQ120" i="39"/>
  <c r="AG120" i="39"/>
  <c r="AY120" i="39" s="1"/>
  <c r="AA120" i="39"/>
  <c r="AV120" i="39" s="1"/>
  <c r="R120" i="39"/>
  <c r="W120" i="39" s="1"/>
  <c r="AR119" i="39"/>
  <c r="AQ119" i="39"/>
  <c r="BA119" i="39" s="1"/>
  <c r="AG119" i="39"/>
  <c r="AA119" i="39"/>
  <c r="R119" i="39"/>
  <c r="AP118" i="39"/>
  <c r="AO118" i="39"/>
  <c r="AN118" i="39"/>
  <c r="AM118" i="39"/>
  <c r="AL118" i="39"/>
  <c r="AK118" i="39"/>
  <c r="AJ118" i="39"/>
  <c r="AI118" i="39"/>
  <c r="AF118" i="39"/>
  <c r="AE118" i="39"/>
  <c r="Z118" i="39"/>
  <c r="Y118" i="39"/>
  <c r="X118" i="39"/>
  <c r="V118" i="39"/>
  <c r="U118" i="39"/>
  <c r="T118" i="39"/>
  <c r="S118" i="39"/>
  <c r="AR117" i="39"/>
  <c r="BB117" i="39" s="1"/>
  <c r="AQ117" i="39"/>
  <c r="BA117" i="39" s="1"/>
  <c r="AG117" i="39"/>
  <c r="AY117" i="39" s="1"/>
  <c r="AA117" i="39"/>
  <c r="AV117" i="39" s="1"/>
  <c r="R117" i="39"/>
  <c r="W117" i="39" s="1"/>
  <c r="AR116" i="39"/>
  <c r="BB116" i="39" s="1"/>
  <c r="AQ116" i="39"/>
  <c r="AG116" i="39"/>
  <c r="AY116" i="39" s="1"/>
  <c r="AA116" i="39"/>
  <c r="AV116" i="39" s="1"/>
  <c r="R116" i="39"/>
  <c r="W116" i="39" s="1"/>
  <c r="AR115" i="39"/>
  <c r="BB115" i="39" s="1"/>
  <c r="AQ115" i="39"/>
  <c r="AG115" i="39"/>
  <c r="AY115" i="39" s="1"/>
  <c r="AA115" i="39"/>
  <c r="AV115" i="39" s="1"/>
  <c r="R115" i="39"/>
  <c r="W115" i="39" s="1"/>
  <c r="AC115" i="39" s="1"/>
  <c r="AP114" i="39"/>
  <c r="AO114" i="39"/>
  <c r="AN114" i="39"/>
  <c r="AM114" i="39"/>
  <c r="AL114" i="39"/>
  <c r="AK114" i="39"/>
  <c r="AJ114" i="39"/>
  <c r="AI114" i="39"/>
  <c r="AF114" i="39"/>
  <c r="AE114" i="39"/>
  <c r="Z114" i="39"/>
  <c r="Y114" i="39"/>
  <c r="X114" i="39"/>
  <c r="V114" i="39"/>
  <c r="U114" i="39"/>
  <c r="T114" i="39"/>
  <c r="S114" i="39"/>
  <c r="AR113" i="39"/>
  <c r="BB113" i="39" s="1"/>
  <c r="AQ113" i="39"/>
  <c r="AG113" i="39"/>
  <c r="AY113" i="39" s="1"/>
  <c r="AA113" i="39"/>
  <c r="AV113" i="39" s="1"/>
  <c r="R113" i="39"/>
  <c r="W113" i="39" s="1"/>
  <c r="AR112" i="39"/>
  <c r="BB112" i="39" s="1"/>
  <c r="AQ112" i="39"/>
  <c r="AG112" i="39"/>
  <c r="AY112" i="39" s="1"/>
  <c r="AA112" i="39"/>
  <c r="AV112" i="39" s="1"/>
  <c r="R112" i="39"/>
  <c r="W112" i="39" s="1"/>
  <c r="AR111" i="39"/>
  <c r="BB111" i="39" s="1"/>
  <c r="AQ111" i="39"/>
  <c r="AG111" i="39"/>
  <c r="AY111" i="39" s="1"/>
  <c r="AA111" i="39"/>
  <c r="AV111" i="39" s="1"/>
  <c r="R111" i="39"/>
  <c r="W111" i="39" s="1"/>
  <c r="AR110" i="39"/>
  <c r="BB110" i="39" s="1"/>
  <c r="AQ110" i="39"/>
  <c r="BA110" i="39" s="1"/>
  <c r="AG110" i="39"/>
  <c r="AA110" i="39"/>
  <c r="AV110" i="39" s="1"/>
  <c r="R110" i="39"/>
  <c r="W110" i="39" s="1"/>
  <c r="AD110" i="39" s="1"/>
  <c r="AX110" i="39" s="1"/>
  <c r="AR109" i="39"/>
  <c r="BB109" i="39" s="1"/>
  <c r="AQ109" i="39"/>
  <c r="AG109" i="39"/>
  <c r="AY109" i="39" s="1"/>
  <c r="AA109" i="39"/>
  <c r="AV109" i="39" s="1"/>
  <c r="R109" i="39"/>
  <c r="W109" i="39" s="1"/>
  <c r="AR108" i="39"/>
  <c r="AQ108" i="39"/>
  <c r="AG108" i="39"/>
  <c r="AY108" i="39" s="1"/>
  <c r="AA108" i="39"/>
  <c r="R108" i="39"/>
  <c r="W108" i="39" s="1"/>
  <c r="AP107" i="39"/>
  <c r="AO107" i="39"/>
  <c r="AN107" i="39"/>
  <c r="AM107" i="39"/>
  <c r="AL107" i="39"/>
  <c r="AK107" i="39"/>
  <c r="AJ107" i="39"/>
  <c r="AI107" i="39"/>
  <c r="AF107" i="39"/>
  <c r="AE107" i="39"/>
  <c r="Z107" i="39"/>
  <c r="Y107" i="39"/>
  <c r="X107" i="39"/>
  <c r="V107" i="39"/>
  <c r="U107" i="39"/>
  <c r="T107" i="39"/>
  <c r="S107" i="39"/>
  <c r="AR106" i="39"/>
  <c r="BB106" i="39" s="1"/>
  <c r="AQ106" i="39"/>
  <c r="BA106" i="39" s="1"/>
  <c r="AG106" i="39"/>
  <c r="AY106" i="39" s="1"/>
  <c r="AA106" i="39"/>
  <c r="AV106" i="39" s="1"/>
  <c r="R106" i="39"/>
  <c r="W106" i="39" s="1"/>
  <c r="AR105" i="39"/>
  <c r="BB105" i="39" s="1"/>
  <c r="AQ105" i="39"/>
  <c r="AG105" i="39"/>
  <c r="AY105" i="39" s="1"/>
  <c r="AA105" i="39"/>
  <c r="AV105" i="39" s="1"/>
  <c r="R105" i="39"/>
  <c r="W105" i="39" s="1"/>
  <c r="AR104" i="39"/>
  <c r="AQ104" i="39"/>
  <c r="BA104" i="39" s="1"/>
  <c r="AG104" i="39"/>
  <c r="AY104" i="39" s="1"/>
  <c r="AA104" i="39"/>
  <c r="AV104" i="39" s="1"/>
  <c r="R104" i="39"/>
  <c r="W104" i="39" s="1"/>
  <c r="AR103" i="39"/>
  <c r="BB103" i="39" s="1"/>
  <c r="AQ103" i="39"/>
  <c r="BA103" i="39" s="1"/>
  <c r="AG103" i="39"/>
  <c r="AY103" i="39" s="1"/>
  <c r="AA103" i="39"/>
  <c r="AV103" i="39" s="1"/>
  <c r="R103" i="39"/>
  <c r="W103" i="39" s="1"/>
  <c r="AR102" i="39"/>
  <c r="BB102" i="39" s="1"/>
  <c r="AQ102" i="39"/>
  <c r="AG102" i="39"/>
  <c r="AA102" i="39"/>
  <c r="AV102" i="39" s="1"/>
  <c r="R102" i="39"/>
  <c r="W102" i="39" s="1"/>
  <c r="AR101" i="39"/>
  <c r="AQ101" i="39"/>
  <c r="AG101" i="39"/>
  <c r="AY101" i="39" s="1"/>
  <c r="AA101" i="39"/>
  <c r="R101" i="39"/>
  <c r="W101" i="39" s="1"/>
  <c r="AP100" i="39"/>
  <c r="AO100" i="39"/>
  <c r="AN100" i="39"/>
  <c r="AM100" i="39"/>
  <c r="AL100" i="39"/>
  <c r="AK100" i="39"/>
  <c r="AJ100" i="39"/>
  <c r="AI100" i="39"/>
  <c r="AF100" i="39"/>
  <c r="AE100" i="39"/>
  <c r="Z100" i="39"/>
  <c r="Y100" i="39"/>
  <c r="X100" i="39"/>
  <c r="V100" i="39"/>
  <c r="U100" i="39"/>
  <c r="T100" i="39"/>
  <c r="S100" i="39"/>
  <c r="AR99" i="39"/>
  <c r="BB99" i="39" s="1"/>
  <c r="AQ99" i="39"/>
  <c r="BA99" i="39" s="1"/>
  <c r="AG99" i="39"/>
  <c r="AY99" i="39" s="1"/>
  <c r="AA99" i="39"/>
  <c r="AV99" i="39" s="1"/>
  <c r="R99" i="39"/>
  <c r="W99" i="39" s="1"/>
  <c r="AR98" i="39"/>
  <c r="BB98" i="39" s="1"/>
  <c r="AQ98" i="39"/>
  <c r="AG98" i="39"/>
  <c r="AY98" i="39" s="1"/>
  <c r="AA98" i="39"/>
  <c r="AV98" i="39" s="1"/>
  <c r="R98" i="39"/>
  <c r="W98" i="39" s="1"/>
  <c r="AR97" i="39"/>
  <c r="BB97" i="39" s="1"/>
  <c r="AQ97" i="39"/>
  <c r="AG97" i="39"/>
  <c r="AY97" i="39" s="1"/>
  <c r="AA97" i="39"/>
  <c r="AV97" i="39" s="1"/>
  <c r="R97" i="39"/>
  <c r="W97" i="39" s="1"/>
  <c r="AC97" i="39" s="1"/>
  <c r="AW97" i="39" s="1"/>
  <c r="AR96" i="39"/>
  <c r="BB96" i="39" s="1"/>
  <c r="AQ96" i="39"/>
  <c r="BA96" i="39" s="1"/>
  <c r="AG96" i="39"/>
  <c r="AY96" i="39" s="1"/>
  <c r="AA96" i="39"/>
  <c r="AV96" i="39" s="1"/>
  <c r="R96" i="39"/>
  <c r="W96" i="39" s="1"/>
  <c r="AR95" i="39"/>
  <c r="BB95" i="39" s="1"/>
  <c r="AQ95" i="39"/>
  <c r="AG95" i="39"/>
  <c r="AY95" i="39" s="1"/>
  <c r="AA95" i="39"/>
  <c r="AV95" i="39" s="1"/>
  <c r="R95" i="39"/>
  <c r="W95" i="39" s="1"/>
  <c r="AR94" i="39"/>
  <c r="BB94" i="39" s="1"/>
  <c r="AQ94" i="39"/>
  <c r="BA94" i="39" s="1"/>
  <c r="AG94" i="39"/>
  <c r="AA94" i="39"/>
  <c r="AV94" i="39" s="1"/>
  <c r="R94" i="39"/>
  <c r="W94" i="39" s="1"/>
  <c r="AP93" i="39"/>
  <c r="AO93" i="39"/>
  <c r="AN93" i="39"/>
  <c r="AM93" i="39"/>
  <c r="AL93" i="39"/>
  <c r="AK93" i="39"/>
  <c r="AJ93" i="39"/>
  <c r="AI93" i="39"/>
  <c r="AF93" i="39"/>
  <c r="AE93" i="39"/>
  <c r="Z93" i="39"/>
  <c r="Y93" i="39"/>
  <c r="X93" i="39"/>
  <c r="V93" i="39"/>
  <c r="U93" i="39"/>
  <c r="T93" i="39"/>
  <c r="S93" i="39"/>
  <c r="AR92" i="39"/>
  <c r="BB92" i="39" s="1"/>
  <c r="AQ92" i="39"/>
  <c r="BA92" i="39" s="1"/>
  <c r="AG92" i="39"/>
  <c r="AY92" i="39" s="1"/>
  <c r="AA92" i="39"/>
  <c r="AV92" i="39" s="1"/>
  <c r="R92" i="39"/>
  <c r="W92" i="39" s="1"/>
  <c r="AR91" i="39"/>
  <c r="BB91" i="39" s="1"/>
  <c r="AQ91" i="39"/>
  <c r="AG91" i="39"/>
  <c r="AY91" i="39" s="1"/>
  <c r="AA91" i="39"/>
  <c r="AV91" i="39" s="1"/>
  <c r="R91" i="39"/>
  <c r="W91" i="39" s="1"/>
  <c r="AR90" i="39"/>
  <c r="AQ90" i="39"/>
  <c r="BA90" i="39" s="1"/>
  <c r="AG90" i="39"/>
  <c r="AY90" i="39" s="1"/>
  <c r="AA90" i="39"/>
  <c r="AV90" i="39" s="1"/>
  <c r="R90" i="39"/>
  <c r="W90" i="39" s="1"/>
  <c r="AD90" i="39" s="1"/>
  <c r="AX90" i="39" s="1"/>
  <c r="AR89" i="39"/>
  <c r="BB89" i="39" s="1"/>
  <c r="AQ89" i="39"/>
  <c r="BA89" i="39" s="1"/>
  <c r="AG89" i="39"/>
  <c r="AY89" i="39" s="1"/>
  <c r="AA89" i="39"/>
  <c r="AV89" i="39" s="1"/>
  <c r="R89" i="39"/>
  <c r="W89" i="39" s="1"/>
  <c r="AC89" i="39" s="1"/>
  <c r="AW89" i="39" s="1"/>
  <c r="AR88" i="39"/>
  <c r="AQ88" i="39"/>
  <c r="AG88" i="39"/>
  <c r="AY88" i="39" s="1"/>
  <c r="AA88" i="39"/>
  <c r="AV88" i="39" s="1"/>
  <c r="R88" i="39"/>
  <c r="W88" i="39" s="1"/>
  <c r="AD88" i="39" s="1"/>
  <c r="AX88" i="39" s="1"/>
  <c r="AR87" i="39"/>
  <c r="BB87" i="39" s="1"/>
  <c r="AQ87" i="39"/>
  <c r="AG87" i="39"/>
  <c r="AY87" i="39" s="1"/>
  <c r="AA87" i="39"/>
  <c r="AV87" i="39" s="1"/>
  <c r="R87" i="39"/>
  <c r="W87" i="39" s="1"/>
  <c r="AU87" i="39" s="1"/>
  <c r="AP86" i="39"/>
  <c r="AO86" i="39"/>
  <c r="AN86" i="39"/>
  <c r="AM86" i="39"/>
  <c r="AL86" i="39"/>
  <c r="AK86" i="39"/>
  <c r="AJ86" i="39"/>
  <c r="AI86" i="39"/>
  <c r="AF86" i="39"/>
  <c r="AE86" i="39"/>
  <c r="Z86" i="39"/>
  <c r="Y86" i="39"/>
  <c r="X86" i="39"/>
  <c r="V86" i="39"/>
  <c r="U86" i="39"/>
  <c r="T86" i="39"/>
  <c r="S86" i="39"/>
  <c r="AR85" i="39"/>
  <c r="BB85" i="39" s="1"/>
  <c r="AQ85" i="39"/>
  <c r="AG85" i="39"/>
  <c r="AY85" i="39" s="1"/>
  <c r="AA85" i="39"/>
  <c r="AV85" i="39" s="1"/>
  <c r="R85" i="39"/>
  <c r="W85" i="39" s="1"/>
  <c r="AR84" i="39"/>
  <c r="AQ84" i="39"/>
  <c r="BA84" i="39" s="1"/>
  <c r="AG84" i="39"/>
  <c r="AY84" i="39" s="1"/>
  <c r="AA84" i="39"/>
  <c r="AV84" i="39" s="1"/>
  <c r="R84" i="39"/>
  <c r="W84" i="39" s="1"/>
  <c r="AU84" i="39" s="1"/>
  <c r="AR83" i="39"/>
  <c r="AQ83" i="39"/>
  <c r="BA83" i="39" s="1"/>
  <c r="AG83" i="39"/>
  <c r="AY83" i="39" s="1"/>
  <c r="AA83" i="39"/>
  <c r="AV83" i="39" s="1"/>
  <c r="R83" i="39"/>
  <c r="W83" i="39" s="1"/>
  <c r="AR82" i="39"/>
  <c r="BB82" i="39" s="1"/>
  <c r="AQ82" i="39"/>
  <c r="AG82" i="39"/>
  <c r="AY82" i="39" s="1"/>
  <c r="AA82" i="39"/>
  <c r="AV82" i="39" s="1"/>
  <c r="R82" i="39"/>
  <c r="W82" i="39" s="1"/>
  <c r="AU82" i="39" s="1"/>
  <c r="AR81" i="39"/>
  <c r="BB81" i="39" s="1"/>
  <c r="AQ81" i="39"/>
  <c r="AG81" i="39"/>
  <c r="AY81" i="39" s="1"/>
  <c r="AA81" i="39"/>
  <c r="AV81" i="39" s="1"/>
  <c r="R81" i="39"/>
  <c r="W81" i="39" s="1"/>
  <c r="AR80" i="39"/>
  <c r="AQ80" i="39"/>
  <c r="BA80" i="39" s="1"/>
  <c r="AG80" i="39"/>
  <c r="AA80" i="39"/>
  <c r="AV80" i="39" s="1"/>
  <c r="R80" i="39"/>
  <c r="W80" i="39" s="1"/>
  <c r="AP79" i="39"/>
  <c r="AO79" i="39"/>
  <c r="AN79" i="39"/>
  <c r="AM79" i="39"/>
  <c r="AL79" i="39"/>
  <c r="AK79" i="39"/>
  <c r="AJ79" i="39"/>
  <c r="AI79" i="39"/>
  <c r="AF79" i="39"/>
  <c r="AE79" i="39"/>
  <c r="Z79" i="39"/>
  <c r="Y79" i="39"/>
  <c r="X79" i="39"/>
  <c r="V79" i="39"/>
  <c r="U79" i="39"/>
  <c r="T79" i="39"/>
  <c r="S79" i="39"/>
  <c r="AR78" i="39"/>
  <c r="BB78" i="39" s="1"/>
  <c r="AQ78" i="39"/>
  <c r="AG78" i="39"/>
  <c r="AY78" i="39" s="1"/>
  <c r="AA78" i="39"/>
  <c r="AV78" i="39" s="1"/>
  <c r="R78" i="39"/>
  <c r="W78" i="39" s="1"/>
  <c r="AR77" i="39"/>
  <c r="BB77" i="39" s="1"/>
  <c r="AQ77" i="39"/>
  <c r="AG77" i="39"/>
  <c r="AY77" i="39" s="1"/>
  <c r="AA77" i="39"/>
  <c r="AV77" i="39" s="1"/>
  <c r="R77" i="39"/>
  <c r="W77" i="39" s="1"/>
  <c r="AC77" i="39" s="1"/>
  <c r="AW77" i="39" s="1"/>
  <c r="AR76" i="39"/>
  <c r="BB76" i="39" s="1"/>
  <c r="AQ76" i="39"/>
  <c r="AG76" i="39"/>
  <c r="AY76" i="39" s="1"/>
  <c r="AA76" i="39"/>
  <c r="AV76" i="39" s="1"/>
  <c r="R76" i="39"/>
  <c r="W76" i="39" s="1"/>
  <c r="AR75" i="39"/>
  <c r="BB75" i="39" s="1"/>
  <c r="AQ75" i="39"/>
  <c r="BA75" i="39" s="1"/>
  <c r="AG75" i="39"/>
  <c r="AY75" i="39" s="1"/>
  <c r="AA75" i="39"/>
  <c r="AV75" i="39" s="1"/>
  <c r="R75" i="39"/>
  <c r="W75" i="39" s="1"/>
  <c r="AR74" i="39"/>
  <c r="BB74" i="39" s="1"/>
  <c r="AQ74" i="39"/>
  <c r="BA74" i="39" s="1"/>
  <c r="AG74" i="39"/>
  <c r="AY74" i="39" s="1"/>
  <c r="AA74" i="39"/>
  <c r="R74" i="39"/>
  <c r="W74" i="39" s="1"/>
  <c r="AR73" i="39"/>
  <c r="AQ73" i="39"/>
  <c r="AG73" i="39"/>
  <c r="AA73" i="39"/>
  <c r="AV73" i="39" s="1"/>
  <c r="R73" i="39"/>
  <c r="AP72" i="39"/>
  <c r="AO72" i="39"/>
  <c r="AN72" i="39"/>
  <c r="AM72" i="39"/>
  <c r="AL72" i="39"/>
  <c r="AK72" i="39"/>
  <c r="AJ72" i="39"/>
  <c r="AI72" i="39"/>
  <c r="AF72" i="39"/>
  <c r="AE72" i="39"/>
  <c r="Z72" i="39"/>
  <c r="Y72" i="39"/>
  <c r="X72" i="39"/>
  <c r="V72" i="39"/>
  <c r="U72" i="39"/>
  <c r="T72" i="39"/>
  <c r="S72" i="39"/>
  <c r="AR71" i="39"/>
  <c r="BB71" i="39" s="1"/>
  <c r="AQ71" i="39"/>
  <c r="AG71" i="39"/>
  <c r="AY71" i="39" s="1"/>
  <c r="AA71" i="39"/>
  <c r="AV71" i="39" s="1"/>
  <c r="R71" i="39"/>
  <c r="W71" i="39" s="1"/>
  <c r="AR70" i="39"/>
  <c r="BB70" i="39" s="1"/>
  <c r="AQ70" i="39"/>
  <c r="AG70" i="39"/>
  <c r="AY70" i="39" s="1"/>
  <c r="AA70" i="39"/>
  <c r="AV70" i="39" s="1"/>
  <c r="R70" i="39"/>
  <c r="W70" i="39" s="1"/>
  <c r="AU70" i="39" s="1"/>
  <c r="AR69" i="39"/>
  <c r="BB69" i="39" s="1"/>
  <c r="AQ69" i="39"/>
  <c r="AG69" i="39"/>
  <c r="AY69" i="39" s="1"/>
  <c r="AA69" i="39"/>
  <c r="AV69" i="39" s="1"/>
  <c r="R69" i="39"/>
  <c r="W69" i="39" s="1"/>
  <c r="AU69" i="39" s="1"/>
  <c r="AR68" i="39"/>
  <c r="BB68" i="39" s="1"/>
  <c r="AQ68" i="39"/>
  <c r="AG68" i="39"/>
  <c r="AY68" i="39" s="1"/>
  <c r="AA68" i="39"/>
  <c r="AV68" i="39" s="1"/>
  <c r="R68" i="39"/>
  <c r="W68" i="39" s="1"/>
  <c r="AR67" i="39"/>
  <c r="BB67" i="39" s="1"/>
  <c r="AQ67" i="39"/>
  <c r="BA67" i="39" s="1"/>
  <c r="AG67" i="39"/>
  <c r="AY67" i="39" s="1"/>
  <c r="AA67" i="39"/>
  <c r="AV67" i="39" s="1"/>
  <c r="R67" i="39"/>
  <c r="W67" i="39" s="1"/>
  <c r="AC67" i="39" s="1"/>
  <c r="AW67" i="39" s="1"/>
  <c r="AR66" i="39"/>
  <c r="BB66" i="39" s="1"/>
  <c r="AQ66" i="39"/>
  <c r="AG66" i="39"/>
  <c r="AA66" i="39"/>
  <c r="R66" i="39"/>
  <c r="W66" i="39" s="1"/>
  <c r="AP65" i="39"/>
  <c r="AO65" i="39"/>
  <c r="AN65" i="39"/>
  <c r="AM65" i="39"/>
  <c r="AL65" i="39"/>
  <c r="AK65" i="39"/>
  <c r="AJ65" i="39"/>
  <c r="AI65" i="39"/>
  <c r="AF65" i="39"/>
  <c r="AE65" i="39"/>
  <c r="Z65" i="39"/>
  <c r="Y65" i="39"/>
  <c r="X65" i="39"/>
  <c r="V65" i="39"/>
  <c r="U65" i="39"/>
  <c r="T65" i="39"/>
  <c r="S65" i="39"/>
  <c r="AR64" i="39"/>
  <c r="BB64" i="39" s="1"/>
  <c r="AQ64" i="39"/>
  <c r="BA64" i="39" s="1"/>
  <c r="AG64" i="39"/>
  <c r="AY64" i="39" s="1"/>
  <c r="AA64" i="39"/>
  <c r="AV64" i="39" s="1"/>
  <c r="R64" i="39"/>
  <c r="W64" i="39" s="1"/>
  <c r="AR63" i="39"/>
  <c r="BB63" i="39" s="1"/>
  <c r="AQ63" i="39"/>
  <c r="AG63" i="39"/>
  <c r="AY63" i="39" s="1"/>
  <c r="AA63" i="39"/>
  <c r="AV63" i="39" s="1"/>
  <c r="R63" i="39"/>
  <c r="W63" i="39" s="1"/>
  <c r="AR62" i="39"/>
  <c r="BB62" i="39" s="1"/>
  <c r="AQ62" i="39"/>
  <c r="AG62" i="39"/>
  <c r="AY62" i="39" s="1"/>
  <c r="AA62" i="39"/>
  <c r="AV62" i="39" s="1"/>
  <c r="R62" i="39"/>
  <c r="W62" i="39" s="1"/>
  <c r="AR61" i="39"/>
  <c r="BB61" i="39" s="1"/>
  <c r="AQ61" i="39"/>
  <c r="AG61" i="39"/>
  <c r="AY61" i="39" s="1"/>
  <c r="AA61" i="39"/>
  <c r="AV61" i="39" s="1"/>
  <c r="R61" i="39"/>
  <c r="W61" i="39" s="1"/>
  <c r="AD61" i="39" s="1"/>
  <c r="AX61" i="39" s="1"/>
  <c r="AR60" i="39"/>
  <c r="BB60" i="39" s="1"/>
  <c r="AQ60" i="39"/>
  <c r="BA60" i="39" s="1"/>
  <c r="AG60" i="39"/>
  <c r="AY60" i="39" s="1"/>
  <c r="AA60" i="39"/>
  <c r="R60" i="39"/>
  <c r="W60" i="39" s="1"/>
  <c r="AR59" i="39"/>
  <c r="BB59" i="39" s="1"/>
  <c r="AQ59" i="39"/>
  <c r="BA59" i="39" s="1"/>
  <c r="AG59" i="39"/>
  <c r="AY59" i="39" s="1"/>
  <c r="AA59" i="39"/>
  <c r="AV59" i="39" s="1"/>
  <c r="R59" i="39"/>
  <c r="W59" i="39" s="1"/>
  <c r="AP58" i="39"/>
  <c r="AO58" i="39"/>
  <c r="AN58" i="39"/>
  <c r="AM58" i="39"/>
  <c r="AL58" i="39"/>
  <c r="AK58" i="39"/>
  <c r="AJ58" i="39"/>
  <c r="AI58" i="39"/>
  <c r="AF58" i="39"/>
  <c r="AE58" i="39"/>
  <c r="Z58" i="39"/>
  <c r="Y58" i="39"/>
  <c r="X58" i="39"/>
  <c r="V58" i="39"/>
  <c r="U58" i="39"/>
  <c r="T58" i="39"/>
  <c r="S58" i="39"/>
  <c r="AR57" i="39"/>
  <c r="AQ57" i="39"/>
  <c r="AG57" i="39"/>
  <c r="AY57" i="39" s="1"/>
  <c r="AY58" i="39" s="1"/>
  <c r="AA57" i="39"/>
  <c r="AV57" i="39" s="1"/>
  <c r="AV58" i="39" s="1"/>
  <c r="R57" i="39"/>
  <c r="AP56" i="39"/>
  <c r="AO56" i="39"/>
  <c r="AN56" i="39"/>
  <c r="AM56" i="39"/>
  <c r="AL56" i="39"/>
  <c r="AK56" i="39"/>
  <c r="AJ56" i="39"/>
  <c r="AI56" i="39"/>
  <c r="AF56" i="39"/>
  <c r="AE56" i="39"/>
  <c r="Z56" i="39"/>
  <c r="Y56" i="39"/>
  <c r="X56" i="39"/>
  <c r="V56" i="39"/>
  <c r="U56" i="39"/>
  <c r="T56" i="39"/>
  <c r="S56" i="39"/>
  <c r="AR55" i="39"/>
  <c r="BB55" i="39" s="1"/>
  <c r="AQ55" i="39"/>
  <c r="AG55" i="39"/>
  <c r="AY55" i="39" s="1"/>
  <c r="AA55" i="39"/>
  <c r="R55" i="39"/>
  <c r="W55" i="39" s="1"/>
  <c r="AR54" i="39"/>
  <c r="AQ54" i="39"/>
  <c r="BA54" i="39" s="1"/>
  <c r="AG54" i="39"/>
  <c r="AY54" i="39" s="1"/>
  <c r="AA54" i="39"/>
  <c r="AV54" i="39" s="1"/>
  <c r="R54" i="39"/>
  <c r="W54" i="39" s="1"/>
  <c r="AR53" i="39"/>
  <c r="BB53" i="39" s="1"/>
  <c r="AQ53" i="39"/>
  <c r="AG53" i="39"/>
  <c r="AY53" i="39" s="1"/>
  <c r="AA53" i="39"/>
  <c r="AV53" i="39" s="1"/>
  <c r="R53" i="39"/>
  <c r="AR52" i="39"/>
  <c r="BB52" i="39" s="1"/>
  <c r="AQ52" i="39"/>
  <c r="AG52" i="39"/>
  <c r="AY52" i="39" s="1"/>
  <c r="AA52" i="39"/>
  <c r="AV52" i="39" s="1"/>
  <c r="R52" i="39"/>
  <c r="W52" i="39" s="1"/>
  <c r="AR51" i="39"/>
  <c r="BB51" i="39" s="1"/>
  <c r="AQ51" i="39"/>
  <c r="AG51" i="39"/>
  <c r="AY51" i="39" s="1"/>
  <c r="AA51" i="39"/>
  <c r="AV51" i="39" s="1"/>
  <c r="R51" i="39"/>
  <c r="W51" i="39" s="1"/>
  <c r="AP50" i="39"/>
  <c r="AO50" i="39"/>
  <c r="AN50" i="39"/>
  <c r="AM50" i="39"/>
  <c r="AL50" i="39"/>
  <c r="AK50" i="39"/>
  <c r="AJ50" i="39"/>
  <c r="AI50" i="39"/>
  <c r="AF50" i="39"/>
  <c r="AE50" i="39"/>
  <c r="Z50" i="39"/>
  <c r="Y50" i="39"/>
  <c r="X50" i="39"/>
  <c r="V50" i="39"/>
  <c r="U50" i="39"/>
  <c r="T50" i="39"/>
  <c r="S50" i="39"/>
  <c r="AR49" i="39"/>
  <c r="BB49" i="39" s="1"/>
  <c r="AQ49" i="39"/>
  <c r="BA49" i="39" s="1"/>
  <c r="AG49" i="39"/>
  <c r="AY49" i="39" s="1"/>
  <c r="AA49" i="39"/>
  <c r="AV49" i="39" s="1"/>
  <c r="R49" i="39"/>
  <c r="W49" i="39" s="1"/>
  <c r="AD49" i="39" s="1"/>
  <c r="AX49" i="39" s="1"/>
  <c r="AR48" i="39"/>
  <c r="BB48" i="39" s="1"/>
  <c r="AQ48" i="39"/>
  <c r="AG48" i="39"/>
  <c r="AY48" i="39" s="1"/>
  <c r="AA48" i="39"/>
  <c r="AV48" i="39" s="1"/>
  <c r="R48" i="39"/>
  <c r="W48" i="39" s="1"/>
  <c r="AR47" i="39"/>
  <c r="AQ47" i="39"/>
  <c r="BA47" i="39" s="1"/>
  <c r="AG47" i="39"/>
  <c r="AY47" i="39" s="1"/>
  <c r="AA47" i="39"/>
  <c r="R47" i="39"/>
  <c r="W47" i="39" s="1"/>
  <c r="AP46" i="39"/>
  <c r="AO46" i="39"/>
  <c r="AN46" i="39"/>
  <c r="AM46" i="39"/>
  <c r="AL46" i="39"/>
  <c r="AK46" i="39"/>
  <c r="AJ46" i="39"/>
  <c r="AI46" i="39"/>
  <c r="AF46" i="39"/>
  <c r="AE46" i="39"/>
  <c r="Z46" i="39"/>
  <c r="Y46" i="39"/>
  <c r="X46" i="39"/>
  <c r="V46" i="39"/>
  <c r="U46" i="39"/>
  <c r="T46" i="39"/>
  <c r="S46" i="39"/>
  <c r="AR45" i="39"/>
  <c r="BB45" i="39" s="1"/>
  <c r="BB46" i="39" s="1"/>
  <c r="AQ45" i="39"/>
  <c r="BA45" i="39" s="1"/>
  <c r="BA46" i="39" s="1"/>
  <c r="AG45" i="39"/>
  <c r="AA45" i="39"/>
  <c r="R45" i="39"/>
  <c r="R46" i="39" s="1"/>
  <c r="AP44" i="39"/>
  <c r="AO44" i="39"/>
  <c r="AN44" i="39"/>
  <c r="AM44" i="39"/>
  <c r="AL44" i="39"/>
  <c r="AK44" i="39"/>
  <c r="AJ44" i="39"/>
  <c r="AI44" i="39"/>
  <c r="AF44" i="39"/>
  <c r="AE44" i="39"/>
  <c r="Z44" i="39"/>
  <c r="Y44" i="39"/>
  <c r="X44" i="39"/>
  <c r="V44" i="39"/>
  <c r="U44" i="39"/>
  <c r="T44" i="39"/>
  <c r="S44" i="39"/>
  <c r="AR43" i="39"/>
  <c r="BB43" i="39" s="1"/>
  <c r="AQ43" i="39"/>
  <c r="AG43" i="39"/>
  <c r="AG44" i="39" s="1"/>
  <c r="AA43" i="39"/>
  <c r="AV43" i="39" s="1"/>
  <c r="AV44" i="39" s="1"/>
  <c r="R43" i="39"/>
  <c r="AP42" i="39"/>
  <c r="AO42" i="39"/>
  <c r="AN42" i="39"/>
  <c r="AM42" i="39"/>
  <c r="AL42" i="39"/>
  <c r="AK42" i="39"/>
  <c r="AJ42" i="39"/>
  <c r="AI42" i="39"/>
  <c r="AF42" i="39"/>
  <c r="AE42" i="39"/>
  <c r="Z42" i="39"/>
  <c r="Y42" i="39"/>
  <c r="X42" i="39"/>
  <c r="V42" i="39"/>
  <c r="U42" i="39"/>
  <c r="T42" i="39"/>
  <c r="S42" i="39"/>
  <c r="AR41" i="39"/>
  <c r="AQ41" i="39"/>
  <c r="BA41" i="39" s="1"/>
  <c r="AG41" i="39"/>
  <c r="AY41" i="39" s="1"/>
  <c r="AA41" i="39"/>
  <c r="AV41" i="39" s="1"/>
  <c r="R41" i="39"/>
  <c r="W41" i="39" s="1"/>
  <c r="AR40" i="39"/>
  <c r="BB40" i="39" s="1"/>
  <c r="AQ40" i="39"/>
  <c r="AG40" i="39"/>
  <c r="AY40" i="39" s="1"/>
  <c r="AA40" i="39"/>
  <c r="AV40" i="39" s="1"/>
  <c r="R40" i="39"/>
  <c r="W40" i="39" s="1"/>
  <c r="AD40" i="39" s="1"/>
  <c r="AX40" i="39" s="1"/>
  <c r="AR39" i="39"/>
  <c r="BB39" i="39" s="1"/>
  <c r="AQ39" i="39"/>
  <c r="AG39" i="39"/>
  <c r="AY39" i="39" s="1"/>
  <c r="AA39" i="39"/>
  <c r="AV39" i="39" s="1"/>
  <c r="R39" i="39"/>
  <c r="W39" i="39" s="1"/>
  <c r="AR38" i="39"/>
  <c r="BB38" i="39" s="1"/>
  <c r="AQ38" i="39"/>
  <c r="BA38" i="39" s="1"/>
  <c r="AG38" i="39"/>
  <c r="AA38" i="39"/>
  <c r="AV38" i="39" s="1"/>
  <c r="R38" i="39"/>
  <c r="W38" i="39" s="1"/>
  <c r="AR37" i="39"/>
  <c r="AQ37" i="39"/>
  <c r="AG37" i="39"/>
  <c r="AY37" i="39" s="1"/>
  <c r="AA37" i="39"/>
  <c r="R37" i="39"/>
  <c r="AP36" i="39"/>
  <c r="AO36" i="39"/>
  <c r="AN36" i="39"/>
  <c r="AM36" i="39"/>
  <c r="AL36" i="39"/>
  <c r="AK36" i="39"/>
  <c r="AJ36" i="39"/>
  <c r="AI36" i="39"/>
  <c r="AF36" i="39"/>
  <c r="AE36" i="39"/>
  <c r="Z36" i="39"/>
  <c r="Y36" i="39"/>
  <c r="X36" i="39"/>
  <c r="V36" i="39"/>
  <c r="U36" i="39"/>
  <c r="T36" i="39"/>
  <c r="S36" i="39"/>
  <c r="AR35" i="39"/>
  <c r="BB35" i="39" s="1"/>
  <c r="AQ35" i="39"/>
  <c r="AG35" i="39"/>
  <c r="AY35" i="39" s="1"/>
  <c r="AA35" i="39"/>
  <c r="AV35" i="39" s="1"/>
  <c r="R35" i="39"/>
  <c r="W35" i="39" s="1"/>
  <c r="AD35" i="39" s="1"/>
  <c r="AX35" i="39" s="1"/>
  <c r="AR34" i="39"/>
  <c r="AQ34" i="39"/>
  <c r="BA34" i="39" s="1"/>
  <c r="AG34" i="39"/>
  <c r="AY34" i="39" s="1"/>
  <c r="AA34" i="39"/>
  <c r="AV34" i="39" s="1"/>
  <c r="R34" i="39"/>
  <c r="W34" i="39" s="1"/>
  <c r="AC34" i="39" s="1"/>
  <c r="AW34" i="39" s="1"/>
  <c r="AR33" i="39"/>
  <c r="AQ33" i="39"/>
  <c r="BA33" i="39" s="1"/>
  <c r="AG33" i="39"/>
  <c r="AY33" i="39" s="1"/>
  <c r="AA33" i="39"/>
  <c r="AV33" i="39" s="1"/>
  <c r="R33" i="39"/>
  <c r="W33" i="39" s="1"/>
  <c r="AR32" i="39"/>
  <c r="BB32" i="39" s="1"/>
  <c r="AQ32" i="39"/>
  <c r="AG32" i="39"/>
  <c r="AA32" i="39"/>
  <c r="AV32" i="39" s="1"/>
  <c r="R32" i="39"/>
  <c r="W32" i="39" s="1"/>
  <c r="AD32" i="39" s="1"/>
  <c r="AX32" i="39" s="1"/>
  <c r="AR31" i="39"/>
  <c r="AQ31" i="39"/>
  <c r="BA31" i="39" s="1"/>
  <c r="AG31" i="39"/>
  <c r="AY31" i="39" s="1"/>
  <c r="AA31" i="39"/>
  <c r="AV31" i="39" s="1"/>
  <c r="R31" i="39"/>
  <c r="W31" i="39" s="1"/>
  <c r="AC31" i="39" s="1"/>
  <c r="AP30" i="39"/>
  <c r="AO30" i="39"/>
  <c r="AN30" i="39"/>
  <c r="AM30" i="39"/>
  <c r="AL30" i="39"/>
  <c r="AK30" i="39"/>
  <c r="AJ30" i="39"/>
  <c r="AI30" i="39"/>
  <c r="AF30" i="39"/>
  <c r="AE30" i="39"/>
  <c r="Z30" i="39"/>
  <c r="Y30" i="39"/>
  <c r="X30" i="39"/>
  <c r="V30" i="39"/>
  <c r="U30" i="39"/>
  <c r="T30" i="39"/>
  <c r="S30" i="39"/>
  <c r="AR29" i="39"/>
  <c r="BB29" i="39" s="1"/>
  <c r="AQ29" i="39"/>
  <c r="AG29" i="39"/>
  <c r="AY29" i="39" s="1"/>
  <c r="AA29" i="39"/>
  <c r="AV29" i="39" s="1"/>
  <c r="R29" i="39"/>
  <c r="W29" i="39" s="1"/>
  <c r="AC29" i="39" s="1"/>
  <c r="AW29" i="39" s="1"/>
  <c r="AR28" i="39"/>
  <c r="BB28" i="39" s="1"/>
  <c r="AQ28" i="39"/>
  <c r="BA28" i="39" s="1"/>
  <c r="AG28" i="39"/>
  <c r="AY28" i="39" s="1"/>
  <c r="AA28" i="39"/>
  <c r="AV28" i="39" s="1"/>
  <c r="R28" i="39"/>
  <c r="W28" i="39" s="1"/>
  <c r="AR27" i="39"/>
  <c r="BB27" i="39" s="1"/>
  <c r="AQ27" i="39"/>
  <c r="AG27" i="39"/>
  <c r="AY27" i="39" s="1"/>
  <c r="AA27" i="39"/>
  <c r="AV27" i="39" s="1"/>
  <c r="R27" i="39"/>
  <c r="W27" i="39" s="1"/>
  <c r="AR26" i="39"/>
  <c r="BB26" i="39" s="1"/>
  <c r="AQ26" i="39"/>
  <c r="AG26" i="39"/>
  <c r="AY26" i="39" s="1"/>
  <c r="AA26" i="39"/>
  <c r="AV26" i="39" s="1"/>
  <c r="R26" i="39"/>
  <c r="W26" i="39" s="1"/>
  <c r="AR25" i="39"/>
  <c r="AQ25" i="39"/>
  <c r="BA25" i="39" s="1"/>
  <c r="AG25" i="39"/>
  <c r="AA25" i="39"/>
  <c r="R25" i="39"/>
  <c r="AP24" i="39"/>
  <c r="AO24" i="39"/>
  <c r="AN24" i="39"/>
  <c r="AM24" i="39"/>
  <c r="AL24" i="39"/>
  <c r="AK24" i="39"/>
  <c r="AJ24" i="39"/>
  <c r="AI24" i="39"/>
  <c r="AF24" i="39"/>
  <c r="AE24" i="39"/>
  <c r="Z24" i="39"/>
  <c r="Y24" i="39"/>
  <c r="X24" i="39"/>
  <c r="V24" i="39"/>
  <c r="U24" i="39"/>
  <c r="T24" i="39"/>
  <c r="S24" i="39"/>
  <c r="AR23" i="39"/>
  <c r="BB23" i="39" s="1"/>
  <c r="AQ23" i="39"/>
  <c r="BA23" i="39" s="1"/>
  <c r="AG23" i="39"/>
  <c r="AY23" i="39" s="1"/>
  <c r="AA23" i="39"/>
  <c r="AV23" i="39" s="1"/>
  <c r="R23" i="39"/>
  <c r="W23" i="39" s="1"/>
  <c r="AU23" i="39" s="1"/>
  <c r="AR22" i="39"/>
  <c r="BB22" i="39" s="1"/>
  <c r="AQ22" i="39"/>
  <c r="BA22" i="39" s="1"/>
  <c r="AG22" i="39"/>
  <c r="AA22" i="39"/>
  <c r="R22" i="39"/>
  <c r="W22" i="39" s="1"/>
  <c r="AR21" i="39"/>
  <c r="BB21" i="39" s="1"/>
  <c r="AQ21" i="39"/>
  <c r="BA21" i="39" s="1"/>
  <c r="AG21" i="39"/>
  <c r="AY21" i="39" s="1"/>
  <c r="AA21" i="39"/>
  <c r="AV21" i="39" s="1"/>
  <c r="R21" i="39"/>
  <c r="W21" i="39" s="1"/>
  <c r="AR20" i="39"/>
  <c r="AQ20" i="39"/>
  <c r="AG20" i="39"/>
  <c r="AY20" i="39" s="1"/>
  <c r="AA20" i="39"/>
  <c r="AV20" i="39" s="1"/>
  <c r="R20" i="39"/>
  <c r="W20" i="39" s="1"/>
  <c r="AR19" i="39"/>
  <c r="BB19" i="39" s="1"/>
  <c r="AQ19" i="39"/>
  <c r="AG19" i="39"/>
  <c r="AA19" i="39"/>
  <c r="R19" i="39"/>
  <c r="AP18" i="39"/>
  <c r="AO18" i="39"/>
  <c r="AN18" i="39"/>
  <c r="AM18" i="39"/>
  <c r="AL18" i="39"/>
  <c r="AK18" i="39"/>
  <c r="AJ18" i="39"/>
  <c r="AI18" i="39"/>
  <c r="AF18" i="39"/>
  <c r="AE18" i="39"/>
  <c r="Z18" i="39"/>
  <c r="Y18" i="39"/>
  <c r="X18" i="39"/>
  <c r="V18" i="39"/>
  <c r="U18" i="39"/>
  <c r="T18" i="39"/>
  <c r="S18" i="39"/>
  <c r="AR17" i="39"/>
  <c r="AQ17" i="39"/>
  <c r="AG17" i="39"/>
  <c r="AY17" i="39" s="1"/>
  <c r="AA17" i="39"/>
  <c r="R17" i="39"/>
  <c r="AR16" i="39"/>
  <c r="BB16" i="39" s="1"/>
  <c r="AQ16" i="39"/>
  <c r="AG16" i="39"/>
  <c r="AA16" i="39"/>
  <c r="AV16" i="39" s="1"/>
  <c r="R16" i="39"/>
  <c r="AR15" i="39"/>
  <c r="AQ15" i="39"/>
  <c r="AG15" i="39"/>
  <c r="AY15" i="39" s="1"/>
  <c r="AA15" i="39"/>
  <c r="AV15" i="39" s="1"/>
  <c r="R15" i="39"/>
  <c r="W15" i="39" s="1"/>
  <c r="AU15" i="39" s="1"/>
  <c r="AR14" i="39"/>
  <c r="AQ14" i="39"/>
  <c r="AG14" i="39"/>
  <c r="AY14" i="39" s="1"/>
  <c r="AA14" i="39"/>
  <c r="R14" i="39"/>
  <c r="AP13" i="39"/>
  <c r="AO13" i="39"/>
  <c r="AN13" i="39"/>
  <c r="AM13" i="39"/>
  <c r="AL13" i="39"/>
  <c r="AK13" i="39"/>
  <c r="AJ13" i="39"/>
  <c r="AI13" i="39"/>
  <c r="AF13" i="39"/>
  <c r="AE13" i="39"/>
  <c r="Z13" i="39"/>
  <c r="Y13" i="39"/>
  <c r="X13" i="39"/>
  <c r="V13" i="39"/>
  <c r="U13" i="39"/>
  <c r="T13" i="39"/>
  <c r="S13" i="39"/>
  <c r="AR12" i="39"/>
  <c r="AQ12" i="39"/>
  <c r="BA12" i="39" s="1"/>
  <c r="AG12" i="39"/>
  <c r="AA12" i="39"/>
  <c r="R12" i="39"/>
  <c r="B18" i="47"/>
  <c r="B17" i="47"/>
  <c r="B16" i="47"/>
  <c r="B15" i="47"/>
  <c r="B14" i="47"/>
  <c r="B13" i="47"/>
  <c r="AP316" i="32"/>
  <c r="AO316" i="32"/>
  <c r="AN316" i="32"/>
  <c r="AM316" i="32"/>
  <c r="AL316" i="32"/>
  <c r="AK316" i="32"/>
  <c r="AJ316" i="32"/>
  <c r="AI316" i="32"/>
  <c r="AF316" i="32"/>
  <c r="AE316" i="32"/>
  <c r="Z316" i="32"/>
  <c r="Y316" i="32"/>
  <c r="X316" i="32"/>
  <c r="V316" i="32"/>
  <c r="U316" i="32"/>
  <c r="T316" i="32"/>
  <c r="S316" i="32"/>
  <c r="Q316" i="32"/>
  <c r="P316" i="32"/>
  <c r="O316" i="32"/>
  <c r="N316" i="32"/>
  <c r="M316" i="32"/>
  <c r="L316" i="32"/>
  <c r="K316" i="32"/>
  <c r="J316" i="32"/>
  <c r="I316" i="32"/>
  <c r="AP315" i="32"/>
  <c r="AO315" i="32"/>
  <c r="AN315" i="32"/>
  <c r="AM315" i="32"/>
  <c r="AL315" i="32"/>
  <c r="AK315" i="32"/>
  <c r="AJ315" i="32"/>
  <c r="AI315" i="32"/>
  <c r="AF315" i="32"/>
  <c r="AE315" i="32"/>
  <c r="Z315" i="32"/>
  <c r="Y315" i="32"/>
  <c r="X315" i="32"/>
  <c r="V315" i="32"/>
  <c r="U315" i="32"/>
  <c r="T315" i="32"/>
  <c r="S315" i="32"/>
  <c r="Q315" i="32"/>
  <c r="P315" i="32"/>
  <c r="O315" i="32"/>
  <c r="N315" i="32"/>
  <c r="M315" i="32"/>
  <c r="L315" i="32"/>
  <c r="K315" i="32"/>
  <c r="J315" i="32"/>
  <c r="I315" i="32"/>
  <c r="AP314" i="32"/>
  <c r="AO314" i="32"/>
  <c r="AN314" i="32"/>
  <c r="AM314" i="32"/>
  <c r="AL314" i="32"/>
  <c r="AK314" i="32"/>
  <c r="AJ314" i="32"/>
  <c r="AI314" i="32"/>
  <c r="AF314" i="32"/>
  <c r="AE314" i="32"/>
  <c r="Z314" i="32"/>
  <c r="Y314" i="32"/>
  <c r="X314" i="32"/>
  <c r="V314" i="32"/>
  <c r="U314" i="32"/>
  <c r="T314" i="32"/>
  <c r="S314" i="32"/>
  <c r="Q314" i="32"/>
  <c r="P314" i="32"/>
  <c r="O314" i="32"/>
  <c r="N314" i="32"/>
  <c r="M314" i="32"/>
  <c r="L314" i="32"/>
  <c r="K314" i="32"/>
  <c r="J314" i="32"/>
  <c r="I314" i="32"/>
  <c r="AP313" i="32"/>
  <c r="AO313" i="32"/>
  <c r="AN313" i="32"/>
  <c r="AM313" i="32"/>
  <c r="AL313" i="32"/>
  <c r="AK313" i="32"/>
  <c r="AJ313" i="32"/>
  <c r="AI313" i="32"/>
  <c r="AF313" i="32"/>
  <c r="AE313" i="32"/>
  <c r="Z313" i="32"/>
  <c r="Y313" i="32"/>
  <c r="X313" i="32"/>
  <c r="V313" i="32"/>
  <c r="U313" i="32"/>
  <c r="T313" i="32"/>
  <c r="S313" i="32"/>
  <c r="Q313" i="32"/>
  <c r="P313" i="32"/>
  <c r="O313" i="32"/>
  <c r="N313" i="32"/>
  <c r="M313" i="32"/>
  <c r="L313" i="32"/>
  <c r="K313" i="32"/>
  <c r="J313" i="32"/>
  <c r="I313" i="32"/>
  <c r="AP312" i="32"/>
  <c r="AO312" i="32"/>
  <c r="AN312" i="32"/>
  <c r="AM312" i="32"/>
  <c r="AL312" i="32"/>
  <c r="AK312" i="32"/>
  <c r="AJ312" i="32"/>
  <c r="AI312" i="32"/>
  <c r="AF312" i="32"/>
  <c r="AE312" i="32"/>
  <c r="Z312" i="32"/>
  <c r="Y312" i="32"/>
  <c r="X312" i="32"/>
  <c r="V312" i="32"/>
  <c r="U312" i="32"/>
  <c r="T312" i="32"/>
  <c r="S312" i="32"/>
  <c r="Q312" i="32"/>
  <c r="P312" i="32"/>
  <c r="O312" i="32"/>
  <c r="N312" i="32"/>
  <c r="M312" i="32"/>
  <c r="L312" i="32"/>
  <c r="K312" i="32"/>
  <c r="J312" i="32"/>
  <c r="I312" i="32"/>
  <c r="BB311" i="32"/>
  <c r="BA311" i="32"/>
  <c r="AZ311" i="32"/>
  <c r="AY311" i="32"/>
  <c r="AX311" i="32"/>
  <c r="AW311" i="32"/>
  <c r="AV311" i="32"/>
  <c r="AU311" i="32"/>
  <c r="AT311" i="32"/>
  <c r="AS311" i="32"/>
  <c r="AR311" i="32"/>
  <c r="AQ311" i="32"/>
  <c r="AP311" i="32"/>
  <c r="AO311" i="32"/>
  <c r="AN311" i="32"/>
  <c r="AM311" i="32"/>
  <c r="AL311" i="32"/>
  <c r="AK311" i="32"/>
  <c r="AJ311" i="32"/>
  <c r="AI311" i="32"/>
  <c r="AH311" i="32"/>
  <c r="AG311" i="32"/>
  <c r="AF311" i="32"/>
  <c r="AE311" i="32"/>
  <c r="AD311" i="32"/>
  <c r="AC311" i="32"/>
  <c r="AB311" i="32"/>
  <c r="AA311" i="32"/>
  <c r="Z311" i="32"/>
  <c r="Y311" i="32"/>
  <c r="X311" i="32"/>
  <c r="W311" i="32"/>
  <c r="V311" i="32"/>
  <c r="U311" i="32"/>
  <c r="T311" i="32"/>
  <c r="S311" i="32"/>
  <c r="R311" i="32"/>
  <c r="Q311" i="32"/>
  <c r="P311" i="32"/>
  <c r="O311" i="32"/>
  <c r="N311" i="32"/>
  <c r="M311" i="32"/>
  <c r="L311" i="32"/>
  <c r="K311" i="32"/>
  <c r="J311" i="32"/>
  <c r="I311" i="32"/>
  <c r="AP310" i="32"/>
  <c r="AO310" i="32"/>
  <c r="AN310" i="32"/>
  <c r="AM310" i="32"/>
  <c r="AL310" i="32"/>
  <c r="AK310" i="32"/>
  <c r="AJ310" i="32"/>
  <c r="AI310" i="32"/>
  <c r="AF310" i="32"/>
  <c r="AE310" i="32"/>
  <c r="Z310" i="32"/>
  <c r="Y310" i="32"/>
  <c r="X310" i="32"/>
  <c r="V310" i="32"/>
  <c r="U310" i="32"/>
  <c r="T310" i="32"/>
  <c r="S310" i="32"/>
  <c r="Q310" i="32"/>
  <c r="P310" i="32"/>
  <c r="O310" i="32"/>
  <c r="N310" i="32"/>
  <c r="M310" i="32"/>
  <c r="L310" i="32"/>
  <c r="K310" i="32"/>
  <c r="J310" i="32"/>
  <c r="I310" i="32"/>
  <c r="AP309" i="32"/>
  <c r="AO309" i="32"/>
  <c r="AN309" i="32"/>
  <c r="AM309" i="32"/>
  <c r="AL309" i="32"/>
  <c r="AK309" i="32"/>
  <c r="AJ309" i="32"/>
  <c r="AI309" i="32"/>
  <c r="AF309" i="32"/>
  <c r="AE309" i="32"/>
  <c r="Z309" i="32"/>
  <c r="Y309" i="32"/>
  <c r="X309" i="32"/>
  <c r="V309" i="32"/>
  <c r="U309" i="32"/>
  <c r="T309" i="32"/>
  <c r="S309" i="32"/>
  <c r="Q309" i="32"/>
  <c r="P309" i="32"/>
  <c r="O309" i="32"/>
  <c r="N309" i="32"/>
  <c r="M309" i="32"/>
  <c r="L309" i="32"/>
  <c r="K309" i="32"/>
  <c r="J309" i="32"/>
  <c r="I309" i="32"/>
  <c r="AP308" i="32"/>
  <c r="AO308" i="32"/>
  <c r="AN308" i="32"/>
  <c r="AM308" i="32"/>
  <c r="AL308" i="32"/>
  <c r="AK308" i="32"/>
  <c r="AJ308" i="32"/>
  <c r="AI308" i="32"/>
  <c r="AF308" i="32"/>
  <c r="AE308" i="32"/>
  <c r="Z308" i="32"/>
  <c r="Y308" i="32"/>
  <c r="X308" i="32"/>
  <c r="V308" i="32"/>
  <c r="U308" i="32"/>
  <c r="T308" i="32"/>
  <c r="S308" i="32"/>
  <c r="Q308" i="32"/>
  <c r="P308" i="32"/>
  <c r="O308" i="32"/>
  <c r="N308" i="32"/>
  <c r="M308" i="32"/>
  <c r="L308" i="32"/>
  <c r="K308" i="32"/>
  <c r="J308" i="32"/>
  <c r="I308" i="32"/>
  <c r="AP307" i="32"/>
  <c r="AO307" i="32"/>
  <c r="AN307" i="32"/>
  <c r="AM307" i="32"/>
  <c r="AL307" i="32"/>
  <c r="AK307" i="32"/>
  <c r="AJ307" i="32"/>
  <c r="AI307" i="32"/>
  <c r="AF307" i="32"/>
  <c r="AE307" i="32"/>
  <c r="Z307" i="32"/>
  <c r="Y307" i="32"/>
  <c r="X307" i="32"/>
  <c r="V307" i="32"/>
  <c r="U307" i="32"/>
  <c r="T307" i="32"/>
  <c r="S307" i="32"/>
  <c r="Q307" i="32"/>
  <c r="P307" i="32"/>
  <c r="O307" i="32"/>
  <c r="N307" i="32"/>
  <c r="M307" i="32"/>
  <c r="L307" i="32"/>
  <c r="K307" i="32"/>
  <c r="J307" i="32"/>
  <c r="I307" i="32"/>
  <c r="O304" i="32"/>
  <c r="I304" i="32"/>
  <c r="AP302" i="32"/>
  <c r="AO302" i="32"/>
  <c r="AN302" i="32"/>
  <c r="AM302" i="32"/>
  <c r="AL302" i="32"/>
  <c r="AK302" i="32"/>
  <c r="AJ302" i="32"/>
  <c r="AI302" i="32"/>
  <c r="AF302" i="32"/>
  <c r="AE302" i="32"/>
  <c r="Z302" i="32"/>
  <c r="Y302" i="32"/>
  <c r="X302" i="32"/>
  <c r="V302" i="32"/>
  <c r="U302" i="32"/>
  <c r="T302" i="32"/>
  <c r="S302" i="32"/>
  <c r="AR301" i="32"/>
  <c r="AR302" i="32" s="1"/>
  <c r="AQ301" i="32"/>
  <c r="AG301" i="32"/>
  <c r="AG302" i="32" s="1"/>
  <c r="AA301" i="32"/>
  <c r="AA302" i="32" s="1"/>
  <c r="R301" i="32"/>
  <c r="R302" i="32" s="1"/>
  <c r="AP300" i="32"/>
  <c r="AO300" i="32"/>
  <c r="AN300" i="32"/>
  <c r="AM300" i="32"/>
  <c r="AL300" i="32"/>
  <c r="AK300" i="32"/>
  <c r="AJ300" i="32"/>
  <c r="AI300" i="32"/>
  <c r="AF300" i="32"/>
  <c r="AE300" i="32"/>
  <c r="Z300" i="32"/>
  <c r="Y300" i="32"/>
  <c r="X300" i="32"/>
  <c r="V300" i="32"/>
  <c r="U300" i="32"/>
  <c r="T300" i="32"/>
  <c r="S300" i="32"/>
  <c r="AR299" i="32"/>
  <c r="BB299" i="32" s="1"/>
  <c r="AQ299" i="32"/>
  <c r="AG299" i="32"/>
  <c r="AY299" i="32" s="1"/>
  <c r="AA299" i="32"/>
  <c r="AV299" i="32" s="1"/>
  <c r="R299" i="32"/>
  <c r="W299" i="32" s="1"/>
  <c r="AR298" i="32"/>
  <c r="BB298" i="32" s="1"/>
  <c r="AQ298" i="32"/>
  <c r="AG298" i="32"/>
  <c r="AY298" i="32" s="1"/>
  <c r="AA298" i="32"/>
  <c r="AV298" i="32" s="1"/>
  <c r="R298" i="32"/>
  <c r="W298" i="32" s="1"/>
  <c r="AR297" i="32"/>
  <c r="BB297" i="32" s="1"/>
  <c r="AQ297" i="32"/>
  <c r="AG297" i="32"/>
  <c r="AY297" i="32" s="1"/>
  <c r="AA297" i="32"/>
  <c r="AV297" i="32" s="1"/>
  <c r="R297" i="32"/>
  <c r="W297" i="32" s="1"/>
  <c r="AC297" i="32" s="1"/>
  <c r="AW297" i="32" s="1"/>
  <c r="AR296" i="32"/>
  <c r="BB296" i="32" s="1"/>
  <c r="AQ296" i="32"/>
  <c r="AG296" i="32"/>
  <c r="AY296" i="32" s="1"/>
  <c r="AA296" i="32"/>
  <c r="AV296" i="32" s="1"/>
  <c r="R296" i="32"/>
  <c r="W296" i="32" s="1"/>
  <c r="AR295" i="32"/>
  <c r="BB295" i="32" s="1"/>
  <c r="AQ295" i="32"/>
  <c r="AG295" i="32"/>
  <c r="AY295" i="32" s="1"/>
  <c r="AA295" i="32"/>
  <c r="AV295" i="32" s="1"/>
  <c r="R295" i="32"/>
  <c r="W295" i="32" s="1"/>
  <c r="AR294" i="32"/>
  <c r="AQ294" i="32"/>
  <c r="AG294" i="32"/>
  <c r="AY294" i="32" s="1"/>
  <c r="AA294" i="32"/>
  <c r="R294" i="32"/>
  <c r="AP293" i="32"/>
  <c r="AO293" i="32"/>
  <c r="AN293" i="32"/>
  <c r="AM293" i="32"/>
  <c r="AL293" i="32"/>
  <c r="AK293" i="32"/>
  <c r="AJ293" i="32"/>
  <c r="AI293" i="32"/>
  <c r="AF293" i="32"/>
  <c r="AE293" i="32"/>
  <c r="Z293" i="32"/>
  <c r="Y293" i="32"/>
  <c r="X293" i="32"/>
  <c r="V293" i="32"/>
  <c r="U293" i="32"/>
  <c r="T293" i="32"/>
  <c r="S293" i="32"/>
  <c r="AR292" i="32"/>
  <c r="BB292" i="32" s="1"/>
  <c r="AQ292" i="32"/>
  <c r="AG292" i="32"/>
  <c r="AY292" i="32" s="1"/>
  <c r="AA292" i="32"/>
  <c r="AV292" i="32" s="1"/>
  <c r="R292" i="32"/>
  <c r="W292" i="32" s="1"/>
  <c r="AD292" i="32" s="1"/>
  <c r="AX292" i="32" s="1"/>
  <c r="AR291" i="32"/>
  <c r="BB291" i="32" s="1"/>
  <c r="AQ291" i="32"/>
  <c r="AG291" i="32"/>
  <c r="AY291" i="32" s="1"/>
  <c r="AA291" i="32"/>
  <c r="AV291" i="32" s="1"/>
  <c r="R291" i="32"/>
  <c r="W291" i="32" s="1"/>
  <c r="AR290" i="32"/>
  <c r="AQ290" i="32"/>
  <c r="BA290" i="32" s="1"/>
  <c r="AG290" i="32"/>
  <c r="AY290" i="32" s="1"/>
  <c r="AA290" i="32"/>
  <c r="AV290" i="32" s="1"/>
  <c r="R290" i="32"/>
  <c r="W290" i="32" s="1"/>
  <c r="AC290" i="32" s="1"/>
  <c r="AW290" i="32" s="1"/>
  <c r="AR289" i="32"/>
  <c r="BB289" i="32" s="1"/>
  <c r="AQ289" i="32"/>
  <c r="AG289" i="32"/>
  <c r="AY289" i="32" s="1"/>
  <c r="AA289" i="32"/>
  <c r="AV289" i="32" s="1"/>
  <c r="R289" i="32"/>
  <c r="W289" i="32" s="1"/>
  <c r="AC289" i="32" s="1"/>
  <c r="AW289" i="32" s="1"/>
  <c r="AR288" i="32"/>
  <c r="BB288" i="32" s="1"/>
  <c r="AQ288" i="32"/>
  <c r="AG288" i="32"/>
  <c r="AY288" i="32" s="1"/>
  <c r="AA288" i="32"/>
  <c r="R288" i="32"/>
  <c r="W288" i="32" s="1"/>
  <c r="AD288" i="32" s="1"/>
  <c r="AX288" i="32" s="1"/>
  <c r="AR287" i="32"/>
  <c r="AQ287" i="32"/>
  <c r="BA287" i="32" s="1"/>
  <c r="AG287" i="32"/>
  <c r="AA287" i="32"/>
  <c r="AV287" i="32" s="1"/>
  <c r="R287" i="32"/>
  <c r="AP286" i="32"/>
  <c r="AO286" i="32"/>
  <c r="AN286" i="32"/>
  <c r="AM286" i="32"/>
  <c r="AL286" i="32"/>
  <c r="AK286" i="32"/>
  <c r="AJ286" i="32"/>
  <c r="AI286" i="32"/>
  <c r="AF286" i="32"/>
  <c r="AE286" i="32"/>
  <c r="Z286" i="32"/>
  <c r="Y286" i="32"/>
  <c r="X286" i="32"/>
  <c r="V286" i="32"/>
  <c r="U286" i="32"/>
  <c r="T286" i="32"/>
  <c r="S286" i="32"/>
  <c r="AR285" i="32"/>
  <c r="BB285" i="32" s="1"/>
  <c r="AQ285" i="32"/>
  <c r="AG285" i="32"/>
  <c r="AY285" i="32" s="1"/>
  <c r="AA285" i="32"/>
  <c r="AV285" i="32" s="1"/>
  <c r="R285" i="32"/>
  <c r="W285" i="32" s="1"/>
  <c r="AR284" i="32"/>
  <c r="BB284" i="32" s="1"/>
  <c r="AQ284" i="32"/>
  <c r="AG284" i="32"/>
  <c r="AY284" i="32" s="1"/>
  <c r="AA284" i="32"/>
  <c r="AV284" i="32" s="1"/>
  <c r="R284" i="32"/>
  <c r="W284" i="32" s="1"/>
  <c r="AR283" i="32"/>
  <c r="BB283" i="32" s="1"/>
  <c r="AQ283" i="32"/>
  <c r="BA283" i="32" s="1"/>
  <c r="AG283" i="32"/>
  <c r="AY283" i="32" s="1"/>
  <c r="AA283" i="32"/>
  <c r="AV283" i="32" s="1"/>
  <c r="R283" i="32"/>
  <c r="W283" i="32" s="1"/>
  <c r="AR282" i="32"/>
  <c r="BB282" i="32" s="1"/>
  <c r="AQ282" i="32"/>
  <c r="BA282" i="32" s="1"/>
  <c r="AG282" i="32"/>
  <c r="AY282" i="32" s="1"/>
  <c r="AA282" i="32"/>
  <c r="AV282" i="32" s="1"/>
  <c r="R282" i="32"/>
  <c r="W282" i="32" s="1"/>
  <c r="AU282" i="32" s="1"/>
  <c r="AR281" i="32"/>
  <c r="BB281" i="32" s="1"/>
  <c r="AQ281" i="32"/>
  <c r="AG281" i="32"/>
  <c r="AY281" i="32" s="1"/>
  <c r="AA281" i="32"/>
  <c r="AV281" i="32" s="1"/>
  <c r="R281" i="32"/>
  <c r="W281" i="32" s="1"/>
  <c r="AR280" i="32"/>
  <c r="AQ280" i="32"/>
  <c r="BA280" i="32" s="1"/>
  <c r="AG280" i="32"/>
  <c r="AY280" i="32" s="1"/>
  <c r="AA280" i="32"/>
  <c r="R280" i="32"/>
  <c r="W280" i="32" s="1"/>
  <c r="AP279" i="32"/>
  <c r="AO279" i="32"/>
  <c r="AN279" i="32"/>
  <c r="AM279" i="32"/>
  <c r="AL279" i="32"/>
  <c r="AK279" i="32"/>
  <c r="AJ279" i="32"/>
  <c r="AI279" i="32"/>
  <c r="AF279" i="32"/>
  <c r="AE279" i="32"/>
  <c r="Z279" i="32"/>
  <c r="Y279" i="32"/>
  <c r="X279" i="32"/>
  <c r="V279" i="32"/>
  <c r="U279" i="32"/>
  <c r="T279" i="32"/>
  <c r="S279" i="32"/>
  <c r="AR278" i="32"/>
  <c r="BB278" i="32" s="1"/>
  <c r="AQ278" i="32"/>
  <c r="BA278" i="32" s="1"/>
  <c r="AG278" i="32"/>
  <c r="AY278" i="32" s="1"/>
  <c r="AA278" i="32"/>
  <c r="AV278" i="32" s="1"/>
  <c r="R278" i="32"/>
  <c r="W278" i="32" s="1"/>
  <c r="AR277" i="32"/>
  <c r="BB277" i="32" s="1"/>
  <c r="AQ277" i="32"/>
  <c r="BA277" i="32" s="1"/>
  <c r="AG277" i="32"/>
  <c r="AY277" i="32" s="1"/>
  <c r="AA277" i="32"/>
  <c r="AV277" i="32" s="1"/>
  <c r="R277" i="32"/>
  <c r="W277" i="32" s="1"/>
  <c r="AR276" i="32"/>
  <c r="BB276" i="32" s="1"/>
  <c r="AQ276" i="32"/>
  <c r="BA276" i="32" s="1"/>
  <c r="AG276" i="32"/>
  <c r="AY276" i="32" s="1"/>
  <c r="AA276" i="32"/>
  <c r="AV276" i="32" s="1"/>
  <c r="R276" i="32"/>
  <c r="W276" i="32" s="1"/>
  <c r="AD276" i="32" s="1"/>
  <c r="AX276" i="32" s="1"/>
  <c r="AR275" i="32"/>
  <c r="BB275" i="32" s="1"/>
  <c r="AQ275" i="32"/>
  <c r="AG275" i="32"/>
  <c r="AY275" i="32" s="1"/>
  <c r="AA275" i="32"/>
  <c r="AV275" i="32" s="1"/>
  <c r="R275" i="32"/>
  <c r="W275" i="32" s="1"/>
  <c r="AD275" i="32" s="1"/>
  <c r="AX275" i="32" s="1"/>
  <c r="AR274" i="32"/>
  <c r="BB274" i="32" s="1"/>
  <c r="AQ274" i="32"/>
  <c r="BA274" i="32" s="1"/>
  <c r="AG274" i="32"/>
  <c r="AA274" i="32"/>
  <c r="AV274" i="32" s="1"/>
  <c r="R274" i="32"/>
  <c r="W274" i="32" s="1"/>
  <c r="AR273" i="32"/>
  <c r="AQ273" i="32"/>
  <c r="AG273" i="32"/>
  <c r="AY273" i="32" s="1"/>
  <c r="AA273" i="32"/>
  <c r="AV273" i="32" s="1"/>
  <c r="R273" i="32"/>
  <c r="W273" i="32" s="1"/>
  <c r="AC273" i="32" s="1"/>
  <c r="AP272" i="32"/>
  <c r="AO272" i="32"/>
  <c r="AN272" i="32"/>
  <c r="AM272" i="32"/>
  <c r="AL272" i="32"/>
  <c r="AK272" i="32"/>
  <c r="AJ272" i="32"/>
  <c r="AI272" i="32"/>
  <c r="AF272" i="32"/>
  <c r="AE272" i="32"/>
  <c r="Z272" i="32"/>
  <c r="Y272" i="32"/>
  <c r="X272" i="32"/>
  <c r="V272" i="32"/>
  <c r="U272" i="32"/>
  <c r="T272" i="32"/>
  <c r="S272" i="32"/>
  <c r="AR271" i="32"/>
  <c r="BB271" i="32" s="1"/>
  <c r="AQ271" i="32"/>
  <c r="AG271" i="32"/>
  <c r="AY271" i="32" s="1"/>
  <c r="AA271" i="32"/>
  <c r="AV271" i="32" s="1"/>
  <c r="R271" i="32"/>
  <c r="W271" i="32" s="1"/>
  <c r="AD271" i="32" s="1"/>
  <c r="AX271" i="32" s="1"/>
  <c r="AR270" i="32"/>
  <c r="BB270" i="32" s="1"/>
  <c r="AQ270" i="32"/>
  <c r="AG270" i="32"/>
  <c r="AY270" i="32" s="1"/>
  <c r="AA270" i="32"/>
  <c r="AV270" i="32" s="1"/>
  <c r="R270" i="32"/>
  <c r="W270" i="32" s="1"/>
  <c r="AU270" i="32" s="1"/>
  <c r="AR269" i="32"/>
  <c r="BB269" i="32" s="1"/>
  <c r="AQ269" i="32"/>
  <c r="BA269" i="32" s="1"/>
  <c r="AG269" i="32"/>
  <c r="AY269" i="32" s="1"/>
  <c r="AA269" i="32"/>
  <c r="AV269" i="32" s="1"/>
  <c r="R269" i="32"/>
  <c r="W269" i="32" s="1"/>
  <c r="AR268" i="32"/>
  <c r="BB268" i="32" s="1"/>
  <c r="AQ268" i="32"/>
  <c r="AG268" i="32"/>
  <c r="AY268" i="32" s="1"/>
  <c r="AA268" i="32"/>
  <c r="AV268" i="32" s="1"/>
  <c r="R268" i="32"/>
  <c r="W268" i="32" s="1"/>
  <c r="AU268" i="32" s="1"/>
  <c r="AR267" i="32"/>
  <c r="AQ267" i="32"/>
  <c r="BA267" i="32" s="1"/>
  <c r="AG267" i="32"/>
  <c r="AY267" i="32" s="1"/>
  <c r="AA267" i="32"/>
  <c r="AV267" i="32" s="1"/>
  <c r="R267" i="32"/>
  <c r="W267" i="32" s="1"/>
  <c r="AC267" i="32" s="1"/>
  <c r="AW267" i="32" s="1"/>
  <c r="AR266" i="32"/>
  <c r="AQ266" i="32"/>
  <c r="BA266" i="32" s="1"/>
  <c r="AG266" i="32"/>
  <c r="AY266" i="32" s="1"/>
  <c r="AA266" i="32"/>
  <c r="AV266" i="32" s="1"/>
  <c r="R266" i="32"/>
  <c r="AP265" i="32"/>
  <c r="AO265" i="32"/>
  <c r="AN265" i="32"/>
  <c r="AM265" i="32"/>
  <c r="AL265" i="32"/>
  <c r="AK265" i="32"/>
  <c r="AJ265" i="32"/>
  <c r="AI265" i="32"/>
  <c r="AF265" i="32"/>
  <c r="AE265" i="32"/>
  <c r="Z265" i="32"/>
  <c r="Y265" i="32"/>
  <c r="X265" i="32"/>
  <c r="V265" i="32"/>
  <c r="U265" i="32"/>
  <c r="T265" i="32"/>
  <c r="S265" i="32"/>
  <c r="AR264" i="32"/>
  <c r="BB264" i="32" s="1"/>
  <c r="AQ264" i="32"/>
  <c r="AG264" i="32"/>
  <c r="AY264" i="32" s="1"/>
  <c r="AA264" i="32"/>
  <c r="AV264" i="32" s="1"/>
  <c r="R264" i="32"/>
  <c r="W264" i="32" s="1"/>
  <c r="AU264" i="32" s="1"/>
  <c r="AR263" i="32"/>
  <c r="BB263" i="32" s="1"/>
  <c r="AQ263" i="32"/>
  <c r="AG263" i="32"/>
  <c r="AY263" i="32" s="1"/>
  <c r="AA263" i="32"/>
  <c r="R263" i="32"/>
  <c r="W263" i="32" s="1"/>
  <c r="AC263" i="32" s="1"/>
  <c r="AW263" i="32" s="1"/>
  <c r="AR262" i="32"/>
  <c r="BB262" i="32" s="1"/>
  <c r="AQ262" i="32"/>
  <c r="AG262" i="32"/>
  <c r="AY262" i="32" s="1"/>
  <c r="AA262" i="32"/>
  <c r="AV262" i="32" s="1"/>
  <c r="R262" i="32"/>
  <c r="W262" i="32" s="1"/>
  <c r="AR261" i="32"/>
  <c r="BB261" i="32" s="1"/>
  <c r="AQ261" i="32"/>
  <c r="BA261" i="32" s="1"/>
  <c r="AG261" i="32"/>
  <c r="AY261" i="32" s="1"/>
  <c r="AA261" i="32"/>
  <c r="AV261" i="32" s="1"/>
  <c r="R261" i="32"/>
  <c r="AR260" i="32"/>
  <c r="BB260" i="32" s="1"/>
  <c r="AQ260" i="32"/>
  <c r="BA260" i="32" s="1"/>
  <c r="AG260" i="32"/>
  <c r="AY260" i="32" s="1"/>
  <c r="AA260" i="32"/>
  <c r="R260" i="32"/>
  <c r="W260" i="32" s="1"/>
  <c r="AD260" i="32" s="1"/>
  <c r="AX260" i="32" s="1"/>
  <c r="AR259" i="32"/>
  <c r="AQ259" i="32"/>
  <c r="BA259" i="32" s="1"/>
  <c r="AG259" i="32"/>
  <c r="AA259" i="32"/>
  <c r="AV259" i="32" s="1"/>
  <c r="R259" i="32"/>
  <c r="W259" i="32" s="1"/>
  <c r="AD259" i="32" s="1"/>
  <c r="AP258" i="32"/>
  <c r="AO258" i="32"/>
  <c r="AN258" i="32"/>
  <c r="AM258" i="32"/>
  <c r="AL258" i="32"/>
  <c r="AK258" i="32"/>
  <c r="AJ258" i="32"/>
  <c r="AI258" i="32"/>
  <c r="AF258" i="32"/>
  <c r="AE258" i="32"/>
  <c r="Z258" i="32"/>
  <c r="Y258" i="32"/>
  <c r="X258" i="32"/>
  <c r="V258" i="32"/>
  <c r="U258" i="32"/>
  <c r="T258" i="32"/>
  <c r="S258" i="32"/>
  <c r="AR257" i="32"/>
  <c r="BB257" i="32" s="1"/>
  <c r="AQ257" i="32"/>
  <c r="BA257" i="32" s="1"/>
  <c r="AG257" i="32"/>
  <c r="AY257" i="32" s="1"/>
  <c r="AA257" i="32"/>
  <c r="R257" i="32"/>
  <c r="W257" i="32" s="1"/>
  <c r="AR256" i="32"/>
  <c r="AQ256" i="32"/>
  <c r="BA256" i="32" s="1"/>
  <c r="AG256" i="32"/>
  <c r="AY256" i="32" s="1"/>
  <c r="AA256" i="32"/>
  <c r="R256" i="32"/>
  <c r="W256" i="32" s="1"/>
  <c r="AC256" i="32" s="1"/>
  <c r="AP255" i="32"/>
  <c r="AO255" i="32"/>
  <c r="AN255" i="32"/>
  <c r="AM255" i="32"/>
  <c r="AL255" i="32"/>
  <c r="AK255" i="32"/>
  <c r="AJ255" i="32"/>
  <c r="AI255" i="32"/>
  <c r="AF255" i="32"/>
  <c r="AE255" i="32"/>
  <c r="Z255" i="32"/>
  <c r="Y255" i="32"/>
  <c r="X255" i="32"/>
  <c r="V255" i="32"/>
  <c r="U255" i="32"/>
  <c r="T255" i="32"/>
  <c r="S255" i="32"/>
  <c r="AR254" i="32"/>
  <c r="BB254" i="32" s="1"/>
  <c r="AQ254" i="32"/>
  <c r="AG254" i="32"/>
  <c r="AY254" i="32" s="1"/>
  <c r="AA254" i="32"/>
  <c r="AV254" i="32" s="1"/>
  <c r="R254" i="32"/>
  <c r="W254" i="32" s="1"/>
  <c r="AR253" i="32"/>
  <c r="BB253" i="32" s="1"/>
  <c r="AQ253" i="32"/>
  <c r="AG253" i="32"/>
  <c r="AY253" i="32" s="1"/>
  <c r="AA253" i="32"/>
  <c r="AV253" i="32" s="1"/>
  <c r="R253" i="32"/>
  <c r="W253" i="32" s="1"/>
  <c r="AR252" i="32"/>
  <c r="BB252" i="32" s="1"/>
  <c r="AQ252" i="32"/>
  <c r="AG252" i="32"/>
  <c r="AY252" i="32" s="1"/>
  <c r="AA252" i="32"/>
  <c r="AV252" i="32" s="1"/>
  <c r="R252" i="32"/>
  <c r="W252" i="32" s="1"/>
  <c r="AR251" i="32"/>
  <c r="AQ251" i="32"/>
  <c r="BA251" i="32" s="1"/>
  <c r="AG251" i="32"/>
  <c r="AY251" i="32" s="1"/>
  <c r="AA251" i="32"/>
  <c r="AV251" i="32" s="1"/>
  <c r="R251" i="32"/>
  <c r="W251" i="32" s="1"/>
  <c r="AC251" i="32" s="1"/>
  <c r="AW251" i="32" s="1"/>
  <c r="AR250" i="32"/>
  <c r="BB250" i="32" s="1"/>
  <c r="AQ250" i="32"/>
  <c r="AG250" i="32"/>
  <c r="AY250" i="32" s="1"/>
  <c r="AA250" i="32"/>
  <c r="AV250" i="32" s="1"/>
  <c r="R250" i="32"/>
  <c r="W250" i="32" s="1"/>
  <c r="AD250" i="32" s="1"/>
  <c r="AX250" i="32" s="1"/>
  <c r="AR249" i="32"/>
  <c r="AQ249" i="32"/>
  <c r="AG249" i="32"/>
  <c r="AY249" i="32" s="1"/>
  <c r="AA249" i="32"/>
  <c r="AV249" i="32" s="1"/>
  <c r="R249" i="32"/>
  <c r="W249" i="32" s="1"/>
  <c r="AP248" i="32"/>
  <c r="AO248" i="32"/>
  <c r="AN248" i="32"/>
  <c r="AM248" i="32"/>
  <c r="AL248" i="32"/>
  <c r="AK248" i="32"/>
  <c r="AJ248" i="32"/>
  <c r="AI248" i="32"/>
  <c r="AF248" i="32"/>
  <c r="AE248" i="32"/>
  <c r="Z248" i="32"/>
  <c r="Y248" i="32"/>
  <c r="X248" i="32"/>
  <c r="V248" i="32"/>
  <c r="U248" i="32"/>
  <c r="T248" i="32"/>
  <c r="S248" i="32"/>
  <c r="AR247" i="32"/>
  <c r="BB247" i="32" s="1"/>
  <c r="AQ247" i="32"/>
  <c r="BA247" i="32" s="1"/>
  <c r="AG247" i="32"/>
  <c r="AY247" i="32" s="1"/>
  <c r="AA247" i="32"/>
  <c r="AV247" i="32" s="1"/>
  <c r="R247" i="32"/>
  <c r="W247" i="32" s="1"/>
  <c r="AR246" i="32"/>
  <c r="BB246" i="32" s="1"/>
  <c r="AQ246" i="32"/>
  <c r="AG246" i="32"/>
  <c r="AY246" i="32" s="1"/>
  <c r="AA246" i="32"/>
  <c r="AV246" i="32" s="1"/>
  <c r="R246" i="32"/>
  <c r="W246" i="32" s="1"/>
  <c r="AR245" i="32"/>
  <c r="AQ245" i="32"/>
  <c r="AG245" i="32"/>
  <c r="AA245" i="32"/>
  <c r="R245" i="32"/>
  <c r="AP244" i="32"/>
  <c r="AO244" i="32"/>
  <c r="AN244" i="32"/>
  <c r="AM244" i="32"/>
  <c r="AL244" i="32"/>
  <c r="AK244" i="32"/>
  <c r="AJ244" i="32"/>
  <c r="AI244" i="32"/>
  <c r="AF244" i="32"/>
  <c r="AE244" i="32"/>
  <c r="Z244" i="32"/>
  <c r="Y244" i="32"/>
  <c r="X244" i="32"/>
  <c r="V244" i="32"/>
  <c r="U244" i="32"/>
  <c r="T244" i="32"/>
  <c r="S244" i="32"/>
  <c r="AR243" i="32"/>
  <c r="BB243" i="32" s="1"/>
  <c r="AQ243" i="32"/>
  <c r="AG243" i="32"/>
  <c r="AY243" i="32" s="1"/>
  <c r="AA243" i="32"/>
  <c r="AV243" i="32" s="1"/>
  <c r="R243" i="32"/>
  <c r="W243" i="32" s="1"/>
  <c r="AR242" i="32"/>
  <c r="AQ242" i="32"/>
  <c r="BA242" i="32" s="1"/>
  <c r="AG242" i="32"/>
  <c r="AY242" i="32" s="1"/>
  <c r="AA242" i="32"/>
  <c r="AV242" i="32" s="1"/>
  <c r="R242" i="32"/>
  <c r="W242" i="32" s="1"/>
  <c r="AC242" i="32" s="1"/>
  <c r="AW242" i="32" s="1"/>
  <c r="AR241" i="32"/>
  <c r="BB241" i="32" s="1"/>
  <c r="AQ241" i="32"/>
  <c r="BA241" i="32" s="1"/>
  <c r="AG241" i="32"/>
  <c r="AY241" i="32" s="1"/>
  <c r="AA241" i="32"/>
  <c r="AV241" i="32" s="1"/>
  <c r="R241" i="32"/>
  <c r="W241" i="32" s="1"/>
  <c r="AR240" i="32"/>
  <c r="BB240" i="32" s="1"/>
  <c r="AQ240" i="32"/>
  <c r="AG240" i="32"/>
  <c r="AY240" i="32" s="1"/>
  <c r="AA240" i="32"/>
  <c r="AV240" i="32" s="1"/>
  <c r="R240" i="32"/>
  <c r="W240" i="32" s="1"/>
  <c r="AR239" i="32"/>
  <c r="AQ239" i="32"/>
  <c r="BA239" i="32" s="1"/>
  <c r="AG239" i="32"/>
  <c r="AY239" i="32" s="1"/>
  <c r="AA239" i="32"/>
  <c r="R239" i="32"/>
  <c r="W239" i="32" s="1"/>
  <c r="AC239" i="32" s="1"/>
  <c r="AW239" i="32" s="1"/>
  <c r="AR238" i="32"/>
  <c r="AQ238" i="32"/>
  <c r="AG238" i="32"/>
  <c r="AY238" i="32" s="1"/>
  <c r="AA238" i="32"/>
  <c r="AV238" i="32" s="1"/>
  <c r="R238" i="32"/>
  <c r="W238" i="32" s="1"/>
  <c r="AP237" i="32"/>
  <c r="AO237" i="32"/>
  <c r="AN237" i="32"/>
  <c r="AM237" i="32"/>
  <c r="AL237" i="32"/>
  <c r="AK237" i="32"/>
  <c r="AJ237" i="32"/>
  <c r="AI237" i="32"/>
  <c r="AF237" i="32"/>
  <c r="AE237" i="32"/>
  <c r="Z237" i="32"/>
  <c r="Y237" i="32"/>
  <c r="X237" i="32"/>
  <c r="V237" i="32"/>
  <c r="U237" i="32"/>
  <c r="T237" i="32"/>
  <c r="S237" i="32"/>
  <c r="AR236" i="32"/>
  <c r="BB236" i="32" s="1"/>
  <c r="AQ236" i="32"/>
  <c r="BA236" i="32" s="1"/>
  <c r="AG236" i="32"/>
  <c r="AY236" i="32" s="1"/>
  <c r="AA236" i="32"/>
  <c r="AV236" i="32" s="1"/>
  <c r="R236" i="32"/>
  <c r="W236" i="32" s="1"/>
  <c r="AU236" i="32" s="1"/>
  <c r="AR235" i="32"/>
  <c r="BB235" i="32" s="1"/>
  <c r="AQ235" i="32"/>
  <c r="BA235" i="32" s="1"/>
  <c r="AG235" i="32"/>
  <c r="AY235" i="32" s="1"/>
  <c r="AA235" i="32"/>
  <c r="AV235" i="32" s="1"/>
  <c r="R235" i="32"/>
  <c r="W235" i="32" s="1"/>
  <c r="AR234" i="32"/>
  <c r="BB234" i="32" s="1"/>
  <c r="AQ234" i="32"/>
  <c r="AG234" i="32"/>
  <c r="AY234" i="32" s="1"/>
  <c r="AA234" i="32"/>
  <c r="AV234" i="32" s="1"/>
  <c r="R234" i="32"/>
  <c r="W234" i="32" s="1"/>
  <c r="AD234" i="32" s="1"/>
  <c r="AX234" i="32" s="1"/>
  <c r="AR233" i="32"/>
  <c r="BB233" i="32" s="1"/>
  <c r="AQ233" i="32"/>
  <c r="AG233" i="32"/>
  <c r="AY233" i="32" s="1"/>
  <c r="AA233" i="32"/>
  <c r="AV233" i="32" s="1"/>
  <c r="R233" i="32"/>
  <c r="W233" i="32" s="1"/>
  <c r="AR232" i="32"/>
  <c r="BB232" i="32" s="1"/>
  <c r="AQ232" i="32"/>
  <c r="AG232" i="32"/>
  <c r="AY232" i="32" s="1"/>
  <c r="AA232" i="32"/>
  <c r="AV232" i="32" s="1"/>
  <c r="R232" i="32"/>
  <c r="W232" i="32" s="1"/>
  <c r="AC232" i="32" s="1"/>
  <c r="AW232" i="32" s="1"/>
  <c r="AR231" i="32"/>
  <c r="AQ231" i="32"/>
  <c r="BA231" i="32" s="1"/>
  <c r="AG231" i="32"/>
  <c r="AA231" i="32"/>
  <c r="R231" i="32"/>
  <c r="AP230" i="32"/>
  <c r="AO230" i="32"/>
  <c r="AN230" i="32"/>
  <c r="AM230" i="32"/>
  <c r="AL230" i="32"/>
  <c r="AK230" i="32"/>
  <c r="AJ230" i="32"/>
  <c r="AI230" i="32"/>
  <c r="AF230" i="32"/>
  <c r="AE230" i="32"/>
  <c r="Z230" i="32"/>
  <c r="Y230" i="32"/>
  <c r="X230" i="32"/>
  <c r="V230" i="32"/>
  <c r="U230" i="32"/>
  <c r="T230" i="32"/>
  <c r="S230" i="32"/>
  <c r="AR229" i="32"/>
  <c r="BB229" i="32" s="1"/>
  <c r="AQ229" i="32"/>
  <c r="AG229" i="32"/>
  <c r="AY229" i="32" s="1"/>
  <c r="AA229" i="32"/>
  <c r="AV229" i="32" s="1"/>
  <c r="R229" i="32"/>
  <c r="W229" i="32" s="1"/>
  <c r="AC229" i="32" s="1"/>
  <c r="AW229" i="32" s="1"/>
  <c r="AR228" i="32"/>
  <c r="AQ228" i="32"/>
  <c r="BA228" i="32" s="1"/>
  <c r="AG228" i="32"/>
  <c r="AY228" i="32" s="1"/>
  <c r="AA228" i="32"/>
  <c r="AV228" i="32" s="1"/>
  <c r="R228" i="32"/>
  <c r="W228" i="32" s="1"/>
  <c r="AC228" i="32" s="1"/>
  <c r="AW228" i="32" s="1"/>
  <c r="AR227" i="32"/>
  <c r="BB227" i="32" s="1"/>
  <c r="AQ227" i="32"/>
  <c r="AG227" i="32"/>
  <c r="AA227" i="32"/>
  <c r="R227" i="32"/>
  <c r="W227" i="32" s="1"/>
  <c r="AP226" i="32"/>
  <c r="AO226" i="32"/>
  <c r="AN226" i="32"/>
  <c r="AM226" i="32"/>
  <c r="AL226" i="32"/>
  <c r="AK226" i="32"/>
  <c r="AJ226" i="32"/>
  <c r="AI226" i="32"/>
  <c r="AF226" i="32"/>
  <c r="AE226" i="32"/>
  <c r="Z226" i="32"/>
  <c r="Y226" i="32"/>
  <c r="X226" i="32"/>
  <c r="V226" i="32"/>
  <c r="U226" i="32"/>
  <c r="T226" i="32"/>
  <c r="S226" i="32"/>
  <c r="AR225" i="32"/>
  <c r="AQ225" i="32"/>
  <c r="AG225" i="32"/>
  <c r="AA225" i="32"/>
  <c r="AV225" i="32" s="1"/>
  <c r="AV226" i="32" s="1"/>
  <c r="R225" i="32"/>
  <c r="W225" i="32" s="1"/>
  <c r="AC225" i="32" s="1"/>
  <c r="AP224" i="32"/>
  <c r="AO224" i="32"/>
  <c r="AN224" i="32"/>
  <c r="AM224" i="32"/>
  <c r="AL224" i="32"/>
  <c r="AK224" i="32"/>
  <c r="AJ224" i="32"/>
  <c r="AI224" i="32"/>
  <c r="AF224" i="32"/>
  <c r="AE224" i="32"/>
  <c r="Z224" i="32"/>
  <c r="Y224" i="32"/>
  <c r="X224" i="32"/>
  <c r="V224" i="32"/>
  <c r="U224" i="32"/>
  <c r="T224" i="32"/>
  <c r="S224" i="32"/>
  <c r="AR223" i="32"/>
  <c r="BB223" i="32" s="1"/>
  <c r="AQ223" i="32"/>
  <c r="AG223" i="32"/>
  <c r="AY223" i="32" s="1"/>
  <c r="AA223" i="32"/>
  <c r="AV223" i="32" s="1"/>
  <c r="R223" i="32"/>
  <c r="W223" i="32" s="1"/>
  <c r="AR222" i="32"/>
  <c r="AQ222" i="32"/>
  <c r="BA222" i="32" s="1"/>
  <c r="AG222" i="32"/>
  <c r="AY222" i="32" s="1"/>
  <c r="AA222" i="32"/>
  <c r="R222" i="32"/>
  <c r="W222" i="32" s="1"/>
  <c r="AC222" i="32" s="1"/>
  <c r="AW222" i="32" s="1"/>
  <c r="AR221" i="32"/>
  <c r="BB221" i="32" s="1"/>
  <c r="AQ221" i="32"/>
  <c r="BA221" i="32" s="1"/>
  <c r="AG221" i="32"/>
  <c r="AA221" i="32"/>
  <c r="AV221" i="32" s="1"/>
  <c r="R221" i="32"/>
  <c r="W221" i="32" s="1"/>
  <c r="AC221" i="32" s="1"/>
  <c r="AW221" i="32" s="1"/>
  <c r="AR220" i="32"/>
  <c r="BB220" i="32" s="1"/>
  <c r="AQ220" i="32"/>
  <c r="AG220" i="32"/>
  <c r="AY220" i="32" s="1"/>
  <c r="AA220" i="32"/>
  <c r="AV220" i="32" s="1"/>
  <c r="R220" i="32"/>
  <c r="W220" i="32" s="1"/>
  <c r="AU220" i="32" s="1"/>
  <c r="AR219" i="32"/>
  <c r="BB219" i="32" s="1"/>
  <c r="AQ219" i="32"/>
  <c r="AG219" i="32"/>
  <c r="AY219" i="32" s="1"/>
  <c r="AA219" i="32"/>
  <c r="R219" i="32"/>
  <c r="W219" i="32" s="1"/>
  <c r="AC219" i="32" s="1"/>
  <c r="AW219" i="32" s="1"/>
  <c r="AR218" i="32"/>
  <c r="AQ218" i="32"/>
  <c r="AG218" i="32"/>
  <c r="AY218" i="32" s="1"/>
  <c r="AA218" i="32"/>
  <c r="AV218" i="32" s="1"/>
  <c r="R218" i="32"/>
  <c r="W218" i="32" s="1"/>
  <c r="AP217" i="32"/>
  <c r="AO217" i="32"/>
  <c r="AN217" i="32"/>
  <c r="AM217" i="32"/>
  <c r="AL217" i="32"/>
  <c r="AK217" i="32"/>
  <c r="AJ217" i="32"/>
  <c r="AI217" i="32"/>
  <c r="AF217" i="32"/>
  <c r="AE217" i="32"/>
  <c r="Z217" i="32"/>
  <c r="Y217" i="32"/>
  <c r="X217" i="32"/>
  <c r="V217" i="32"/>
  <c r="U217" i="32"/>
  <c r="T217" i="32"/>
  <c r="S217" i="32"/>
  <c r="AR216" i="32"/>
  <c r="BB216" i="32" s="1"/>
  <c r="AQ216" i="32"/>
  <c r="AG216" i="32"/>
  <c r="AY216" i="32" s="1"/>
  <c r="AA216" i="32"/>
  <c r="AV216" i="32" s="1"/>
  <c r="R216" i="32"/>
  <c r="W216" i="32" s="1"/>
  <c r="AR215" i="32"/>
  <c r="BB215" i="32" s="1"/>
  <c r="AQ215" i="32"/>
  <c r="BA215" i="32" s="1"/>
  <c r="AG215" i="32"/>
  <c r="AY215" i="32" s="1"/>
  <c r="AA215" i="32"/>
  <c r="AV215" i="32" s="1"/>
  <c r="R215" i="32"/>
  <c r="W215" i="32" s="1"/>
  <c r="AU215" i="32" s="1"/>
  <c r="AR214" i="32"/>
  <c r="BB214" i="32" s="1"/>
  <c r="AQ214" i="32"/>
  <c r="BA214" i="32" s="1"/>
  <c r="AG214" i="32"/>
  <c r="AY214" i="32" s="1"/>
  <c r="AA214" i="32"/>
  <c r="AV214" i="32" s="1"/>
  <c r="R214" i="32"/>
  <c r="W214" i="32" s="1"/>
  <c r="AC214" i="32" s="1"/>
  <c r="AW214" i="32" s="1"/>
  <c r="AR213" i="32"/>
  <c r="BB213" i="32" s="1"/>
  <c r="AQ213" i="32"/>
  <c r="AG213" i="32"/>
  <c r="AY213" i="32" s="1"/>
  <c r="AA213" i="32"/>
  <c r="AV213" i="32" s="1"/>
  <c r="R213" i="32"/>
  <c r="W213" i="32" s="1"/>
  <c r="AR212" i="32"/>
  <c r="BB212" i="32" s="1"/>
  <c r="AQ212" i="32"/>
  <c r="BA212" i="32" s="1"/>
  <c r="AG212" i="32"/>
  <c r="AY212" i="32" s="1"/>
  <c r="AA212" i="32"/>
  <c r="AV212" i="32" s="1"/>
  <c r="R212" i="32"/>
  <c r="W212" i="32" s="1"/>
  <c r="AD212" i="32" s="1"/>
  <c r="AX212" i="32" s="1"/>
  <c r="AR211" i="32"/>
  <c r="AQ211" i="32"/>
  <c r="BA211" i="32" s="1"/>
  <c r="AG211" i="32"/>
  <c r="AY211" i="32" s="1"/>
  <c r="AA211" i="32"/>
  <c r="AV211" i="32" s="1"/>
  <c r="R211" i="32"/>
  <c r="AR210" i="32"/>
  <c r="BB210" i="32" s="1"/>
  <c r="AQ210" i="32"/>
  <c r="BA210" i="32" s="1"/>
  <c r="AG210" i="32"/>
  <c r="AY210" i="32" s="1"/>
  <c r="AA210" i="32"/>
  <c r="AV210" i="32" s="1"/>
  <c r="R210" i="32"/>
  <c r="W210" i="32" s="1"/>
  <c r="AU210" i="32" s="1"/>
  <c r="AR209" i="32"/>
  <c r="AQ209" i="32"/>
  <c r="AG209" i="32"/>
  <c r="AY209" i="32" s="1"/>
  <c r="AA209" i="32"/>
  <c r="R209" i="32"/>
  <c r="W209" i="32" s="1"/>
  <c r="AP208" i="32"/>
  <c r="AO208" i="32"/>
  <c r="AN208" i="32"/>
  <c r="AM208" i="32"/>
  <c r="AL208" i="32"/>
  <c r="AK208" i="32"/>
  <c r="AJ208" i="32"/>
  <c r="AI208" i="32"/>
  <c r="AF208" i="32"/>
  <c r="AE208" i="32"/>
  <c r="Z208" i="32"/>
  <c r="Y208" i="32"/>
  <c r="X208" i="32"/>
  <c r="V208" i="32"/>
  <c r="U208" i="32"/>
  <c r="T208" i="32"/>
  <c r="S208" i="32"/>
  <c r="AR207" i="32"/>
  <c r="BB207" i="32" s="1"/>
  <c r="AQ207" i="32"/>
  <c r="AG207" i="32"/>
  <c r="AY207" i="32" s="1"/>
  <c r="AA207" i="32"/>
  <c r="AV207" i="32" s="1"/>
  <c r="R207" i="32"/>
  <c r="W207" i="32" s="1"/>
  <c r="AR206" i="32"/>
  <c r="BB206" i="32" s="1"/>
  <c r="AQ206" i="32"/>
  <c r="AG206" i="32"/>
  <c r="AY206" i="32" s="1"/>
  <c r="AA206" i="32"/>
  <c r="AV206" i="32" s="1"/>
  <c r="R206" i="32"/>
  <c r="W206" i="32" s="1"/>
  <c r="AR205" i="32"/>
  <c r="BB205" i="32" s="1"/>
  <c r="AQ205" i="32"/>
  <c r="AG205" i="32"/>
  <c r="AY205" i="32" s="1"/>
  <c r="AA205" i="32"/>
  <c r="AV205" i="32" s="1"/>
  <c r="R205" i="32"/>
  <c r="W205" i="32" s="1"/>
  <c r="AR204" i="32"/>
  <c r="BB204" i="32" s="1"/>
  <c r="AQ204" i="32"/>
  <c r="AG204" i="32"/>
  <c r="AY204" i="32" s="1"/>
  <c r="AA204" i="32"/>
  <c r="R204" i="32"/>
  <c r="W204" i="32" s="1"/>
  <c r="AR203" i="32"/>
  <c r="BB203" i="32" s="1"/>
  <c r="AQ203" i="32"/>
  <c r="BA203" i="32" s="1"/>
  <c r="AG203" i="32"/>
  <c r="AA203" i="32"/>
  <c r="AV203" i="32" s="1"/>
  <c r="R203" i="32"/>
  <c r="AP202" i="32"/>
  <c r="AO202" i="32"/>
  <c r="AN202" i="32"/>
  <c r="AM202" i="32"/>
  <c r="AL202" i="32"/>
  <c r="AK202" i="32"/>
  <c r="AJ202" i="32"/>
  <c r="AI202" i="32"/>
  <c r="AF202" i="32"/>
  <c r="AE202" i="32"/>
  <c r="Z202" i="32"/>
  <c r="Y202" i="32"/>
  <c r="X202" i="32"/>
  <c r="V202" i="32"/>
  <c r="U202" i="32"/>
  <c r="T202" i="32"/>
  <c r="S202" i="32"/>
  <c r="AR201" i="32"/>
  <c r="AQ201" i="32"/>
  <c r="AG201" i="32"/>
  <c r="AY201" i="32" s="1"/>
  <c r="AA201" i="32"/>
  <c r="AV201" i="32" s="1"/>
  <c r="R201" i="32"/>
  <c r="W201" i="32" s="1"/>
  <c r="AR200" i="32"/>
  <c r="BB200" i="32" s="1"/>
  <c r="AQ200" i="32"/>
  <c r="AG200" i="32"/>
  <c r="AY200" i="32" s="1"/>
  <c r="AA200" i="32"/>
  <c r="AV200" i="32" s="1"/>
  <c r="R200" i="32"/>
  <c r="W200" i="32" s="1"/>
  <c r="AR199" i="32"/>
  <c r="BB199" i="32" s="1"/>
  <c r="AQ199" i="32"/>
  <c r="AG199" i="32"/>
  <c r="AA199" i="32"/>
  <c r="AV199" i="32" s="1"/>
  <c r="R199" i="32"/>
  <c r="AP198" i="32"/>
  <c r="AO198" i="32"/>
  <c r="AN198" i="32"/>
  <c r="AM198" i="32"/>
  <c r="AL198" i="32"/>
  <c r="AK198" i="32"/>
  <c r="AJ198" i="32"/>
  <c r="AI198" i="32"/>
  <c r="AF198" i="32"/>
  <c r="AE198" i="32"/>
  <c r="Z198" i="32"/>
  <c r="Y198" i="32"/>
  <c r="X198" i="32"/>
  <c r="V198" i="32"/>
  <c r="U198" i="32"/>
  <c r="T198" i="32"/>
  <c r="S198" i="32"/>
  <c r="AR197" i="32"/>
  <c r="BB197" i="32" s="1"/>
  <c r="AQ197" i="32"/>
  <c r="AG197" i="32"/>
  <c r="AY197" i="32" s="1"/>
  <c r="AA197" i="32"/>
  <c r="AV197" i="32" s="1"/>
  <c r="R197" i="32"/>
  <c r="W197" i="32" s="1"/>
  <c r="AR196" i="32"/>
  <c r="BB196" i="32" s="1"/>
  <c r="AQ196" i="32"/>
  <c r="BA196" i="32" s="1"/>
  <c r="AG196" i="32"/>
  <c r="AY196" i="32" s="1"/>
  <c r="AA196" i="32"/>
  <c r="AV196" i="32" s="1"/>
  <c r="R196" i="32"/>
  <c r="W196" i="32" s="1"/>
  <c r="AC196" i="32" s="1"/>
  <c r="AW196" i="32" s="1"/>
  <c r="AR195" i="32"/>
  <c r="BB195" i="32" s="1"/>
  <c r="AQ195" i="32"/>
  <c r="BA195" i="32" s="1"/>
  <c r="AG195" i="32"/>
  <c r="AY195" i="32" s="1"/>
  <c r="AA195" i="32"/>
  <c r="AV195" i="32" s="1"/>
  <c r="R195" i="32"/>
  <c r="W195" i="32" s="1"/>
  <c r="AR194" i="32"/>
  <c r="BB194" i="32" s="1"/>
  <c r="AQ194" i="32"/>
  <c r="AG194" i="32"/>
  <c r="AY194" i="32" s="1"/>
  <c r="AA194" i="32"/>
  <c r="AV194" i="32" s="1"/>
  <c r="R194" i="32"/>
  <c r="W194" i="32" s="1"/>
  <c r="AR193" i="32"/>
  <c r="BB193" i="32" s="1"/>
  <c r="AQ193" i="32"/>
  <c r="AG193" i="32"/>
  <c r="AY193" i="32" s="1"/>
  <c r="AA193" i="32"/>
  <c r="AV193" i="32" s="1"/>
  <c r="R193" i="32"/>
  <c r="W193" i="32" s="1"/>
  <c r="AC193" i="32" s="1"/>
  <c r="AW193" i="32" s="1"/>
  <c r="AR192" i="32"/>
  <c r="AQ192" i="32"/>
  <c r="BA192" i="32" s="1"/>
  <c r="AG192" i="32"/>
  <c r="AY192" i="32" s="1"/>
  <c r="AA192" i="32"/>
  <c r="R192" i="32"/>
  <c r="AP191" i="32"/>
  <c r="AO191" i="32"/>
  <c r="AN191" i="32"/>
  <c r="AM191" i="32"/>
  <c r="AL191" i="32"/>
  <c r="AK191" i="32"/>
  <c r="AJ191" i="32"/>
  <c r="AI191" i="32"/>
  <c r="AF191" i="32"/>
  <c r="AE191" i="32"/>
  <c r="Z191" i="32"/>
  <c r="Y191" i="32"/>
  <c r="X191" i="32"/>
  <c r="V191" i="32"/>
  <c r="U191" i="32"/>
  <c r="T191" i="32"/>
  <c r="S191" i="32"/>
  <c r="AR190" i="32"/>
  <c r="BB190" i="32" s="1"/>
  <c r="AQ190" i="32"/>
  <c r="AG190" i="32"/>
  <c r="AY190" i="32" s="1"/>
  <c r="AA190" i="32"/>
  <c r="AV190" i="32" s="1"/>
  <c r="R190" i="32"/>
  <c r="W190" i="32" s="1"/>
  <c r="AD190" i="32" s="1"/>
  <c r="AX190" i="32" s="1"/>
  <c r="AR189" i="32"/>
  <c r="BB189" i="32" s="1"/>
  <c r="AQ189" i="32"/>
  <c r="AG189" i="32"/>
  <c r="AY189" i="32" s="1"/>
  <c r="AA189" i="32"/>
  <c r="AV189" i="32" s="1"/>
  <c r="R189" i="32"/>
  <c r="W189" i="32" s="1"/>
  <c r="AD189" i="32" s="1"/>
  <c r="AX189" i="32" s="1"/>
  <c r="AR188" i="32"/>
  <c r="AQ188" i="32"/>
  <c r="BA188" i="32" s="1"/>
  <c r="AG188" i="32"/>
  <c r="AY188" i="32" s="1"/>
  <c r="AA188" i="32"/>
  <c r="AV188" i="32" s="1"/>
  <c r="R188" i="32"/>
  <c r="W188" i="32" s="1"/>
  <c r="AD188" i="32" s="1"/>
  <c r="AX188" i="32" s="1"/>
  <c r="AR187" i="32"/>
  <c r="BB187" i="32" s="1"/>
  <c r="AQ187" i="32"/>
  <c r="AG187" i="32"/>
  <c r="AY187" i="32" s="1"/>
  <c r="AA187" i="32"/>
  <c r="R187" i="32"/>
  <c r="W187" i="32" s="1"/>
  <c r="AR186" i="32"/>
  <c r="BB186" i="32" s="1"/>
  <c r="AQ186" i="32"/>
  <c r="AG186" i="32"/>
  <c r="AA186" i="32"/>
  <c r="AV186" i="32" s="1"/>
  <c r="R186" i="32"/>
  <c r="AP185" i="32"/>
  <c r="AO185" i="32"/>
  <c r="AN185" i="32"/>
  <c r="AM185" i="32"/>
  <c r="AL185" i="32"/>
  <c r="AK185" i="32"/>
  <c r="AJ185" i="32"/>
  <c r="AI185" i="32"/>
  <c r="AF185" i="32"/>
  <c r="AE185" i="32"/>
  <c r="Z185" i="32"/>
  <c r="Y185" i="32"/>
  <c r="X185" i="32"/>
  <c r="V185" i="32"/>
  <c r="U185" i="32"/>
  <c r="T185" i="32"/>
  <c r="S185" i="32"/>
  <c r="AR184" i="32"/>
  <c r="BB184" i="32" s="1"/>
  <c r="AQ184" i="32"/>
  <c r="BA184" i="32" s="1"/>
  <c r="AG184" i="32"/>
  <c r="AY184" i="32" s="1"/>
  <c r="AA184" i="32"/>
  <c r="AV184" i="32" s="1"/>
  <c r="R184" i="32"/>
  <c r="W184" i="32" s="1"/>
  <c r="AU184" i="32" s="1"/>
  <c r="AR183" i="32"/>
  <c r="BB183" i="32" s="1"/>
  <c r="AQ183" i="32"/>
  <c r="AG183" i="32"/>
  <c r="AY183" i="32" s="1"/>
  <c r="AA183" i="32"/>
  <c r="AV183" i="32" s="1"/>
  <c r="R183" i="32"/>
  <c r="W183" i="32" s="1"/>
  <c r="AR182" i="32"/>
  <c r="AQ182" i="32"/>
  <c r="BA182" i="32" s="1"/>
  <c r="AG182" i="32"/>
  <c r="AY182" i="32" s="1"/>
  <c r="AA182" i="32"/>
  <c r="AV182" i="32" s="1"/>
  <c r="R182" i="32"/>
  <c r="AR181" i="32"/>
  <c r="AQ181" i="32"/>
  <c r="AG181" i="32"/>
  <c r="AA181" i="32"/>
  <c r="AV181" i="32" s="1"/>
  <c r="R181" i="32"/>
  <c r="W181" i="32" s="1"/>
  <c r="AR180" i="32"/>
  <c r="AQ180" i="32"/>
  <c r="AG180" i="32"/>
  <c r="AY180" i="32" s="1"/>
  <c r="AA180" i="32"/>
  <c r="AV180" i="32" s="1"/>
  <c r="R180" i="32"/>
  <c r="W180" i="32" s="1"/>
  <c r="AP179" i="32"/>
  <c r="AO179" i="32"/>
  <c r="AN179" i="32"/>
  <c r="AM179" i="32"/>
  <c r="AL179" i="32"/>
  <c r="AK179" i="32"/>
  <c r="AJ179" i="32"/>
  <c r="AI179" i="32"/>
  <c r="AF179" i="32"/>
  <c r="AE179" i="32"/>
  <c r="Z179" i="32"/>
  <c r="Y179" i="32"/>
  <c r="X179" i="32"/>
  <c r="V179" i="32"/>
  <c r="U179" i="32"/>
  <c r="T179" i="32"/>
  <c r="S179" i="32"/>
  <c r="AR178" i="32"/>
  <c r="BB178" i="32" s="1"/>
  <c r="AQ178" i="32"/>
  <c r="AG178" i="32"/>
  <c r="AY178" i="32" s="1"/>
  <c r="AA178" i="32"/>
  <c r="AV178" i="32" s="1"/>
  <c r="R178" i="32"/>
  <c r="W178" i="32" s="1"/>
  <c r="AR177" i="32"/>
  <c r="BB177" i="32" s="1"/>
  <c r="AQ177" i="32"/>
  <c r="BA177" i="32" s="1"/>
  <c r="AG177" i="32"/>
  <c r="AY177" i="32" s="1"/>
  <c r="AA177" i="32"/>
  <c r="AV177" i="32" s="1"/>
  <c r="R177" i="32"/>
  <c r="W177" i="32" s="1"/>
  <c r="AR176" i="32"/>
  <c r="BB176" i="32" s="1"/>
  <c r="AQ176" i="32"/>
  <c r="AG176" i="32"/>
  <c r="AY176" i="32" s="1"/>
  <c r="AA176" i="32"/>
  <c r="AV176" i="32" s="1"/>
  <c r="R176" i="32"/>
  <c r="AR175" i="32"/>
  <c r="BB175" i="32" s="1"/>
  <c r="AQ175" i="32"/>
  <c r="AG175" i="32"/>
  <c r="AY175" i="32" s="1"/>
  <c r="AA175" i="32"/>
  <c r="AV175" i="32" s="1"/>
  <c r="R175" i="32"/>
  <c r="W175" i="32" s="1"/>
  <c r="AR174" i="32"/>
  <c r="AQ174" i="32"/>
  <c r="BA174" i="32" s="1"/>
  <c r="AG174" i="32"/>
  <c r="AY174" i="32" s="1"/>
  <c r="AA174" i="32"/>
  <c r="AV174" i="32" s="1"/>
  <c r="R174" i="32"/>
  <c r="W174" i="32" s="1"/>
  <c r="AC174" i="32" s="1"/>
  <c r="AW174" i="32" s="1"/>
  <c r="AR173" i="32"/>
  <c r="BB173" i="32" s="1"/>
  <c r="AQ173" i="32"/>
  <c r="BA173" i="32" s="1"/>
  <c r="AG173" i="32"/>
  <c r="AA173" i="32"/>
  <c r="R173" i="32"/>
  <c r="W173" i="32" s="1"/>
  <c r="AD173" i="32" s="1"/>
  <c r="AX173" i="32" s="1"/>
  <c r="AP172" i="32"/>
  <c r="AO172" i="32"/>
  <c r="AN172" i="32"/>
  <c r="AM172" i="32"/>
  <c r="AL172" i="32"/>
  <c r="AK172" i="32"/>
  <c r="AJ172" i="32"/>
  <c r="AI172" i="32"/>
  <c r="AF172" i="32"/>
  <c r="AE172" i="32"/>
  <c r="Z172" i="32"/>
  <c r="Y172" i="32"/>
  <c r="X172" i="32"/>
  <c r="V172" i="32"/>
  <c r="U172" i="32"/>
  <c r="T172" i="32"/>
  <c r="S172" i="32"/>
  <c r="AR171" i="32"/>
  <c r="BB171" i="32" s="1"/>
  <c r="AQ171" i="32"/>
  <c r="AG171" i="32"/>
  <c r="AY171" i="32" s="1"/>
  <c r="AA171" i="32"/>
  <c r="AV171" i="32" s="1"/>
  <c r="R171" i="32"/>
  <c r="W171" i="32" s="1"/>
  <c r="AR170" i="32"/>
  <c r="BB170" i="32" s="1"/>
  <c r="AQ170" i="32"/>
  <c r="BA170" i="32" s="1"/>
  <c r="AG170" i="32"/>
  <c r="AY170" i="32" s="1"/>
  <c r="AA170" i="32"/>
  <c r="AV170" i="32" s="1"/>
  <c r="R170" i="32"/>
  <c r="W170" i="32" s="1"/>
  <c r="AR169" i="32"/>
  <c r="AQ169" i="32"/>
  <c r="BA169" i="32" s="1"/>
  <c r="AG169" i="32"/>
  <c r="AY169" i="32" s="1"/>
  <c r="AA169" i="32"/>
  <c r="AV169" i="32" s="1"/>
  <c r="R169" i="32"/>
  <c r="W169" i="32" s="1"/>
  <c r="AR168" i="32"/>
  <c r="BB168" i="32" s="1"/>
  <c r="AQ168" i="32"/>
  <c r="AG168" i="32"/>
  <c r="AY168" i="32" s="1"/>
  <c r="AA168" i="32"/>
  <c r="R168" i="32"/>
  <c r="W168" i="32" s="1"/>
  <c r="AR167" i="32"/>
  <c r="BB167" i="32" s="1"/>
  <c r="AQ167" i="32"/>
  <c r="AG167" i="32"/>
  <c r="AY167" i="32" s="1"/>
  <c r="AA167" i="32"/>
  <c r="AV167" i="32" s="1"/>
  <c r="R167" i="32"/>
  <c r="W167" i="32" s="1"/>
  <c r="AC167" i="32" s="1"/>
  <c r="AW167" i="32" s="1"/>
  <c r="AR166" i="32"/>
  <c r="AQ166" i="32"/>
  <c r="BA166" i="32" s="1"/>
  <c r="AG166" i="32"/>
  <c r="AA166" i="32"/>
  <c r="AV166" i="32" s="1"/>
  <c r="R166" i="32"/>
  <c r="W166" i="32" s="1"/>
  <c r="AP165" i="32"/>
  <c r="AO165" i="32"/>
  <c r="AN165" i="32"/>
  <c r="AM165" i="32"/>
  <c r="AL165" i="32"/>
  <c r="AK165" i="32"/>
  <c r="AJ165" i="32"/>
  <c r="AI165" i="32"/>
  <c r="AF165" i="32"/>
  <c r="AE165" i="32"/>
  <c r="Z165" i="32"/>
  <c r="Y165" i="32"/>
  <c r="X165" i="32"/>
  <c r="V165" i="32"/>
  <c r="U165" i="32"/>
  <c r="T165" i="32"/>
  <c r="S165" i="32"/>
  <c r="AR164" i="32"/>
  <c r="BB164" i="32" s="1"/>
  <c r="AQ164" i="32"/>
  <c r="AG164" i="32"/>
  <c r="AY164" i="32" s="1"/>
  <c r="AA164" i="32"/>
  <c r="AV164" i="32" s="1"/>
  <c r="R164" i="32"/>
  <c r="W164" i="32" s="1"/>
  <c r="AD164" i="32" s="1"/>
  <c r="AX164" i="32" s="1"/>
  <c r="AR163" i="32"/>
  <c r="BB163" i="32" s="1"/>
  <c r="AQ163" i="32"/>
  <c r="AG163" i="32"/>
  <c r="AY163" i="32" s="1"/>
  <c r="AA163" i="32"/>
  <c r="AV163" i="32" s="1"/>
  <c r="R163" i="32"/>
  <c r="W163" i="32" s="1"/>
  <c r="AR162" i="32"/>
  <c r="BB162" i="32" s="1"/>
  <c r="AQ162" i="32"/>
  <c r="AG162" i="32"/>
  <c r="AY162" i="32" s="1"/>
  <c r="AA162" i="32"/>
  <c r="AV162" i="32" s="1"/>
  <c r="R162" i="32"/>
  <c r="W162" i="32" s="1"/>
  <c r="AR161" i="32"/>
  <c r="BB161" i="32" s="1"/>
  <c r="AQ161" i="32"/>
  <c r="AG161" i="32"/>
  <c r="AY161" i="32" s="1"/>
  <c r="AA161" i="32"/>
  <c r="AV161" i="32" s="1"/>
  <c r="R161" i="32"/>
  <c r="W161" i="32" s="1"/>
  <c r="AR160" i="32"/>
  <c r="BB160" i="32" s="1"/>
  <c r="AQ160" i="32"/>
  <c r="AG160" i="32"/>
  <c r="AY160" i="32" s="1"/>
  <c r="AA160" i="32"/>
  <c r="AV160" i="32" s="1"/>
  <c r="R160" i="32"/>
  <c r="W160" i="32" s="1"/>
  <c r="AR159" i="32"/>
  <c r="BB159" i="32" s="1"/>
  <c r="AQ159" i="32"/>
  <c r="BA159" i="32" s="1"/>
  <c r="AG159" i="32"/>
  <c r="AY159" i="32" s="1"/>
  <c r="AA159" i="32"/>
  <c r="R159" i="32"/>
  <c r="W159" i="32" s="1"/>
  <c r="AP158" i="32"/>
  <c r="AO158" i="32"/>
  <c r="AN158" i="32"/>
  <c r="AM158" i="32"/>
  <c r="AL158" i="32"/>
  <c r="AK158" i="32"/>
  <c r="AJ158" i="32"/>
  <c r="AI158" i="32"/>
  <c r="AF158" i="32"/>
  <c r="AE158" i="32"/>
  <c r="Z158" i="32"/>
  <c r="Y158" i="32"/>
  <c r="X158" i="32"/>
  <c r="V158" i="32"/>
  <c r="U158" i="32"/>
  <c r="T158" i="32"/>
  <c r="S158" i="32"/>
  <c r="AR157" i="32"/>
  <c r="BB157" i="32" s="1"/>
  <c r="AQ157" i="32"/>
  <c r="BA157" i="32" s="1"/>
  <c r="AG157" i="32"/>
  <c r="AY157" i="32" s="1"/>
  <c r="AA157" i="32"/>
  <c r="AV157" i="32" s="1"/>
  <c r="R157" i="32"/>
  <c r="W157" i="32" s="1"/>
  <c r="AD157" i="32" s="1"/>
  <c r="AX157" i="32" s="1"/>
  <c r="AR156" i="32"/>
  <c r="AQ156" i="32"/>
  <c r="BA156" i="32" s="1"/>
  <c r="AG156" i="32"/>
  <c r="AY156" i="32" s="1"/>
  <c r="AA156" i="32"/>
  <c r="AV156" i="32" s="1"/>
  <c r="R156" i="32"/>
  <c r="W156" i="32" s="1"/>
  <c r="AR155" i="32"/>
  <c r="BB155" i="32" s="1"/>
  <c r="AQ155" i="32"/>
  <c r="AG155" i="32"/>
  <c r="AY155" i="32" s="1"/>
  <c r="AA155" i="32"/>
  <c r="AV155" i="32" s="1"/>
  <c r="R155" i="32"/>
  <c r="W155" i="32" s="1"/>
  <c r="AR154" i="32"/>
  <c r="AQ154" i="32"/>
  <c r="BA154" i="32" s="1"/>
  <c r="AG154" i="32"/>
  <c r="AY154" i="32" s="1"/>
  <c r="AA154" i="32"/>
  <c r="AV154" i="32" s="1"/>
  <c r="R154" i="32"/>
  <c r="W154" i="32" s="1"/>
  <c r="AR153" i="32"/>
  <c r="AQ153" i="32"/>
  <c r="BA153" i="32" s="1"/>
  <c r="AG153" i="32"/>
  <c r="AY153" i="32" s="1"/>
  <c r="AA153" i="32"/>
  <c r="AV153" i="32" s="1"/>
  <c r="R153" i="32"/>
  <c r="W153" i="32" s="1"/>
  <c r="AU153" i="32" s="1"/>
  <c r="AR152" i="32"/>
  <c r="AQ152" i="32"/>
  <c r="AG152" i="32"/>
  <c r="AA152" i="32"/>
  <c r="R152" i="32"/>
  <c r="W152" i="32" s="1"/>
  <c r="AP151" i="32"/>
  <c r="AO151" i="32"/>
  <c r="AN151" i="32"/>
  <c r="AM151" i="32"/>
  <c r="AL151" i="32"/>
  <c r="AK151" i="32"/>
  <c r="AJ151" i="32"/>
  <c r="AI151" i="32"/>
  <c r="AF151" i="32"/>
  <c r="AE151" i="32"/>
  <c r="Z151" i="32"/>
  <c r="Y151" i="32"/>
  <c r="X151" i="32"/>
  <c r="V151" i="32"/>
  <c r="U151" i="32"/>
  <c r="T151" i="32"/>
  <c r="S151" i="32"/>
  <c r="AR150" i="32"/>
  <c r="BB150" i="32" s="1"/>
  <c r="AQ150" i="32"/>
  <c r="AG150" i="32"/>
  <c r="AY150" i="32" s="1"/>
  <c r="AA150" i="32"/>
  <c r="AV150" i="32" s="1"/>
  <c r="R150" i="32"/>
  <c r="W150" i="32" s="1"/>
  <c r="AR149" i="32"/>
  <c r="BB149" i="32" s="1"/>
  <c r="AQ149" i="32"/>
  <c r="AG149" i="32"/>
  <c r="AY149" i="32" s="1"/>
  <c r="AA149" i="32"/>
  <c r="AV149" i="32" s="1"/>
  <c r="R149" i="32"/>
  <c r="AR148" i="32"/>
  <c r="AQ148" i="32"/>
  <c r="BA148" i="32" s="1"/>
  <c r="AG148" i="32"/>
  <c r="AY148" i="32" s="1"/>
  <c r="AA148" i="32"/>
  <c r="AV148" i="32" s="1"/>
  <c r="R148" i="32"/>
  <c r="W148" i="32" s="1"/>
  <c r="AC148" i="32" s="1"/>
  <c r="AP147" i="32"/>
  <c r="AO147" i="32"/>
  <c r="AN147" i="32"/>
  <c r="AM147" i="32"/>
  <c r="AL147" i="32"/>
  <c r="AK147" i="32"/>
  <c r="AJ147" i="32"/>
  <c r="AI147" i="32"/>
  <c r="AF147" i="32"/>
  <c r="AE147" i="32"/>
  <c r="Z147" i="32"/>
  <c r="Y147" i="32"/>
  <c r="X147" i="32"/>
  <c r="V147" i="32"/>
  <c r="U147" i="32"/>
  <c r="T147" i="32"/>
  <c r="S147" i="32"/>
  <c r="AR146" i="32"/>
  <c r="AQ146" i="32"/>
  <c r="AQ147" i="32" s="1"/>
  <c r="AG146" i="32"/>
  <c r="AY146" i="32" s="1"/>
  <c r="AY147" i="32" s="1"/>
  <c r="AA146" i="32"/>
  <c r="AA147" i="32" s="1"/>
  <c r="R146" i="32"/>
  <c r="R147" i="32" s="1"/>
  <c r="AP145" i="32"/>
  <c r="AO145" i="32"/>
  <c r="AN145" i="32"/>
  <c r="AM145" i="32"/>
  <c r="AL145" i="32"/>
  <c r="AK145" i="32"/>
  <c r="AJ145" i="32"/>
  <c r="AI145" i="32"/>
  <c r="AF145" i="32"/>
  <c r="AE145" i="32"/>
  <c r="Z145" i="32"/>
  <c r="Y145" i="32"/>
  <c r="X145" i="32"/>
  <c r="V145" i="32"/>
  <c r="U145" i="32"/>
  <c r="T145" i="32"/>
  <c r="S145" i="32"/>
  <c r="AR144" i="32"/>
  <c r="BB144" i="32" s="1"/>
  <c r="AQ144" i="32"/>
  <c r="BA144" i="32" s="1"/>
  <c r="AG144" i="32"/>
  <c r="AY144" i="32" s="1"/>
  <c r="AA144" i="32"/>
  <c r="AV144" i="32" s="1"/>
  <c r="R144" i="32"/>
  <c r="W144" i="32" s="1"/>
  <c r="AC144" i="32" s="1"/>
  <c r="AW144" i="32" s="1"/>
  <c r="AR143" i="32"/>
  <c r="BB143" i="32" s="1"/>
  <c r="AQ143" i="32"/>
  <c r="BA143" i="32" s="1"/>
  <c r="AG143" i="32"/>
  <c r="AY143" i="32" s="1"/>
  <c r="AA143" i="32"/>
  <c r="AV143" i="32" s="1"/>
  <c r="R143" i="32"/>
  <c r="W143" i="32" s="1"/>
  <c r="AU143" i="32" s="1"/>
  <c r="AR142" i="32"/>
  <c r="BB142" i="32" s="1"/>
  <c r="AQ142" i="32"/>
  <c r="AG142" i="32"/>
  <c r="AY142" i="32" s="1"/>
  <c r="AA142" i="32"/>
  <c r="AV142" i="32" s="1"/>
  <c r="R142" i="32"/>
  <c r="W142" i="32" s="1"/>
  <c r="AR141" i="32"/>
  <c r="BB141" i="32" s="1"/>
  <c r="AQ141" i="32"/>
  <c r="AG141" i="32"/>
  <c r="AY141" i="32" s="1"/>
  <c r="AA141" i="32"/>
  <c r="AV141" i="32" s="1"/>
  <c r="R141" i="32"/>
  <c r="W141" i="32" s="1"/>
  <c r="AR140" i="32"/>
  <c r="BB140" i="32" s="1"/>
  <c r="AQ140" i="32"/>
  <c r="AG140" i="32"/>
  <c r="AY140" i="32" s="1"/>
  <c r="AA140" i="32"/>
  <c r="AV140" i="32" s="1"/>
  <c r="R140" i="32"/>
  <c r="W140" i="32" s="1"/>
  <c r="AR139" i="32"/>
  <c r="BB139" i="32" s="1"/>
  <c r="AQ139" i="32"/>
  <c r="BA139" i="32" s="1"/>
  <c r="AG139" i="32"/>
  <c r="AA139" i="32"/>
  <c r="AV139" i="32" s="1"/>
  <c r="R139" i="32"/>
  <c r="W139" i="32" s="1"/>
  <c r="AP138" i="32"/>
  <c r="AO138" i="32"/>
  <c r="AN138" i="32"/>
  <c r="AM138" i="32"/>
  <c r="AL138" i="32"/>
  <c r="AK138" i="32"/>
  <c r="AJ138" i="32"/>
  <c r="AI138" i="32"/>
  <c r="AF138" i="32"/>
  <c r="AE138" i="32"/>
  <c r="Z138" i="32"/>
  <c r="Y138" i="32"/>
  <c r="X138" i="32"/>
  <c r="V138" i="32"/>
  <c r="U138" i="32"/>
  <c r="T138" i="32"/>
  <c r="S138" i="32"/>
  <c r="AR137" i="32"/>
  <c r="BB137" i="32" s="1"/>
  <c r="AQ137" i="32"/>
  <c r="AG137" i="32"/>
  <c r="AY137" i="32" s="1"/>
  <c r="AA137" i="32"/>
  <c r="AV137" i="32" s="1"/>
  <c r="R137" i="32"/>
  <c r="W137" i="32" s="1"/>
  <c r="AU137" i="32" s="1"/>
  <c r="AR136" i="32"/>
  <c r="BB136" i="32" s="1"/>
  <c r="AQ136" i="32"/>
  <c r="BA136" i="32" s="1"/>
  <c r="AG136" i="32"/>
  <c r="AY136" i="32" s="1"/>
  <c r="AA136" i="32"/>
  <c r="AV136" i="32" s="1"/>
  <c r="R136" i="32"/>
  <c r="W136" i="32" s="1"/>
  <c r="AC136" i="32" s="1"/>
  <c r="AW136" i="32" s="1"/>
  <c r="AR135" i="32"/>
  <c r="BB135" i="32" s="1"/>
  <c r="AQ135" i="32"/>
  <c r="BA135" i="32" s="1"/>
  <c r="AG135" i="32"/>
  <c r="AY135" i="32" s="1"/>
  <c r="AA135" i="32"/>
  <c r="AV135" i="32" s="1"/>
  <c r="R135" i="32"/>
  <c r="W135" i="32" s="1"/>
  <c r="AR134" i="32"/>
  <c r="BB134" i="32" s="1"/>
  <c r="AQ134" i="32"/>
  <c r="AG134" i="32"/>
  <c r="AY134" i="32" s="1"/>
  <c r="AA134" i="32"/>
  <c r="R134" i="32"/>
  <c r="W134" i="32" s="1"/>
  <c r="AU134" i="32" s="1"/>
  <c r="AR133" i="32"/>
  <c r="AQ133" i="32"/>
  <c r="BA133" i="32" s="1"/>
  <c r="AG133" i="32"/>
  <c r="AY133" i="32" s="1"/>
  <c r="AA133" i="32"/>
  <c r="AV133" i="32" s="1"/>
  <c r="R133" i="32"/>
  <c r="W133" i="32" s="1"/>
  <c r="AR132" i="32"/>
  <c r="AQ132" i="32"/>
  <c r="BA132" i="32" s="1"/>
  <c r="AG132" i="32"/>
  <c r="AY132" i="32" s="1"/>
  <c r="AA132" i="32"/>
  <c r="AV132" i="32" s="1"/>
  <c r="R132" i="32"/>
  <c r="W132" i="32" s="1"/>
  <c r="AP131" i="32"/>
  <c r="AO131" i="32"/>
  <c r="AN131" i="32"/>
  <c r="AM131" i="32"/>
  <c r="AL131" i="32"/>
  <c r="AK131" i="32"/>
  <c r="AJ131" i="32"/>
  <c r="AI131" i="32"/>
  <c r="AF131" i="32"/>
  <c r="AE131" i="32"/>
  <c r="Z131" i="32"/>
  <c r="Y131" i="32"/>
  <c r="X131" i="32"/>
  <c r="V131" i="32"/>
  <c r="U131" i="32"/>
  <c r="T131" i="32"/>
  <c r="S131" i="32"/>
  <c r="AR130" i="32"/>
  <c r="BB130" i="32" s="1"/>
  <c r="AQ130" i="32"/>
  <c r="AG130" i="32"/>
  <c r="AY130" i="32" s="1"/>
  <c r="AA130" i="32"/>
  <c r="AV130" i="32" s="1"/>
  <c r="R130" i="32"/>
  <c r="W130" i="32" s="1"/>
  <c r="AR129" i="32"/>
  <c r="BB129" i="32" s="1"/>
  <c r="AQ129" i="32"/>
  <c r="AG129" i="32"/>
  <c r="AY129" i="32" s="1"/>
  <c r="AA129" i="32"/>
  <c r="AV129" i="32" s="1"/>
  <c r="R129" i="32"/>
  <c r="W129" i="32" s="1"/>
  <c r="AD129" i="32" s="1"/>
  <c r="AX129" i="32" s="1"/>
  <c r="AR128" i="32"/>
  <c r="AQ128" i="32"/>
  <c r="BA128" i="32" s="1"/>
  <c r="AG128" i="32"/>
  <c r="AY128" i="32" s="1"/>
  <c r="AA128" i="32"/>
  <c r="AV128" i="32" s="1"/>
  <c r="R128" i="32"/>
  <c r="W128" i="32" s="1"/>
  <c r="AR127" i="32"/>
  <c r="BB127" i="32" s="1"/>
  <c r="AQ127" i="32"/>
  <c r="AG127" i="32"/>
  <c r="AY127" i="32" s="1"/>
  <c r="AA127" i="32"/>
  <c r="R127" i="32"/>
  <c r="W127" i="32" s="1"/>
  <c r="AR126" i="32"/>
  <c r="BB126" i="32" s="1"/>
  <c r="AQ126" i="32"/>
  <c r="AG126" i="32"/>
  <c r="AA126" i="32"/>
  <c r="AV126" i="32" s="1"/>
  <c r="R126" i="32"/>
  <c r="AP125" i="32"/>
  <c r="AO125" i="32"/>
  <c r="AN125" i="32"/>
  <c r="AM125" i="32"/>
  <c r="AL125" i="32"/>
  <c r="AK125" i="32"/>
  <c r="AJ125" i="32"/>
  <c r="AI125" i="32"/>
  <c r="AF125" i="32"/>
  <c r="AE125" i="32"/>
  <c r="Z125" i="32"/>
  <c r="Y125" i="32"/>
  <c r="X125" i="32"/>
  <c r="V125" i="32"/>
  <c r="U125" i="32"/>
  <c r="T125" i="32"/>
  <c r="S125" i="32"/>
  <c r="AR124" i="32"/>
  <c r="AQ124" i="32"/>
  <c r="BA124" i="32" s="1"/>
  <c r="AG124" i="32"/>
  <c r="AY124" i="32" s="1"/>
  <c r="AA124" i="32"/>
  <c r="AV124" i="32" s="1"/>
  <c r="R124" i="32"/>
  <c r="W124" i="32" s="1"/>
  <c r="AU124" i="32" s="1"/>
  <c r="AR123" i="32"/>
  <c r="BB123" i="32" s="1"/>
  <c r="AQ123" i="32"/>
  <c r="BA123" i="32" s="1"/>
  <c r="AG123" i="32"/>
  <c r="AA123" i="32"/>
  <c r="AV123" i="32" s="1"/>
  <c r="R123" i="32"/>
  <c r="W123" i="32" s="1"/>
  <c r="AR122" i="32"/>
  <c r="BB122" i="32" s="1"/>
  <c r="AQ122" i="32"/>
  <c r="BA122" i="32" s="1"/>
  <c r="AG122" i="32"/>
  <c r="AY122" i="32" s="1"/>
  <c r="AA122" i="32"/>
  <c r="R122" i="32"/>
  <c r="W122" i="32" s="1"/>
  <c r="AU122" i="32" s="1"/>
  <c r="AP121" i="32"/>
  <c r="AO121" i="32"/>
  <c r="AN121" i="32"/>
  <c r="AM121" i="32"/>
  <c r="AL121" i="32"/>
  <c r="AK121" i="32"/>
  <c r="AJ121" i="32"/>
  <c r="AI121" i="32"/>
  <c r="AF121" i="32"/>
  <c r="AE121" i="32"/>
  <c r="Z121" i="32"/>
  <c r="Y121" i="32"/>
  <c r="X121" i="32"/>
  <c r="V121" i="32"/>
  <c r="U121" i="32"/>
  <c r="T121" i="32"/>
  <c r="S121" i="32"/>
  <c r="AR120" i="32"/>
  <c r="BB120" i="32" s="1"/>
  <c r="AQ120" i="32"/>
  <c r="BA120" i="32" s="1"/>
  <c r="AG120" i="32"/>
  <c r="AY120" i="32" s="1"/>
  <c r="AA120" i="32"/>
  <c r="AV120" i="32" s="1"/>
  <c r="R120" i="32"/>
  <c r="W120" i="32" s="1"/>
  <c r="AR119" i="32"/>
  <c r="BB119" i="32" s="1"/>
  <c r="AQ119" i="32"/>
  <c r="AG119" i="32"/>
  <c r="AY119" i="32" s="1"/>
  <c r="AA119" i="32"/>
  <c r="AV119" i="32" s="1"/>
  <c r="R119" i="32"/>
  <c r="W119" i="32" s="1"/>
  <c r="AD119" i="32" s="1"/>
  <c r="AX119" i="32" s="1"/>
  <c r="AR118" i="32"/>
  <c r="AQ118" i="32"/>
  <c r="BA118" i="32" s="1"/>
  <c r="AG118" i="32"/>
  <c r="AY118" i="32" s="1"/>
  <c r="AA118" i="32"/>
  <c r="AV118" i="32" s="1"/>
  <c r="R118" i="32"/>
  <c r="W118" i="32" s="1"/>
  <c r="AD118" i="32" s="1"/>
  <c r="AX118" i="32" s="1"/>
  <c r="AR117" i="32"/>
  <c r="BB117" i="32" s="1"/>
  <c r="AQ117" i="32"/>
  <c r="BA117" i="32" s="1"/>
  <c r="AG117" i="32"/>
  <c r="AA117" i="32"/>
  <c r="AV117" i="32" s="1"/>
  <c r="R117" i="32"/>
  <c r="W117" i="32" s="1"/>
  <c r="AD117" i="32" s="1"/>
  <c r="AX117" i="32" s="1"/>
  <c r="AR116" i="32"/>
  <c r="BB116" i="32" s="1"/>
  <c r="AQ116" i="32"/>
  <c r="AG116" i="32"/>
  <c r="AY116" i="32" s="1"/>
  <c r="AA116" i="32"/>
  <c r="R116" i="32"/>
  <c r="W116" i="32" s="1"/>
  <c r="AR115" i="32"/>
  <c r="BB115" i="32" s="1"/>
  <c r="AQ115" i="32"/>
  <c r="BA115" i="32" s="1"/>
  <c r="AG115" i="32"/>
  <c r="AY115" i="32" s="1"/>
  <c r="AA115" i="32"/>
  <c r="AV115" i="32" s="1"/>
  <c r="R115" i="32"/>
  <c r="W115" i="32" s="1"/>
  <c r="AP114" i="32"/>
  <c r="AO114" i="32"/>
  <c r="AN114" i="32"/>
  <c r="AM114" i="32"/>
  <c r="AL114" i="32"/>
  <c r="AK114" i="32"/>
  <c r="AJ114" i="32"/>
  <c r="AI114" i="32"/>
  <c r="AF114" i="32"/>
  <c r="AE114" i="32"/>
  <c r="Z114" i="32"/>
  <c r="Y114" i="32"/>
  <c r="X114" i="32"/>
  <c r="V114" i="32"/>
  <c r="U114" i="32"/>
  <c r="T114" i="32"/>
  <c r="S114" i="32"/>
  <c r="AR113" i="32"/>
  <c r="AQ113" i="32"/>
  <c r="BA113" i="32" s="1"/>
  <c r="AG113" i="32"/>
  <c r="AA113" i="32"/>
  <c r="AV113" i="32" s="1"/>
  <c r="R113" i="32"/>
  <c r="W113" i="32" s="1"/>
  <c r="AR112" i="32"/>
  <c r="BB112" i="32" s="1"/>
  <c r="AQ112" i="32"/>
  <c r="AG112" i="32"/>
  <c r="AY112" i="32" s="1"/>
  <c r="AA112" i="32"/>
  <c r="R112" i="32"/>
  <c r="W112" i="32" s="1"/>
  <c r="AR111" i="32"/>
  <c r="AQ111" i="32"/>
  <c r="BA111" i="32" s="1"/>
  <c r="AG111" i="32"/>
  <c r="AY111" i="32" s="1"/>
  <c r="AA111" i="32"/>
  <c r="AV111" i="32" s="1"/>
  <c r="R111" i="32"/>
  <c r="W111" i="32" s="1"/>
  <c r="AP110" i="32"/>
  <c r="AO110" i="32"/>
  <c r="AN110" i="32"/>
  <c r="AM110" i="32"/>
  <c r="AL110" i="32"/>
  <c r="AK110" i="32"/>
  <c r="AJ110" i="32"/>
  <c r="AI110" i="32"/>
  <c r="AF110" i="32"/>
  <c r="AE110" i="32"/>
  <c r="Z110" i="32"/>
  <c r="Y110" i="32"/>
  <c r="X110" i="32"/>
  <c r="V110" i="32"/>
  <c r="U110" i="32"/>
  <c r="T110" i="32"/>
  <c r="S110" i="32"/>
  <c r="AR109" i="32"/>
  <c r="AQ109" i="32"/>
  <c r="AG109" i="32"/>
  <c r="AY109" i="32" s="1"/>
  <c r="AA109" i="32"/>
  <c r="R109" i="32"/>
  <c r="R110" i="32" s="1"/>
  <c r="AP108" i="32"/>
  <c r="AO108" i="32"/>
  <c r="AN108" i="32"/>
  <c r="AM108" i="32"/>
  <c r="AL108" i="32"/>
  <c r="AK108" i="32"/>
  <c r="AJ108" i="32"/>
  <c r="AI108" i="32"/>
  <c r="AF108" i="32"/>
  <c r="AE108" i="32"/>
  <c r="Z108" i="32"/>
  <c r="Y108" i="32"/>
  <c r="X108" i="32"/>
  <c r="V108" i="32"/>
  <c r="U108" i="32"/>
  <c r="T108" i="32"/>
  <c r="S108" i="32"/>
  <c r="AR107" i="32"/>
  <c r="BB107" i="32" s="1"/>
  <c r="AQ107" i="32"/>
  <c r="BA107" i="32" s="1"/>
  <c r="AG107" i="32"/>
  <c r="AY107" i="32" s="1"/>
  <c r="AA107" i="32"/>
  <c r="AV107" i="32" s="1"/>
  <c r="R107" i="32"/>
  <c r="W107" i="32" s="1"/>
  <c r="AC107" i="32" s="1"/>
  <c r="AW107" i="32" s="1"/>
  <c r="AR106" i="32"/>
  <c r="BB106" i="32" s="1"/>
  <c r="AQ106" i="32"/>
  <c r="BA106" i="32" s="1"/>
  <c r="AG106" i="32"/>
  <c r="AY106" i="32" s="1"/>
  <c r="AA106" i="32"/>
  <c r="AV106" i="32" s="1"/>
  <c r="R106" i="32"/>
  <c r="W106" i="32" s="1"/>
  <c r="AR105" i="32"/>
  <c r="BB105" i="32" s="1"/>
  <c r="AQ105" i="32"/>
  <c r="AG105" i="32"/>
  <c r="AY105" i="32" s="1"/>
  <c r="AA105" i="32"/>
  <c r="AV105" i="32" s="1"/>
  <c r="R105" i="32"/>
  <c r="W105" i="32" s="1"/>
  <c r="AU105" i="32" s="1"/>
  <c r="AR104" i="32"/>
  <c r="BB104" i="32" s="1"/>
  <c r="AQ104" i="32"/>
  <c r="AG104" i="32"/>
  <c r="AY104" i="32" s="1"/>
  <c r="AA104" i="32"/>
  <c r="AV104" i="32" s="1"/>
  <c r="R104" i="32"/>
  <c r="W104" i="32" s="1"/>
  <c r="AR103" i="32"/>
  <c r="AQ103" i="32"/>
  <c r="BA103" i="32" s="1"/>
  <c r="AG103" i="32"/>
  <c r="AY103" i="32" s="1"/>
  <c r="AA103" i="32"/>
  <c r="AV103" i="32" s="1"/>
  <c r="R103" i="32"/>
  <c r="W103" i="32" s="1"/>
  <c r="AR102" i="32"/>
  <c r="AQ102" i="32"/>
  <c r="AG102" i="32"/>
  <c r="AY102" i="32" s="1"/>
  <c r="AA102" i="32"/>
  <c r="R102" i="32"/>
  <c r="W102" i="32" s="1"/>
  <c r="AU102" i="32" s="1"/>
  <c r="AR101" i="32"/>
  <c r="BB101" i="32" s="1"/>
  <c r="AQ101" i="32"/>
  <c r="BA101" i="32" s="1"/>
  <c r="AG101" i="32"/>
  <c r="AY101" i="32" s="1"/>
  <c r="AA101" i="32"/>
  <c r="AV101" i="32" s="1"/>
  <c r="R101" i="32"/>
  <c r="W101" i="32" s="1"/>
  <c r="AR100" i="32"/>
  <c r="BB100" i="32" s="1"/>
  <c r="AQ100" i="32"/>
  <c r="BA100" i="32" s="1"/>
  <c r="AG100" i="32"/>
  <c r="AA100" i="32"/>
  <c r="AV100" i="32" s="1"/>
  <c r="R100" i="32"/>
  <c r="AR99" i="32"/>
  <c r="BB99" i="32" s="1"/>
  <c r="AQ99" i="32"/>
  <c r="AG99" i="32"/>
  <c r="AY99" i="32" s="1"/>
  <c r="AA99" i="32"/>
  <c r="R99" i="32"/>
  <c r="W99" i="32" s="1"/>
  <c r="AR98" i="32"/>
  <c r="BB98" i="32" s="1"/>
  <c r="AQ98" i="32"/>
  <c r="BA98" i="32" s="1"/>
  <c r="AG98" i="32"/>
  <c r="AY98" i="32" s="1"/>
  <c r="AA98" i="32"/>
  <c r="AV98" i="32" s="1"/>
  <c r="R98" i="32"/>
  <c r="W98" i="32" s="1"/>
  <c r="AP97" i="32"/>
  <c r="AO97" i="32"/>
  <c r="AN97" i="32"/>
  <c r="AM97" i="32"/>
  <c r="AL97" i="32"/>
  <c r="AK97" i="32"/>
  <c r="AJ97" i="32"/>
  <c r="AI97" i="32"/>
  <c r="AF97" i="32"/>
  <c r="AE97" i="32"/>
  <c r="Z97" i="32"/>
  <c r="Y97" i="32"/>
  <c r="X97" i="32"/>
  <c r="V97" i="32"/>
  <c r="U97" i="32"/>
  <c r="T97" i="32"/>
  <c r="S97" i="32"/>
  <c r="AR96" i="32"/>
  <c r="BB96" i="32" s="1"/>
  <c r="AQ96" i="32"/>
  <c r="AG96" i="32"/>
  <c r="AY96" i="32" s="1"/>
  <c r="AA96" i="32"/>
  <c r="AV96" i="32" s="1"/>
  <c r="R96" i="32"/>
  <c r="W96" i="32" s="1"/>
  <c r="AR95" i="32"/>
  <c r="BB95" i="32" s="1"/>
  <c r="AQ95" i="32"/>
  <c r="BA95" i="32" s="1"/>
  <c r="AG95" i="32"/>
  <c r="AY95" i="32" s="1"/>
  <c r="AA95" i="32"/>
  <c r="AV95" i="32" s="1"/>
  <c r="R95" i="32"/>
  <c r="W95" i="32" s="1"/>
  <c r="AC95" i="32" s="1"/>
  <c r="AW95" i="32" s="1"/>
  <c r="AR94" i="32"/>
  <c r="BB94" i="32" s="1"/>
  <c r="AQ94" i="32"/>
  <c r="BA94" i="32" s="1"/>
  <c r="AG94" i="32"/>
  <c r="AY94" i="32" s="1"/>
  <c r="AA94" i="32"/>
  <c r="AV94" i="32" s="1"/>
  <c r="R94" i="32"/>
  <c r="W94" i="32" s="1"/>
  <c r="AD94" i="32" s="1"/>
  <c r="AX94" i="32" s="1"/>
  <c r="AR93" i="32"/>
  <c r="BB93" i="32" s="1"/>
  <c r="AQ93" i="32"/>
  <c r="AG93" i="32"/>
  <c r="AY93" i="32" s="1"/>
  <c r="AA93" i="32"/>
  <c r="AV93" i="32" s="1"/>
  <c r="R93" i="32"/>
  <c r="W93" i="32" s="1"/>
  <c r="AR92" i="32"/>
  <c r="AQ92" i="32"/>
  <c r="AG92" i="32"/>
  <c r="AA92" i="32"/>
  <c r="R92" i="32"/>
  <c r="W92" i="32" s="1"/>
  <c r="AD92" i="32" s="1"/>
  <c r="AX92" i="32" s="1"/>
  <c r="AP91" i="32"/>
  <c r="AO91" i="32"/>
  <c r="AN91" i="32"/>
  <c r="AM91" i="32"/>
  <c r="AL91" i="32"/>
  <c r="AK91" i="32"/>
  <c r="AJ91" i="32"/>
  <c r="AI91" i="32"/>
  <c r="AF91" i="32"/>
  <c r="AE91" i="32"/>
  <c r="Z91" i="32"/>
  <c r="Y91" i="32"/>
  <c r="X91" i="32"/>
  <c r="V91" i="32"/>
  <c r="U91" i="32"/>
  <c r="T91" i="32"/>
  <c r="S91" i="32"/>
  <c r="AR90" i="32"/>
  <c r="BB90" i="32" s="1"/>
  <c r="AQ90" i="32"/>
  <c r="BA90" i="32" s="1"/>
  <c r="AG90" i="32"/>
  <c r="AY90" i="32" s="1"/>
  <c r="AA90" i="32"/>
  <c r="AV90" i="32" s="1"/>
  <c r="R90" i="32"/>
  <c r="W90" i="32" s="1"/>
  <c r="AC90" i="32" s="1"/>
  <c r="AW90" i="32" s="1"/>
  <c r="AR89" i="32"/>
  <c r="BB89" i="32" s="1"/>
  <c r="AQ89" i="32"/>
  <c r="AG89" i="32"/>
  <c r="AY89" i="32" s="1"/>
  <c r="AA89" i="32"/>
  <c r="AV89" i="32" s="1"/>
  <c r="R89" i="32"/>
  <c r="W89" i="32" s="1"/>
  <c r="AD89" i="32" s="1"/>
  <c r="AX89" i="32" s="1"/>
  <c r="AR88" i="32"/>
  <c r="BB88" i="32" s="1"/>
  <c r="AQ88" i="32"/>
  <c r="AG88" i="32"/>
  <c r="AY88" i="32" s="1"/>
  <c r="AA88" i="32"/>
  <c r="AV88" i="32" s="1"/>
  <c r="R88" i="32"/>
  <c r="W88" i="32" s="1"/>
  <c r="AR87" i="32"/>
  <c r="AQ87" i="32"/>
  <c r="BA87" i="32" s="1"/>
  <c r="AG87" i="32"/>
  <c r="AY87" i="32" s="1"/>
  <c r="AA87" i="32"/>
  <c r="AV87" i="32" s="1"/>
  <c r="R87" i="32"/>
  <c r="W87" i="32" s="1"/>
  <c r="AC87" i="32" s="1"/>
  <c r="AW87" i="32" s="1"/>
  <c r="AR86" i="32"/>
  <c r="AQ86" i="32"/>
  <c r="AG86" i="32"/>
  <c r="AY86" i="32" s="1"/>
  <c r="AA86" i="32"/>
  <c r="AV86" i="32" s="1"/>
  <c r="R86" i="32"/>
  <c r="AP85" i="32"/>
  <c r="AO85" i="32"/>
  <c r="AN85" i="32"/>
  <c r="AM85" i="32"/>
  <c r="AL85" i="32"/>
  <c r="AK85" i="32"/>
  <c r="AJ85" i="32"/>
  <c r="AI85" i="32"/>
  <c r="AF85" i="32"/>
  <c r="AE85" i="32"/>
  <c r="Z85" i="32"/>
  <c r="Y85" i="32"/>
  <c r="X85" i="32"/>
  <c r="V85" i="32"/>
  <c r="U85" i="32"/>
  <c r="T85" i="32"/>
  <c r="S85" i="32"/>
  <c r="AR84" i="32"/>
  <c r="BB84" i="32" s="1"/>
  <c r="AQ84" i="32"/>
  <c r="BA84" i="32" s="1"/>
  <c r="AG84" i="32"/>
  <c r="AY84" i="32" s="1"/>
  <c r="AA84" i="32"/>
  <c r="AV84" i="32" s="1"/>
  <c r="R84" i="32"/>
  <c r="W84" i="32" s="1"/>
  <c r="AU84" i="32" s="1"/>
  <c r="AR83" i="32"/>
  <c r="BB83" i="32" s="1"/>
  <c r="AQ83" i="32"/>
  <c r="AG83" i="32"/>
  <c r="AY83" i="32" s="1"/>
  <c r="AA83" i="32"/>
  <c r="AV83" i="32" s="1"/>
  <c r="R83" i="32"/>
  <c r="W83" i="32" s="1"/>
  <c r="AR82" i="32"/>
  <c r="BB82" i="32" s="1"/>
  <c r="AQ82" i="32"/>
  <c r="AG82" i="32"/>
  <c r="AY82" i="32" s="1"/>
  <c r="AA82" i="32"/>
  <c r="AV82" i="32" s="1"/>
  <c r="R82" i="32"/>
  <c r="W82" i="32" s="1"/>
  <c r="AR81" i="32"/>
  <c r="BB81" i="32" s="1"/>
  <c r="AQ81" i="32"/>
  <c r="AG81" i="32"/>
  <c r="AY81" i="32" s="1"/>
  <c r="AA81" i="32"/>
  <c r="AV81" i="32" s="1"/>
  <c r="R81" i="32"/>
  <c r="W81" i="32" s="1"/>
  <c r="AD81" i="32" s="1"/>
  <c r="AX81" i="32" s="1"/>
  <c r="AR80" i="32"/>
  <c r="BB80" i="32" s="1"/>
  <c r="AQ80" i="32"/>
  <c r="BA80" i="32" s="1"/>
  <c r="AG80" i="32"/>
  <c r="AY80" i="32" s="1"/>
  <c r="AA80" i="32"/>
  <c r="AV80" i="32" s="1"/>
  <c r="R80" i="32"/>
  <c r="W80" i="32" s="1"/>
  <c r="AC80" i="32" s="1"/>
  <c r="AW80" i="32" s="1"/>
  <c r="AR79" i="32"/>
  <c r="AQ79" i="32"/>
  <c r="BA79" i="32" s="1"/>
  <c r="AG79" i="32"/>
  <c r="AY79" i="32" s="1"/>
  <c r="AA79" i="32"/>
  <c r="R79" i="32"/>
  <c r="W79" i="32" s="1"/>
  <c r="AP78" i="32"/>
  <c r="AO78" i="32"/>
  <c r="AN78" i="32"/>
  <c r="AM78" i="32"/>
  <c r="AL78" i="32"/>
  <c r="AK78" i="32"/>
  <c r="AJ78" i="32"/>
  <c r="AI78" i="32"/>
  <c r="AF78" i="32"/>
  <c r="AE78" i="32"/>
  <c r="Z78" i="32"/>
  <c r="Y78" i="32"/>
  <c r="X78" i="32"/>
  <c r="V78" i="32"/>
  <c r="U78" i="32"/>
  <c r="T78" i="32"/>
  <c r="S78" i="32"/>
  <c r="AR77" i="32"/>
  <c r="AQ77" i="32"/>
  <c r="BA77" i="32" s="1"/>
  <c r="AG77" i="32"/>
  <c r="AY77" i="32" s="1"/>
  <c r="AA77" i="32"/>
  <c r="AV77" i="32" s="1"/>
  <c r="R77" i="32"/>
  <c r="W77" i="32" s="1"/>
  <c r="AR76" i="32"/>
  <c r="BB76" i="32" s="1"/>
  <c r="AQ76" i="32"/>
  <c r="BA76" i="32" s="1"/>
  <c r="AG76" i="32"/>
  <c r="AY76" i="32" s="1"/>
  <c r="AA76" i="32"/>
  <c r="AV76" i="32" s="1"/>
  <c r="R76" i="32"/>
  <c r="W76" i="32" s="1"/>
  <c r="AR75" i="32"/>
  <c r="BB75" i="32" s="1"/>
  <c r="AQ75" i="32"/>
  <c r="BA75" i="32" s="1"/>
  <c r="AG75" i="32"/>
  <c r="AY75" i="32" s="1"/>
  <c r="AA75" i="32"/>
  <c r="R75" i="32"/>
  <c r="W75" i="32" s="1"/>
  <c r="AR74" i="32"/>
  <c r="BB74" i="32" s="1"/>
  <c r="AQ74" i="32"/>
  <c r="BA74" i="32" s="1"/>
  <c r="AG74" i="32"/>
  <c r="AY74" i="32" s="1"/>
  <c r="AA74" i="32"/>
  <c r="AV74" i="32" s="1"/>
  <c r="R74" i="32"/>
  <c r="W74" i="32" s="1"/>
  <c r="AR73" i="32"/>
  <c r="BB73" i="32" s="1"/>
  <c r="AQ73" i="32"/>
  <c r="AG73" i="32"/>
  <c r="AA73" i="32"/>
  <c r="AV73" i="32" s="1"/>
  <c r="R73" i="32"/>
  <c r="AP72" i="32"/>
  <c r="AO72" i="32"/>
  <c r="AN72" i="32"/>
  <c r="AM72" i="32"/>
  <c r="AL72" i="32"/>
  <c r="AK72" i="32"/>
  <c r="AJ72" i="32"/>
  <c r="AI72" i="32"/>
  <c r="AF72" i="32"/>
  <c r="AE72" i="32"/>
  <c r="Z72" i="32"/>
  <c r="Y72" i="32"/>
  <c r="X72" i="32"/>
  <c r="V72" i="32"/>
  <c r="U72" i="32"/>
  <c r="T72" i="32"/>
  <c r="S72" i="32"/>
  <c r="AR71" i="32"/>
  <c r="BB71" i="32" s="1"/>
  <c r="AQ71" i="32"/>
  <c r="AG71" i="32"/>
  <c r="AY71" i="32" s="1"/>
  <c r="AA71" i="32"/>
  <c r="AV71" i="32" s="1"/>
  <c r="R71" i="32"/>
  <c r="W71" i="32" s="1"/>
  <c r="AR70" i="32"/>
  <c r="BB70" i="32" s="1"/>
  <c r="AQ70" i="32"/>
  <c r="AG70" i="32"/>
  <c r="AY70" i="32" s="1"/>
  <c r="AA70" i="32"/>
  <c r="AV70" i="32" s="1"/>
  <c r="R70" i="32"/>
  <c r="W70" i="32" s="1"/>
  <c r="AR69" i="32"/>
  <c r="BB69" i="32" s="1"/>
  <c r="AQ69" i="32"/>
  <c r="BA69" i="32" s="1"/>
  <c r="AG69" i="32"/>
  <c r="AY69" i="32" s="1"/>
  <c r="AA69" i="32"/>
  <c r="AV69" i="32" s="1"/>
  <c r="R69" i="32"/>
  <c r="W69" i="32" s="1"/>
  <c r="AR68" i="32"/>
  <c r="BB68" i="32" s="1"/>
  <c r="AQ68" i="32"/>
  <c r="AG68" i="32"/>
  <c r="AY68" i="32" s="1"/>
  <c r="AA68" i="32"/>
  <c r="AV68" i="32" s="1"/>
  <c r="R68" i="32"/>
  <c r="W68" i="32" s="1"/>
  <c r="AD68" i="32" s="1"/>
  <c r="AX68" i="32" s="1"/>
  <c r="AR67" i="32"/>
  <c r="AQ67" i="32"/>
  <c r="BA67" i="32" s="1"/>
  <c r="AG67" i="32"/>
  <c r="AY67" i="32" s="1"/>
  <c r="AA67" i="32"/>
  <c r="AV67" i="32" s="1"/>
  <c r="R67" i="32"/>
  <c r="W67" i="32" s="1"/>
  <c r="AD67" i="32" s="1"/>
  <c r="AX67" i="32" s="1"/>
  <c r="AR66" i="32"/>
  <c r="AQ66" i="32"/>
  <c r="AG66" i="32"/>
  <c r="AY66" i="32" s="1"/>
  <c r="AA66" i="32"/>
  <c r="AV66" i="32" s="1"/>
  <c r="R66" i="32"/>
  <c r="W66" i="32" s="1"/>
  <c r="AU66" i="32" s="1"/>
  <c r="AP65" i="32"/>
  <c r="AO65" i="32"/>
  <c r="AN65" i="32"/>
  <c r="AM65" i="32"/>
  <c r="AL65" i="32"/>
  <c r="AK65" i="32"/>
  <c r="AJ65" i="32"/>
  <c r="AI65" i="32"/>
  <c r="AF65" i="32"/>
  <c r="AE65" i="32"/>
  <c r="Z65" i="32"/>
  <c r="Y65" i="32"/>
  <c r="X65" i="32"/>
  <c r="V65" i="32"/>
  <c r="U65" i="32"/>
  <c r="T65" i="32"/>
  <c r="S65" i="32"/>
  <c r="AR64" i="32"/>
  <c r="BB64" i="32" s="1"/>
  <c r="AQ64" i="32"/>
  <c r="BA64" i="32" s="1"/>
  <c r="AG64" i="32"/>
  <c r="AY64" i="32" s="1"/>
  <c r="AA64" i="32"/>
  <c r="AV64" i="32" s="1"/>
  <c r="R64" i="32"/>
  <c r="W64" i="32" s="1"/>
  <c r="AR63" i="32"/>
  <c r="BB63" i="32" s="1"/>
  <c r="AQ63" i="32"/>
  <c r="BA63" i="32" s="1"/>
  <c r="AG63" i="32"/>
  <c r="AY63" i="32" s="1"/>
  <c r="AA63" i="32"/>
  <c r="AV63" i="32" s="1"/>
  <c r="R63" i="32"/>
  <c r="W63" i="32" s="1"/>
  <c r="AR62" i="32"/>
  <c r="BB62" i="32" s="1"/>
  <c r="AQ62" i="32"/>
  <c r="BA62" i="32" s="1"/>
  <c r="AG62" i="32"/>
  <c r="AY62" i="32" s="1"/>
  <c r="AA62" i="32"/>
  <c r="R62" i="32"/>
  <c r="W62" i="32" s="1"/>
  <c r="AR61" i="32"/>
  <c r="AQ61" i="32"/>
  <c r="BA61" i="32" s="1"/>
  <c r="AG61" i="32"/>
  <c r="AY61" i="32" s="1"/>
  <c r="AA61" i="32"/>
  <c r="AV61" i="32" s="1"/>
  <c r="R61" i="32"/>
  <c r="W61" i="32" s="1"/>
  <c r="AR60" i="32"/>
  <c r="BB60" i="32" s="1"/>
  <c r="AQ60" i="32"/>
  <c r="BA60" i="32" s="1"/>
  <c r="AG60" i="32"/>
  <c r="AA60" i="32"/>
  <c r="AV60" i="32" s="1"/>
  <c r="R60" i="32"/>
  <c r="W60" i="32" s="1"/>
  <c r="AR59" i="32"/>
  <c r="BB59" i="32" s="1"/>
  <c r="AQ59" i="32"/>
  <c r="BA59" i="32" s="1"/>
  <c r="AG59" i="32"/>
  <c r="AY59" i="32" s="1"/>
  <c r="AA59" i="32"/>
  <c r="R59" i="32"/>
  <c r="W59" i="32" s="1"/>
  <c r="AU59" i="32" s="1"/>
  <c r="AP58" i="32"/>
  <c r="AO58" i="32"/>
  <c r="AN58" i="32"/>
  <c r="AM58" i="32"/>
  <c r="AL58" i="32"/>
  <c r="AK58" i="32"/>
  <c r="AJ58" i="32"/>
  <c r="AI58" i="32"/>
  <c r="AF58" i="32"/>
  <c r="AE58" i="32"/>
  <c r="Z58" i="32"/>
  <c r="Y58" i="32"/>
  <c r="X58" i="32"/>
  <c r="V58" i="32"/>
  <c r="U58" i="32"/>
  <c r="T58" i="32"/>
  <c r="S58" i="32"/>
  <c r="AR57" i="32"/>
  <c r="BB57" i="32" s="1"/>
  <c r="AQ57" i="32"/>
  <c r="BA57" i="32" s="1"/>
  <c r="AG57" i="32"/>
  <c r="AY57" i="32" s="1"/>
  <c r="AA57" i="32"/>
  <c r="AV57" i="32" s="1"/>
  <c r="R57" i="32"/>
  <c r="W57" i="32" s="1"/>
  <c r="AU57" i="32" s="1"/>
  <c r="AR56" i="32"/>
  <c r="BB56" i="32" s="1"/>
  <c r="AQ56" i="32"/>
  <c r="BA56" i="32" s="1"/>
  <c r="AG56" i="32"/>
  <c r="AY56" i="32" s="1"/>
  <c r="AA56" i="32"/>
  <c r="AV56" i="32" s="1"/>
  <c r="R56" i="32"/>
  <c r="W56" i="32" s="1"/>
  <c r="AR55" i="32"/>
  <c r="AQ55" i="32"/>
  <c r="BA55" i="32" s="1"/>
  <c r="AG55" i="32"/>
  <c r="AY55" i="32" s="1"/>
  <c r="AA55" i="32"/>
  <c r="AV55" i="32" s="1"/>
  <c r="R55" i="32"/>
  <c r="W55" i="32" s="1"/>
  <c r="AR54" i="32"/>
  <c r="BB54" i="32" s="1"/>
  <c r="AQ54" i="32"/>
  <c r="AG54" i="32"/>
  <c r="AY54" i="32" s="1"/>
  <c r="AA54" i="32"/>
  <c r="R54" i="32"/>
  <c r="W54" i="32" s="1"/>
  <c r="AR53" i="32"/>
  <c r="BB53" i="32" s="1"/>
  <c r="AQ53" i="32"/>
  <c r="AG53" i="32"/>
  <c r="AA53" i="32"/>
  <c r="AV53" i="32" s="1"/>
  <c r="R53" i="32"/>
  <c r="AP52" i="32"/>
  <c r="AO52" i="32"/>
  <c r="AN52" i="32"/>
  <c r="AM52" i="32"/>
  <c r="AL52" i="32"/>
  <c r="AK52" i="32"/>
  <c r="AJ52" i="32"/>
  <c r="AI52" i="32"/>
  <c r="AF52" i="32"/>
  <c r="AE52" i="32"/>
  <c r="Z52" i="32"/>
  <c r="Y52" i="32"/>
  <c r="X52" i="32"/>
  <c r="V52" i="32"/>
  <c r="U52" i="32"/>
  <c r="T52" i="32"/>
  <c r="S52" i="32"/>
  <c r="AR51" i="32"/>
  <c r="BB51" i="32" s="1"/>
  <c r="AQ51" i="32"/>
  <c r="AG51" i="32"/>
  <c r="AY51" i="32" s="1"/>
  <c r="AA51" i="32"/>
  <c r="AV51" i="32" s="1"/>
  <c r="R51" i="32"/>
  <c r="W51" i="32" s="1"/>
  <c r="AR50" i="32"/>
  <c r="BB50" i="32" s="1"/>
  <c r="AQ50" i="32"/>
  <c r="BA50" i="32" s="1"/>
  <c r="AG50" i="32"/>
  <c r="AA50" i="32"/>
  <c r="AV50" i="32" s="1"/>
  <c r="R50" i="32"/>
  <c r="AR49" i="32"/>
  <c r="BB49" i="32" s="1"/>
  <c r="AQ49" i="32"/>
  <c r="BA49" i="32" s="1"/>
  <c r="AG49" i="32"/>
  <c r="AY49" i="32" s="1"/>
  <c r="AA49" i="32"/>
  <c r="AV49" i="32" s="1"/>
  <c r="R49" i="32"/>
  <c r="W49" i="32" s="1"/>
  <c r="AR48" i="32"/>
  <c r="BB48" i="32" s="1"/>
  <c r="AQ48" i="32"/>
  <c r="AG48" i="32"/>
  <c r="AY48" i="32" s="1"/>
  <c r="AA48" i="32"/>
  <c r="AV48" i="32" s="1"/>
  <c r="R48" i="32"/>
  <c r="W48" i="32" s="1"/>
  <c r="AD48" i="32" s="1"/>
  <c r="AX48" i="32" s="1"/>
  <c r="AR47" i="32"/>
  <c r="BB47" i="32" s="1"/>
  <c r="AQ47" i="32"/>
  <c r="BA47" i="32" s="1"/>
  <c r="AG47" i="32"/>
  <c r="AA47" i="32"/>
  <c r="AV47" i="32" s="1"/>
  <c r="R47" i="32"/>
  <c r="AR46" i="32"/>
  <c r="AQ46" i="32"/>
  <c r="BA46" i="32" s="1"/>
  <c r="AG46" i="32"/>
  <c r="AY46" i="32" s="1"/>
  <c r="AA46" i="32"/>
  <c r="R46" i="32"/>
  <c r="AP45" i="32"/>
  <c r="AO45" i="32"/>
  <c r="AN45" i="32"/>
  <c r="AM45" i="32"/>
  <c r="AL45" i="32"/>
  <c r="AK45" i="32"/>
  <c r="AJ45" i="32"/>
  <c r="AI45" i="32"/>
  <c r="AF45" i="32"/>
  <c r="AE45" i="32"/>
  <c r="Z45" i="32"/>
  <c r="Y45" i="32"/>
  <c r="X45" i="32"/>
  <c r="V45" i="32"/>
  <c r="U45" i="32"/>
  <c r="T45" i="32"/>
  <c r="S45" i="32"/>
  <c r="AR44" i="32"/>
  <c r="AR45" i="32" s="1"/>
  <c r="AQ44" i="32"/>
  <c r="AQ45" i="32" s="1"/>
  <c r="AG44" i="32"/>
  <c r="AY44" i="32" s="1"/>
  <c r="AY45" i="32" s="1"/>
  <c r="AA44" i="32"/>
  <c r="AV44" i="32" s="1"/>
  <c r="AV45" i="32" s="1"/>
  <c r="R44" i="32"/>
  <c r="R45" i="32" s="1"/>
  <c r="AP43" i="32"/>
  <c r="AO43" i="32"/>
  <c r="AN43" i="32"/>
  <c r="AM43" i="32"/>
  <c r="AL43" i="32"/>
  <c r="AK43" i="32"/>
  <c r="AJ43" i="32"/>
  <c r="AI43" i="32"/>
  <c r="AF43" i="32"/>
  <c r="AE43" i="32"/>
  <c r="Z43" i="32"/>
  <c r="Y43" i="32"/>
  <c r="X43" i="32"/>
  <c r="V43" i="32"/>
  <c r="U43" i="32"/>
  <c r="T43" i="32"/>
  <c r="S43" i="32"/>
  <c r="AR42" i="32"/>
  <c r="BB42" i="32" s="1"/>
  <c r="AQ42" i="32"/>
  <c r="BA42" i="32" s="1"/>
  <c r="AG42" i="32"/>
  <c r="AY42" i="32" s="1"/>
  <c r="AA42" i="32"/>
  <c r="R42" i="32"/>
  <c r="W42" i="32" s="1"/>
  <c r="AR41" i="32"/>
  <c r="AQ41" i="32"/>
  <c r="BA41" i="32" s="1"/>
  <c r="AG41" i="32"/>
  <c r="AA41" i="32"/>
  <c r="AV41" i="32" s="1"/>
  <c r="R41" i="32"/>
  <c r="W41" i="32" s="1"/>
  <c r="AR40" i="32"/>
  <c r="BB40" i="32" s="1"/>
  <c r="AQ40" i="32"/>
  <c r="AG40" i="32"/>
  <c r="AY40" i="32" s="1"/>
  <c r="AA40" i="32"/>
  <c r="R40" i="32"/>
  <c r="W40" i="32" s="1"/>
  <c r="AP39" i="32"/>
  <c r="AO39" i="32"/>
  <c r="AN39" i="32"/>
  <c r="AM39" i="32"/>
  <c r="AL39" i="32"/>
  <c r="AK39" i="32"/>
  <c r="AJ39" i="32"/>
  <c r="AI39" i="32"/>
  <c r="AF39" i="32"/>
  <c r="AE39" i="32"/>
  <c r="Z39" i="32"/>
  <c r="Y39" i="32"/>
  <c r="X39" i="32"/>
  <c r="V39" i="32"/>
  <c r="U39" i="32"/>
  <c r="T39" i="32"/>
  <c r="S39" i="32"/>
  <c r="AR38" i="32"/>
  <c r="BB38" i="32" s="1"/>
  <c r="AQ38" i="32"/>
  <c r="AG38" i="32"/>
  <c r="AY38" i="32" s="1"/>
  <c r="AA38" i="32"/>
  <c r="AV38" i="32" s="1"/>
  <c r="R38" i="32"/>
  <c r="W38" i="32" s="1"/>
  <c r="AD38" i="32" s="1"/>
  <c r="AX38" i="32" s="1"/>
  <c r="AR37" i="32"/>
  <c r="BB37" i="32" s="1"/>
  <c r="AQ37" i="32"/>
  <c r="AG37" i="32"/>
  <c r="AY37" i="32" s="1"/>
  <c r="AA37" i="32"/>
  <c r="AV37" i="32" s="1"/>
  <c r="R37" i="32"/>
  <c r="W37" i="32" s="1"/>
  <c r="AR36" i="32"/>
  <c r="AQ36" i="32"/>
  <c r="AG36" i="32"/>
  <c r="AY36" i="32" s="1"/>
  <c r="AA36" i="32"/>
  <c r="AV36" i="32" s="1"/>
  <c r="R36" i="32"/>
  <c r="W36" i="32" s="1"/>
  <c r="AC36" i="32" s="1"/>
  <c r="AP35" i="32"/>
  <c r="AO35" i="32"/>
  <c r="AN35" i="32"/>
  <c r="AM35" i="32"/>
  <c r="AL35" i="32"/>
  <c r="AK35" i="32"/>
  <c r="AJ35" i="32"/>
  <c r="AI35" i="32"/>
  <c r="AF35" i="32"/>
  <c r="AE35" i="32"/>
  <c r="Z35" i="32"/>
  <c r="Y35" i="32"/>
  <c r="X35" i="32"/>
  <c r="V35" i="32"/>
  <c r="U35" i="32"/>
  <c r="T35" i="32"/>
  <c r="S35" i="32"/>
  <c r="AR34" i="32"/>
  <c r="BB34" i="32" s="1"/>
  <c r="AQ34" i="32"/>
  <c r="BA34" i="32" s="1"/>
  <c r="AG34" i="32"/>
  <c r="AA34" i="32"/>
  <c r="AV34" i="32" s="1"/>
  <c r="R34" i="32"/>
  <c r="W34" i="32" s="1"/>
  <c r="AR33" i="32"/>
  <c r="BB33" i="32" s="1"/>
  <c r="AQ33" i="32"/>
  <c r="AG33" i="32"/>
  <c r="AY33" i="32" s="1"/>
  <c r="AA33" i="32"/>
  <c r="R33" i="32"/>
  <c r="W33" i="32" s="1"/>
  <c r="AR32" i="32"/>
  <c r="AQ32" i="32"/>
  <c r="BA32" i="32" s="1"/>
  <c r="AG32" i="32"/>
  <c r="AY32" i="32" s="1"/>
  <c r="AA32" i="32"/>
  <c r="AV32" i="32" s="1"/>
  <c r="R32" i="32"/>
  <c r="AP31" i="32"/>
  <c r="AO31" i="32"/>
  <c r="AN31" i="32"/>
  <c r="AM31" i="32"/>
  <c r="AL31" i="32"/>
  <c r="AK31" i="32"/>
  <c r="AJ31" i="32"/>
  <c r="AI31" i="32"/>
  <c r="AF31" i="32"/>
  <c r="AE31" i="32"/>
  <c r="Z31" i="32"/>
  <c r="Y31" i="32"/>
  <c r="X31" i="32"/>
  <c r="V31" i="32"/>
  <c r="U31" i="32"/>
  <c r="T31" i="32"/>
  <c r="S31" i="32"/>
  <c r="AR30" i="32"/>
  <c r="BB30" i="32" s="1"/>
  <c r="AQ30" i="32"/>
  <c r="AG30" i="32"/>
  <c r="AY30" i="32" s="1"/>
  <c r="AA30" i="32"/>
  <c r="AV30" i="32" s="1"/>
  <c r="R30" i="32"/>
  <c r="W30" i="32" s="1"/>
  <c r="AR29" i="32"/>
  <c r="AQ29" i="32"/>
  <c r="BA29" i="32" s="1"/>
  <c r="AG29" i="32"/>
  <c r="AY29" i="32" s="1"/>
  <c r="AA29" i="32"/>
  <c r="AV29" i="32" s="1"/>
  <c r="R29" i="32"/>
  <c r="W29" i="32" s="1"/>
  <c r="AC29" i="32" s="1"/>
  <c r="AW29" i="32" s="1"/>
  <c r="AR28" i="32"/>
  <c r="AQ28" i="32"/>
  <c r="BA28" i="32" s="1"/>
  <c r="AG28" i="32"/>
  <c r="AA28" i="32"/>
  <c r="R28" i="32"/>
  <c r="W28" i="32" s="1"/>
  <c r="AP27" i="32"/>
  <c r="AO27" i="32"/>
  <c r="AN27" i="32"/>
  <c r="AM27" i="32"/>
  <c r="AL27" i="32"/>
  <c r="AK27" i="32"/>
  <c r="AJ27" i="32"/>
  <c r="AI27" i="32"/>
  <c r="AF27" i="32"/>
  <c r="AE27" i="32"/>
  <c r="Z27" i="32"/>
  <c r="Y27" i="32"/>
  <c r="X27" i="32"/>
  <c r="V27" i="32"/>
  <c r="U27" i="32"/>
  <c r="T27" i="32"/>
  <c r="S27" i="32"/>
  <c r="AR26" i="32"/>
  <c r="BB26" i="32" s="1"/>
  <c r="AQ26" i="32"/>
  <c r="AG26" i="32"/>
  <c r="AY26" i="32" s="1"/>
  <c r="AA26" i="32"/>
  <c r="AV26" i="32" s="1"/>
  <c r="R26" i="32"/>
  <c r="W26" i="32" s="1"/>
  <c r="AD26" i="32" s="1"/>
  <c r="AX26" i="32" s="1"/>
  <c r="AR25" i="32"/>
  <c r="BB25" i="32" s="1"/>
  <c r="AQ25" i="32"/>
  <c r="BA25" i="32" s="1"/>
  <c r="AG25" i="32"/>
  <c r="AY25" i="32" s="1"/>
  <c r="AA25" i="32"/>
  <c r="AV25" i="32" s="1"/>
  <c r="R25" i="32"/>
  <c r="W25" i="32" s="1"/>
  <c r="AU25" i="32" s="1"/>
  <c r="AR24" i="32"/>
  <c r="AQ24" i="32"/>
  <c r="BA24" i="32" s="1"/>
  <c r="AG24" i="32"/>
  <c r="AY24" i="32" s="1"/>
  <c r="AA24" i="32"/>
  <c r="AV24" i="32" s="1"/>
  <c r="R24" i="32"/>
  <c r="AR23" i="32"/>
  <c r="AQ23" i="32"/>
  <c r="AG23" i="32"/>
  <c r="AY23" i="32" s="1"/>
  <c r="AA23" i="32"/>
  <c r="R23" i="32"/>
  <c r="W23" i="32" s="1"/>
  <c r="AD23" i="32" s="1"/>
  <c r="AP22" i="32"/>
  <c r="AO22" i="32"/>
  <c r="AN22" i="32"/>
  <c r="AM22" i="32"/>
  <c r="AL22" i="32"/>
  <c r="AK22" i="32"/>
  <c r="AJ22" i="32"/>
  <c r="AI22" i="32"/>
  <c r="AF22" i="32"/>
  <c r="AE22" i="32"/>
  <c r="Z22" i="32"/>
  <c r="Y22" i="32"/>
  <c r="X22" i="32"/>
  <c r="V22" i="32"/>
  <c r="U22" i="32"/>
  <c r="T22" i="32"/>
  <c r="S22" i="32"/>
  <c r="AR21" i="32"/>
  <c r="BB21" i="32" s="1"/>
  <c r="AQ21" i="32"/>
  <c r="BA21" i="32" s="1"/>
  <c r="AG21" i="32"/>
  <c r="AY21" i="32" s="1"/>
  <c r="AA21" i="32"/>
  <c r="AV21" i="32" s="1"/>
  <c r="R21" i="32"/>
  <c r="W21" i="32" s="1"/>
  <c r="AU21" i="32" s="1"/>
  <c r="AR20" i="32"/>
  <c r="AQ20" i="32"/>
  <c r="BA20" i="32" s="1"/>
  <c r="AG20" i="32"/>
  <c r="AY20" i="32" s="1"/>
  <c r="AA20" i="32"/>
  <c r="AV20" i="32" s="1"/>
  <c r="R20" i="32"/>
  <c r="W20" i="32" s="1"/>
  <c r="AU20" i="32" s="1"/>
  <c r="AR19" i="32"/>
  <c r="BB19" i="32" s="1"/>
  <c r="AQ19" i="32"/>
  <c r="BA19" i="32" s="1"/>
  <c r="AG19" i="32"/>
  <c r="AY19" i="32" s="1"/>
  <c r="AA19" i="32"/>
  <c r="AV19" i="32" s="1"/>
  <c r="R19" i="32"/>
  <c r="W19" i="32" s="1"/>
  <c r="AR18" i="32"/>
  <c r="BB18" i="32" s="1"/>
  <c r="AQ18" i="32"/>
  <c r="AG18" i="32"/>
  <c r="AA18" i="32"/>
  <c r="AV18" i="32" s="1"/>
  <c r="R18" i="32"/>
  <c r="W18" i="32" s="1"/>
  <c r="AC18" i="32" s="1"/>
  <c r="AW18" i="32" s="1"/>
  <c r="AP17" i="32"/>
  <c r="AO17" i="32"/>
  <c r="AN17" i="32"/>
  <c r="AM17" i="32"/>
  <c r="AL17" i="32"/>
  <c r="AK17" i="32"/>
  <c r="AJ17" i="32"/>
  <c r="AI17" i="32"/>
  <c r="AF17" i="32"/>
  <c r="AE17" i="32"/>
  <c r="Z17" i="32"/>
  <c r="Y17" i="32"/>
  <c r="X17" i="32"/>
  <c r="V17" i="32"/>
  <c r="U17" i="32"/>
  <c r="T17" i="32"/>
  <c r="S17" i="32"/>
  <c r="AR16" i="32"/>
  <c r="AQ16" i="32"/>
  <c r="AG16" i="32"/>
  <c r="AY16" i="32" s="1"/>
  <c r="AA16" i="32"/>
  <c r="R16" i="32"/>
  <c r="W16" i="32" s="1"/>
  <c r="AD16" i="32" s="1"/>
  <c r="AR15" i="32"/>
  <c r="BB15" i="32" s="1"/>
  <c r="AQ15" i="32"/>
  <c r="BA15" i="32" s="1"/>
  <c r="AG15" i="32"/>
  <c r="AY15" i="32" s="1"/>
  <c r="AA15" i="32"/>
  <c r="AV15" i="32" s="1"/>
  <c r="R15" i="32"/>
  <c r="W15" i="32" s="1"/>
  <c r="AU15" i="32" s="1"/>
  <c r="AR14" i="32"/>
  <c r="AQ14" i="32"/>
  <c r="AG14" i="32"/>
  <c r="AA14" i="32"/>
  <c r="AV14" i="32" s="1"/>
  <c r="R14" i="32"/>
  <c r="AP13" i="32"/>
  <c r="AO13" i="32"/>
  <c r="AN13" i="32"/>
  <c r="AM13" i="32"/>
  <c r="AL13" i="32"/>
  <c r="AK13" i="32"/>
  <c r="AJ13" i="32"/>
  <c r="AI13" i="32"/>
  <c r="AF13" i="32"/>
  <c r="AE13" i="32"/>
  <c r="Z13" i="32"/>
  <c r="Y13" i="32"/>
  <c r="X13" i="32"/>
  <c r="V13" i="32"/>
  <c r="U13" i="32"/>
  <c r="T13" i="32"/>
  <c r="S13" i="32"/>
  <c r="AR12" i="32"/>
  <c r="AR13" i="32" s="1"/>
  <c r="AQ12" i="32"/>
  <c r="AG12" i="32"/>
  <c r="AY12" i="32" s="1"/>
  <c r="AA12" i="32"/>
  <c r="R12" i="32"/>
  <c r="R13" i="32" s="1"/>
  <c r="AS133" i="31"/>
  <c r="AR133" i="31"/>
  <c r="AQ133" i="31"/>
  <c r="AS132" i="31"/>
  <c r="AR132" i="31"/>
  <c r="AQ132" i="31"/>
  <c r="AP87" i="31"/>
  <c r="AO87" i="31"/>
  <c r="AN87" i="31"/>
  <c r="AM87" i="31"/>
  <c r="AL87" i="31"/>
  <c r="AK87" i="31"/>
  <c r="AJ87" i="31"/>
  <c r="AI87" i="31"/>
  <c r="AF87" i="31"/>
  <c r="AE87" i="31"/>
  <c r="Z87" i="31"/>
  <c r="Y87" i="31"/>
  <c r="X87" i="31"/>
  <c r="V87" i="31"/>
  <c r="U87" i="31"/>
  <c r="T87" i="31"/>
  <c r="S87" i="31"/>
  <c r="Q87" i="31"/>
  <c r="P87" i="31"/>
  <c r="O87" i="31"/>
  <c r="N87" i="31"/>
  <c r="M87" i="31"/>
  <c r="L87" i="31"/>
  <c r="K87" i="31"/>
  <c r="J87" i="31"/>
  <c r="I87" i="31"/>
  <c r="AP86" i="31"/>
  <c r="AO86" i="31"/>
  <c r="AN86" i="31"/>
  <c r="AM86" i="31"/>
  <c r="AL86" i="31"/>
  <c r="AK86" i="31"/>
  <c r="AJ86" i="31"/>
  <c r="AI86" i="31"/>
  <c r="AF86" i="31"/>
  <c r="AE86" i="31"/>
  <c r="Z86" i="31"/>
  <c r="Y86" i="31"/>
  <c r="X86" i="31"/>
  <c r="V86" i="31"/>
  <c r="U86" i="31"/>
  <c r="T86" i="31"/>
  <c r="S86" i="31"/>
  <c r="Q86" i="31"/>
  <c r="P86" i="31"/>
  <c r="O86" i="31"/>
  <c r="N86" i="31"/>
  <c r="M86" i="31"/>
  <c r="L86" i="31"/>
  <c r="K86" i="31"/>
  <c r="J86" i="31"/>
  <c r="I86" i="31"/>
  <c r="AP85" i="31"/>
  <c r="AO85" i="31"/>
  <c r="AN85" i="31"/>
  <c r="AM85" i="31"/>
  <c r="AL85" i="31"/>
  <c r="AK85" i="31"/>
  <c r="AJ85" i="31"/>
  <c r="AI85" i="31"/>
  <c r="AF85" i="31"/>
  <c r="AE85" i="31"/>
  <c r="Z85" i="31"/>
  <c r="Y85" i="31"/>
  <c r="X85" i="31"/>
  <c r="V85" i="31"/>
  <c r="U85" i="31"/>
  <c r="T85" i="31"/>
  <c r="S85" i="31"/>
  <c r="Q85" i="31"/>
  <c r="P85" i="31"/>
  <c r="O85" i="31"/>
  <c r="N85" i="31"/>
  <c r="M85" i="31"/>
  <c r="L85" i="31"/>
  <c r="K85" i="31"/>
  <c r="J85" i="31"/>
  <c r="I85" i="31"/>
  <c r="AP84" i="31"/>
  <c r="AO84" i="31"/>
  <c r="AN84" i="31"/>
  <c r="AM84" i="31"/>
  <c r="AL84" i="31"/>
  <c r="AK84" i="31"/>
  <c r="AJ84" i="31"/>
  <c r="AI84" i="31"/>
  <c r="AF84" i="31"/>
  <c r="AE84" i="31"/>
  <c r="Z84" i="31"/>
  <c r="Y84" i="31"/>
  <c r="X84" i="31"/>
  <c r="V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P81" i="31"/>
  <c r="AO81" i="31"/>
  <c r="AN81" i="31"/>
  <c r="AM81" i="31"/>
  <c r="AL81" i="31"/>
  <c r="AK81" i="31"/>
  <c r="AJ81" i="31"/>
  <c r="AI81" i="31"/>
  <c r="AF81" i="31"/>
  <c r="AE81" i="31"/>
  <c r="Z81" i="31"/>
  <c r="Y81" i="31"/>
  <c r="X81" i="31"/>
  <c r="V81" i="31"/>
  <c r="U81" i="31"/>
  <c r="T81" i="31"/>
  <c r="S81" i="31"/>
  <c r="Q81" i="31"/>
  <c r="P81" i="31"/>
  <c r="O81" i="31"/>
  <c r="N81" i="31"/>
  <c r="M81" i="31"/>
  <c r="L81" i="31"/>
  <c r="K81" i="31"/>
  <c r="J81" i="31"/>
  <c r="I81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AP79" i="31"/>
  <c r="AO79" i="31"/>
  <c r="AN79" i="31"/>
  <c r="AM79" i="31"/>
  <c r="AL79" i="31"/>
  <c r="AK79" i="31"/>
  <c r="AJ79" i="31"/>
  <c r="AI79" i="31"/>
  <c r="AF79" i="31"/>
  <c r="AE79" i="31"/>
  <c r="Z79" i="31"/>
  <c r="Y79" i="31"/>
  <c r="X79" i="31"/>
  <c r="V79" i="31"/>
  <c r="U79" i="31"/>
  <c r="T79" i="31"/>
  <c r="S79" i="31"/>
  <c r="Q79" i="31"/>
  <c r="P79" i="31"/>
  <c r="O79" i="31"/>
  <c r="N79" i="31"/>
  <c r="M79" i="31"/>
  <c r="L79" i="31"/>
  <c r="K79" i="31"/>
  <c r="J79" i="31"/>
  <c r="I79" i="31"/>
  <c r="AP78" i="31"/>
  <c r="AO78" i="31"/>
  <c r="AN78" i="31"/>
  <c r="AM78" i="31"/>
  <c r="AL78" i="31"/>
  <c r="AK78" i="31"/>
  <c r="AJ78" i="31"/>
  <c r="AI78" i="31"/>
  <c r="AF78" i="31"/>
  <c r="AE78" i="31"/>
  <c r="Z78" i="31"/>
  <c r="Y78" i="31"/>
  <c r="X78" i="31"/>
  <c r="V78" i="31"/>
  <c r="U78" i="31"/>
  <c r="T78" i="31"/>
  <c r="S78" i="31"/>
  <c r="Q78" i="31"/>
  <c r="P78" i="31"/>
  <c r="O78" i="31"/>
  <c r="N78" i="31"/>
  <c r="M78" i="31"/>
  <c r="L78" i="31"/>
  <c r="K78" i="31"/>
  <c r="J78" i="31"/>
  <c r="I78" i="31"/>
  <c r="O75" i="31"/>
  <c r="I75" i="31"/>
  <c r="AP73" i="31"/>
  <c r="AO73" i="31"/>
  <c r="AN73" i="31"/>
  <c r="AM73" i="31"/>
  <c r="AL73" i="31"/>
  <c r="AK73" i="31"/>
  <c r="AJ73" i="31"/>
  <c r="AI73" i="31"/>
  <c r="AF73" i="31"/>
  <c r="AE73" i="31"/>
  <c r="Z73" i="31"/>
  <c r="Y73" i="31"/>
  <c r="X73" i="31"/>
  <c r="V73" i="31"/>
  <c r="U73" i="31"/>
  <c r="T73" i="31"/>
  <c r="S73" i="31"/>
  <c r="AR72" i="31"/>
  <c r="BB72" i="31" s="1"/>
  <c r="AQ72" i="31"/>
  <c r="AG72" i="31"/>
  <c r="AY72" i="31" s="1"/>
  <c r="AA72" i="31"/>
  <c r="R72" i="31"/>
  <c r="W72" i="31" s="1"/>
  <c r="AU72" i="31" s="1"/>
  <c r="AR71" i="31"/>
  <c r="BB71" i="31" s="1"/>
  <c r="AQ71" i="31"/>
  <c r="BA71" i="31" s="1"/>
  <c r="AG71" i="31"/>
  <c r="AY71" i="31" s="1"/>
  <c r="AA71" i="31"/>
  <c r="AV71" i="31" s="1"/>
  <c r="R71" i="31"/>
  <c r="W71" i="31" s="1"/>
  <c r="AC71" i="31" s="1"/>
  <c r="AW71" i="31" s="1"/>
  <c r="AR70" i="31"/>
  <c r="BB70" i="31" s="1"/>
  <c r="AQ70" i="31"/>
  <c r="AG70" i="31"/>
  <c r="AY70" i="31" s="1"/>
  <c r="AA70" i="31"/>
  <c r="AV70" i="31" s="1"/>
  <c r="R70" i="31"/>
  <c r="W70" i="31" s="1"/>
  <c r="AR69" i="31"/>
  <c r="BB69" i="31" s="1"/>
  <c r="AQ69" i="31"/>
  <c r="AG69" i="31"/>
  <c r="AY69" i="31" s="1"/>
  <c r="AA69" i="31"/>
  <c r="R69" i="31"/>
  <c r="W69" i="31" s="1"/>
  <c r="AU69" i="31" s="1"/>
  <c r="AR68" i="31"/>
  <c r="BB68" i="31" s="1"/>
  <c r="AQ68" i="31"/>
  <c r="BA68" i="31" s="1"/>
  <c r="AG68" i="31"/>
  <c r="AY68" i="31" s="1"/>
  <c r="AA68" i="31"/>
  <c r="R68" i="31"/>
  <c r="W68" i="31" s="1"/>
  <c r="AC68" i="31" s="1"/>
  <c r="AP67" i="31"/>
  <c r="AO67" i="31"/>
  <c r="AN67" i="31"/>
  <c r="AM67" i="31"/>
  <c r="AL67" i="31"/>
  <c r="AK67" i="31"/>
  <c r="AJ67" i="31"/>
  <c r="AI67" i="31"/>
  <c r="AF67" i="31"/>
  <c r="AE67" i="31"/>
  <c r="Z67" i="31"/>
  <c r="Y67" i="31"/>
  <c r="X67" i="31"/>
  <c r="V67" i="31"/>
  <c r="U67" i="31"/>
  <c r="T67" i="31"/>
  <c r="S67" i="31"/>
  <c r="AR66" i="31"/>
  <c r="BB66" i="31" s="1"/>
  <c r="AQ66" i="31"/>
  <c r="BA66" i="31" s="1"/>
  <c r="AG66" i="31"/>
  <c r="AY66" i="31" s="1"/>
  <c r="AA66" i="31"/>
  <c r="AV66" i="31" s="1"/>
  <c r="R66" i="31"/>
  <c r="W66" i="31" s="1"/>
  <c r="AR65" i="31"/>
  <c r="AQ65" i="31"/>
  <c r="BA65" i="31" s="1"/>
  <c r="AG65" i="31"/>
  <c r="AA65" i="31"/>
  <c r="R65" i="31"/>
  <c r="AP64" i="31"/>
  <c r="AO64" i="31"/>
  <c r="AN64" i="31"/>
  <c r="AM64" i="31"/>
  <c r="AL64" i="31"/>
  <c r="AK64" i="31"/>
  <c r="AJ64" i="31"/>
  <c r="AI64" i="31"/>
  <c r="AF64" i="31"/>
  <c r="AE64" i="31"/>
  <c r="Z64" i="31"/>
  <c r="Y64" i="31"/>
  <c r="X64" i="31"/>
  <c r="V64" i="31"/>
  <c r="U64" i="31"/>
  <c r="T64" i="31"/>
  <c r="S64" i="31"/>
  <c r="AR63" i="31"/>
  <c r="BB63" i="31" s="1"/>
  <c r="AQ63" i="31"/>
  <c r="BA63" i="31" s="1"/>
  <c r="AG63" i="31"/>
  <c r="AY63" i="31" s="1"/>
  <c r="AA63" i="31"/>
  <c r="AV63" i="31" s="1"/>
  <c r="R63" i="31"/>
  <c r="W63" i="31" s="1"/>
  <c r="AU63" i="31" s="1"/>
  <c r="AR62" i="31"/>
  <c r="BB62" i="31" s="1"/>
  <c r="AQ62" i="31"/>
  <c r="AG62" i="31"/>
  <c r="AY62" i="31" s="1"/>
  <c r="AA62" i="31"/>
  <c r="AV62" i="31" s="1"/>
  <c r="R62" i="31"/>
  <c r="W62" i="31" s="1"/>
  <c r="AR61" i="31"/>
  <c r="BB61" i="31" s="1"/>
  <c r="AQ61" i="31"/>
  <c r="AG61" i="31"/>
  <c r="AY61" i="31" s="1"/>
  <c r="AA61" i="31"/>
  <c r="AV61" i="31" s="1"/>
  <c r="R61" i="31"/>
  <c r="W61" i="31" s="1"/>
  <c r="AC61" i="31" s="1"/>
  <c r="AW61" i="31" s="1"/>
  <c r="AR60" i="31"/>
  <c r="AQ60" i="31"/>
  <c r="BA60" i="31" s="1"/>
  <c r="AG60" i="31"/>
  <c r="AY60" i="31" s="1"/>
  <c r="AA60" i="31"/>
  <c r="AV60" i="31" s="1"/>
  <c r="R60" i="31"/>
  <c r="W60" i="31" s="1"/>
  <c r="AR59" i="31"/>
  <c r="BB59" i="31" s="1"/>
  <c r="AQ59" i="31"/>
  <c r="AG59" i="31"/>
  <c r="AY59" i="31" s="1"/>
  <c r="AA59" i="31"/>
  <c r="AV59" i="31" s="1"/>
  <c r="R59" i="31"/>
  <c r="W59" i="31" s="1"/>
  <c r="AR58" i="31"/>
  <c r="AQ58" i="31"/>
  <c r="AG58" i="31"/>
  <c r="AY58" i="31" s="1"/>
  <c r="AA58" i="31"/>
  <c r="R58" i="31"/>
  <c r="AP57" i="31"/>
  <c r="AO57" i="31"/>
  <c r="AN57" i="31"/>
  <c r="AM57" i="31"/>
  <c r="AL57" i="31"/>
  <c r="AK57" i="31"/>
  <c r="AJ57" i="31"/>
  <c r="AI57" i="31"/>
  <c r="AF57" i="31"/>
  <c r="AE57" i="31"/>
  <c r="Z57" i="31"/>
  <c r="Y57" i="31"/>
  <c r="X57" i="31"/>
  <c r="V57" i="31"/>
  <c r="U57" i="31"/>
  <c r="T57" i="31"/>
  <c r="S57" i="31"/>
  <c r="AR56" i="31"/>
  <c r="BB56" i="31" s="1"/>
  <c r="AQ56" i="31"/>
  <c r="BA56" i="31" s="1"/>
  <c r="AG56" i="31"/>
  <c r="AY56" i="31" s="1"/>
  <c r="AA56" i="31"/>
  <c r="AV56" i="31" s="1"/>
  <c r="R56" i="31"/>
  <c r="W56" i="31" s="1"/>
  <c r="AD56" i="31" s="1"/>
  <c r="AX56" i="31" s="1"/>
  <c r="AR55" i="31"/>
  <c r="BB55" i="31" s="1"/>
  <c r="AQ55" i="31"/>
  <c r="BA55" i="31" s="1"/>
  <c r="AG55" i="31"/>
  <c r="AY55" i="31" s="1"/>
  <c r="AA55" i="31"/>
  <c r="AV55" i="31" s="1"/>
  <c r="R55" i="31"/>
  <c r="W55" i="31" s="1"/>
  <c r="AD55" i="31" s="1"/>
  <c r="AX55" i="31" s="1"/>
  <c r="AR54" i="31"/>
  <c r="BB54" i="31" s="1"/>
  <c r="AQ54" i="31"/>
  <c r="AG54" i="31"/>
  <c r="AY54" i="31" s="1"/>
  <c r="AA54" i="31"/>
  <c r="AV54" i="31" s="1"/>
  <c r="R54" i="31"/>
  <c r="W54" i="31" s="1"/>
  <c r="AR53" i="31"/>
  <c r="BB53" i="31" s="1"/>
  <c r="AQ53" i="31"/>
  <c r="AG53" i="31"/>
  <c r="AY53" i="31" s="1"/>
  <c r="AA53" i="31"/>
  <c r="R53" i="31"/>
  <c r="W53" i="31" s="1"/>
  <c r="AP52" i="31"/>
  <c r="AO52" i="31"/>
  <c r="AN52" i="31"/>
  <c r="AM52" i="31"/>
  <c r="AL52" i="31"/>
  <c r="AK52" i="31"/>
  <c r="AJ52" i="31"/>
  <c r="AI52" i="31"/>
  <c r="AF52" i="31"/>
  <c r="AE52" i="31"/>
  <c r="Z52" i="31"/>
  <c r="Y52" i="31"/>
  <c r="X52" i="31"/>
  <c r="V52" i="31"/>
  <c r="U52" i="31"/>
  <c r="T52" i="31"/>
  <c r="S52" i="31"/>
  <c r="AR51" i="31"/>
  <c r="AQ51" i="31"/>
  <c r="BA51" i="31" s="1"/>
  <c r="AG51" i="31"/>
  <c r="AY51" i="31" s="1"/>
  <c r="AA51" i="31"/>
  <c r="AV51" i="31" s="1"/>
  <c r="R51" i="31"/>
  <c r="W51" i="31" s="1"/>
  <c r="AR50" i="31"/>
  <c r="BB50" i="31" s="1"/>
  <c r="AQ50" i="31"/>
  <c r="AG50" i="31"/>
  <c r="AY50" i="31" s="1"/>
  <c r="AA50" i="31"/>
  <c r="AV50" i="31" s="1"/>
  <c r="R50" i="31"/>
  <c r="W50" i="31" s="1"/>
  <c r="AD50" i="31" s="1"/>
  <c r="AX50" i="31" s="1"/>
  <c r="AR49" i="31"/>
  <c r="AQ49" i="31"/>
  <c r="BA49" i="31" s="1"/>
  <c r="AG49" i="31"/>
  <c r="AA49" i="31"/>
  <c r="AV49" i="31" s="1"/>
  <c r="R49" i="31"/>
  <c r="AP48" i="31"/>
  <c r="AO48" i="31"/>
  <c r="AN48" i="31"/>
  <c r="AM48" i="31"/>
  <c r="AL48" i="31"/>
  <c r="AK48" i="31"/>
  <c r="AJ48" i="31"/>
  <c r="AI48" i="31"/>
  <c r="AF48" i="31"/>
  <c r="AE48" i="31"/>
  <c r="Z48" i="31"/>
  <c r="Y48" i="31"/>
  <c r="X48" i="31"/>
  <c r="V48" i="31"/>
  <c r="U48" i="31"/>
  <c r="T48" i="31"/>
  <c r="S48" i="31"/>
  <c r="AR47" i="31"/>
  <c r="BB47" i="31" s="1"/>
  <c r="AQ47" i="31"/>
  <c r="AG47" i="31"/>
  <c r="AY47" i="31" s="1"/>
  <c r="AA47" i="31"/>
  <c r="AV47" i="31" s="1"/>
  <c r="R47" i="31"/>
  <c r="W47" i="31" s="1"/>
  <c r="AU47" i="31" s="1"/>
  <c r="AR46" i="31"/>
  <c r="AQ46" i="31"/>
  <c r="BA46" i="31" s="1"/>
  <c r="AG46" i="31"/>
  <c r="AY46" i="31" s="1"/>
  <c r="AA46" i="31"/>
  <c r="AV46" i="31" s="1"/>
  <c r="R46" i="31"/>
  <c r="W46" i="31" s="1"/>
  <c r="AU46" i="31" s="1"/>
  <c r="AR45" i="31"/>
  <c r="AQ45" i="31"/>
  <c r="BA45" i="31" s="1"/>
  <c r="AG45" i="31"/>
  <c r="AY45" i="31" s="1"/>
  <c r="AA45" i="31"/>
  <c r="AV45" i="31" s="1"/>
  <c r="R45" i="31"/>
  <c r="W45" i="31" s="1"/>
  <c r="AC45" i="31" s="1"/>
  <c r="AW45" i="31" s="1"/>
  <c r="AR44" i="31"/>
  <c r="BB44" i="31" s="1"/>
  <c r="AQ44" i="31"/>
  <c r="AG44" i="31"/>
  <c r="AY44" i="31" s="1"/>
  <c r="AA44" i="31"/>
  <c r="R44" i="31"/>
  <c r="W44" i="31" s="1"/>
  <c r="AP43" i="31"/>
  <c r="AO43" i="31"/>
  <c r="AN43" i="31"/>
  <c r="AM43" i="31"/>
  <c r="AL43" i="31"/>
  <c r="AK43" i="31"/>
  <c r="AJ43" i="31"/>
  <c r="AI43" i="31"/>
  <c r="AF43" i="31"/>
  <c r="AE43" i="31"/>
  <c r="Z43" i="31"/>
  <c r="Y43" i="31"/>
  <c r="X43" i="31"/>
  <c r="V43" i="31"/>
  <c r="U43" i="31"/>
  <c r="T43" i="31"/>
  <c r="S43" i="31"/>
  <c r="AR42" i="31"/>
  <c r="BB42" i="31" s="1"/>
  <c r="AQ42" i="31"/>
  <c r="AG42" i="31"/>
  <c r="AY42" i="31" s="1"/>
  <c r="AA42" i="31"/>
  <c r="AV42" i="31" s="1"/>
  <c r="R42" i="31"/>
  <c r="W42" i="31" s="1"/>
  <c r="AR41" i="31"/>
  <c r="AQ41" i="31"/>
  <c r="BA41" i="31" s="1"/>
  <c r="AG41" i="31"/>
  <c r="AA41" i="31"/>
  <c r="AV41" i="31" s="1"/>
  <c r="R41" i="31"/>
  <c r="AP40" i="31"/>
  <c r="AO40" i="31"/>
  <c r="AN40" i="31"/>
  <c r="AM40" i="31"/>
  <c r="AL40" i="31"/>
  <c r="AK40" i="31"/>
  <c r="AJ40" i="31"/>
  <c r="AI40" i="31"/>
  <c r="AF40" i="31"/>
  <c r="AE40" i="31"/>
  <c r="Z40" i="31"/>
  <c r="Y40" i="31"/>
  <c r="X40" i="31"/>
  <c r="V40" i="31"/>
  <c r="U40" i="31"/>
  <c r="T40" i="31"/>
  <c r="S40" i="31"/>
  <c r="AR39" i="31"/>
  <c r="AQ39" i="31"/>
  <c r="AQ86" i="31" s="1"/>
  <c r="AG39" i="31"/>
  <c r="AG86" i="31" s="1"/>
  <c r="AA39" i="31"/>
  <c r="AA86" i="31" s="1"/>
  <c r="R39" i="31"/>
  <c r="AP38" i="31"/>
  <c r="AO38" i="31"/>
  <c r="AN38" i="31"/>
  <c r="AM38" i="31"/>
  <c r="AL38" i="31"/>
  <c r="AK38" i="31"/>
  <c r="AJ38" i="31"/>
  <c r="AI38" i="31"/>
  <c r="AF38" i="31"/>
  <c r="AE38" i="31"/>
  <c r="Z38" i="31"/>
  <c r="Y38" i="31"/>
  <c r="X38" i="31"/>
  <c r="V38" i="31"/>
  <c r="U38" i="31"/>
  <c r="T38" i="31"/>
  <c r="S38" i="31"/>
  <c r="AR37" i="31"/>
  <c r="BB37" i="31" s="1"/>
  <c r="AQ37" i="31"/>
  <c r="BA37" i="31" s="1"/>
  <c r="AG37" i="31"/>
  <c r="AY37" i="31" s="1"/>
  <c r="AA37" i="31"/>
  <c r="AV37" i="31" s="1"/>
  <c r="R37" i="31"/>
  <c r="W37" i="31" s="1"/>
  <c r="AR36" i="31"/>
  <c r="BB36" i="31" s="1"/>
  <c r="AQ36" i="31"/>
  <c r="AG36" i="31"/>
  <c r="AY36" i="31" s="1"/>
  <c r="AA36" i="31"/>
  <c r="AV36" i="31" s="1"/>
  <c r="R36" i="31"/>
  <c r="W36" i="31" s="1"/>
  <c r="AR35" i="31"/>
  <c r="BB35" i="31" s="1"/>
  <c r="AQ35" i="31"/>
  <c r="AG35" i="31"/>
  <c r="AY35" i="31" s="1"/>
  <c r="AA35" i="31"/>
  <c r="AV35" i="31" s="1"/>
  <c r="R35" i="31"/>
  <c r="W35" i="31" s="1"/>
  <c r="AD35" i="31" s="1"/>
  <c r="AX35" i="31" s="1"/>
  <c r="AR34" i="31"/>
  <c r="BB34" i="31" s="1"/>
  <c r="AQ34" i="31"/>
  <c r="AG34" i="31"/>
  <c r="AY34" i="31" s="1"/>
  <c r="AA34" i="31"/>
  <c r="AV34" i="31" s="1"/>
  <c r="R34" i="31"/>
  <c r="W34" i="31" s="1"/>
  <c r="AR33" i="31"/>
  <c r="BB33" i="31" s="1"/>
  <c r="AQ33" i="31"/>
  <c r="AG33" i="31"/>
  <c r="AY33" i="31" s="1"/>
  <c r="AA33" i="31"/>
  <c r="R33" i="31"/>
  <c r="W33" i="31" s="1"/>
  <c r="AC33" i="31" s="1"/>
  <c r="AW33" i="31" s="1"/>
  <c r="AP32" i="31"/>
  <c r="AO32" i="31"/>
  <c r="AN32" i="31"/>
  <c r="AM32" i="31"/>
  <c r="AL32" i="31"/>
  <c r="AK32" i="31"/>
  <c r="AJ32" i="31"/>
  <c r="AI32" i="31"/>
  <c r="AF32" i="31"/>
  <c r="AE32" i="31"/>
  <c r="Z32" i="31"/>
  <c r="Y32" i="31"/>
  <c r="X32" i="31"/>
  <c r="V32" i="31"/>
  <c r="U32" i="31"/>
  <c r="T32" i="31"/>
  <c r="S32" i="31"/>
  <c r="AR31" i="31"/>
  <c r="AQ31" i="31"/>
  <c r="BA31" i="31" s="1"/>
  <c r="AG31" i="31"/>
  <c r="AY31" i="31" s="1"/>
  <c r="AA31" i="31"/>
  <c r="AV31" i="31" s="1"/>
  <c r="R31" i="31"/>
  <c r="W31" i="31" s="1"/>
  <c r="AR30" i="31"/>
  <c r="AQ30" i="31"/>
  <c r="AG30" i="31"/>
  <c r="AY30" i="31" s="1"/>
  <c r="AA30" i="31"/>
  <c r="R30" i="31"/>
  <c r="W30" i="31" s="1"/>
  <c r="AR29" i="31"/>
  <c r="BB29" i="31" s="1"/>
  <c r="AQ29" i="31"/>
  <c r="BA29" i="31" s="1"/>
  <c r="AG29" i="31"/>
  <c r="AY29" i="31" s="1"/>
  <c r="AA29" i="31"/>
  <c r="AV29" i="31" s="1"/>
  <c r="R29" i="31"/>
  <c r="W29" i="31" s="1"/>
  <c r="AR28" i="31"/>
  <c r="BB28" i="31" s="1"/>
  <c r="AQ28" i="31"/>
  <c r="BA28" i="31" s="1"/>
  <c r="AG28" i="31"/>
  <c r="AY28" i="31" s="1"/>
  <c r="AA28" i="31"/>
  <c r="AV28" i="31" s="1"/>
  <c r="R28" i="31"/>
  <c r="W28" i="31" s="1"/>
  <c r="AR27" i="31"/>
  <c r="BB27" i="31" s="1"/>
  <c r="AQ27" i="31"/>
  <c r="AG27" i="31"/>
  <c r="AY27" i="31" s="1"/>
  <c r="AA27" i="31"/>
  <c r="AV27" i="31" s="1"/>
  <c r="R27" i="31"/>
  <c r="W27" i="31" s="1"/>
  <c r="AR26" i="31"/>
  <c r="AQ26" i="31"/>
  <c r="AG26" i="31"/>
  <c r="AY26" i="31" s="1"/>
  <c r="AA26" i="31"/>
  <c r="AV26" i="31" s="1"/>
  <c r="R26" i="31"/>
  <c r="W26" i="31" s="1"/>
  <c r="AP25" i="31"/>
  <c r="AO25" i="31"/>
  <c r="AN25" i="31"/>
  <c r="AM25" i="31"/>
  <c r="AL25" i="31"/>
  <c r="AK25" i="31"/>
  <c r="AJ25" i="31"/>
  <c r="AI25" i="31"/>
  <c r="AF25" i="31"/>
  <c r="AE25" i="31"/>
  <c r="Z25" i="31"/>
  <c r="Y25" i="31"/>
  <c r="X25" i="31"/>
  <c r="V25" i="31"/>
  <c r="U25" i="31"/>
  <c r="T25" i="31"/>
  <c r="S25" i="31"/>
  <c r="AR24" i="31"/>
  <c r="AR87" i="31" s="1"/>
  <c r="AQ24" i="31"/>
  <c r="BA24" i="31" s="1"/>
  <c r="AG24" i="31"/>
  <c r="AA24" i="31"/>
  <c r="R24" i="31"/>
  <c r="R87" i="31" s="1"/>
  <c r="AP23" i="31"/>
  <c r="AO23" i="31"/>
  <c r="AN23" i="31"/>
  <c r="AM23" i="31"/>
  <c r="AL23" i="31"/>
  <c r="AK23" i="31"/>
  <c r="AJ23" i="31"/>
  <c r="AI23" i="31"/>
  <c r="AF23" i="31"/>
  <c r="AE23" i="31"/>
  <c r="Z23" i="31"/>
  <c r="Y23" i="31"/>
  <c r="X23" i="31"/>
  <c r="V23" i="31"/>
  <c r="U23" i="31"/>
  <c r="T23" i="31"/>
  <c r="S23" i="31"/>
  <c r="AR22" i="31"/>
  <c r="AQ22" i="31"/>
  <c r="BA22" i="31" s="1"/>
  <c r="AG22" i="31"/>
  <c r="AY22" i="31" s="1"/>
  <c r="AA22" i="31"/>
  <c r="AV22" i="31" s="1"/>
  <c r="R22" i="31"/>
  <c r="W22" i="31" s="1"/>
  <c r="AR21" i="31"/>
  <c r="BB21" i="31" s="1"/>
  <c r="AQ21" i="31"/>
  <c r="BA21" i="31" s="1"/>
  <c r="AG21" i="31"/>
  <c r="AY21" i="31" s="1"/>
  <c r="AA21" i="31"/>
  <c r="AV21" i="31" s="1"/>
  <c r="R21" i="31"/>
  <c r="W21" i="31" s="1"/>
  <c r="AR20" i="31"/>
  <c r="BB20" i="31" s="1"/>
  <c r="AQ20" i="31"/>
  <c r="AG20" i="31"/>
  <c r="AY20" i="31" s="1"/>
  <c r="AA20" i="31"/>
  <c r="R20" i="31"/>
  <c r="W20" i="31" s="1"/>
  <c r="AP19" i="31"/>
  <c r="AO19" i="31"/>
  <c r="AN19" i="31"/>
  <c r="AM19" i="31"/>
  <c r="AL19" i="31"/>
  <c r="AK19" i="31"/>
  <c r="AJ19" i="31"/>
  <c r="AI19" i="31"/>
  <c r="AF19" i="31"/>
  <c r="AE19" i="31"/>
  <c r="Z19" i="31"/>
  <c r="Y19" i="31"/>
  <c r="X19" i="31"/>
  <c r="V19" i="31"/>
  <c r="U19" i="31"/>
  <c r="T19" i="31"/>
  <c r="S19" i="31"/>
  <c r="AR18" i="31"/>
  <c r="BB18" i="31" s="1"/>
  <c r="AQ18" i="31"/>
  <c r="BA18" i="31" s="1"/>
  <c r="AG18" i="31"/>
  <c r="AY18" i="31" s="1"/>
  <c r="AA18" i="31"/>
  <c r="AV18" i="31" s="1"/>
  <c r="R18" i="31"/>
  <c r="W18" i="31" s="1"/>
  <c r="AR17" i="31"/>
  <c r="AQ17" i="31"/>
  <c r="BA17" i="31" s="1"/>
  <c r="AG17" i="31"/>
  <c r="AY17" i="31" s="1"/>
  <c r="AA17" i="31"/>
  <c r="R17" i="31"/>
  <c r="W17" i="31" s="1"/>
  <c r="AR16" i="31"/>
  <c r="BB16" i="31" s="1"/>
  <c r="AQ16" i="31"/>
  <c r="BA16" i="31" s="1"/>
  <c r="AG16" i="31"/>
  <c r="AA16" i="31"/>
  <c r="AV16" i="31" s="1"/>
  <c r="R16" i="31"/>
  <c r="W16" i="31" s="1"/>
  <c r="AP15" i="31"/>
  <c r="AO15" i="31"/>
  <c r="AN15" i="31"/>
  <c r="AM15" i="31"/>
  <c r="AL15" i="31"/>
  <c r="AK15" i="31"/>
  <c r="AJ15" i="31"/>
  <c r="AI15" i="31"/>
  <c r="AF15" i="31"/>
  <c r="AE15" i="31"/>
  <c r="Z15" i="31"/>
  <c r="Y15" i="31"/>
  <c r="X15" i="31"/>
  <c r="V15" i="31"/>
  <c r="U15" i="31"/>
  <c r="T15" i="31"/>
  <c r="S15" i="31"/>
  <c r="AR14" i="31"/>
  <c r="AQ14" i="31"/>
  <c r="AG14" i="31"/>
  <c r="AY14" i="31" s="1"/>
  <c r="AA14" i="31"/>
  <c r="AV14" i="31" s="1"/>
  <c r="R14" i="31"/>
  <c r="W14" i="31" s="1"/>
  <c r="AR13" i="31"/>
  <c r="AQ13" i="31"/>
  <c r="AG13" i="31"/>
  <c r="AA13" i="31"/>
  <c r="AV13" i="31" s="1"/>
  <c r="R13" i="31"/>
  <c r="W13" i="31" s="1"/>
  <c r="AR12" i="31"/>
  <c r="BB12" i="31" s="1"/>
  <c r="AQ12" i="31"/>
  <c r="BA12" i="31" s="1"/>
  <c r="AG12" i="31"/>
  <c r="AY12" i="31" s="1"/>
  <c r="AA12" i="31"/>
  <c r="AV12" i="31" s="1"/>
  <c r="R12" i="31"/>
  <c r="W12" i="31" s="1"/>
  <c r="AS133" i="30"/>
  <c r="AR133" i="30"/>
  <c r="AQ133" i="30"/>
  <c r="AS132" i="30"/>
  <c r="AR132" i="30"/>
  <c r="AQ132" i="30"/>
  <c r="AP113" i="30"/>
  <c r="AO113" i="30"/>
  <c r="AN113" i="30"/>
  <c r="AM113" i="30"/>
  <c r="AL113" i="30"/>
  <c r="AK113" i="30"/>
  <c r="AJ113" i="30"/>
  <c r="AI113" i="30"/>
  <c r="AF113" i="30"/>
  <c r="AE113" i="30"/>
  <c r="Z113" i="30"/>
  <c r="Y113" i="30"/>
  <c r="X113" i="30"/>
  <c r="V113" i="30"/>
  <c r="U113" i="30"/>
  <c r="T113" i="30"/>
  <c r="S113" i="30"/>
  <c r="Q113" i="30"/>
  <c r="P113" i="30"/>
  <c r="O113" i="30"/>
  <c r="N113" i="30"/>
  <c r="M113" i="30"/>
  <c r="L113" i="30"/>
  <c r="K113" i="30"/>
  <c r="J113" i="30"/>
  <c r="I113" i="30"/>
  <c r="AP112" i="30"/>
  <c r="AO112" i="30"/>
  <c r="AN112" i="30"/>
  <c r="AM112" i="30"/>
  <c r="AL112" i="30"/>
  <c r="AK112" i="30"/>
  <c r="AJ112" i="30"/>
  <c r="AI112" i="30"/>
  <c r="AF112" i="30"/>
  <c r="AE112" i="30"/>
  <c r="Z112" i="30"/>
  <c r="Y112" i="30"/>
  <c r="X112" i="30"/>
  <c r="V112" i="30"/>
  <c r="U112" i="30"/>
  <c r="T112" i="30"/>
  <c r="S112" i="30"/>
  <c r="Q112" i="30"/>
  <c r="P112" i="30"/>
  <c r="O112" i="30"/>
  <c r="N112" i="30"/>
  <c r="M112" i="30"/>
  <c r="L112" i="30"/>
  <c r="K112" i="30"/>
  <c r="J112" i="30"/>
  <c r="I112" i="30"/>
  <c r="AP111" i="30"/>
  <c r="AO111" i="30"/>
  <c r="AN111" i="30"/>
  <c r="AM111" i="30"/>
  <c r="AL111" i="30"/>
  <c r="AK111" i="30"/>
  <c r="AJ111" i="30"/>
  <c r="AI111" i="30"/>
  <c r="AF111" i="30"/>
  <c r="AE111" i="30"/>
  <c r="Z111" i="30"/>
  <c r="Y111" i="30"/>
  <c r="X111" i="30"/>
  <c r="V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P110" i="30"/>
  <c r="AO110" i="30"/>
  <c r="AN110" i="30"/>
  <c r="AM110" i="30"/>
  <c r="AL110" i="30"/>
  <c r="AK110" i="30"/>
  <c r="AJ110" i="30"/>
  <c r="AI110" i="30"/>
  <c r="AF110" i="30"/>
  <c r="AE110" i="30"/>
  <c r="Z110" i="30"/>
  <c r="Y110" i="30"/>
  <c r="X110" i="30"/>
  <c r="V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P107" i="30"/>
  <c r="AO107" i="30"/>
  <c r="AN107" i="30"/>
  <c r="AM107" i="30"/>
  <c r="AL107" i="30"/>
  <c r="AK107" i="30"/>
  <c r="AJ107" i="30"/>
  <c r="AI107" i="30"/>
  <c r="AF107" i="30"/>
  <c r="AE107" i="30"/>
  <c r="Z107" i="30"/>
  <c r="Y107" i="30"/>
  <c r="X107" i="30"/>
  <c r="V107" i="30"/>
  <c r="U107" i="30"/>
  <c r="T107" i="30"/>
  <c r="S107" i="30"/>
  <c r="Q107" i="30"/>
  <c r="P107" i="30"/>
  <c r="O107" i="30"/>
  <c r="N107" i="30"/>
  <c r="M107" i="30"/>
  <c r="L107" i="30"/>
  <c r="K107" i="30"/>
  <c r="J107" i="30"/>
  <c r="I107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P105" i="30"/>
  <c r="AO105" i="30"/>
  <c r="AN105" i="30"/>
  <c r="AM105" i="30"/>
  <c r="AL105" i="30"/>
  <c r="AK105" i="30"/>
  <c r="AJ105" i="30"/>
  <c r="AI105" i="30"/>
  <c r="AF105" i="30"/>
  <c r="AE105" i="30"/>
  <c r="Z105" i="30"/>
  <c r="Y105" i="30"/>
  <c r="X105" i="30"/>
  <c r="V105" i="30"/>
  <c r="U105" i="30"/>
  <c r="T105" i="30"/>
  <c r="S105" i="30"/>
  <c r="Q105" i="30"/>
  <c r="P105" i="30"/>
  <c r="O105" i="30"/>
  <c r="N105" i="30"/>
  <c r="M105" i="30"/>
  <c r="L105" i="30"/>
  <c r="K105" i="30"/>
  <c r="J105" i="30"/>
  <c r="I105" i="30"/>
  <c r="AP104" i="30"/>
  <c r="AO104" i="30"/>
  <c r="AN104" i="30"/>
  <c r="AM104" i="30"/>
  <c r="AL104" i="30"/>
  <c r="AK104" i="30"/>
  <c r="AJ104" i="30"/>
  <c r="AI104" i="30"/>
  <c r="AF104" i="30"/>
  <c r="AE104" i="30"/>
  <c r="Z104" i="30"/>
  <c r="Y104" i="30"/>
  <c r="X104" i="30"/>
  <c r="V104" i="30"/>
  <c r="U104" i="30"/>
  <c r="T104" i="30"/>
  <c r="S104" i="30"/>
  <c r="Q104" i="30"/>
  <c r="P104" i="30"/>
  <c r="O104" i="30"/>
  <c r="N104" i="30"/>
  <c r="M104" i="30"/>
  <c r="L104" i="30"/>
  <c r="K104" i="30"/>
  <c r="J104" i="30"/>
  <c r="I104" i="30"/>
  <c r="O101" i="30"/>
  <c r="I101" i="30"/>
  <c r="AP99" i="30"/>
  <c r="AO99" i="30"/>
  <c r="AN99" i="30"/>
  <c r="AM99" i="30"/>
  <c r="AL99" i="30"/>
  <c r="AK99" i="30"/>
  <c r="AJ99" i="30"/>
  <c r="AI99" i="30"/>
  <c r="AF99" i="30"/>
  <c r="AE99" i="30"/>
  <c r="Z99" i="30"/>
  <c r="Y99" i="30"/>
  <c r="X99" i="30"/>
  <c r="V99" i="30"/>
  <c r="U99" i="30"/>
  <c r="T99" i="30"/>
  <c r="S99" i="30"/>
  <c r="AR98" i="30"/>
  <c r="BB98" i="30" s="1"/>
  <c r="AQ98" i="30"/>
  <c r="AG98" i="30"/>
  <c r="AY98" i="30" s="1"/>
  <c r="AA98" i="30"/>
  <c r="AV98" i="30" s="1"/>
  <c r="R98" i="30"/>
  <c r="W98" i="30" s="1"/>
  <c r="AR97" i="30"/>
  <c r="AQ97" i="30"/>
  <c r="BA97" i="30" s="1"/>
  <c r="AG97" i="30"/>
  <c r="AY97" i="30" s="1"/>
  <c r="AA97" i="30"/>
  <c r="AV97" i="30" s="1"/>
  <c r="R97" i="30"/>
  <c r="W97" i="30" s="1"/>
  <c r="AR96" i="30"/>
  <c r="BB96" i="30" s="1"/>
  <c r="AQ96" i="30"/>
  <c r="BA96" i="30" s="1"/>
  <c r="AG96" i="30"/>
  <c r="AY96" i="30" s="1"/>
  <c r="AA96" i="30"/>
  <c r="AV96" i="30" s="1"/>
  <c r="R96" i="30"/>
  <c r="W96" i="30" s="1"/>
  <c r="AD96" i="30" s="1"/>
  <c r="AX96" i="30" s="1"/>
  <c r="AR95" i="30"/>
  <c r="BB95" i="30" s="1"/>
  <c r="AQ95" i="30"/>
  <c r="AG95" i="30"/>
  <c r="AY95" i="30" s="1"/>
  <c r="AA95" i="30"/>
  <c r="R95" i="30"/>
  <c r="W95" i="30" s="1"/>
  <c r="AR94" i="30"/>
  <c r="BB94" i="30" s="1"/>
  <c r="AQ94" i="30"/>
  <c r="AG94" i="30"/>
  <c r="AY94" i="30" s="1"/>
  <c r="AA94" i="30"/>
  <c r="AV94" i="30" s="1"/>
  <c r="R94" i="30"/>
  <c r="W94" i="30" s="1"/>
  <c r="AR93" i="30"/>
  <c r="AQ93" i="30"/>
  <c r="BA93" i="30" s="1"/>
  <c r="AG93" i="30"/>
  <c r="AA93" i="30"/>
  <c r="AV93" i="30" s="1"/>
  <c r="R93" i="30"/>
  <c r="AP92" i="30"/>
  <c r="AO92" i="30"/>
  <c r="AN92" i="30"/>
  <c r="AM92" i="30"/>
  <c r="AL92" i="30"/>
  <c r="AK92" i="30"/>
  <c r="AJ92" i="30"/>
  <c r="AI92" i="30"/>
  <c r="AF92" i="30"/>
  <c r="AE92" i="30"/>
  <c r="Z92" i="30"/>
  <c r="Y92" i="30"/>
  <c r="X92" i="30"/>
  <c r="V92" i="30"/>
  <c r="U92" i="30"/>
  <c r="T92" i="30"/>
  <c r="S92" i="30"/>
  <c r="AR91" i="30"/>
  <c r="BB91" i="30" s="1"/>
  <c r="AQ91" i="30"/>
  <c r="AG91" i="30"/>
  <c r="AY91" i="30" s="1"/>
  <c r="AA91" i="30"/>
  <c r="AV91" i="30" s="1"/>
  <c r="R91" i="30"/>
  <c r="W91" i="30" s="1"/>
  <c r="AC91" i="30" s="1"/>
  <c r="AW91" i="30" s="1"/>
  <c r="AR90" i="30"/>
  <c r="BB90" i="30" s="1"/>
  <c r="AQ90" i="30"/>
  <c r="AG90" i="30"/>
  <c r="AY90" i="30" s="1"/>
  <c r="AA90" i="30"/>
  <c r="AV90" i="30" s="1"/>
  <c r="R90" i="30"/>
  <c r="W90" i="30" s="1"/>
  <c r="AD90" i="30" s="1"/>
  <c r="AX90" i="30" s="1"/>
  <c r="AR89" i="30"/>
  <c r="BB89" i="30" s="1"/>
  <c r="AQ89" i="30"/>
  <c r="AG89" i="30"/>
  <c r="AY89" i="30" s="1"/>
  <c r="AA89" i="30"/>
  <c r="AV89" i="30" s="1"/>
  <c r="R89" i="30"/>
  <c r="W89" i="30" s="1"/>
  <c r="AR88" i="30"/>
  <c r="BB88" i="30" s="1"/>
  <c r="AQ88" i="30"/>
  <c r="BA88" i="30" s="1"/>
  <c r="AG88" i="30"/>
  <c r="AY88" i="30" s="1"/>
  <c r="AA88" i="30"/>
  <c r="AV88" i="30" s="1"/>
  <c r="R88" i="30"/>
  <c r="W88" i="30" s="1"/>
  <c r="AR87" i="30"/>
  <c r="BB87" i="30" s="1"/>
  <c r="AQ87" i="30"/>
  <c r="BA87" i="30" s="1"/>
  <c r="AG87" i="30"/>
  <c r="AY87" i="30" s="1"/>
  <c r="AA87" i="30"/>
  <c r="AV87" i="30" s="1"/>
  <c r="R87" i="30"/>
  <c r="W87" i="30" s="1"/>
  <c r="AD87" i="30" s="1"/>
  <c r="AX87" i="30" s="1"/>
  <c r="AR86" i="30"/>
  <c r="BB86" i="30" s="1"/>
  <c r="AQ86" i="30"/>
  <c r="BA86" i="30" s="1"/>
  <c r="AG86" i="30"/>
  <c r="AA86" i="30"/>
  <c r="AV86" i="30" s="1"/>
  <c r="R86" i="30"/>
  <c r="W86" i="30" s="1"/>
  <c r="AP85" i="30"/>
  <c r="AO85" i="30"/>
  <c r="AN85" i="30"/>
  <c r="AM85" i="30"/>
  <c r="AL85" i="30"/>
  <c r="AK85" i="30"/>
  <c r="AJ85" i="30"/>
  <c r="AI85" i="30"/>
  <c r="AF85" i="30"/>
  <c r="AE85" i="30"/>
  <c r="Z85" i="30"/>
  <c r="Y85" i="30"/>
  <c r="X85" i="30"/>
  <c r="V85" i="30"/>
  <c r="U85" i="30"/>
  <c r="T85" i="30"/>
  <c r="S85" i="30"/>
  <c r="AR84" i="30"/>
  <c r="BB84" i="30" s="1"/>
  <c r="AQ84" i="30"/>
  <c r="AG84" i="30"/>
  <c r="AY84" i="30" s="1"/>
  <c r="AA84" i="30"/>
  <c r="R84" i="30"/>
  <c r="W84" i="30" s="1"/>
  <c r="AR83" i="30"/>
  <c r="AQ83" i="30"/>
  <c r="BA83" i="30" s="1"/>
  <c r="AG83" i="30"/>
  <c r="AY83" i="30" s="1"/>
  <c r="AA83" i="30"/>
  <c r="AV83" i="30" s="1"/>
  <c r="R83" i="30"/>
  <c r="W83" i="30" s="1"/>
  <c r="AD83" i="30" s="1"/>
  <c r="AX83" i="30" s="1"/>
  <c r="AR82" i="30"/>
  <c r="AQ82" i="30"/>
  <c r="AG82" i="30"/>
  <c r="AY82" i="30" s="1"/>
  <c r="AA82" i="30"/>
  <c r="AV82" i="30" s="1"/>
  <c r="R82" i="30"/>
  <c r="AP81" i="30"/>
  <c r="AO81" i="30"/>
  <c r="AN81" i="30"/>
  <c r="AM81" i="30"/>
  <c r="AL81" i="30"/>
  <c r="AK81" i="30"/>
  <c r="AJ81" i="30"/>
  <c r="AI81" i="30"/>
  <c r="AF81" i="30"/>
  <c r="AE81" i="30"/>
  <c r="Z81" i="30"/>
  <c r="Y81" i="30"/>
  <c r="X81" i="30"/>
  <c r="V81" i="30"/>
  <c r="U81" i="30"/>
  <c r="T81" i="30"/>
  <c r="S81" i="30"/>
  <c r="AR80" i="30"/>
  <c r="BB80" i="30" s="1"/>
  <c r="AQ80" i="30"/>
  <c r="BA80" i="30" s="1"/>
  <c r="AG80" i="30"/>
  <c r="AY80" i="30" s="1"/>
  <c r="AA80" i="30"/>
  <c r="AV80" i="30" s="1"/>
  <c r="R80" i="30"/>
  <c r="W80" i="30" s="1"/>
  <c r="AR79" i="30"/>
  <c r="BB79" i="30" s="1"/>
  <c r="AQ79" i="30"/>
  <c r="BA79" i="30" s="1"/>
  <c r="AG79" i="30"/>
  <c r="AY79" i="30" s="1"/>
  <c r="AA79" i="30"/>
  <c r="AV79" i="30" s="1"/>
  <c r="R79" i="30"/>
  <c r="W79" i="30" s="1"/>
  <c r="AC79" i="30" s="1"/>
  <c r="AW79" i="30" s="1"/>
  <c r="AR78" i="30"/>
  <c r="BB78" i="30" s="1"/>
  <c r="AQ78" i="30"/>
  <c r="AG78" i="30"/>
  <c r="AY78" i="30" s="1"/>
  <c r="AA78" i="30"/>
  <c r="AV78" i="30" s="1"/>
  <c r="R78" i="30"/>
  <c r="W78" i="30" s="1"/>
  <c r="AR77" i="30"/>
  <c r="BB77" i="30" s="1"/>
  <c r="AQ77" i="30"/>
  <c r="BA77" i="30" s="1"/>
  <c r="AG77" i="30"/>
  <c r="AA77" i="30"/>
  <c r="AV77" i="30" s="1"/>
  <c r="R77" i="30"/>
  <c r="W77" i="30" s="1"/>
  <c r="AC77" i="30" s="1"/>
  <c r="AW77" i="30" s="1"/>
  <c r="AR76" i="30"/>
  <c r="AQ76" i="30"/>
  <c r="BA76" i="30" s="1"/>
  <c r="AG76" i="30"/>
  <c r="AY76" i="30" s="1"/>
  <c r="AA76" i="30"/>
  <c r="AV76" i="30" s="1"/>
  <c r="R76" i="30"/>
  <c r="AP75" i="30"/>
  <c r="AO75" i="30"/>
  <c r="AN75" i="30"/>
  <c r="AM75" i="30"/>
  <c r="AL75" i="30"/>
  <c r="AK75" i="30"/>
  <c r="AJ75" i="30"/>
  <c r="AI75" i="30"/>
  <c r="AF75" i="30"/>
  <c r="AE75" i="30"/>
  <c r="Z75" i="30"/>
  <c r="Y75" i="30"/>
  <c r="X75" i="30"/>
  <c r="V75" i="30"/>
  <c r="U75" i="30"/>
  <c r="T75" i="30"/>
  <c r="S75" i="30"/>
  <c r="AR74" i="30"/>
  <c r="BB74" i="30" s="1"/>
  <c r="AQ74" i="30"/>
  <c r="AG74" i="30"/>
  <c r="AY74" i="30" s="1"/>
  <c r="AA74" i="30"/>
  <c r="AV74" i="30" s="1"/>
  <c r="R74" i="30"/>
  <c r="W74" i="30" s="1"/>
  <c r="AD74" i="30" s="1"/>
  <c r="AX74" i="30" s="1"/>
  <c r="AR73" i="30"/>
  <c r="BB73" i="30" s="1"/>
  <c r="AQ73" i="30"/>
  <c r="AG73" i="30"/>
  <c r="AY73" i="30" s="1"/>
  <c r="AA73" i="30"/>
  <c r="AV73" i="30" s="1"/>
  <c r="R73" i="30"/>
  <c r="W73" i="30" s="1"/>
  <c r="AR72" i="30"/>
  <c r="AQ72" i="30"/>
  <c r="AG72" i="30"/>
  <c r="AY72" i="30" s="1"/>
  <c r="AA72" i="30"/>
  <c r="R72" i="30"/>
  <c r="AP71" i="30"/>
  <c r="AO71" i="30"/>
  <c r="AN71" i="30"/>
  <c r="AM71" i="30"/>
  <c r="AL71" i="30"/>
  <c r="AK71" i="30"/>
  <c r="AJ71" i="30"/>
  <c r="AI71" i="30"/>
  <c r="AF71" i="30"/>
  <c r="AE71" i="30"/>
  <c r="Z71" i="30"/>
  <c r="Y71" i="30"/>
  <c r="X71" i="30"/>
  <c r="V71" i="30"/>
  <c r="U71" i="30"/>
  <c r="T71" i="30"/>
  <c r="S71" i="30"/>
  <c r="AR70" i="30"/>
  <c r="BB70" i="30" s="1"/>
  <c r="AQ70" i="30"/>
  <c r="AG70" i="30"/>
  <c r="AY70" i="30" s="1"/>
  <c r="AA70" i="30"/>
  <c r="AV70" i="30" s="1"/>
  <c r="R70" i="30"/>
  <c r="W70" i="30" s="1"/>
  <c r="AU70" i="30" s="1"/>
  <c r="AR69" i="30"/>
  <c r="BB69" i="30" s="1"/>
  <c r="AQ69" i="30"/>
  <c r="AG69" i="30"/>
  <c r="AY69" i="30" s="1"/>
  <c r="AA69" i="30"/>
  <c r="AV69" i="30" s="1"/>
  <c r="R69" i="30"/>
  <c r="W69" i="30" s="1"/>
  <c r="AR68" i="30"/>
  <c r="BB68" i="30" s="1"/>
  <c r="AQ68" i="30"/>
  <c r="BA68" i="30" s="1"/>
  <c r="AG68" i="30"/>
  <c r="AY68" i="30" s="1"/>
  <c r="AA68" i="30"/>
  <c r="AV68" i="30" s="1"/>
  <c r="R68" i="30"/>
  <c r="W68" i="30" s="1"/>
  <c r="AR67" i="30"/>
  <c r="BB67" i="30" s="1"/>
  <c r="AQ67" i="30"/>
  <c r="AG67" i="30"/>
  <c r="AY67" i="30" s="1"/>
  <c r="AA67" i="30"/>
  <c r="AV67" i="30" s="1"/>
  <c r="R67" i="30"/>
  <c r="W67" i="30" s="1"/>
  <c r="AR66" i="30"/>
  <c r="AQ66" i="30"/>
  <c r="AG66" i="30"/>
  <c r="AA66" i="30"/>
  <c r="AV66" i="30" s="1"/>
  <c r="R66" i="30"/>
  <c r="W66" i="30" s="1"/>
  <c r="AP65" i="30"/>
  <c r="AO65" i="30"/>
  <c r="AN65" i="30"/>
  <c r="AM65" i="30"/>
  <c r="AL65" i="30"/>
  <c r="AK65" i="30"/>
  <c r="AJ65" i="30"/>
  <c r="AI65" i="30"/>
  <c r="AF65" i="30"/>
  <c r="AE65" i="30"/>
  <c r="Z65" i="30"/>
  <c r="Y65" i="30"/>
  <c r="X65" i="30"/>
  <c r="V65" i="30"/>
  <c r="U65" i="30"/>
  <c r="T65" i="30"/>
  <c r="S65" i="30"/>
  <c r="AR64" i="30"/>
  <c r="BB64" i="30" s="1"/>
  <c r="AQ64" i="30"/>
  <c r="BA64" i="30" s="1"/>
  <c r="AG64" i="30"/>
  <c r="AY64" i="30" s="1"/>
  <c r="AA64" i="30"/>
  <c r="AV64" i="30" s="1"/>
  <c r="R64" i="30"/>
  <c r="W64" i="30" s="1"/>
  <c r="AR63" i="30"/>
  <c r="BB63" i="30" s="1"/>
  <c r="AQ63" i="30"/>
  <c r="BA63" i="30" s="1"/>
  <c r="AG63" i="30"/>
  <c r="AA63" i="30"/>
  <c r="AV63" i="30" s="1"/>
  <c r="R63" i="30"/>
  <c r="W63" i="30" s="1"/>
  <c r="AR62" i="30"/>
  <c r="BB62" i="30" s="1"/>
  <c r="AQ62" i="30"/>
  <c r="BA62" i="30" s="1"/>
  <c r="AG62" i="30"/>
  <c r="AY62" i="30" s="1"/>
  <c r="AA62" i="30"/>
  <c r="AV62" i="30" s="1"/>
  <c r="R62" i="30"/>
  <c r="W62" i="30" s="1"/>
  <c r="AU62" i="30" s="1"/>
  <c r="AP61" i="30"/>
  <c r="AO61" i="30"/>
  <c r="AN61" i="30"/>
  <c r="AM61" i="30"/>
  <c r="AL61" i="30"/>
  <c r="AK61" i="30"/>
  <c r="AJ61" i="30"/>
  <c r="AI61" i="30"/>
  <c r="AF61" i="30"/>
  <c r="AE61" i="30"/>
  <c r="Z61" i="30"/>
  <c r="Y61" i="30"/>
  <c r="X61" i="30"/>
  <c r="V61" i="30"/>
  <c r="U61" i="30"/>
  <c r="T61" i="30"/>
  <c r="S61" i="30"/>
  <c r="AR60" i="30"/>
  <c r="BB60" i="30" s="1"/>
  <c r="AQ60" i="30"/>
  <c r="AG60" i="30"/>
  <c r="AY60" i="30" s="1"/>
  <c r="AA60" i="30"/>
  <c r="AV60" i="30" s="1"/>
  <c r="R60" i="30"/>
  <c r="W60" i="30" s="1"/>
  <c r="AR59" i="30"/>
  <c r="BB59" i="30" s="1"/>
  <c r="AQ59" i="30"/>
  <c r="BA59" i="30" s="1"/>
  <c r="AG59" i="30"/>
  <c r="AY59" i="30" s="1"/>
  <c r="AA59" i="30"/>
  <c r="AV59" i="30" s="1"/>
  <c r="R59" i="30"/>
  <c r="W59" i="30" s="1"/>
  <c r="AR58" i="30"/>
  <c r="BB58" i="30" s="1"/>
  <c r="AQ58" i="30"/>
  <c r="BA58" i="30" s="1"/>
  <c r="AG58" i="30"/>
  <c r="AY58" i="30" s="1"/>
  <c r="AA58" i="30"/>
  <c r="AV58" i="30" s="1"/>
  <c r="R58" i="30"/>
  <c r="W58" i="30" s="1"/>
  <c r="AR57" i="30"/>
  <c r="BB57" i="30" s="1"/>
  <c r="AQ57" i="30"/>
  <c r="AG57" i="30"/>
  <c r="AY57" i="30" s="1"/>
  <c r="AA57" i="30"/>
  <c r="AV57" i="30" s="1"/>
  <c r="R57" i="30"/>
  <c r="W57" i="30" s="1"/>
  <c r="AR56" i="30"/>
  <c r="BB56" i="30" s="1"/>
  <c r="AQ56" i="30"/>
  <c r="BA56" i="30" s="1"/>
  <c r="AG56" i="30"/>
  <c r="AY56" i="30" s="1"/>
  <c r="AA56" i="30"/>
  <c r="AV56" i="30" s="1"/>
  <c r="R56" i="30"/>
  <c r="W56" i="30" s="1"/>
  <c r="AR55" i="30"/>
  <c r="BB55" i="30" s="1"/>
  <c r="AQ55" i="30"/>
  <c r="BA55" i="30" s="1"/>
  <c r="AG55" i="30"/>
  <c r="AA55" i="30"/>
  <c r="AV55" i="30" s="1"/>
  <c r="R55" i="30"/>
  <c r="W55" i="30" s="1"/>
  <c r="AP54" i="30"/>
  <c r="AO54" i="30"/>
  <c r="AN54" i="30"/>
  <c r="AM54" i="30"/>
  <c r="AL54" i="30"/>
  <c r="AK54" i="30"/>
  <c r="AJ54" i="30"/>
  <c r="AI54" i="30"/>
  <c r="AF54" i="30"/>
  <c r="AE54" i="30"/>
  <c r="Z54" i="30"/>
  <c r="Y54" i="30"/>
  <c r="X54" i="30"/>
  <c r="V54" i="30"/>
  <c r="U54" i="30"/>
  <c r="T54" i="30"/>
  <c r="S54" i="30"/>
  <c r="AR53" i="30"/>
  <c r="BB53" i="30" s="1"/>
  <c r="AQ53" i="30"/>
  <c r="BA53" i="30" s="1"/>
  <c r="AG53" i="30"/>
  <c r="AY53" i="30" s="1"/>
  <c r="AA53" i="30"/>
  <c r="R53" i="30"/>
  <c r="W53" i="30" s="1"/>
  <c r="AR52" i="30"/>
  <c r="BB52" i="30" s="1"/>
  <c r="AQ52" i="30"/>
  <c r="BA52" i="30" s="1"/>
  <c r="AG52" i="30"/>
  <c r="AY52" i="30" s="1"/>
  <c r="AA52" i="30"/>
  <c r="AV52" i="30" s="1"/>
  <c r="R52" i="30"/>
  <c r="W52" i="30" s="1"/>
  <c r="AR51" i="30"/>
  <c r="BB51" i="30" s="1"/>
  <c r="AQ51" i="30"/>
  <c r="BA51" i="30" s="1"/>
  <c r="AG51" i="30"/>
  <c r="AY51" i="30" s="1"/>
  <c r="AA51" i="30"/>
  <c r="AV51" i="30" s="1"/>
  <c r="R51" i="30"/>
  <c r="W51" i="30" s="1"/>
  <c r="AR50" i="30"/>
  <c r="BB50" i="30" s="1"/>
  <c r="AQ50" i="30"/>
  <c r="AG50" i="30"/>
  <c r="AY50" i="30" s="1"/>
  <c r="AA50" i="30"/>
  <c r="AV50" i="30" s="1"/>
  <c r="R50" i="30"/>
  <c r="W50" i="30" s="1"/>
  <c r="AR49" i="30"/>
  <c r="BB49" i="30" s="1"/>
  <c r="AQ49" i="30"/>
  <c r="AG49" i="30"/>
  <c r="AA49" i="30"/>
  <c r="R49" i="30"/>
  <c r="W49" i="30" s="1"/>
  <c r="AU49" i="30" s="1"/>
  <c r="AP48" i="30"/>
  <c r="AO48" i="30"/>
  <c r="AN48" i="30"/>
  <c r="AM48" i="30"/>
  <c r="AL48" i="30"/>
  <c r="AK48" i="30"/>
  <c r="AJ48" i="30"/>
  <c r="AI48" i="30"/>
  <c r="AF48" i="30"/>
  <c r="AE48" i="30"/>
  <c r="Z48" i="30"/>
  <c r="Y48" i="30"/>
  <c r="X48" i="30"/>
  <c r="V48" i="30"/>
  <c r="U48" i="30"/>
  <c r="T48" i="30"/>
  <c r="S48" i="30"/>
  <c r="AR47" i="30"/>
  <c r="BB47" i="30" s="1"/>
  <c r="AQ47" i="30"/>
  <c r="AG47" i="30"/>
  <c r="AY47" i="30" s="1"/>
  <c r="AA47" i="30"/>
  <c r="AV47" i="30" s="1"/>
  <c r="R47" i="30"/>
  <c r="W47" i="30" s="1"/>
  <c r="AR46" i="30"/>
  <c r="AQ46" i="30"/>
  <c r="BA46" i="30" s="1"/>
  <c r="AG46" i="30"/>
  <c r="AY46" i="30" s="1"/>
  <c r="AA46" i="30"/>
  <c r="R46" i="30"/>
  <c r="W46" i="30" s="1"/>
  <c r="AR45" i="30"/>
  <c r="BB45" i="30" s="1"/>
  <c r="AQ45" i="30"/>
  <c r="BA45" i="30" s="1"/>
  <c r="AG45" i="30"/>
  <c r="AA45" i="30"/>
  <c r="AV45" i="30" s="1"/>
  <c r="R45" i="30"/>
  <c r="AP44" i="30"/>
  <c r="AO44" i="30"/>
  <c r="AN44" i="30"/>
  <c r="AM44" i="30"/>
  <c r="AL44" i="30"/>
  <c r="AK44" i="30"/>
  <c r="AJ44" i="30"/>
  <c r="AI44" i="30"/>
  <c r="AF44" i="30"/>
  <c r="AE44" i="30"/>
  <c r="Z44" i="30"/>
  <c r="Y44" i="30"/>
  <c r="X44" i="30"/>
  <c r="V44" i="30"/>
  <c r="U44" i="30"/>
  <c r="T44" i="30"/>
  <c r="S44" i="30"/>
  <c r="AR43" i="30"/>
  <c r="BB43" i="30" s="1"/>
  <c r="AQ43" i="30"/>
  <c r="AG43" i="30"/>
  <c r="AY43" i="30" s="1"/>
  <c r="AA43" i="30"/>
  <c r="AV43" i="30" s="1"/>
  <c r="R43" i="30"/>
  <c r="W43" i="30" s="1"/>
  <c r="AR42" i="30"/>
  <c r="AQ42" i="30"/>
  <c r="BA42" i="30" s="1"/>
  <c r="AG42" i="30"/>
  <c r="AY42" i="30" s="1"/>
  <c r="AA42" i="30"/>
  <c r="R42" i="30"/>
  <c r="W42" i="30" s="1"/>
  <c r="AU42" i="30" s="1"/>
  <c r="AR41" i="30"/>
  <c r="BB41" i="30" s="1"/>
  <c r="AQ41" i="30"/>
  <c r="BA41" i="30" s="1"/>
  <c r="AG41" i="30"/>
  <c r="AY41" i="30" s="1"/>
  <c r="AA41" i="30"/>
  <c r="AV41" i="30" s="1"/>
  <c r="R41" i="30"/>
  <c r="W41" i="30" s="1"/>
  <c r="AR40" i="30"/>
  <c r="BB40" i="30" s="1"/>
  <c r="AQ40" i="30"/>
  <c r="AG40" i="30"/>
  <c r="AY40" i="30" s="1"/>
  <c r="AA40" i="30"/>
  <c r="AV40" i="30" s="1"/>
  <c r="R40" i="30"/>
  <c r="W40" i="30" s="1"/>
  <c r="AC40" i="30" s="1"/>
  <c r="AW40" i="30" s="1"/>
  <c r="AR39" i="30"/>
  <c r="AQ39" i="30"/>
  <c r="BA39" i="30" s="1"/>
  <c r="AG39" i="30"/>
  <c r="AY39" i="30" s="1"/>
  <c r="AA39" i="30"/>
  <c r="AV39" i="30" s="1"/>
  <c r="R39" i="30"/>
  <c r="W39" i="30" s="1"/>
  <c r="AR38" i="30"/>
  <c r="BB38" i="30" s="1"/>
  <c r="AQ38" i="30"/>
  <c r="AG38" i="30"/>
  <c r="AA38" i="30"/>
  <c r="AV38" i="30" s="1"/>
  <c r="R38" i="30"/>
  <c r="W38" i="30" s="1"/>
  <c r="AP37" i="30"/>
  <c r="AO37" i="30"/>
  <c r="AN37" i="30"/>
  <c r="AM37" i="30"/>
  <c r="AL37" i="30"/>
  <c r="AK37" i="30"/>
  <c r="AJ37" i="30"/>
  <c r="AI37" i="30"/>
  <c r="AF37" i="30"/>
  <c r="AE37" i="30"/>
  <c r="Z37" i="30"/>
  <c r="Y37" i="30"/>
  <c r="X37" i="30"/>
  <c r="V37" i="30"/>
  <c r="U37" i="30"/>
  <c r="T37" i="30"/>
  <c r="S37" i="30"/>
  <c r="AR36" i="30"/>
  <c r="BB36" i="30" s="1"/>
  <c r="AQ36" i="30"/>
  <c r="BA36" i="30" s="1"/>
  <c r="AG36" i="30"/>
  <c r="AY36" i="30" s="1"/>
  <c r="AA36" i="30"/>
  <c r="AV36" i="30" s="1"/>
  <c r="R36" i="30"/>
  <c r="W36" i="30" s="1"/>
  <c r="AD36" i="30" s="1"/>
  <c r="AX36" i="30" s="1"/>
  <c r="AR35" i="30"/>
  <c r="BB35" i="30" s="1"/>
  <c r="AQ35" i="30"/>
  <c r="BA35" i="30" s="1"/>
  <c r="AG35" i="30"/>
  <c r="AY35" i="30" s="1"/>
  <c r="AA35" i="30"/>
  <c r="AV35" i="30" s="1"/>
  <c r="R35" i="30"/>
  <c r="W35" i="30" s="1"/>
  <c r="AC35" i="30" s="1"/>
  <c r="AW35" i="30" s="1"/>
  <c r="AR34" i="30"/>
  <c r="BB34" i="30" s="1"/>
  <c r="AQ34" i="30"/>
  <c r="AG34" i="30"/>
  <c r="AY34" i="30" s="1"/>
  <c r="AA34" i="30"/>
  <c r="AV34" i="30" s="1"/>
  <c r="R34" i="30"/>
  <c r="W34" i="30" s="1"/>
  <c r="AC34" i="30" s="1"/>
  <c r="AW34" i="30" s="1"/>
  <c r="AR33" i="30"/>
  <c r="BB33" i="30" s="1"/>
  <c r="AQ33" i="30"/>
  <c r="BA33" i="30" s="1"/>
  <c r="AG33" i="30"/>
  <c r="AY33" i="30" s="1"/>
  <c r="AA33" i="30"/>
  <c r="AV33" i="30" s="1"/>
  <c r="R33" i="30"/>
  <c r="W33" i="30" s="1"/>
  <c r="AU33" i="30" s="1"/>
  <c r="AR32" i="30"/>
  <c r="BB32" i="30" s="1"/>
  <c r="AQ32" i="30"/>
  <c r="BA32" i="30" s="1"/>
  <c r="AG32" i="30"/>
  <c r="AA32" i="30"/>
  <c r="AV32" i="30" s="1"/>
  <c r="R32" i="30"/>
  <c r="AR31" i="30"/>
  <c r="AQ31" i="30"/>
  <c r="AG31" i="30"/>
  <c r="AY31" i="30" s="1"/>
  <c r="AA31" i="30"/>
  <c r="R31" i="30"/>
  <c r="W31" i="30" s="1"/>
  <c r="AP30" i="30"/>
  <c r="AO30" i="30"/>
  <c r="AN30" i="30"/>
  <c r="AM30" i="30"/>
  <c r="AL30" i="30"/>
  <c r="AK30" i="30"/>
  <c r="AJ30" i="30"/>
  <c r="AI30" i="30"/>
  <c r="AF30" i="30"/>
  <c r="AE30" i="30"/>
  <c r="Z30" i="30"/>
  <c r="Y30" i="30"/>
  <c r="X30" i="30"/>
  <c r="V30" i="30"/>
  <c r="U30" i="30"/>
  <c r="T30" i="30"/>
  <c r="S30" i="30"/>
  <c r="AR29" i="30"/>
  <c r="AR30" i="30" s="1"/>
  <c r="AQ29" i="30"/>
  <c r="AQ112" i="30" s="1"/>
  <c r="AG29" i="30"/>
  <c r="AA29" i="30"/>
  <c r="AA30" i="30" s="1"/>
  <c r="R29" i="30"/>
  <c r="R30" i="30" s="1"/>
  <c r="AP28" i="30"/>
  <c r="AO28" i="30"/>
  <c r="AN28" i="30"/>
  <c r="AM28" i="30"/>
  <c r="AL28" i="30"/>
  <c r="AK28" i="30"/>
  <c r="AJ28" i="30"/>
  <c r="AI28" i="30"/>
  <c r="AF28" i="30"/>
  <c r="AE28" i="30"/>
  <c r="Z28" i="30"/>
  <c r="Y28" i="30"/>
  <c r="X28" i="30"/>
  <c r="V28" i="30"/>
  <c r="U28" i="30"/>
  <c r="T28" i="30"/>
  <c r="S28" i="30"/>
  <c r="AR27" i="30"/>
  <c r="BB27" i="30" s="1"/>
  <c r="AQ27" i="30"/>
  <c r="BA27" i="30" s="1"/>
  <c r="AG27" i="30"/>
  <c r="AY27" i="30" s="1"/>
  <c r="AA27" i="30"/>
  <c r="AV27" i="30" s="1"/>
  <c r="R27" i="30"/>
  <c r="W27" i="30" s="1"/>
  <c r="AR26" i="30"/>
  <c r="BB26" i="30" s="1"/>
  <c r="AQ26" i="30"/>
  <c r="BA26" i="30" s="1"/>
  <c r="AG26" i="30"/>
  <c r="AY26" i="30" s="1"/>
  <c r="AA26" i="30"/>
  <c r="AV26" i="30" s="1"/>
  <c r="R26" i="30"/>
  <c r="W26" i="30" s="1"/>
  <c r="AC26" i="30" s="1"/>
  <c r="AW26" i="30" s="1"/>
  <c r="AR25" i="30"/>
  <c r="BB25" i="30" s="1"/>
  <c r="AQ25" i="30"/>
  <c r="BA25" i="30" s="1"/>
  <c r="AG25" i="30"/>
  <c r="AA25" i="30"/>
  <c r="AV25" i="30" s="1"/>
  <c r="R25" i="30"/>
  <c r="W25" i="30" s="1"/>
  <c r="AR24" i="30"/>
  <c r="BB24" i="30" s="1"/>
  <c r="AQ24" i="30"/>
  <c r="AG24" i="30"/>
  <c r="AY24" i="30" s="1"/>
  <c r="AA24" i="30"/>
  <c r="AV24" i="30" s="1"/>
  <c r="R24" i="30"/>
  <c r="AP23" i="30"/>
  <c r="AO23" i="30"/>
  <c r="AN23" i="30"/>
  <c r="AM23" i="30"/>
  <c r="AL23" i="30"/>
  <c r="AK23" i="30"/>
  <c r="AJ23" i="30"/>
  <c r="AI23" i="30"/>
  <c r="AF23" i="30"/>
  <c r="AE23" i="30"/>
  <c r="Z23" i="30"/>
  <c r="Y23" i="30"/>
  <c r="X23" i="30"/>
  <c r="V23" i="30"/>
  <c r="U23" i="30"/>
  <c r="T23" i="30"/>
  <c r="S23" i="30"/>
  <c r="AR22" i="30"/>
  <c r="BB22" i="30" s="1"/>
  <c r="AQ22" i="30"/>
  <c r="BA22" i="30" s="1"/>
  <c r="AG22" i="30"/>
  <c r="AY22" i="30" s="1"/>
  <c r="AA22" i="30"/>
  <c r="AV22" i="30" s="1"/>
  <c r="R22" i="30"/>
  <c r="W22" i="30" s="1"/>
  <c r="AU22" i="30" s="1"/>
  <c r="AR21" i="30"/>
  <c r="BB21" i="30" s="1"/>
  <c r="AQ21" i="30"/>
  <c r="BA21" i="30" s="1"/>
  <c r="AG21" i="30"/>
  <c r="AY21" i="30" s="1"/>
  <c r="AA21" i="30"/>
  <c r="AV21" i="30" s="1"/>
  <c r="R21" i="30"/>
  <c r="W21" i="30" s="1"/>
  <c r="AR20" i="30"/>
  <c r="BB20" i="30" s="1"/>
  <c r="AQ20" i="30"/>
  <c r="AG20" i="30"/>
  <c r="AY20" i="30" s="1"/>
  <c r="AA20" i="30"/>
  <c r="AV20" i="30" s="1"/>
  <c r="R20" i="30"/>
  <c r="W20" i="30" s="1"/>
  <c r="AU20" i="30" s="1"/>
  <c r="AR19" i="30"/>
  <c r="BB19" i="30" s="1"/>
  <c r="AQ19" i="30"/>
  <c r="BA19" i="30" s="1"/>
  <c r="AG19" i="30"/>
  <c r="AY19" i="30" s="1"/>
  <c r="AA19" i="30"/>
  <c r="AV19" i="30" s="1"/>
  <c r="R19" i="30"/>
  <c r="W19" i="30" s="1"/>
  <c r="AU19" i="30" s="1"/>
  <c r="AR18" i="30"/>
  <c r="AQ18" i="30"/>
  <c r="BA18" i="30" s="1"/>
  <c r="AG18" i="30"/>
  <c r="AA18" i="30"/>
  <c r="R18" i="30"/>
  <c r="AP17" i="30"/>
  <c r="AO17" i="30"/>
  <c r="AN17" i="30"/>
  <c r="AM17" i="30"/>
  <c r="AL17" i="30"/>
  <c r="AK17" i="30"/>
  <c r="AJ17" i="30"/>
  <c r="AI17" i="30"/>
  <c r="AF17" i="30"/>
  <c r="AE17" i="30"/>
  <c r="Z17" i="30"/>
  <c r="Y17" i="30"/>
  <c r="X17" i="30"/>
  <c r="V17" i="30"/>
  <c r="U17" i="30"/>
  <c r="T17" i="30"/>
  <c r="S17" i="30"/>
  <c r="AR16" i="30"/>
  <c r="AR113" i="30" s="1"/>
  <c r="AQ16" i="30"/>
  <c r="AG16" i="30"/>
  <c r="AG113" i="30" s="1"/>
  <c r="AA16" i="30"/>
  <c r="AA113" i="30" s="1"/>
  <c r="R16" i="30"/>
  <c r="R113" i="30" s="1"/>
  <c r="AP15" i="30"/>
  <c r="AO15" i="30"/>
  <c r="AN15" i="30"/>
  <c r="AM15" i="30"/>
  <c r="AL15" i="30"/>
  <c r="AK15" i="30"/>
  <c r="AJ15" i="30"/>
  <c r="AI15" i="30"/>
  <c r="AF15" i="30"/>
  <c r="AE15" i="30"/>
  <c r="Z15" i="30"/>
  <c r="Y15" i="30"/>
  <c r="X15" i="30"/>
  <c r="V15" i="30"/>
  <c r="U15" i="30"/>
  <c r="T15" i="30"/>
  <c r="S15" i="30"/>
  <c r="AR14" i="30"/>
  <c r="AQ14" i="30"/>
  <c r="BA14" i="30" s="1"/>
  <c r="AG14" i="30"/>
  <c r="AA14" i="30"/>
  <c r="AV14" i="30" s="1"/>
  <c r="R14" i="30"/>
  <c r="AR13" i="30"/>
  <c r="BB13" i="30" s="1"/>
  <c r="AQ13" i="30"/>
  <c r="AG13" i="30"/>
  <c r="AY13" i="30" s="1"/>
  <c r="AA13" i="30"/>
  <c r="R13" i="30"/>
  <c r="W13" i="30" s="1"/>
  <c r="AR12" i="30"/>
  <c r="BB12" i="30" s="1"/>
  <c r="AQ12" i="30"/>
  <c r="BA12" i="30" s="1"/>
  <c r="AG12" i="30"/>
  <c r="AY12" i="30" s="1"/>
  <c r="AA12" i="30"/>
  <c r="AV12" i="30" s="1"/>
  <c r="R12" i="30"/>
  <c r="AP202" i="29"/>
  <c r="AO202" i="29"/>
  <c r="AN202" i="29"/>
  <c r="AM202" i="29"/>
  <c r="AL202" i="29"/>
  <c r="AK202" i="29"/>
  <c r="AJ202" i="29"/>
  <c r="AI202" i="29"/>
  <c r="AF202" i="29"/>
  <c r="AE202" i="29"/>
  <c r="Z202" i="29"/>
  <c r="Y202" i="29"/>
  <c r="X202" i="29"/>
  <c r="V202" i="29"/>
  <c r="U202" i="29"/>
  <c r="T202" i="29"/>
  <c r="S202" i="29"/>
  <c r="Q202" i="29"/>
  <c r="P202" i="29"/>
  <c r="O202" i="29"/>
  <c r="N202" i="29"/>
  <c r="M202" i="29"/>
  <c r="L202" i="29"/>
  <c r="K202" i="29"/>
  <c r="J202" i="29"/>
  <c r="I202" i="29"/>
  <c r="AP201" i="29"/>
  <c r="AO201" i="29"/>
  <c r="AN201" i="29"/>
  <c r="AM201" i="29"/>
  <c r="AL201" i="29"/>
  <c r="AK201" i="29"/>
  <c r="AJ201" i="29"/>
  <c r="AI201" i="29"/>
  <c r="AF201" i="29"/>
  <c r="AE201" i="29"/>
  <c r="Z201" i="29"/>
  <c r="Y201" i="29"/>
  <c r="X201" i="29"/>
  <c r="V201" i="29"/>
  <c r="U201" i="29"/>
  <c r="T201" i="29"/>
  <c r="S201" i="29"/>
  <c r="Q201" i="29"/>
  <c r="P201" i="29"/>
  <c r="O201" i="29"/>
  <c r="N201" i="29"/>
  <c r="M201" i="29"/>
  <c r="L201" i="29"/>
  <c r="K201" i="29"/>
  <c r="J201" i="29"/>
  <c r="I201" i="29"/>
  <c r="AP200" i="29"/>
  <c r="AO200" i="29"/>
  <c r="AN200" i="29"/>
  <c r="AM200" i="29"/>
  <c r="AL200" i="29"/>
  <c r="AK200" i="29"/>
  <c r="AJ200" i="29"/>
  <c r="AI200" i="29"/>
  <c r="AF200" i="29"/>
  <c r="AE200" i="29"/>
  <c r="Z200" i="29"/>
  <c r="Y200" i="29"/>
  <c r="X200" i="29"/>
  <c r="V200" i="29"/>
  <c r="U200" i="29"/>
  <c r="T200" i="29"/>
  <c r="S200" i="29"/>
  <c r="Q200" i="29"/>
  <c r="P200" i="29"/>
  <c r="O200" i="29"/>
  <c r="N200" i="29"/>
  <c r="M200" i="29"/>
  <c r="L200" i="29"/>
  <c r="K200" i="29"/>
  <c r="J200" i="29"/>
  <c r="I200" i="29"/>
  <c r="AP199" i="29"/>
  <c r="AO199" i="29"/>
  <c r="AN199" i="29"/>
  <c r="AM199" i="29"/>
  <c r="AL199" i="29"/>
  <c r="AK199" i="29"/>
  <c r="AJ199" i="29"/>
  <c r="AI199" i="29"/>
  <c r="AF199" i="29"/>
  <c r="AE199" i="29"/>
  <c r="Z199" i="29"/>
  <c r="Y199" i="29"/>
  <c r="X199" i="29"/>
  <c r="V199" i="29"/>
  <c r="U199" i="29"/>
  <c r="T199" i="29"/>
  <c r="S199" i="29"/>
  <c r="Q199" i="29"/>
  <c r="P199" i="29"/>
  <c r="O199" i="29"/>
  <c r="N199" i="29"/>
  <c r="M199" i="29"/>
  <c r="L199" i="29"/>
  <c r="K199" i="29"/>
  <c r="J199" i="29"/>
  <c r="I199" i="29"/>
  <c r="BB198" i="29"/>
  <c r="BA198" i="29"/>
  <c r="AZ198" i="29"/>
  <c r="AY198" i="29"/>
  <c r="AX198" i="29"/>
  <c r="AW198" i="29"/>
  <c r="AV198" i="29"/>
  <c r="AU198" i="29"/>
  <c r="AT198" i="29"/>
  <c r="AS198" i="29"/>
  <c r="AR198" i="29"/>
  <c r="AQ198" i="29"/>
  <c r="AP198" i="29"/>
  <c r="AO198" i="29"/>
  <c r="AN198" i="29"/>
  <c r="AM198" i="29"/>
  <c r="AL198" i="29"/>
  <c r="AK198" i="29"/>
  <c r="AJ198" i="29"/>
  <c r="AI198" i="29"/>
  <c r="AH198" i="29"/>
  <c r="AG198" i="29"/>
  <c r="AF198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M198" i="29"/>
  <c r="L198" i="29"/>
  <c r="K198" i="29"/>
  <c r="J198" i="29"/>
  <c r="I198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AP196" i="29"/>
  <c r="AO196" i="29"/>
  <c r="AN196" i="29"/>
  <c r="AM196" i="29"/>
  <c r="AL196" i="29"/>
  <c r="AK196" i="29"/>
  <c r="AJ196" i="29"/>
  <c r="AI196" i="29"/>
  <c r="AF196" i="29"/>
  <c r="AE196" i="29"/>
  <c r="Z196" i="29"/>
  <c r="Y196" i="29"/>
  <c r="X196" i="29"/>
  <c r="V196" i="29"/>
  <c r="U196" i="29"/>
  <c r="T196" i="29"/>
  <c r="S196" i="29"/>
  <c r="Q196" i="29"/>
  <c r="P196" i="29"/>
  <c r="O196" i="29"/>
  <c r="N196" i="29"/>
  <c r="M196" i="29"/>
  <c r="L196" i="29"/>
  <c r="K196" i="29"/>
  <c r="J196" i="29"/>
  <c r="I196" i="29"/>
  <c r="BB195" i="29"/>
  <c r="BA195" i="29"/>
  <c r="AZ195" i="29"/>
  <c r="AY195" i="29"/>
  <c r="AX195" i="29"/>
  <c r="AW195" i="29"/>
  <c r="AV195" i="29"/>
  <c r="AU195" i="29"/>
  <c r="AT195" i="29"/>
  <c r="AS195" i="29"/>
  <c r="AR195" i="29"/>
  <c r="AQ195" i="29"/>
  <c r="AP195" i="29"/>
  <c r="AO195" i="29"/>
  <c r="AN195" i="29"/>
  <c r="AM195" i="29"/>
  <c r="AL195" i="29"/>
  <c r="AK195" i="29"/>
  <c r="AJ195" i="29"/>
  <c r="AI195" i="29"/>
  <c r="AH195" i="29"/>
  <c r="AG195" i="29"/>
  <c r="AF195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M195" i="29"/>
  <c r="L195" i="29"/>
  <c r="K195" i="29"/>
  <c r="J195" i="29"/>
  <c r="I195" i="29"/>
  <c r="AP194" i="29"/>
  <c r="AO194" i="29"/>
  <c r="AN194" i="29"/>
  <c r="AM194" i="29"/>
  <c r="AL194" i="29"/>
  <c r="AK194" i="29"/>
  <c r="AJ194" i="29"/>
  <c r="AI194" i="29"/>
  <c r="AF194" i="29"/>
  <c r="AE194" i="29"/>
  <c r="Z194" i="29"/>
  <c r="Y194" i="29"/>
  <c r="X194" i="29"/>
  <c r="V194" i="29"/>
  <c r="U194" i="29"/>
  <c r="T194" i="29"/>
  <c r="S194" i="29"/>
  <c r="Q194" i="29"/>
  <c r="P194" i="29"/>
  <c r="O194" i="29"/>
  <c r="N194" i="29"/>
  <c r="M194" i="29"/>
  <c r="L194" i="29"/>
  <c r="K194" i="29"/>
  <c r="J194" i="29"/>
  <c r="I194" i="29"/>
  <c r="AP193" i="29"/>
  <c r="AO193" i="29"/>
  <c r="AN193" i="29"/>
  <c r="AM193" i="29"/>
  <c r="AL193" i="29"/>
  <c r="AK193" i="29"/>
  <c r="AJ193" i="29"/>
  <c r="AI193" i="29"/>
  <c r="AF193" i="29"/>
  <c r="AE193" i="29"/>
  <c r="Z193" i="29"/>
  <c r="Y193" i="29"/>
  <c r="X193" i="29"/>
  <c r="V193" i="29"/>
  <c r="U193" i="29"/>
  <c r="T193" i="29"/>
  <c r="S193" i="29"/>
  <c r="Q193" i="29"/>
  <c r="P193" i="29"/>
  <c r="O193" i="29"/>
  <c r="N193" i="29"/>
  <c r="M193" i="29"/>
  <c r="L193" i="29"/>
  <c r="K193" i="29"/>
  <c r="J193" i="29"/>
  <c r="I193" i="29"/>
  <c r="O190" i="29"/>
  <c r="I190" i="29"/>
  <c r="AP188" i="29"/>
  <c r="AO188" i="29"/>
  <c r="AN188" i="29"/>
  <c r="AM188" i="29"/>
  <c r="AL188" i="29"/>
  <c r="AK188" i="29"/>
  <c r="AJ188" i="29"/>
  <c r="AI188" i="29"/>
  <c r="AF188" i="29"/>
  <c r="AE188" i="29"/>
  <c r="Z188" i="29"/>
  <c r="Y188" i="29"/>
  <c r="X188" i="29"/>
  <c r="V188" i="29"/>
  <c r="U188" i="29"/>
  <c r="T188" i="29"/>
  <c r="S188" i="29"/>
  <c r="AR187" i="29"/>
  <c r="BB187" i="29" s="1"/>
  <c r="AQ187" i="29"/>
  <c r="AG187" i="29"/>
  <c r="AY187" i="29" s="1"/>
  <c r="AA187" i="29"/>
  <c r="AV187" i="29" s="1"/>
  <c r="R187" i="29"/>
  <c r="W187" i="29" s="1"/>
  <c r="AC187" i="29" s="1"/>
  <c r="AW187" i="29" s="1"/>
  <c r="AR186" i="29"/>
  <c r="AQ186" i="29"/>
  <c r="BA186" i="29" s="1"/>
  <c r="AG186" i="29"/>
  <c r="AY186" i="29" s="1"/>
  <c r="AA186" i="29"/>
  <c r="AV186" i="29" s="1"/>
  <c r="R186" i="29"/>
  <c r="W186" i="29" s="1"/>
  <c r="AC186" i="29" s="1"/>
  <c r="AW186" i="29" s="1"/>
  <c r="AR185" i="29"/>
  <c r="BB185" i="29" s="1"/>
  <c r="AQ185" i="29"/>
  <c r="AG185" i="29"/>
  <c r="AY185" i="29" s="1"/>
  <c r="AA185" i="29"/>
  <c r="AV185" i="29" s="1"/>
  <c r="R185" i="29"/>
  <c r="W185" i="29" s="1"/>
  <c r="AU185" i="29" s="1"/>
  <c r="AR184" i="29"/>
  <c r="BB184" i="29" s="1"/>
  <c r="AQ184" i="29"/>
  <c r="AG184" i="29"/>
  <c r="AY184" i="29" s="1"/>
  <c r="AA184" i="29"/>
  <c r="AV184" i="29" s="1"/>
  <c r="R184" i="29"/>
  <c r="W184" i="29" s="1"/>
  <c r="AC184" i="29" s="1"/>
  <c r="AW184" i="29" s="1"/>
  <c r="AR183" i="29"/>
  <c r="BB183" i="29" s="1"/>
  <c r="AQ183" i="29"/>
  <c r="BA183" i="29" s="1"/>
  <c r="AG183" i="29"/>
  <c r="AY183" i="29" s="1"/>
  <c r="AA183" i="29"/>
  <c r="AV183" i="29" s="1"/>
  <c r="R183" i="29"/>
  <c r="W183" i="29" s="1"/>
  <c r="AR182" i="29"/>
  <c r="BB182" i="29" s="1"/>
  <c r="AQ182" i="29"/>
  <c r="BA182" i="29" s="1"/>
  <c r="AG182" i="29"/>
  <c r="AA182" i="29"/>
  <c r="R182" i="29"/>
  <c r="AP181" i="29"/>
  <c r="AO181" i="29"/>
  <c r="AN181" i="29"/>
  <c r="AM181" i="29"/>
  <c r="AL181" i="29"/>
  <c r="AK181" i="29"/>
  <c r="AJ181" i="29"/>
  <c r="AI181" i="29"/>
  <c r="AF181" i="29"/>
  <c r="AE181" i="29"/>
  <c r="Z181" i="29"/>
  <c r="Y181" i="29"/>
  <c r="X181" i="29"/>
  <c r="V181" i="29"/>
  <c r="U181" i="29"/>
  <c r="T181" i="29"/>
  <c r="S181" i="29"/>
  <c r="AR180" i="29"/>
  <c r="BB180" i="29" s="1"/>
  <c r="AQ180" i="29"/>
  <c r="AG180" i="29"/>
  <c r="AY180" i="29" s="1"/>
  <c r="AA180" i="29"/>
  <c r="AV180" i="29" s="1"/>
  <c r="R180" i="29"/>
  <c r="W180" i="29" s="1"/>
  <c r="AR179" i="29"/>
  <c r="BB179" i="29" s="1"/>
  <c r="AQ179" i="29"/>
  <c r="AG179" i="29"/>
  <c r="AY179" i="29" s="1"/>
  <c r="AA179" i="29"/>
  <c r="AV179" i="29" s="1"/>
  <c r="R179" i="29"/>
  <c r="W179" i="29" s="1"/>
  <c r="AR178" i="29"/>
  <c r="BB178" i="29" s="1"/>
  <c r="AQ178" i="29"/>
  <c r="BA178" i="29" s="1"/>
  <c r="AG178" i="29"/>
  <c r="AY178" i="29" s="1"/>
  <c r="AA178" i="29"/>
  <c r="AV178" i="29" s="1"/>
  <c r="R178" i="29"/>
  <c r="AR177" i="29"/>
  <c r="BB177" i="29" s="1"/>
  <c r="AQ177" i="29"/>
  <c r="AG177" i="29"/>
  <c r="AY177" i="29" s="1"/>
  <c r="AA177" i="29"/>
  <c r="AV177" i="29" s="1"/>
  <c r="R177" i="29"/>
  <c r="W177" i="29" s="1"/>
  <c r="AR176" i="29"/>
  <c r="BB176" i="29" s="1"/>
  <c r="AQ176" i="29"/>
  <c r="BA176" i="29" s="1"/>
  <c r="AG176" i="29"/>
  <c r="AY176" i="29" s="1"/>
  <c r="AA176" i="29"/>
  <c r="AV176" i="29" s="1"/>
  <c r="R176" i="29"/>
  <c r="W176" i="29" s="1"/>
  <c r="AC176" i="29" s="1"/>
  <c r="AW176" i="29" s="1"/>
  <c r="AP175" i="29"/>
  <c r="AO175" i="29"/>
  <c r="AN175" i="29"/>
  <c r="AM175" i="29"/>
  <c r="AL175" i="29"/>
  <c r="AK175" i="29"/>
  <c r="AJ175" i="29"/>
  <c r="AI175" i="29"/>
  <c r="AF175" i="29"/>
  <c r="AE175" i="29"/>
  <c r="Z175" i="29"/>
  <c r="Y175" i="29"/>
  <c r="X175" i="29"/>
  <c r="V175" i="29"/>
  <c r="U175" i="29"/>
  <c r="T175" i="29"/>
  <c r="S175" i="29"/>
  <c r="AR174" i="29"/>
  <c r="BB174" i="29" s="1"/>
  <c r="AQ174" i="29"/>
  <c r="BA174" i="29" s="1"/>
  <c r="AG174" i="29"/>
  <c r="AY174" i="29" s="1"/>
  <c r="AA174" i="29"/>
  <c r="R174" i="29"/>
  <c r="W174" i="29" s="1"/>
  <c r="AC174" i="29" s="1"/>
  <c r="AW174" i="29" s="1"/>
  <c r="AR173" i="29"/>
  <c r="BB173" i="29" s="1"/>
  <c r="AQ173" i="29"/>
  <c r="BA173" i="29" s="1"/>
  <c r="AG173" i="29"/>
  <c r="AA173" i="29"/>
  <c r="AV173" i="29" s="1"/>
  <c r="R173" i="29"/>
  <c r="AP172" i="29"/>
  <c r="AO172" i="29"/>
  <c r="AN172" i="29"/>
  <c r="AM172" i="29"/>
  <c r="AL172" i="29"/>
  <c r="AK172" i="29"/>
  <c r="AJ172" i="29"/>
  <c r="AI172" i="29"/>
  <c r="AF172" i="29"/>
  <c r="AE172" i="29"/>
  <c r="Z172" i="29"/>
  <c r="Y172" i="29"/>
  <c r="X172" i="29"/>
  <c r="V172" i="29"/>
  <c r="U172" i="29"/>
  <c r="T172" i="29"/>
  <c r="S172" i="29"/>
  <c r="AR171" i="29"/>
  <c r="BB171" i="29" s="1"/>
  <c r="AQ171" i="29"/>
  <c r="AG171" i="29"/>
  <c r="AY171" i="29" s="1"/>
  <c r="AA171" i="29"/>
  <c r="AV171" i="29" s="1"/>
  <c r="R171" i="29"/>
  <c r="W171" i="29" s="1"/>
  <c r="AU171" i="29" s="1"/>
  <c r="AR170" i="29"/>
  <c r="BB170" i="29" s="1"/>
  <c r="AQ170" i="29"/>
  <c r="BA170" i="29" s="1"/>
  <c r="AG170" i="29"/>
  <c r="AY170" i="29" s="1"/>
  <c r="AA170" i="29"/>
  <c r="AV170" i="29" s="1"/>
  <c r="R170" i="29"/>
  <c r="W170" i="29" s="1"/>
  <c r="AD170" i="29" s="1"/>
  <c r="AX170" i="29" s="1"/>
  <c r="AR169" i="29"/>
  <c r="AQ169" i="29"/>
  <c r="BA169" i="29" s="1"/>
  <c r="AG169" i="29"/>
  <c r="AY169" i="29" s="1"/>
  <c r="AA169" i="29"/>
  <c r="AV169" i="29" s="1"/>
  <c r="R169" i="29"/>
  <c r="W169" i="29" s="1"/>
  <c r="AR168" i="29"/>
  <c r="BB168" i="29" s="1"/>
  <c r="AQ168" i="29"/>
  <c r="AG168" i="29"/>
  <c r="AY168" i="29" s="1"/>
  <c r="AA168" i="29"/>
  <c r="AV168" i="29" s="1"/>
  <c r="R168" i="29"/>
  <c r="W168" i="29" s="1"/>
  <c r="AR167" i="29"/>
  <c r="AQ167" i="29"/>
  <c r="AG167" i="29"/>
  <c r="AY167" i="29" s="1"/>
  <c r="AA167" i="29"/>
  <c r="R167" i="29"/>
  <c r="W167" i="29" s="1"/>
  <c r="AR166" i="29"/>
  <c r="AQ166" i="29"/>
  <c r="BA166" i="29" s="1"/>
  <c r="AG166" i="29"/>
  <c r="AY166" i="29" s="1"/>
  <c r="AA166" i="29"/>
  <c r="AV166" i="29" s="1"/>
  <c r="R166" i="29"/>
  <c r="W166" i="29" s="1"/>
  <c r="AU166" i="29" s="1"/>
  <c r="AP165" i="29"/>
  <c r="AO165" i="29"/>
  <c r="AN165" i="29"/>
  <c r="AM165" i="29"/>
  <c r="AL165" i="29"/>
  <c r="AK165" i="29"/>
  <c r="AJ165" i="29"/>
  <c r="AI165" i="29"/>
  <c r="AF165" i="29"/>
  <c r="AE165" i="29"/>
  <c r="Z165" i="29"/>
  <c r="Y165" i="29"/>
  <c r="X165" i="29"/>
  <c r="V165" i="29"/>
  <c r="U165" i="29"/>
  <c r="T165" i="29"/>
  <c r="S165" i="29"/>
  <c r="AR164" i="29"/>
  <c r="BB164" i="29" s="1"/>
  <c r="AQ164" i="29"/>
  <c r="BA164" i="29" s="1"/>
  <c r="AG164" i="29"/>
  <c r="AY164" i="29" s="1"/>
  <c r="AA164" i="29"/>
  <c r="AV164" i="29" s="1"/>
  <c r="R164" i="29"/>
  <c r="W164" i="29" s="1"/>
  <c r="AC164" i="29" s="1"/>
  <c r="AW164" i="29" s="1"/>
  <c r="AR163" i="29"/>
  <c r="BB163" i="29" s="1"/>
  <c r="AQ163" i="29"/>
  <c r="BA163" i="29" s="1"/>
  <c r="AG163" i="29"/>
  <c r="AY163" i="29" s="1"/>
  <c r="AA163" i="29"/>
  <c r="AV163" i="29" s="1"/>
  <c r="R163" i="29"/>
  <c r="W163" i="29" s="1"/>
  <c r="AD163" i="29" s="1"/>
  <c r="AX163" i="29" s="1"/>
  <c r="AR162" i="29"/>
  <c r="BB162" i="29" s="1"/>
  <c r="AQ162" i="29"/>
  <c r="BA162" i="29" s="1"/>
  <c r="AG162" i="29"/>
  <c r="AY162" i="29" s="1"/>
  <c r="AA162" i="29"/>
  <c r="R162" i="29"/>
  <c r="W162" i="29" s="1"/>
  <c r="AP161" i="29"/>
  <c r="AO161" i="29"/>
  <c r="AN161" i="29"/>
  <c r="AM161" i="29"/>
  <c r="AL161" i="29"/>
  <c r="AK161" i="29"/>
  <c r="AJ161" i="29"/>
  <c r="AI161" i="29"/>
  <c r="AF161" i="29"/>
  <c r="AE161" i="29"/>
  <c r="Z161" i="29"/>
  <c r="Y161" i="29"/>
  <c r="X161" i="29"/>
  <c r="V161" i="29"/>
  <c r="U161" i="29"/>
  <c r="T161" i="29"/>
  <c r="S161" i="29"/>
  <c r="AR160" i="29"/>
  <c r="BB160" i="29" s="1"/>
  <c r="AQ160" i="29"/>
  <c r="BA160" i="29" s="1"/>
  <c r="AG160" i="29"/>
  <c r="AY160" i="29" s="1"/>
  <c r="AA160" i="29"/>
  <c r="AV160" i="29" s="1"/>
  <c r="R160" i="29"/>
  <c r="W160" i="29" s="1"/>
  <c r="AD160" i="29" s="1"/>
  <c r="AX160" i="29" s="1"/>
  <c r="AR159" i="29"/>
  <c r="BB159" i="29" s="1"/>
  <c r="AQ159" i="29"/>
  <c r="BA159" i="29" s="1"/>
  <c r="AG159" i="29"/>
  <c r="AY159" i="29" s="1"/>
  <c r="AA159" i="29"/>
  <c r="AV159" i="29" s="1"/>
  <c r="R159" i="29"/>
  <c r="AR158" i="29"/>
  <c r="BB158" i="29" s="1"/>
  <c r="AQ158" i="29"/>
  <c r="AG158" i="29"/>
  <c r="AA158" i="29"/>
  <c r="AV158" i="29" s="1"/>
  <c r="R158" i="29"/>
  <c r="W158" i="29" s="1"/>
  <c r="AR157" i="29"/>
  <c r="AQ157" i="29"/>
  <c r="BA157" i="29" s="1"/>
  <c r="AG157" i="29"/>
  <c r="AY157" i="29" s="1"/>
  <c r="AA157" i="29"/>
  <c r="R157" i="29"/>
  <c r="W157" i="29" s="1"/>
  <c r="AD157" i="29" s="1"/>
  <c r="AX157" i="29" s="1"/>
  <c r="AP156" i="29"/>
  <c r="AO156" i="29"/>
  <c r="AN156" i="29"/>
  <c r="AM156" i="29"/>
  <c r="AL156" i="29"/>
  <c r="AK156" i="29"/>
  <c r="AJ156" i="29"/>
  <c r="AI156" i="29"/>
  <c r="AF156" i="29"/>
  <c r="AE156" i="29"/>
  <c r="Z156" i="29"/>
  <c r="Y156" i="29"/>
  <c r="X156" i="29"/>
  <c r="V156" i="29"/>
  <c r="U156" i="29"/>
  <c r="T156" i="29"/>
  <c r="S156" i="29"/>
  <c r="AR155" i="29"/>
  <c r="BB155" i="29" s="1"/>
  <c r="AQ155" i="29"/>
  <c r="BA155" i="29" s="1"/>
  <c r="AG155" i="29"/>
  <c r="AY155" i="29" s="1"/>
  <c r="AA155" i="29"/>
  <c r="AV155" i="29" s="1"/>
  <c r="R155" i="29"/>
  <c r="W155" i="29" s="1"/>
  <c r="AR154" i="29"/>
  <c r="BB154" i="29" s="1"/>
  <c r="AQ154" i="29"/>
  <c r="BA154" i="29" s="1"/>
  <c r="AG154" i="29"/>
  <c r="AY154" i="29" s="1"/>
  <c r="AA154" i="29"/>
  <c r="R154" i="29"/>
  <c r="W154" i="29" s="1"/>
  <c r="AR153" i="29"/>
  <c r="BB153" i="29" s="1"/>
  <c r="AQ153" i="29"/>
  <c r="AG153" i="29"/>
  <c r="AY153" i="29" s="1"/>
  <c r="AA153" i="29"/>
  <c r="AV153" i="29" s="1"/>
  <c r="R153" i="29"/>
  <c r="W153" i="29" s="1"/>
  <c r="AD153" i="29" s="1"/>
  <c r="AX153" i="29" s="1"/>
  <c r="AP152" i="29"/>
  <c r="AO152" i="29"/>
  <c r="AN152" i="29"/>
  <c r="AM152" i="29"/>
  <c r="AL152" i="29"/>
  <c r="AK152" i="29"/>
  <c r="AJ152" i="29"/>
  <c r="AI152" i="29"/>
  <c r="AF152" i="29"/>
  <c r="AE152" i="29"/>
  <c r="Z152" i="29"/>
  <c r="Y152" i="29"/>
  <c r="X152" i="29"/>
  <c r="V152" i="29"/>
  <c r="U152" i="29"/>
  <c r="T152" i="29"/>
  <c r="S152" i="29"/>
  <c r="AR151" i="29"/>
  <c r="BB151" i="29" s="1"/>
  <c r="AQ151" i="29"/>
  <c r="AG151" i="29"/>
  <c r="AY151" i="29" s="1"/>
  <c r="AA151" i="29"/>
  <c r="AV151" i="29" s="1"/>
  <c r="R151" i="29"/>
  <c r="W151" i="29" s="1"/>
  <c r="AR150" i="29"/>
  <c r="BB150" i="29" s="1"/>
  <c r="AQ150" i="29"/>
  <c r="AG150" i="29"/>
  <c r="AY150" i="29" s="1"/>
  <c r="AA150" i="29"/>
  <c r="AV150" i="29" s="1"/>
  <c r="R150" i="29"/>
  <c r="W150" i="29" s="1"/>
  <c r="AU150" i="29" s="1"/>
  <c r="AR149" i="29"/>
  <c r="BB149" i="29" s="1"/>
  <c r="AQ149" i="29"/>
  <c r="BA149" i="29" s="1"/>
  <c r="AG149" i="29"/>
  <c r="AY149" i="29" s="1"/>
  <c r="AA149" i="29"/>
  <c r="AV149" i="29" s="1"/>
  <c r="R149" i="29"/>
  <c r="W149" i="29" s="1"/>
  <c r="AR148" i="29"/>
  <c r="BB148" i="29" s="1"/>
  <c r="AQ148" i="29"/>
  <c r="AG148" i="29"/>
  <c r="AY148" i="29" s="1"/>
  <c r="AA148" i="29"/>
  <c r="AV148" i="29" s="1"/>
  <c r="R148" i="29"/>
  <c r="W148" i="29" s="1"/>
  <c r="AR147" i="29"/>
  <c r="AQ147" i="29"/>
  <c r="BA147" i="29" s="1"/>
  <c r="AG147" i="29"/>
  <c r="AY147" i="29" s="1"/>
  <c r="AA147" i="29"/>
  <c r="AV147" i="29" s="1"/>
  <c r="R147" i="29"/>
  <c r="W147" i="29" s="1"/>
  <c r="AU147" i="29" s="1"/>
  <c r="AR146" i="29"/>
  <c r="BB146" i="29" s="1"/>
  <c r="AQ146" i="29"/>
  <c r="AG146" i="29"/>
  <c r="AA146" i="29"/>
  <c r="AV146" i="29" s="1"/>
  <c r="R146" i="29"/>
  <c r="W146" i="29" s="1"/>
  <c r="AD146" i="29" s="1"/>
  <c r="AP145" i="29"/>
  <c r="AO145" i="29"/>
  <c r="AN145" i="29"/>
  <c r="AM145" i="29"/>
  <c r="AL145" i="29"/>
  <c r="AK145" i="29"/>
  <c r="AJ145" i="29"/>
  <c r="AI145" i="29"/>
  <c r="AF145" i="29"/>
  <c r="AE145" i="29"/>
  <c r="Z145" i="29"/>
  <c r="Y145" i="29"/>
  <c r="X145" i="29"/>
  <c r="V145" i="29"/>
  <c r="U145" i="29"/>
  <c r="T145" i="29"/>
  <c r="S145" i="29"/>
  <c r="AR144" i="29"/>
  <c r="BB144" i="29" s="1"/>
  <c r="AQ144" i="29"/>
  <c r="BA144" i="29" s="1"/>
  <c r="AG144" i="29"/>
  <c r="AY144" i="29" s="1"/>
  <c r="AA144" i="29"/>
  <c r="AV144" i="29" s="1"/>
  <c r="R144" i="29"/>
  <c r="W144" i="29" s="1"/>
  <c r="AR143" i="29"/>
  <c r="BB143" i="29" s="1"/>
  <c r="AQ143" i="29"/>
  <c r="AG143" i="29"/>
  <c r="AY143" i="29" s="1"/>
  <c r="AA143" i="29"/>
  <c r="AV143" i="29" s="1"/>
  <c r="R143" i="29"/>
  <c r="W143" i="29" s="1"/>
  <c r="AC143" i="29" s="1"/>
  <c r="AW143" i="29" s="1"/>
  <c r="AR142" i="29"/>
  <c r="BB142" i="29" s="1"/>
  <c r="AQ142" i="29"/>
  <c r="AG142" i="29"/>
  <c r="AY142" i="29" s="1"/>
  <c r="AA142" i="29"/>
  <c r="AV142" i="29" s="1"/>
  <c r="R142" i="29"/>
  <c r="W142" i="29" s="1"/>
  <c r="AR141" i="29"/>
  <c r="BB141" i="29" s="1"/>
  <c r="AQ141" i="29"/>
  <c r="BA141" i="29" s="1"/>
  <c r="AG141" i="29"/>
  <c r="AY141" i="29" s="1"/>
  <c r="AA141" i="29"/>
  <c r="AV141" i="29" s="1"/>
  <c r="R141" i="29"/>
  <c r="W141" i="29" s="1"/>
  <c r="AR140" i="29"/>
  <c r="BB140" i="29" s="1"/>
  <c r="AQ140" i="29"/>
  <c r="BA140" i="29" s="1"/>
  <c r="AG140" i="29"/>
  <c r="AY140" i="29" s="1"/>
  <c r="AA140" i="29"/>
  <c r="AV140" i="29" s="1"/>
  <c r="R140" i="29"/>
  <c r="W140" i="29" s="1"/>
  <c r="AR139" i="29"/>
  <c r="BB139" i="29" s="1"/>
  <c r="AQ139" i="29"/>
  <c r="AG139" i="29"/>
  <c r="AA139" i="29"/>
  <c r="AV139" i="29" s="1"/>
  <c r="R139" i="29"/>
  <c r="AR138" i="29"/>
  <c r="BB138" i="29" s="1"/>
  <c r="AQ138" i="29"/>
  <c r="AG138" i="29"/>
  <c r="AY138" i="29" s="1"/>
  <c r="AA138" i="29"/>
  <c r="R138" i="29"/>
  <c r="W138" i="29" s="1"/>
  <c r="AP137" i="29"/>
  <c r="AO137" i="29"/>
  <c r="AN137" i="29"/>
  <c r="AM137" i="29"/>
  <c r="AL137" i="29"/>
  <c r="AK137" i="29"/>
  <c r="AJ137" i="29"/>
  <c r="AI137" i="29"/>
  <c r="AF137" i="29"/>
  <c r="AE137" i="29"/>
  <c r="Z137" i="29"/>
  <c r="Y137" i="29"/>
  <c r="X137" i="29"/>
  <c r="V137" i="29"/>
  <c r="U137" i="29"/>
  <c r="T137" i="29"/>
  <c r="S137" i="29"/>
  <c r="AR136" i="29"/>
  <c r="AR201" i="29" s="1"/>
  <c r="AQ136" i="29"/>
  <c r="AQ201" i="29" s="1"/>
  <c r="AG136" i="29"/>
  <c r="AG137" i="29" s="1"/>
  <c r="AA136" i="29"/>
  <c r="AA201" i="29" s="1"/>
  <c r="R136" i="29"/>
  <c r="AP135" i="29"/>
  <c r="AO135" i="29"/>
  <c r="AN135" i="29"/>
  <c r="AM135" i="29"/>
  <c r="AL135" i="29"/>
  <c r="AK135" i="29"/>
  <c r="AJ135" i="29"/>
  <c r="AI135" i="29"/>
  <c r="AF135" i="29"/>
  <c r="AE135" i="29"/>
  <c r="Z135" i="29"/>
  <c r="Y135" i="29"/>
  <c r="X135" i="29"/>
  <c r="V135" i="29"/>
  <c r="U135" i="29"/>
  <c r="T135" i="29"/>
  <c r="S135" i="29"/>
  <c r="AR134" i="29"/>
  <c r="BB134" i="29" s="1"/>
  <c r="AQ134" i="29"/>
  <c r="BA134" i="29" s="1"/>
  <c r="AG134" i="29"/>
  <c r="AY134" i="29" s="1"/>
  <c r="AA134" i="29"/>
  <c r="R134" i="29"/>
  <c r="W134" i="29" s="1"/>
  <c r="AR133" i="29"/>
  <c r="AQ133" i="29"/>
  <c r="BA133" i="29" s="1"/>
  <c r="AG133" i="29"/>
  <c r="AY133" i="29" s="1"/>
  <c r="AA133" i="29"/>
  <c r="AV133" i="29" s="1"/>
  <c r="R133" i="29"/>
  <c r="W133" i="29" s="1"/>
  <c r="AR132" i="29"/>
  <c r="BB132" i="29" s="1"/>
  <c r="AQ132" i="29"/>
  <c r="BA132" i="29" s="1"/>
  <c r="AG132" i="29"/>
  <c r="AY132" i="29" s="1"/>
  <c r="AA132" i="29"/>
  <c r="AV132" i="29" s="1"/>
  <c r="R132" i="29"/>
  <c r="W132" i="29" s="1"/>
  <c r="AR131" i="29"/>
  <c r="AQ131" i="29"/>
  <c r="BA131" i="29" s="1"/>
  <c r="AG131" i="29"/>
  <c r="AY131" i="29" s="1"/>
  <c r="AA131" i="29"/>
  <c r="AV131" i="29" s="1"/>
  <c r="R131" i="29"/>
  <c r="W131" i="29" s="1"/>
  <c r="AU131" i="29" s="1"/>
  <c r="AR130" i="29"/>
  <c r="BB130" i="29" s="1"/>
  <c r="AQ130" i="29"/>
  <c r="BA130" i="29" s="1"/>
  <c r="AG130" i="29"/>
  <c r="AA130" i="29"/>
  <c r="AV130" i="29" s="1"/>
  <c r="R130" i="29"/>
  <c r="W130" i="29" s="1"/>
  <c r="AP129" i="29"/>
  <c r="AO129" i="29"/>
  <c r="AN129" i="29"/>
  <c r="AM129" i="29"/>
  <c r="AL129" i="29"/>
  <c r="AK129" i="29"/>
  <c r="AJ129" i="29"/>
  <c r="AI129" i="29"/>
  <c r="AF129" i="29"/>
  <c r="AE129" i="29"/>
  <c r="Z129" i="29"/>
  <c r="Y129" i="29"/>
  <c r="X129" i="29"/>
  <c r="V129" i="29"/>
  <c r="U129" i="29"/>
  <c r="T129" i="29"/>
  <c r="S129" i="29"/>
  <c r="AR128" i="29"/>
  <c r="BB128" i="29" s="1"/>
  <c r="AQ128" i="29"/>
  <c r="BA128" i="29" s="1"/>
  <c r="AG128" i="29"/>
  <c r="AY128" i="29" s="1"/>
  <c r="AA128" i="29"/>
  <c r="AV128" i="29" s="1"/>
  <c r="R128" i="29"/>
  <c r="W128" i="29" s="1"/>
  <c r="AR127" i="29"/>
  <c r="AQ127" i="29"/>
  <c r="BA127" i="29" s="1"/>
  <c r="AG127" i="29"/>
  <c r="AY127" i="29" s="1"/>
  <c r="AA127" i="29"/>
  <c r="AV127" i="29" s="1"/>
  <c r="R127" i="29"/>
  <c r="W127" i="29" s="1"/>
  <c r="AD127" i="29" s="1"/>
  <c r="AX127" i="29" s="1"/>
  <c r="AR126" i="29"/>
  <c r="BB126" i="29" s="1"/>
  <c r="AQ126" i="29"/>
  <c r="BA126" i="29" s="1"/>
  <c r="AG126" i="29"/>
  <c r="AY126" i="29" s="1"/>
  <c r="AA126" i="29"/>
  <c r="AV126" i="29" s="1"/>
  <c r="R126" i="29"/>
  <c r="W126" i="29" s="1"/>
  <c r="AD126" i="29" s="1"/>
  <c r="AX126" i="29" s="1"/>
  <c r="AR125" i="29"/>
  <c r="BB125" i="29" s="1"/>
  <c r="AQ125" i="29"/>
  <c r="AG125" i="29"/>
  <c r="AY125" i="29" s="1"/>
  <c r="AA125" i="29"/>
  <c r="AV125" i="29" s="1"/>
  <c r="R125" i="29"/>
  <c r="W125" i="29" s="1"/>
  <c r="AC125" i="29" s="1"/>
  <c r="AW125" i="29" s="1"/>
  <c r="AR124" i="29"/>
  <c r="AQ124" i="29"/>
  <c r="BA124" i="29" s="1"/>
  <c r="AG124" i="29"/>
  <c r="AA124" i="29"/>
  <c r="R124" i="29"/>
  <c r="W124" i="29" s="1"/>
  <c r="AD124" i="29" s="1"/>
  <c r="AX124" i="29" s="1"/>
  <c r="AP123" i="29"/>
  <c r="AO123" i="29"/>
  <c r="AN123" i="29"/>
  <c r="AM123" i="29"/>
  <c r="AL123" i="29"/>
  <c r="AK123" i="29"/>
  <c r="AJ123" i="29"/>
  <c r="AI123" i="29"/>
  <c r="AF123" i="29"/>
  <c r="AE123" i="29"/>
  <c r="Z123" i="29"/>
  <c r="Y123" i="29"/>
  <c r="X123" i="29"/>
  <c r="V123" i="29"/>
  <c r="U123" i="29"/>
  <c r="T123" i="29"/>
  <c r="S123" i="29"/>
  <c r="AR122" i="29"/>
  <c r="BB122" i="29" s="1"/>
  <c r="AQ122" i="29"/>
  <c r="BA122" i="29" s="1"/>
  <c r="AG122" i="29"/>
  <c r="AY122" i="29" s="1"/>
  <c r="AA122" i="29"/>
  <c r="AV122" i="29" s="1"/>
  <c r="R122" i="29"/>
  <c r="W122" i="29" s="1"/>
  <c r="AR121" i="29"/>
  <c r="BB121" i="29" s="1"/>
  <c r="AQ121" i="29"/>
  <c r="BA121" i="29" s="1"/>
  <c r="AG121" i="29"/>
  <c r="AY121" i="29" s="1"/>
  <c r="AA121" i="29"/>
  <c r="AV121" i="29" s="1"/>
  <c r="R121" i="29"/>
  <c r="W121" i="29" s="1"/>
  <c r="AR120" i="29"/>
  <c r="AQ120" i="29"/>
  <c r="BA120" i="29" s="1"/>
  <c r="AG120" i="29"/>
  <c r="AY120" i="29" s="1"/>
  <c r="AA120" i="29"/>
  <c r="AV120" i="29" s="1"/>
  <c r="R120" i="29"/>
  <c r="W120" i="29" s="1"/>
  <c r="AC120" i="29" s="1"/>
  <c r="AW120" i="29" s="1"/>
  <c r="AR119" i="29"/>
  <c r="BB119" i="29" s="1"/>
  <c r="AQ119" i="29"/>
  <c r="AG119" i="29"/>
  <c r="AY119" i="29" s="1"/>
  <c r="AA119" i="29"/>
  <c r="AV119" i="29" s="1"/>
  <c r="R119" i="29"/>
  <c r="W119" i="29" s="1"/>
  <c r="AR118" i="29"/>
  <c r="AQ118" i="29"/>
  <c r="AG118" i="29"/>
  <c r="AY118" i="29" s="1"/>
  <c r="AA118" i="29"/>
  <c r="R118" i="29"/>
  <c r="W118" i="29" s="1"/>
  <c r="AP117" i="29"/>
  <c r="AO117" i="29"/>
  <c r="AN117" i="29"/>
  <c r="AM117" i="29"/>
  <c r="AL117" i="29"/>
  <c r="AK117" i="29"/>
  <c r="AJ117" i="29"/>
  <c r="AI117" i="29"/>
  <c r="AF117" i="29"/>
  <c r="AE117" i="29"/>
  <c r="Z117" i="29"/>
  <c r="Y117" i="29"/>
  <c r="X117" i="29"/>
  <c r="V117" i="29"/>
  <c r="U117" i="29"/>
  <c r="T117" i="29"/>
  <c r="S117" i="29"/>
  <c r="AR116" i="29"/>
  <c r="BB116" i="29" s="1"/>
  <c r="AQ116" i="29"/>
  <c r="BA116" i="29" s="1"/>
  <c r="AG116" i="29"/>
  <c r="AY116" i="29" s="1"/>
  <c r="AA116" i="29"/>
  <c r="AV116" i="29" s="1"/>
  <c r="R116" i="29"/>
  <c r="W116" i="29" s="1"/>
  <c r="AR115" i="29"/>
  <c r="BB115" i="29" s="1"/>
  <c r="AQ115" i="29"/>
  <c r="BA115" i="29" s="1"/>
  <c r="AG115" i="29"/>
  <c r="AY115" i="29" s="1"/>
  <c r="AA115" i="29"/>
  <c r="AV115" i="29" s="1"/>
  <c r="R115" i="29"/>
  <c r="W115" i="29" s="1"/>
  <c r="AC115" i="29" s="1"/>
  <c r="AW115" i="29" s="1"/>
  <c r="AR114" i="29"/>
  <c r="BB114" i="29" s="1"/>
  <c r="AQ114" i="29"/>
  <c r="BA114" i="29" s="1"/>
  <c r="AG114" i="29"/>
  <c r="AY114" i="29" s="1"/>
  <c r="AA114" i="29"/>
  <c r="AV114" i="29" s="1"/>
  <c r="R114" i="29"/>
  <c r="W114" i="29" s="1"/>
  <c r="AD114" i="29" s="1"/>
  <c r="AX114" i="29" s="1"/>
  <c r="AR113" i="29"/>
  <c r="BB113" i="29" s="1"/>
  <c r="AQ113" i="29"/>
  <c r="AG113" i="29"/>
  <c r="AA113" i="29"/>
  <c r="AV113" i="29" s="1"/>
  <c r="R113" i="29"/>
  <c r="W113" i="29" s="1"/>
  <c r="AR112" i="29"/>
  <c r="AQ112" i="29"/>
  <c r="AG112" i="29"/>
  <c r="AY112" i="29" s="1"/>
  <c r="AA112" i="29"/>
  <c r="R112" i="29"/>
  <c r="W112" i="29" s="1"/>
  <c r="AP111" i="29"/>
  <c r="AO111" i="29"/>
  <c r="AN111" i="29"/>
  <c r="AM111" i="29"/>
  <c r="AL111" i="29"/>
  <c r="AK111" i="29"/>
  <c r="AJ111" i="29"/>
  <c r="AI111" i="29"/>
  <c r="AF111" i="29"/>
  <c r="AE111" i="29"/>
  <c r="Z111" i="29"/>
  <c r="Y111" i="29"/>
  <c r="X111" i="29"/>
  <c r="V111" i="29"/>
  <c r="U111" i="29"/>
  <c r="T111" i="29"/>
  <c r="S111" i="29"/>
  <c r="AR110" i="29"/>
  <c r="BB110" i="29" s="1"/>
  <c r="AQ110" i="29"/>
  <c r="AG110" i="29"/>
  <c r="AY110" i="29" s="1"/>
  <c r="AA110" i="29"/>
  <c r="AV110" i="29" s="1"/>
  <c r="R110" i="29"/>
  <c r="W110" i="29" s="1"/>
  <c r="AR109" i="29"/>
  <c r="BB109" i="29" s="1"/>
  <c r="AQ109" i="29"/>
  <c r="BA109" i="29" s="1"/>
  <c r="AG109" i="29"/>
  <c r="AY109" i="29" s="1"/>
  <c r="AA109" i="29"/>
  <c r="AV109" i="29" s="1"/>
  <c r="R109" i="29"/>
  <c r="W109" i="29" s="1"/>
  <c r="AR108" i="29"/>
  <c r="BB108" i="29" s="1"/>
  <c r="AQ108" i="29"/>
  <c r="AG108" i="29"/>
  <c r="AY108" i="29" s="1"/>
  <c r="AA108" i="29"/>
  <c r="AV108" i="29" s="1"/>
  <c r="R108" i="29"/>
  <c r="W108" i="29" s="1"/>
  <c r="AC108" i="29" s="1"/>
  <c r="AW108" i="29" s="1"/>
  <c r="AR107" i="29"/>
  <c r="BB107" i="29" s="1"/>
  <c r="AQ107" i="29"/>
  <c r="AG107" i="29"/>
  <c r="AY107" i="29" s="1"/>
  <c r="AA107" i="29"/>
  <c r="R107" i="29"/>
  <c r="W107" i="29" s="1"/>
  <c r="AD107" i="29" s="1"/>
  <c r="AX107" i="29" s="1"/>
  <c r="AR106" i="29"/>
  <c r="AQ106" i="29"/>
  <c r="BA106" i="29" s="1"/>
  <c r="AG106" i="29"/>
  <c r="AY106" i="29" s="1"/>
  <c r="AA106" i="29"/>
  <c r="R106" i="29"/>
  <c r="AP105" i="29"/>
  <c r="AO105" i="29"/>
  <c r="AN105" i="29"/>
  <c r="AM105" i="29"/>
  <c r="AL105" i="29"/>
  <c r="AK105" i="29"/>
  <c r="AJ105" i="29"/>
  <c r="AI105" i="29"/>
  <c r="AF105" i="29"/>
  <c r="AE105" i="29"/>
  <c r="Z105" i="29"/>
  <c r="Y105" i="29"/>
  <c r="X105" i="29"/>
  <c r="V105" i="29"/>
  <c r="U105" i="29"/>
  <c r="T105" i="29"/>
  <c r="S105" i="29"/>
  <c r="AR104" i="29"/>
  <c r="BB104" i="29" s="1"/>
  <c r="AQ104" i="29"/>
  <c r="AG104" i="29"/>
  <c r="AY104" i="29" s="1"/>
  <c r="AA104" i="29"/>
  <c r="AV104" i="29" s="1"/>
  <c r="R104" i="29"/>
  <c r="W104" i="29" s="1"/>
  <c r="AR103" i="29"/>
  <c r="BB103" i="29" s="1"/>
  <c r="AQ103" i="29"/>
  <c r="AG103" i="29"/>
  <c r="AY103" i="29" s="1"/>
  <c r="AA103" i="29"/>
  <c r="AV103" i="29" s="1"/>
  <c r="R103" i="29"/>
  <c r="W103" i="29" s="1"/>
  <c r="AR102" i="29"/>
  <c r="BB102" i="29" s="1"/>
  <c r="AQ102" i="29"/>
  <c r="BA102" i="29" s="1"/>
  <c r="AG102" i="29"/>
  <c r="AY102" i="29" s="1"/>
  <c r="AA102" i="29"/>
  <c r="AV102" i="29" s="1"/>
  <c r="R102" i="29"/>
  <c r="W102" i="29" s="1"/>
  <c r="AR101" i="29"/>
  <c r="BB101" i="29" s="1"/>
  <c r="AQ101" i="29"/>
  <c r="AG101" i="29"/>
  <c r="AY101" i="29" s="1"/>
  <c r="AA101" i="29"/>
  <c r="AV101" i="29" s="1"/>
  <c r="R101" i="29"/>
  <c r="W101" i="29" s="1"/>
  <c r="AR100" i="29"/>
  <c r="BB100" i="29" s="1"/>
  <c r="AQ100" i="29"/>
  <c r="BA100" i="29" s="1"/>
  <c r="AG100" i="29"/>
  <c r="AY100" i="29" s="1"/>
  <c r="AA100" i="29"/>
  <c r="AV100" i="29" s="1"/>
  <c r="R100" i="29"/>
  <c r="AP99" i="29"/>
  <c r="AO99" i="29"/>
  <c r="AN99" i="29"/>
  <c r="AM99" i="29"/>
  <c r="AL99" i="29"/>
  <c r="AK99" i="29"/>
  <c r="AJ99" i="29"/>
  <c r="AI99" i="29"/>
  <c r="AF99" i="29"/>
  <c r="AE99" i="29"/>
  <c r="Z99" i="29"/>
  <c r="Y99" i="29"/>
  <c r="X99" i="29"/>
  <c r="V99" i="29"/>
  <c r="U99" i="29"/>
  <c r="T99" i="29"/>
  <c r="S99" i="29"/>
  <c r="AR98" i="29"/>
  <c r="BB98" i="29" s="1"/>
  <c r="AQ98" i="29"/>
  <c r="BA98" i="29" s="1"/>
  <c r="AG98" i="29"/>
  <c r="AY98" i="29" s="1"/>
  <c r="AA98" i="29"/>
  <c r="AV98" i="29" s="1"/>
  <c r="R98" i="29"/>
  <c r="W98" i="29" s="1"/>
  <c r="AR97" i="29"/>
  <c r="AQ97" i="29"/>
  <c r="BA97" i="29" s="1"/>
  <c r="AG97" i="29"/>
  <c r="AY97" i="29" s="1"/>
  <c r="AA97" i="29"/>
  <c r="AV97" i="29" s="1"/>
  <c r="R97" i="29"/>
  <c r="W97" i="29" s="1"/>
  <c r="AD97" i="29" s="1"/>
  <c r="AX97" i="29" s="1"/>
  <c r="AR96" i="29"/>
  <c r="BB96" i="29" s="1"/>
  <c r="AQ96" i="29"/>
  <c r="BA96" i="29" s="1"/>
  <c r="AG96" i="29"/>
  <c r="AY96" i="29" s="1"/>
  <c r="AA96" i="29"/>
  <c r="AV96" i="29" s="1"/>
  <c r="R96" i="29"/>
  <c r="W96" i="29" s="1"/>
  <c r="AC96" i="29" s="1"/>
  <c r="AW96" i="29" s="1"/>
  <c r="AR95" i="29"/>
  <c r="BB95" i="29" s="1"/>
  <c r="AQ95" i="29"/>
  <c r="BA95" i="29" s="1"/>
  <c r="AG95" i="29"/>
  <c r="AY95" i="29" s="1"/>
  <c r="AA95" i="29"/>
  <c r="AV95" i="29" s="1"/>
  <c r="R95" i="29"/>
  <c r="W95" i="29" s="1"/>
  <c r="AR94" i="29"/>
  <c r="BB94" i="29" s="1"/>
  <c r="AQ94" i="29"/>
  <c r="AG94" i="29"/>
  <c r="AY94" i="29" s="1"/>
  <c r="AA94" i="29"/>
  <c r="AV94" i="29" s="1"/>
  <c r="R94" i="29"/>
  <c r="W94" i="29" s="1"/>
  <c r="AP93" i="29"/>
  <c r="AO93" i="29"/>
  <c r="AN93" i="29"/>
  <c r="AM93" i="29"/>
  <c r="AL93" i="29"/>
  <c r="AK93" i="29"/>
  <c r="AJ93" i="29"/>
  <c r="AI93" i="29"/>
  <c r="AF93" i="29"/>
  <c r="AE93" i="29"/>
  <c r="Z93" i="29"/>
  <c r="Y93" i="29"/>
  <c r="X93" i="29"/>
  <c r="V93" i="29"/>
  <c r="U93" i="29"/>
  <c r="T93" i="29"/>
  <c r="S93" i="29"/>
  <c r="AR92" i="29"/>
  <c r="BB92" i="29" s="1"/>
  <c r="AQ92" i="29"/>
  <c r="BA92" i="29" s="1"/>
  <c r="AG92" i="29"/>
  <c r="AY92" i="29" s="1"/>
  <c r="AA92" i="29"/>
  <c r="AV92" i="29" s="1"/>
  <c r="R92" i="29"/>
  <c r="W92" i="29" s="1"/>
  <c r="AR91" i="29"/>
  <c r="BB91" i="29" s="1"/>
  <c r="AQ91" i="29"/>
  <c r="BA91" i="29" s="1"/>
  <c r="AG91" i="29"/>
  <c r="AY91" i="29" s="1"/>
  <c r="AA91" i="29"/>
  <c r="R91" i="29"/>
  <c r="W91" i="29" s="1"/>
  <c r="AR90" i="29"/>
  <c r="BB90" i="29" s="1"/>
  <c r="AQ90" i="29"/>
  <c r="BA90" i="29" s="1"/>
  <c r="AG90" i="29"/>
  <c r="AY90" i="29" s="1"/>
  <c r="AA90" i="29"/>
  <c r="AV90" i="29" s="1"/>
  <c r="R90" i="29"/>
  <c r="W90" i="29" s="1"/>
  <c r="AR89" i="29"/>
  <c r="BB89" i="29" s="1"/>
  <c r="AQ89" i="29"/>
  <c r="AG89" i="29"/>
  <c r="AY89" i="29" s="1"/>
  <c r="AA89" i="29"/>
  <c r="AV89" i="29" s="1"/>
  <c r="R89" i="29"/>
  <c r="AR88" i="29"/>
  <c r="AQ88" i="29"/>
  <c r="BA88" i="29" s="1"/>
  <c r="AG88" i="29"/>
  <c r="AY88" i="29" s="1"/>
  <c r="AA88" i="29"/>
  <c r="AV88" i="29" s="1"/>
  <c r="R88" i="29"/>
  <c r="W88" i="29" s="1"/>
  <c r="AP87" i="29"/>
  <c r="AO87" i="29"/>
  <c r="AN87" i="29"/>
  <c r="AM87" i="29"/>
  <c r="AL87" i="29"/>
  <c r="AK87" i="29"/>
  <c r="AJ87" i="29"/>
  <c r="AI87" i="29"/>
  <c r="AF87" i="29"/>
  <c r="AE87" i="29"/>
  <c r="Z87" i="29"/>
  <c r="Y87" i="29"/>
  <c r="X87" i="29"/>
  <c r="V87" i="29"/>
  <c r="U87" i="29"/>
  <c r="T87" i="29"/>
  <c r="S87" i="29"/>
  <c r="AR86" i="29"/>
  <c r="BB86" i="29" s="1"/>
  <c r="AQ86" i="29"/>
  <c r="BA86" i="29" s="1"/>
  <c r="AG86" i="29"/>
  <c r="AY86" i="29" s="1"/>
  <c r="AA86" i="29"/>
  <c r="AV86" i="29" s="1"/>
  <c r="R86" i="29"/>
  <c r="W86" i="29" s="1"/>
  <c r="AC86" i="29" s="1"/>
  <c r="AW86" i="29" s="1"/>
  <c r="AR85" i="29"/>
  <c r="BB85" i="29" s="1"/>
  <c r="AQ85" i="29"/>
  <c r="BA85" i="29" s="1"/>
  <c r="AG85" i="29"/>
  <c r="AY85" i="29" s="1"/>
  <c r="AA85" i="29"/>
  <c r="AV85" i="29" s="1"/>
  <c r="R85" i="29"/>
  <c r="W85" i="29" s="1"/>
  <c r="AC85" i="29" s="1"/>
  <c r="AR84" i="29"/>
  <c r="BB84" i="29" s="1"/>
  <c r="AQ84" i="29"/>
  <c r="AG84" i="29"/>
  <c r="AY84" i="29" s="1"/>
  <c r="AA84" i="29"/>
  <c r="AV84" i="29" s="1"/>
  <c r="R84" i="29"/>
  <c r="W84" i="29" s="1"/>
  <c r="AC84" i="29" s="1"/>
  <c r="AW84" i="29" s="1"/>
  <c r="AR83" i="29"/>
  <c r="BB83" i="29" s="1"/>
  <c r="AQ83" i="29"/>
  <c r="AG83" i="29"/>
  <c r="AY83" i="29" s="1"/>
  <c r="AA83" i="29"/>
  <c r="AV83" i="29" s="1"/>
  <c r="R83" i="29"/>
  <c r="W83" i="29" s="1"/>
  <c r="AR82" i="29"/>
  <c r="AQ82" i="29"/>
  <c r="BA82" i="29" s="1"/>
  <c r="AG82" i="29"/>
  <c r="AY82" i="29" s="1"/>
  <c r="AA82" i="29"/>
  <c r="AV82" i="29" s="1"/>
  <c r="R82" i="29"/>
  <c r="W82" i="29" s="1"/>
  <c r="AC82" i="29" s="1"/>
  <c r="AP81" i="29"/>
  <c r="AO81" i="29"/>
  <c r="AN81" i="29"/>
  <c r="AM81" i="29"/>
  <c r="AL81" i="29"/>
  <c r="AK81" i="29"/>
  <c r="AJ81" i="29"/>
  <c r="AI81" i="29"/>
  <c r="AF81" i="29"/>
  <c r="AE81" i="29"/>
  <c r="Z81" i="29"/>
  <c r="Y81" i="29"/>
  <c r="X81" i="29"/>
  <c r="V81" i="29"/>
  <c r="U81" i="29"/>
  <c r="T81" i="29"/>
  <c r="S81" i="29"/>
  <c r="AR80" i="29"/>
  <c r="BB80" i="29" s="1"/>
  <c r="AQ80" i="29"/>
  <c r="BA80" i="29" s="1"/>
  <c r="AG80" i="29"/>
  <c r="AY80" i="29" s="1"/>
  <c r="AA80" i="29"/>
  <c r="AV80" i="29" s="1"/>
  <c r="R80" i="29"/>
  <c r="W80" i="29" s="1"/>
  <c r="AR79" i="29"/>
  <c r="BB79" i="29" s="1"/>
  <c r="AQ79" i="29"/>
  <c r="AG79" i="29"/>
  <c r="AY79" i="29" s="1"/>
  <c r="AA79" i="29"/>
  <c r="AV79" i="29" s="1"/>
  <c r="R79" i="29"/>
  <c r="W79" i="29" s="1"/>
  <c r="AC79" i="29" s="1"/>
  <c r="AW79" i="29" s="1"/>
  <c r="AR78" i="29"/>
  <c r="BB78" i="29" s="1"/>
  <c r="AQ78" i="29"/>
  <c r="BA78" i="29" s="1"/>
  <c r="AG78" i="29"/>
  <c r="AY78" i="29" s="1"/>
  <c r="AA78" i="29"/>
  <c r="AV78" i="29" s="1"/>
  <c r="R78" i="29"/>
  <c r="W78" i="29" s="1"/>
  <c r="AR77" i="29"/>
  <c r="BB77" i="29" s="1"/>
  <c r="AQ77" i="29"/>
  <c r="BA77" i="29" s="1"/>
  <c r="AG77" i="29"/>
  <c r="AY77" i="29" s="1"/>
  <c r="AA77" i="29"/>
  <c r="R77" i="29"/>
  <c r="W77" i="29" s="1"/>
  <c r="AP76" i="29"/>
  <c r="AO76" i="29"/>
  <c r="AN76" i="29"/>
  <c r="AM76" i="29"/>
  <c r="AL76" i="29"/>
  <c r="AK76" i="29"/>
  <c r="AJ76" i="29"/>
  <c r="AI76" i="29"/>
  <c r="AF76" i="29"/>
  <c r="AE76" i="29"/>
  <c r="Z76" i="29"/>
  <c r="Y76" i="29"/>
  <c r="X76" i="29"/>
  <c r="V76" i="29"/>
  <c r="U76" i="29"/>
  <c r="T76" i="29"/>
  <c r="S76" i="29"/>
  <c r="AR75" i="29"/>
  <c r="BB75" i="29" s="1"/>
  <c r="AQ75" i="29"/>
  <c r="AG75" i="29"/>
  <c r="AY75" i="29" s="1"/>
  <c r="AA75" i="29"/>
  <c r="AV75" i="29" s="1"/>
  <c r="R75" i="29"/>
  <c r="W75" i="29" s="1"/>
  <c r="AR74" i="29"/>
  <c r="BB74" i="29" s="1"/>
  <c r="AQ74" i="29"/>
  <c r="AG74" i="29"/>
  <c r="AA74" i="29"/>
  <c r="AV74" i="29" s="1"/>
  <c r="R74" i="29"/>
  <c r="W74" i="29" s="1"/>
  <c r="AC74" i="29" s="1"/>
  <c r="AW74" i="29" s="1"/>
  <c r="AR73" i="29"/>
  <c r="AQ73" i="29"/>
  <c r="AG73" i="29"/>
  <c r="AY73" i="29" s="1"/>
  <c r="AA73" i="29"/>
  <c r="R73" i="29"/>
  <c r="AP72" i="29"/>
  <c r="AO72" i="29"/>
  <c r="AN72" i="29"/>
  <c r="AM72" i="29"/>
  <c r="AL72" i="29"/>
  <c r="AK72" i="29"/>
  <c r="AJ72" i="29"/>
  <c r="AI72" i="29"/>
  <c r="AF72" i="29"/>
  <c r="AE72" i="29"/>
  <c r="Z72" i="29"/>
  <c r="Y72" i="29"/>
  <c r="X72" i="29"/>
  <c r="V72" i="29"/>
  <c r="U72" i="29"/>
  <c r="T72" i="29"/>
  <c r="S72" i="29"/>
  <c r="AR71" i="29"/>
  <c r="BB71" i="29" s="1"/>
  <c r="AQ71" i="29"/>
  <c r="AG71" i="29"/>
  <c r="AA71" i="29"/>
  <c r="AV71" i="29" s="1"/>
  <c r="R71" i="29"/>
  <c r="W71" i="29" s="1"/>
  <c r="AR70" i="29"/>
  <c r="BB70" i="29" s="1"/>
  <c r="AQ70" i="29"/>
  <c r="BA70" i="29" s="1"/>
  <c r="AG70" i="29"/>
  <c r="AY70" i="29" s="1"/>
  <c r="AA70" i="29"/>
  <c r="AV70" i="29" s="1"/>
  <c r="R70" i="29"/>
  <c r="W70" i="29" s="1"/>
  <c r="AR69" i="29"/>
  <c r="BB69" i="29" s="1"/>
  <c r="AQ69" i="29"/>
  <c r="AG69" i="29"/>
  <c r="AY69" i="29" s="1"/>
  <c r="AA69" i="29"/>
  <c r="R69" i="29"/>
  <c r="W69" i="29" s="1"/>
  <c r="AC69" i="29" s="1"/>
  <c r="AP68" i="29"/>
  <c r="AO68" i="29"/>
  <c r="AN68" i="29"/>
  <c r="AM68" i="29"/>
  <c r="AL68" i="29"/>
  <c r="AK68" i="29"/>
  <c r="AJ68" i="29"/>
  <c r="AI68" i="29"/>
  <c r="AF68" i="29"/>
  <c r="AE68" i="29"/>
  <c r="Z68" i="29"/>
  <c r="Y68" i="29"/>
  <c r="X68" i="29"/>
  <c r="V68" i="29"/>
  <c r="U68" i="29"/>
  <c r="T68" i="29"/>
  <c r="S68" i="29"/>
  <c r="AR67" i="29"/>
  <c r="BB67" i="29" s="1"/>
  <c r="AQ67" i="29"/>
  <c r="BA67" i="29" s="1"/>
  <c r="AG67" i="29"/>
  <c r="AY67" i="29" s="1"/>
  <c r="AA67" i="29"/>
  <c r="AV67" i="29" s="1"/>
  <c r="R67" i="29"/>
  <c r="W67" i="29" s="1"/>
  <c r="AR66" i="29"/>
  <c r="BB66" i="29" s="1"/>
  <c r="AQ66" i="29"/>
  <c r="AG66" i="29"/>
  <c r="AY66" i="29" s="1"/>
  <c r="AA66" i="29"/>
  <c r="AV66" i="29" s="1"/>
  <c r="R66" i="29"/>
  <c r="W66" i="29" s="1"/>
  <c r="AR65" i="29"/>
  <c r="BB65" i="29" s="1"/>
  <c r="AQ65" i="29"/>
  <c r="BA65" i="29" s="1"/>
  <c r="AG65" i="29"/>
  <c r="AY65" i="29" s="1"/>
  <c r="AA65" i="29"/>
  <c r="AV65" i="29" s="1"/>
  <c r="R65" i="29"/>
  <c r="W65" i="29" s="1"/>
  <c r="AP64" i="29"/>
  <c r="AO64" i="29"/>
  <c r="AN64" i="29"/>
  <c r="AM64" i="29"/>
  <c r="AL64" i="29"/>
  <c r="AK64" i="29"/>
  <c r="AJ64" i="29"/>
  <c r="AI64" i="29"/>
  <c r="AF64" i="29"/>
  <c r="AE64" i="29"/>
  <c r="Z64" i="29"/>
  <c r="Y64" i="29"/>
  <c r="X64" i="29"/>
  <c r="V64" i="29"/>
  <c r="U64" i="29"/>
  <c r="T64" i="29"/>
  <c r="S64" i="29"/>
  <c r="AR63" i="29"/>
  <c r="BB63" i="29" s="1"/>
  <c r="AQ63" i="29"/>
  <c r="BA63" i="29" s="1"/>
  <c r="AG63" i="29"/>
  <c r="AY63" i="29" s="1"/>
  <c r="AA63" i="29"/>
  <c r="AV63" i="29" s="1"/>
  <c r="R63" i="29"/>
  <c r="W63" i="29" s="1"/>
  <c r="AD63" i="29" s="1"/>
  <c r="AX63" i="29" s="1"/>
  <c r="AR62" i="29"/>
  <c r="BB62" i="29" s="1"/>
  <c r="AQ62" i="29"/>
  <c r="BA62" i="29" s="1"/>
  <c r="AG62" i="29"/>
  <c r="AY62" i="29" s="1"/>
  <c r="AA62" i="29"/>
  <c r="AV62" i="29" s="1"/>
  <c r="R62" i="29"/>
  <c r="W62" i="29" s="1"/>
  <c r="AR61" i="29"/>
  <c r="BB61" i="29" s="1"/>
  <c r="AQ61" i="29"/>
  <c r="AG61" i="29"/>
  <c r="AA61" i="29"/>
  <c r="AV61" i="29" s="1"/>
  <c r="R61" i="29"/>
  <c r="W61" i="29" s="1"/>
  <c r="AC61" i="29" s="1"/>
  <c r="AP60" i="29"/>
  <c r="AO60" i="29"/>
  <c r="AN60" i="29"/>
  <c r="AM60" i="29"/>
  <c r="AL60" i="29"/>
  <c r="AK60" i="29"/>
  <c r="AJ60" i="29"/>
  <c r="AI60" i="29"/>
  <c r="AF60" i="29"/>
  <c r="AE60" i="29"/>
  <c r="Z60" i="29"/>
  <c r="Y60" i="29"/>
  <c r="X60" i="29"/>
  <c r="V60" i="29"/>
  <c r="U60" i="29"/>
  <c r="T60" i="29"/>
  <c r="S60" i="29"/>
  <c r="AR59" i="29"/>
  <c r="BB59" i="29" s="1"/>
  <c r="AQ59" i="29"/>
  <c r="AG59" i="29"/>
  <c r="AY59" i="29" s="1"/>
  <c r="AA59" i="29"/>
  <c r="AV59" i="29" s="1"/>
  <c r="R59" i="29"/>
  <c r="W59" i="29" s="1"/>
  <c r="AR58" i="29"/>
  <c r="BB58" i="29" s="1"/>
  <c r="AQ58" i="29"/>
  <c r="BA58" i="29" s="1"/>
  <c r="AG58" i="29"/>
  <c r="AY58" i="29" s="1"/>
  <c r="AA58" i="29"/>
  <c r="AV58" i="29" s="1"/>
  <c r="R58" i="29"/>
  <c r="W58" i="29" s="1"/>
  <c r="AC58" i="29" s="1"/>
  <c r="AW58" i="29" s="1"/>
  <c r="AR57" i="29"/>
  <c r="BB57" i="29" s="1"/>
  <c r="AQ57" i="29"/>
  <c r="BA57" i="29" s="1"/>
  <c r="AG57" i="29"/>
  <c r="AY57" i="29" s="1"/>
  <c r="AA57" i="29"/>
  <c r="AV57" i="29" s="1"/>
  <c r="R57" i="29"/>
  <c r="W57" i="29" s="1"/>
  <c r="AP56" i="29"/>
  <c r="AO56" i="29"/>
  <c r="AN56" i="29"/>
  <c r="AM56" i="29"/>
  <c r="AL56" i="29"/>
  <c r="AK56" i="29"/>
  <c r="AJ56" i="29"/>
  <c r="AI56" i="29"/>
  <c r="AF56" i="29"/>
  <c r="AE56" i="29"/>
  <c r="Z56" i="29"/>
  <c r="Y56" i="29"/>
  <c r="X56" i="29"/>
  <c r="V56" i="29"/>
  <c r="U56" i="29"/>
  <c r="T56" i="29"/>
  <c r="S56" i="29"/>
  <c r="AR55" i="29"/>
  <c r="BB55" i="29" s="1"/>
  <c r="AQ55" i="29"/>
  <c r="BA55" i="29" s="1"/>
  <c r="AG55" i="29"/>
  <c r="AY55" i="29" s="1"/>
  <c r="AA55" i="29"/>
  <c r="R55" i="29"/>
  <c r="W55" i="29" s="1"/>
  <c r="AC55" i="29" s="1"/>
  <c r="AW55" i="29" s="1"/>
  <c r="AR54" i="29"/>
  <c r="AQ54" i="29"/>
  <c r="AG54" i="29"/>
  <c r="AY54" i="29" s="1"/>
  <c r="AA54" i="29"/>
  <c r="AV54" i="29" s="1"/>
  <c r="R54" i="29"/>
  <c r="AP53" i="29"/>
  <c r="AO53" i="29"/>
  <c r="AN53" i="29"/>
  <c r="AM53" i="29"/>
  <c r="AL53" i="29"/>
  <c r="AK53" i="29"/>
  <c r="AJ53" i="29"/>
  <c r="AI53" i="29"/>
  <c r="AF53" i="29"/>
  <c r="AE53" i="29"/>
  <c r="Z53" i="29"/>
  <c r="Y53" i="29"/>
  <c r="X53" i="29"/>
  <c r="V53" i="29"/>
  <c r="U53" i="29"/>
  <c r="T53" i="29"/>
  <c r="S53" i="29"/>
  <c r="AR52" i="29"/>
  <c r="BB52" i="29" s="1"/>
  <c r="AQ52" i="29"/>
  <c r="BA52" i="29" s="1"/>
  <c r="AG52" i="29"/>
  <c r="AY52" i="29" s="1"/>
  <c r="AA52" i="29"/>
  <c r="AV52" i="29" s="1"/>
  <c r="R52" i="29"/>
  <c r="W52" i="29" s="1"/>
  <c r="AC52" i="29" s="1"/>
  <c r="AW52" i="29" s="1"/>
  <c r="AR51" i="29"/>
  <c r="AQ51" i="29"/>
  <c r="BA51" i="29" s="1"/>
  <c r="AG51" i="29"/>
  <c r="AY51" i="29" s="1"/>
  <c r="AA51" i="29"/>
  <c r="AV51" i="29" s="1"/>
  <c r="R51" i="29"/>
  <c r="W51" i="29" s="1"/>
  <c r="AR50" i="29"/>
  <c r="AQ50" i="29"/>
  <c r="AG50" i="29"/>
  <c r="AY50" i="29" s="1"/>
  <c r="AA50" i="29"/>
  <c r="R50" i="29"/>
  <c r="W50" i="29" s="1"/>
  <c r="AP49" i="29"/>
  <c r="AO49" i="29"/>
  <c r="AN49" i="29"/>
  <c r="AM49" i="29"/>
  <c r="AL49" i="29"/>
  <c r="AK49" i="29"/>
  <c r="AJ49" i="29"/>
  <c r="AI49" i="29"/>
  <c r="AF49" i="29"/>
  <c r="AE49" i="29"/>
  <c r="Z49" i="29"/>
  <c r="Y49" i="29"/>
  <c r="X49" i="29"/>
  <c r="V49" i="29"/>
  <c r="U49" i="29"/>
  <c r="T49" i="29"/>
  <c r="S49" i="29"/>
  <c r="AR48" i="29"/>
  <c r="BB48" i="29" s="1"/>
  <c r="AQ48" i="29"/>
  <c r="BA48" i="29" s="1"/>
  <c r="AG48" i="29"/>
  <c r="AY48" i="29" s="1"/>
  <c r="AA48" i="29"/>
  <c r="AV48" i="29" s="1"/>
  <c r="R48" i="29"/>
  <c r="W48" i="29" s="1"/>
  <c r="AD48" i="29" s="1"/>
  <c r="AX48" i="29" s="1"/>
  <c r="AR47" i="29"/>
  <c r="BB47" i="29" s="1"/>
  <c r="AQ47" i="29"/>
  <c r="BA47" i="29" s="1"/>
  <c r="AG47" i="29"/>
  <c r="AA47" i="29"/>
  <c r="AV47" i="29" s="1"/>
  <c r="R47" i="29"/>
  <c r="W47" i="29" s="1"/>
  <c r="AR46" i="29"/>
  <c r="BB46" i="29" s="1"/>
  <c r="AQ46" i="29"/>
  <c r="AG46" i="29"/>
  <c r="AY46" i="29" s="1"/>
  <c r="AA46" i="29"/>
  <c r="R46" i="29"/>
  <c r="AP45" i="29"/>
  <c r="AO45" i="29"/>
  <c r="AN45" i="29"/>
  <c r="AM45" i="29"/>
  <c r="AL45" i="29"/>
  <c r="AK45" i="29"/>
  <c r="AJ45" i="29"/>
  <c r="AI45" i="29"/>
  <c r="AF45" i="29"/>
  <c r="AE45" i="29"/>
  <c r="Z45" i="29"/>
  <c r="Y45" i="29"/>
  <c r="X45" i="29"/>
  <c r="V45" i="29"/>
  <c r="U45" i="29"/>
  <c r="T45" i="29"/>
  <c r="S45" i="29"/>
  <c r="AR44" i="29"/>
  <c r="AQ44" i="29"/>
  <c r="BA44" i="29" s="1"/>
  <c r="AG44" i="29"/>
  <c r="AY44" i="29" s="1"/>
  <c r="AA44" i="29"/>
  <c r="AV44" i="29" s="1"/>
  <c r="R44" i="29"/>
  <c r="W44" i="29" s="1"/>
  <c r="AR43" i="29"/>
  <c r="BB43" i="29" s="1"/>
  <c r="AQ43" i="29"/>
  <c r="AG43" i="29"/>
  <c r="AY43" i="29" s="1"/>
  <c r="AA43" i="29"/>
  <c r="AV43" i="29" s="1"/>
  <c r="R43" i="29"/>
  <c r="W43" i="29" s="1"/>
  <c r="AR42" i="29"/>
  <c r="BB42" i="29" s="1"/>
  <c r="AQ42" i="29"/>
  <c r="BA42" i="29" s="1"/>
  <c r="AG42" i="29"/>
  <c r="AY42" i="29" s="1"/>
  <c r="AA42" i="29"/>
  <c r="AV42" i="29" s="1"/>
  <c r="R42" i="29"/>
  <c r="AP41" i="29"/>
  <c r="AO41" i="29"/>
  <c r="AN41" i="29"/>
  <c r="AM41" i="29"/>
  <c r="AL41" i="29"/>
  <c r="AK41" i="29"/>
  <c r="AJ41" i="29"/>
  <c r="AI41" i="29"/>
  <c r="AF41" i="29"/>
  <c r="AE41" i="29"/>
  <c r="Z41" i="29"/>
  <c r="Y41" i="29"/>
  <c r="X41" i="29"/>
  <c r="V41" i="29"/>
  <c r="U41" i="29"/>
  <c r="T41" i="29"/>
  <c r="S41" i="29"/>
  <c r="AR40" i="29"/>
  <c r="BB40" i="29" s="1"/>
  <c r="AQ40" i="29"/>
  <c r="BA40" i="29" s="1"/>
  <c r="AG40" i="29"/>
  <c r="AY40" i="29" s="1"/>
  <c r="AA40" i="29"/>
  <c r="AV40" i="29" s="1"/>
  <c r="R40" i="29"/>
  <c r="W40" i="29" s="1"/>
  <c r="AR39" i="29"/>
  <c r="BB39" i="29" s="1"/>
  <c r="AQ39" i="29"/>
  <c r="BA39" i="29" s="1"/>
  <c r="AG39" i="29"/>
  <c r="AY39" i="29" s="1"/>
  <c r="AA39" i="29"/>
  <c r="AV39" i="29" s="1"/>
  <c r="R39" i="29"/>
  <c r="W39" i="29" s="1"/>
  <c r="AC39" i="29" s="1"/>
  <c r="AW39" i="29" s="1"/>
  <c r="AR38" i="29"/>
  <c r="BB38" i="29" s="1"/>
  <c r="AQ38" i="29"/>
  <c r="AG38" i="29"/>
  <c r="AY38" i="29" s="1"/>
  <c r="AA38" i="29"/>
  <c r="R38" i="29"/>
  <c r="W38" i="29" s="1"/>
  <c r="AP37" i="29"/>
  <c r="AO37" i="29"/>
  <c r="AN37" i="29"/>
  <c r="AM37" i="29"/>
  <c r="AL37" i="29"/>
  <c r="AK37" i="29"/>
  <c r="AJ37" i="29"/>
  <c r="AI37" i="29"/>
  <c r="AF37" i="29"/>
  <c r="AE37" i="29"/>
  <c r="Z37" i="29"/>
  <c r="Y37" i="29"/>
  <c r="X37" i="29"/>
  <c r="V37" i="29"/>
  <c r="U37" i="29"/>
  <c r="T37" i="29"/>
  <c r="S37" i="29"/>
  <c r="AR36" i="29"/>
  <c r="BB36" i="29" s="1"/>
  <c r="AQ36" i="29"/>
  <c r="BA36" i="29" s="1"/>
  <c r="AG36" i="29"/>
  <c r="AY36" i="29" s="1"/>
  <c r="AA36" i="29"/>
  <c r="R36" i="29"/>
  <c r="W36" i="29" s="1"/>
  <c r="AR35" i="29"/>
  <c r="BB35" i="29" s="1"/>
  <c r="AQ35" i="29"/>
  <c r="AG35" i="29"/>
  <c r="AA35" i="29"/>
  <c r="AV35" i="29" s="1"/>
  <c r="R35" i="29"/>
  <c r="AP34" i="29"/>
  <c r="AO34" i="29"/>
  <c r="AN34" i="29"/>
  <c r="AM34" i="29"/>
  <c r="AL34" i="29"/>
  <c r="AK34" i="29"/>
  <c r="AJ34" i="29"/>
  <c r="AI34" i="29"/>
  <c r="AF34" i="29"/>
  <c r="AE34" i="29"/>
  <c r="Z34" i="29"/>
  <c r="Y34" i="29"/>
  <c r="X34" i="29"/>
  <c r="V34" i="29"/>
  <c r="U34" i="29"/>
  <c r="T34" i="29"/>
  <c r="S34" i="29"/>
  <c r="AR33" i="29"/>
  <c r="AQ33" i="29"/>
  <c r="BA33" i="29" s="1"/>
  <c r="AG33" i="29"/>
  <c r="AY33" i="29" s="1"/>
  <c r="AA33" i="29"/>
  <c r="AV33" i="29" s="1"/>
  <c r="R33" i="29"/>
  <c r="W33" i="29" s="1"/>
  <c r="AR32" i="29"/>
  <c r="BB32" i="29" s="1"/>
  <c r="AQ32" i="29"/>
  <c r="BA32" i="29" s="1"/>
  <c r="AG32" i="29"/>
  <c r="AY32" i="29" s="1"/>
  <c r="AA32" i="29"/>
  <c r="AV32" i="29" s="1"/>
  <c r="R32" i="29"/>
  <c r="W32" i="29" s="1"/>
  <c r="AU32" i="29" s="1"/>
  <c r="AR31" i="29"/>
  <c r="BB31" i="29" s="1"/>
  <c r="AQ31" i="29"/>
  <c r="BA31" i="29" s="1"/>
  <c r="AG31" i="29"/>
  <c r="AY31" i="29" s="1"/>
  <c r="AA31" i="29"/>
  <c r="AV31" i="29" s="1"/>
  <c r="R31" i="29"/>
  <c r="AP30" i="29"/>
  <c r="AO30" i="29"/>
  <c r="AN30" i="29"/>
  <c r="AM30" i="29"/>
  <c r="AL30" i="29"/>
  <c r="AK30" i="29"/>
  <c r="AJ30" i="29"/>
  <c r="AI30" i="29"/>
  <c r="AF30" i="29"/>
  <c r="AE30" i="29"/>
  <c r="Z30" i="29"/>
  <c r="Y30" i="29"/>
  <c r="X30" i="29"/>
  <c r="V30" i="29"/>
  <c r="U30" i="29"/>
  <c r="T30" i="29"/>
  <c r="S30" i="29"/>
  <c r="AR29" i="29"/>
  <c r="AQ29" i="29"/>
  <c r="BA29" i="29" s="1"/>
  <c r="AG29" i="29"/>
  <c r="AY29" i="29" s="1"/>
  <c r="AA29" i="29"/>
  <c r="AV29" i="29" s="1"/>
  <c r="R29" i="29"/>
  <c r="W29" i="29" s="1"/>
  <c r="AR28" i="29"/>
  <c r="BB28" i="29" s="1"/>
  <c r="AQ28" i="29"/>
  <c r="AG28" i="29"/>
  <c r="AA28" i="29"/>
  <c r="AV28" i="29" s="1"/>
  <c r="R28" i="29"/>
  <c r="AP27" i="29"/>
  <c r="AO27" i="29"/>
  <c r="AN27" i="29"/>
  <c r="AM27" i="29"/>
  <c r="AL27" i="29"/>
  <c r="AK27" i="29"/>
  <c r="AJ27" i="29"/>
  <c r="AI27" i="29"/>
  <c r="AF27" i="29"/>
  <c r="AE27" i="29"/>
  <c r="Z27" i="29"/>
  <c r="Y27" i="29"/>
  <c r="X27" i="29"/>
  <c r="V27" i="29"/>
  <c r="U27" i="29"/>
  <c r="T27" i="29"/>
  <c r="S27" i="29"/>
  <c r="AR26" i="29"/>
  <c r="BB26" i="29" s="1"/>
  <c r="AQ26" i="29"/>
  <c r="BA26" i="29" s="1"/>
  <c r="AG26" i="29"/>
  <c r="AY26" i="29" s="1"/>
  <c r="AA26" i="29"/>
  <c r="AV26" i="29" s="1"/>
  <c r="R26" i="29"/>
  <c r="W26" i="29" s="1"/>
  <c r="AR25" i="29"/>
  <c r="BB25" i="29" s="1"/>
  <c r="AQ25" i="29"/>
  <c r="BA25" i="29" s="1"/>
  <c r="AG25" i="29"/>
  <c r="AY25" i="29" s="1"/>
  <c r="AA25" i="29"/>
  <c r="R25" i="29"/>
  <c r="W25" i="29" s="1"/>
  <c r="AC25" i="29" s="1"/>
  <c r="AP24" i="29"/>
  <c r="AO24" i="29"/>
  <c r="AN24" i="29"/>
  <c r="AM24" i="29"/>
  <c r="AL24" i="29"/>
  <c r="AK24" i="29"/>
  <c r="AJ24" i="29"/>
  <c r="AI24" i="29"/>
  <c r="AF24" i="29"/>
  <c r="AE24" i="29"/>
  <c r="Z24" i="29"/>
  <c r="Y24" i="29"/>
  <c r="X24" i="29"/>
  <c r="V24" i="29"/>
  <c r="U24" i="29"/>
  <c r="T24" i="29"/>
  <c r="S24" i="29"/>
  <c r="AR23" i="29"/>
  <c r="BB23" i="29" s="1"/>
  <c r="AQ23" i="29"/>
  <c r="BA23" i="29" s="1"/>
  <c r="AG23" i="29"/>
  <c r="AY23" i="29" s="1"/>
  <c r="AA23" i="29"/>
  <c r="AV23" i="29" s="1"/>
  <c r="R23" i="29"/>
  <c r="W23" i="29" s="1"/>
  <c r="AR22" i="29"/>
  <c r="BB22" i="29" s="1"/>
  <c r="AQ22" i="29"/>
  <c r="BA22" i="29" s="1"/>
  <c r="AG22" i="29"/>
  <c r="AY22" i="29" s="1"/>
  <c r="AA22" i="29"/>
  <c r="AV22" i="29" s="1"/>
  <c r="R22" i="29"/>
  <c r="W22" i="29" s="1"/>
  <c r="AR21" i="29"/>
  <c r="AQ21" i="29"/>
  <c r="BA21" i="29" s="1"/>
  <c r="AG21" i="29"/>
  <c r="AA21" i="29"/>
  <c r="AV21" i="29" s="1"/>
  <c r="R21" i="29"/>
  <c r="W21" i="29" s="1"/>
  <c r="AP20" i="29"/>
  <c r="AO20" i="29"/>
  <c r="AN20" i="29"/>
  <c r="AM20" i="29"/>
  <c r="AL20" i="29"/>
  <c r="AK20" i="29"/>
  <c r="AJ20" i="29"/>
  <c r="AI20" i="29"/>
  <c r="AF20" i="29"/>
  <c r="AE20" i="29"/>
  <c r="Z20" i="29"/>
  <c r="Y20" i="29"/>
  <c r="X20" i="29"/>
  <c r="V20" i="29"/>
  <c r="U20" i="29"/>
  <c r="T20" i="29"/>
  <c r="S20" i="29"/>
  <c r="AR19" i="29"/>
  <c r="BB19" i="29" s="1"/>
  <c r="AQ19" i="29"/>
  <c r="BA19" i="29" s="1"/>
  <c r="AG19" i="29"/>
  <c r="AY19" i="29" s="1"/>
  <c r="AA19" i="29"/>
  <c r="AV19" i="29" s="1"/>
  <c r="R19" i="29"/>
  <c r="W19" i="29" s="1"/>
  <c r="AD19" i="29" s="1"/>
  <c r="AX19" i="29" s="1"/>
  <c r="AR18" i="29"/>
  <c r="BB18" i="29" s="1"/>
  <c r="AQ18" i="29"/>
  <c r="AG18" i="29"/>
  <c r="AA18" i="29"/>
  <c r="R18" i="29"/>
  <c r="W18" i="29" s="1"/>
  <c r="AC18" i="29" s="1"/>
  <c r="AP17" i="29"/>
  <c r="AO17" i="29"/>
  <c r="AN17" i="29"/>
  <c r="AM17" i="29"/>
  <c r="AL17" i="29"/>
  <c r="AK17" i="29"/>
  <c r="AJ17" i="29"/>
  <c r="AI17" i="29"/>
  <c r="AF17" i="29"/>
  <c r="AE17" i="29"/>
  <c r="Z17" i="29"/>
  <c r="Y17" i="29"/>
  <c r="X17" i="29"/>
  <c r="V17" i="29"/>
  <c r="U17" i="29"/>
  <c r="T17" i="29"/>
  <c r="S17" i="29"/>
  <c r="AR16" i="29"/>
  <c r="BB16" i="29" s="1"/>
  <c r="AQ16" i="29"/>
  <c r="BA16" i="29" s="1"/>
  <c r="AG16" i="29"/>
  <c r="AY16" i="29" s="1"/>
  <c r="AA16" i="29"/>
  <c r="AV16" i="29" s="1"/>
  <c r="R16" i="29"/>
  <c r="W16" i="29" s="1"/>
  <c r="AR15" i="29"/>
  <c r="AQ15" i="29"/>
  <c r="BA15" i="29" s="1"/>
  <c r="AG15" i="29"/>
  <c r="AY15" i="29" s="1"/>
  <c r="AA15" i="29"/>
  <c r="AV15" i="29" s="1"/>
  <c r="R15" i="29"/>
  <c r="W15" i="29" s="1"/>
  <c r="AU15" i="29" s="1"/>
  <c r="AR14" i="29"/>
  <c r="AQ14" i="29"/>
  <c r="AG14" i="29"/>
  <c r="AY14" i="29" s="1"/>
  <c r="AA14" i="29"/>
  <c r="AV14" i="29" s="1"/>
  <c r="R14" i="29"/>
  <c r="AP13" i="29"/>
  <c r="AO13" i="29"/>
  <c r="AN13" i="29"/>
  <c r="AM13" i="29"/>
  <c r="AL13" i="29"/>
  <c r="AK13" i="29"/>
  <c r="AJ13" i="29"/>
  <c r="AI13" i="29"/>
  <c r="AF13" i="29"/>
  <c r="AE13" i="29"/>
  <c r="Z13" i="29"/>
  <c r="Y13" i="29"/>
  <c r="X13" i="29"/>
  <c r="V13" i="29"/>
  <c r="U13" i="29"/>
  <c r="T13" i="29"/>
  <c r="S13" i="29"/>
  <c r="AR12" i="29"/>
  <c r="AR202" i="29" s="1"/>
  <c r="AQ12" i="29"/>
  <c r="AQ202" i="29" s="1"/>
  <c r="AG12" i="29"/>
  <c r="AG202" i="29" s="1"/>
  <c r="AA12" i="29"/>
  <c r="AA202" i="29" s="1"/>
  <c r="R12" i="29"/>
  <c r="R202" i="29" s="1"/>
  <c r="AG130" i="40" l="1"/>
  <c r="AA174" i="40"/>
  <c r="AS94" i="29"/>
  <c r="AZ94" i="29" s="1"/>
  <c r="AC39" i="40"/>
  <c r="AW39" i="40" s="1"/>
  <c r="R178" i="40"/>
  <c r="AB104" i="40"/>
  <c r="AB218" i="32"/>
  <c r="AR127" i="40"/>
  <c r="AQ178" i="40"/>
  <c r="AS135" i="40"/>
  <c r="AZ135" i="40" s="1"/>
  <c r="AR178" i="40"/>
  <c r="AG179" i="40"/>
  <c r="AB40" i="40"/>
  <c r="AS288" i="32"/>
  <c r="AZ288" i="32" s="1"/>
  <c r="AC117" i="40"/>
  <c r="AW117" i="40" s="1"/>
  <c r="AB83" i="40"/>
  <c r="AR172" i="40"/>
  <c r="AB94" i="29"/>
  <c r="AS190" i="32"/>
  <c r="AZ190" i="32" s="1"/>
  <c r="AQ174" i="40"/>
  <c r="AS111" i="40"/>
  <c r="AZ111" i="40" s="1"/>
  <c r="AS61" i="40"/>
  <c r="AZ61" i="40" s="1"/>
  <c r="AU64" i="40"/>
  <c r="AC64" i="40"/>
  <c r="AW64" i="40" s="1"/>
  <c r="AU162" i="40"/>
  <c r="AB123" i="40"/>
  <c r="AA110" i="40"/>
  <c r="AB100" i="40"/>
  <c r="AA172" i="40"/>
  <c r="R175" i="29"/>
  <c r="AS121" i="40"/>
  <c r="AZ121" i="40" s="1"/>
  <c r="AS97" i="40"/>
  <c r="AZ97" i="40" s="1"/>
  <c r="AS47" i="40"/>
  <c r="AZ47" i="40" s="1"/>
  <c r="AS29" i="40"/>
  <c r="AZ29" i="40" s="1"/>
  <c r="AR179" i="40"/>
  <c r="AY56" i="29"/>
  <c r="AQ20" i="29"/>
  <c r="AQ56" i="29"/>
  <c r="AS90" i="30"/>
  <c r="AZ90" i="30" s="1"/>
  <c r="AG178" i="40"/>
  <c r="AB111" i="40"/>
  <c r="R67" i="31"/>
  <c r="AQ172" i="40"/>
  <c r="V166" i="40"/>
  <c r="O20" i="47" s="1"/>
  <c r="AS153" i="40"/>
  <c r="AZ153" i="40" s="1"/>
  <c r="AD136" i="40"/>
  <c r="AX136" i="40" s="1"/>
  <c r="AS91" i="40"/>
  <c r="AZ91" i="40" s="1"/>
  <c r="AB50" i="40"/>
  <c r="AG25" i="40"/>
  <c r="AU123" i="40"/>
  <c r="AS51" i="32"/>
  <c r="AZ51" i="32" s="1"/>
  <c r="AS189" i="32"/>
  <c r="AZ189" i="32" s="1"/>
  <c r="AC136" i="40"/>
  <c r="AW136" i="40" s="1"/>
  <c r="AQ127" i="40"/>
  <c r="AB97" i="40"/>
  <c r="AG92" i="40"/>
  <c r="AS79" i="40"/>
  <c r="AZ79" i="40" s="1"/>
  <c r="AS75" i="40"/>
  <c r="AZ75" i="40" s="1"/>
  <c r="AS63" i="40"/>
  <c r="AZ63" i="40" s="1"/>
  <c r="R38" i="40"/>
  <c r="AY128" i="40"/>
  <c r="AY178" i="40" s="1"/>
  <c r="AS122" i="40"/>
  <c r="AZ122" i="40" s="1"/>
  <c r="AA179" i="40"/>
  <c r="AA23" i="40"/>
  <c r="AY19" i="40"/>
  <c r="AS142" i="29"/>
  <c r="AZ142" i="29" s="1"/>
  <c r="AB68" i="30"/>
  <c r="BA67" i="31"/>
  <c r="AB269" i="32"/>
  <c r="AB153" i="40"/>
  <c r="AS126" i="40"/>
  <c r="AZ126" i="40" s="1"/>
  <c r="AD123" i="40"/>
  <c r="AX123" i="40" s="1"/>
  <c r="BB109" i="40"/>
  <c r="BB110" i="40" s="1"/>
  <c r="AU54" i="40"/>
  <c r="AS33" i="40"/>
  <c r="AZ33" i="40" s="1"/>
  <c r="AS31" i="40"/>
  <c r="AZ31" i="40" s="1"/>
  <c r="AB27" i="40"/>
  <c r="AB132" i="29"/>
  <c r="AS153" i="29"/>
  <c r="AZ153" i="29" s="1"/>
  <c r="AB97" i="30"/>
  <c r="AS58" i="31"/>
  <c r="AZ58" i="31" s="1"/>
  <c r="BA153" i="40"/>
  <c r="BB135" i="40"/>
  <c r="BA127" i="40"/>
  <c r="AS119" i="40"/>
  <c r="AZ119" i="40" s="1"/>
  <c r="AY89" i="40"/>
  <c r="AY92" i="40" s="1"/>
  <c r="BA63" i="40"/>
  <c r="AC50" i="40"/>
  <c r="AW50" i="40" s="1"/>
  <c r="AS49" i="40"/>
  <c r="AZ49" i="40" s="1"/>
  <c r="AS42" i="40"/>
  <c r="AZ42" i="40" s="1"/>
  <c r="AS28" i="40"/>
  <c r="AZ28" i="40" s="1"/>
  <c r="AZ174" i="40" s="1"/>
  <c r="AC55" i="40"/>
  <c r="AW55" i="40" s="1"/>
  <c r="AB55" i="40"/>
  <c r="AU133" i="40"/>
  <c r="AD133" i="40"/>
  <c r="AX133" i="40" s="1"/>
  <c r="AU156" i="40"/>
  <c r="AC156" i="40"/>
  <c r="AW156" i="40" s="1"/>
  <c r="AD156" i="40"/>
  <c r="AX156" i="40" s="1"/>
  <c r="AU146" i="40"/>
  <c r="AB146" i="40"/>
  <c r="AC146" i="40"/>
  <c r="AW146" i="40" s="1"/>
  <c r="AD146" i="40"/>
  <c r="AX146" i="40" s="1"/>
  <c r="AY172" i="40"/>
  <c r="AU126" i="40"/>
  <c r="AU127" i="40" s="1"/>
  <c r="AB126" i="40"/>
  <c r="AC126" i="40"/>
  <c r="AW126" i="40" s="1"/>
  <c r="AD126" i="40"/>
  <c r="AX126" i="40" s="1"/>
  <c r="BB151" i="40"/>
  <c r="AS87" i="40"/>
  <c r="AZ87" i="40" s="1"/>
  <c r="BB87" i="40"/>
  <c r="W52" i="40"/>
  <c r="AB52" i="40" s="1"/>
  <c r="R53" i="40"/>
  <c r="AS14" i="40"/>
  <c r="AZ14" i="40" s="1"/>
  <c r="BA14" i="40"/>
  <c r="K306" i="32"/>
  <c r="Q306" i="32"/>
  <c r="AS159" i="40"/>
  <c r="AZ159" i="40" s="1"/>
  <c r="AS132" i="40"/>
  <c r="AZ132" i="40" s="1"/>
  <c r="AA127" i="40"/>
  <c r="AS123" i="40"/>
  <c r="AZ123" i="40" s="1"/>
  <c r="BA122" i="40"/>
  <c r="AB121" i="40"/>
  <c r="AQ124" i="40"/>
  <c r="AB117" i="40"/>
  <c r="AU111" i="40"/>
  <c r="AS107" i="40"/>
  <c r="AZ107" i="40" s="1"/>
  <c r="AU106" i="40"/>
  <c r="AS100" i="40"/>
  <c r="AZ100" i="40" s="1"/>
  <c r="AS99" i="40"/>
  <c r="AZ99" i="40" s="1"/>
  <c r="AS84" i="40"/>
  <c r="AZ84" i="40" s="1"/>
  <c r="AS57" i="40"/>
  <c r="AZ57" i="40" s="1"/>
  <c r="BB52" i="40"/>
  <c r="BB53" i="40" s="1"/>
  <c r="AU50" i="40"/>
  <c r="AS164" i="32"/>
  <c r="AZ164" i="32" s="1"/>
  <c r="AG172" i="40"/>
  <c r="AS163" i="40"/>
  <c r="AZ163" i="40" s="1"/>
  <c r="AQ151" i="40"/>
  <c r="AU100" i="40"/>
  <c r="AD100" i="40"/>
  <c r="AX100" i="40" s="1"/>
  <c r="BA82" i="40"/>
  <c r="AS82" i="40"/>
  <c r="AZ82" i="40" s="1"/>
  <c r="AU47" i="40"/>
  <c r="AD47" i="40"/>
  <c r="AX47" i="40" s="1"/>
  <c r="BA42" i="40"/>
  <c r="R137" i="39"/>
  <c r="AQ161" i="40"/>
  <c r="R161" i="40"/>
  <c r="R124" i="40"/>
  <c r="AS78" i="40"/>
  <c r="AZ78" i="40" s="1"/>
  <c r="AS65" i="40"/>
  <c r="AZ65" i="40" s="1"/>
  <c r="BA50" i="40"/>
  <c r="AS50" i="40"/>
  <c r="AZ50" i="40" s="1"/>
  <c r="AD35" i="40"/>
  <c r="AX35" i="40" s="1"/>
  <c r="AU35" i="40"/>
  <c r="R172" i="40"/>
  <c r="W34" i="40"/>
  <c r="AC34" i="40" s="1"/>
  <c r="AS14" i="29"/>
  <c r="AZ14" i="29" s="1"/>
  <c r="R37" i="29"/>
  <c r="AS74" i="29"/>
  <c r="AZ74" i="29" s="1"/>
  <c r="AS107" i="29"/>
  <c r="AZ107" i="29" s="1"/>
  <c r="AS150" i="29"/>
  <c r="AZ150" i="29" s="1"/>
  <c r="AS168" i="29"/>
  <c r="AZ168" i="29" s="1"/>
  <c r="Y103" i="30"/>
  <c r="AK103" i="30"/>
  <c r="AS33" i="31"/>
  <c r="AZ33" i="31" s="1"/>
  <c r="AB135" i="32"/>
  <c r="AS211" i="32"/>
  <c r="AZ211" i="32" s="1"/>
  <c r="AQ171" i="40"/>
  <c r="AS156" i="40"/>
  <c r="AZ156" i="40" s="1"/>
  <c r="AV155" i="40"/>
  <c r="AC153" i="40"/>
  <c r="AW153" i="40" s="1"/>
  <c r="AU142" i="40"/>
  <c r="AB140" i="40"/>
  <c r="AS136" i="40"/>
  <c r="AZ136" i="40" s="1"/>
  <c r="AS125" i="40"/>
  <c r="AZ125" i="40" s="1"/>
  <c r="AV124" i="40"/>
  <c r="AA114" i="40"/>
  <c r="BA99" i="40"/>
  <c r="AQ92" i="40"/>
  <c r="AV92" i="40"/>
  <c r="AB82" i="40"/>
  <c r="AS69" i="40"/>
  <c r="AZ69" i="40" s="1"/>
  <c r="AU69" i="40"/>
  <c r="AD69" i="40"/>
  <c r="AX69" i="40" s="1"/>
  <c r="AD64" i="40"/>
  <c r="AX64" i="40" s="1"/>
  <c r="AB64" i="40"/>
  <c r="BA59" i="40"/>
  <c r="AS59" i="40"/>
  <c r="AZ59" i="40" s="1"/>
  <c r="BB49" i="40"/>
  <c r="AS36" i="40"/>
  <c r="AZ36" i="40" s="1"/>
  <c r="AB30" i="40"/>
  <c r="AA19" i="40"/>
  <c r="AY45" i="29"/>
  <c r="R49" i="29"/>
  <c r="AS61" i="29"/>
  <c r="AZ61" i="29" s="1"/>
  <c r="AS31" i="30"/>
  <c r="AZ31" i="30" s="1"/>
  <c r="AB213" i="32"/>
  <c r="AS234" i="32"/>
  <c r="AZ234" i="32" s="1"/>
  <c r="AB238" i="32"/>
  <c r="AD121" i="39"/>
  <c r="AX121" i="39" s="1"/>
  <c r="R179" i="40"/>
  <c r="R165" i="40"/>
  <c r="AB134" i="40"/>
  <c r="AA118" i="40"/>
  <c r="AD117" i="40"/>
  <c r="AX117" i="40" s="1"/>
  <c r="AC111" i="40"/>
  <c r="AW111" i="40" s="1"/>
  <c r="W109" i="40"/>
  <c r="AD109" i="40" s="1"/>
  <c r="AC100" i="40"/>
  <c r="AW100" i="40" s="1"/>
  <c r="BA91" i="40"/>
  <c r="AU85" i="40"/>
  <c r="AD85" i="40"/>
  <c r="AX85" i="40" s="1"/>
  <c r="AD75" i="40"/>
  <c r="AX75" i="40" s="1"/>
  <c r="AU75" i="40"/>
  <c r="AS56" i="40"/>
  <c r="AZ56" i="40" s="1"/>
  <c r="BA56" i="40"/>
  <c r="AD50" i="40"/>
  <c r="AX50" i="40" s="1"/>
  <c r="AD33" i="40"/>
  <c r="AX33" i="40" s="1"/>
  <c r="AB33" i="40"/>
  <c r="BA29" i="40"/>
  <c r="AB79" i="40"/>
  <c r="AB66" i="40"/>
  <c r="AC73" i="40"/>
  <c r="AW73" i="40" s="1"/>
  <c r="AB73" i="40"/>
  <c r="AU72" i="40"/>
  <c r="AB72" i="40"/>
  <c r="AC72" i="40"/>
  <c r="AW72" i="40" s="1"/>
  <c r="AD72" i="40"/>
  <c r="AX72" i="40" s="1"/>
  <c r="AC45" i="40"/>
  <c r="AW45" i="40" s="1"/>
  <c r="AB45" i="40"/>
  <c r="AU95" i="40"/>
  <c r="AB95" i="40"/>
  <c r="R177" i="40"/>
  <c r="AG176" i="40"/>
  <c r="AC160" i="40"/>
  <c r="AW160" i="40" s="1"/>
  <c r="AD160" i="40"/>
  <c r="AX160" i="40" s="1"/>
  <c r="AC157" i="40"/>
  <c r="AW157" i="40" s="1"/>
  <c r="AB157" i="40"/>
  <c r="AD157" i="40"/>
  <c r="AX157" i="40" s="1"/>
  <c r="W154" i="40"/>
  <c r="W155" i="40" s="1"/>
  <c r="R155" i="40"/>
  <c r="AG137" i="40"/>
  <c r="AV127" i="40"/>
  <c r="BB120" i="40"/>
  <c r="BB124" i="40" s="1"/>
  <c r="AR124" i="40"/>
  <c r="BA76" i="40"/>
  <c r="AS76" i="40"/>
  <c r="AZ76" i="40" s="1"/>
  <c r="AD61" i="40"/>
  <c r="AX61" i="40" s="1"/>
  <c r="AB61" i="40"/>
  <c r="AC61" i="40"/>
  <c r="AW61" i="40" s="1"/>
  <c r="AY55" i="40"/>
  <c r="AG173" i="40"/>
  <c r="R44" i="40"/>
  <c r="AV43" i="40"/>
  <c r="AV44" i="40" s="1"/>
  <c r="AA44" i="40"/>
  <c r="W24" i="40"/>
  <c r="AC24" i="40" s="1"/>
  <c r="R25" i="40"/>
  <c r="AS18" i="40"/>
  <c r="AZ18" i="40" s="1"/>
  <c r="BA18" i="40"/>
  <c r="AQ46" i="39"/>
  <c r="R56" i="29"/>
  <c r="AY39" i="32"/>
  <c r="AN306" i="32"/>
  <c r="AR174" i="40"/>
  <c r="X166" i="40"/>
  <c r="AI166" i="40"/>
  <c r="AB20" i="47" s="1"/>
  <c r="AC131" i="40"/>
  <c r="AW131" i="40" s="1"/>
  <c r="AB131" i="40"/>
  <c r="AD131" i="40"/>
  <c r="AX131" i="40" s="1"/>
  <c r="AC115" i="40"/>
  <c r="AW115" i="40" s="1"/>
  <c r="AB115" i="40"/>
  <c r="AS106" i="40"/>
  <c r="AZ106" i="40" s="1"/>
  <c r="BA106" i="40"/>
  <c r="AB91" i="40"/>
  <c r="AC91" i="40"/>
  <c r="AW91" i="40" s="1"/>
  <c r="AU91" i="40"/>
  <c r="AD91" i="40"/>
  <c r="AX91" i="40" s="1"/>
  <c r="AU82" i="40"/>
  <c r="AC82" i="40"/>
  <c r="AW82" i="40" s="1"/>
  <c r="AD82" i="40"/>
  <c r="AX82" i="40" s="1"/>
  <c r="BA72" i="40"/>
  <c r="AS72" i="40"/>
  <c r="AZ72" i="40" s="1"/>
  <c r="AS71" i="40"/>
  <c r="AZ71" i="40" s="1"/>
  <c r="BB71" i="40"/>
  <c r="BB74" i="40" s="1"/>
  <c r="W60" i="40"/>
  <c r="AB54" i="40"/>
  <c r="AS46" i="40"/>
  <c r="AZ46" i="40" s="1"/>
  <c r="AB43" i="40"/>
  <c r="AC43" i="40"/>
  <c r="AW43" i="40" s="1"/>
  <c r="AU43" i="40"/>
  <c r="AD43" i="40"/>
  <c r="AX43" i="40" s="1"/>
  <c r="AS39" i="40"/>
  <c r="AZ39" i="40" s="1"/>
  <c r="AQ44" i="40"/>
  <c r="AC22" i="40"/>
  <c r="AW22" i="40" s="1"/>
  <c r="AD22" i="40"/>
  <c r="AX22" i="40" s="1"/>
  <c r="AS12" i="40"/>
  <c r="AZ12" i="40" s="1"/>
  <c r="AU26" i="40"/>
  <c r="AC26" i="40"/>
  <c r="AW26" i="40" s="1"/>
  <c r="AD26" i="40"/>
  <c r="AX26" i="40" s="1"/>
  <c r="BA65" i="30"/>
  <c r="AV301" i="32"/>
  <c r="AV302" i="32" s="1"/>
  <c r="AP127" i="39"/>
  <c r="AN127" i="39"/>
  <c r="AG177" i="40"/>
  <c r="AB163" i="40"/>
  <c r="AC163" i="40"/>
  <c r="AW163" i="40" s="1"/>
  <c r="W165" i="40"/>
  <c r="AS158" i="40"/>
  <c r="AZ158" i="40" s="1"/>
  <c r="BB158" i="40"/>
  <c r="BB161" i="40" s="1"/>
  <c r="AU149" i="40"/>
  <c r="AC149" i="40"/>
  <c r="AW149" i="40" s="1"/>
  <c r="AD149" i="40"/>
  <c r="AX149" i="40" s="1"/>
  <c r="AY114" i="40"/>
  <c r="AQ110" i="40"/>
  <c r="AS103" i="40"/>
  <c r="AZ103" i="40" s="1"/>
  <c r="AQ108" i="40"/>
  <c r="BA103" i="40"/>
  <c r="AB86" i="40"/>
  <c r="AS68" i="40"/>
  <c r="AZ68" i="40" s="1"/>
  <c r="AQ74" i="40"/>
  <c r="AS66" i="40"/>
  <c r="AZ66" i="40" s="1"/>
  <c r="BA66" i="40"/>
  <c r="AA53" i="40"/>
  <c r="AA178" i="40"/>
  <c r="AV52" i="40"/>
  <c r="AV53" i="40" s="1"/>
  <c r="AG44" i="40"/>
  <c r="AY44" i="40"/>
  <c r="AS35" i="40"/>
  <c r="AZ35" i="40" s="1"/>
  <c r="BA35" i="40"/>
  <c r="AQ177" i="40"/>
  <c r="AB29" i="40"/>
  <c r="AC29" i="40"/>
  <c r="AW29" i="40" s="1"/>
  <c r="AU29" i="40"/>
  <c r="AD29" i="40"/>
  <c r="AX29" i="40" s="1"/>
  <c r="BA26" i="40"/>
  <c r="AS26" i="40"/>
  <c r="AZ26" i="40" s="1"/>
  <c r="BB24" i="40"/>
  <c r="AR25" i="40"/>
  <c r="AA176" i="40"/>
  <c r="AV14" i="40"/>
  <c r="AC13" i="40"/>
  <c r="AW13" i="40" s="1"/>
  <c r="AB13" i="40"/>
  <c r="AU159" i="40"/>
  <c r="AD159" i="40"/>
  <c r="AX159" i="40" s="1"/>
  <c r="BA149" i="40"/>
  <c r="AS149" i="40"/>
  <c r="AZ149" i="40" s="1"/>
  <c r="AY137" i="40"/>
  <c r="AS21" i="40"/>
  <c r="AZ21" i="40" s="1"/>
  <c r="BA21" i="40"/>
  <c r="AS153" i="32"/>
  <c r="AZ153" i="32" s="1"/>
  <c r="AC59" i="32"/>
  <c r="AB64" i="39"/>
  <c r="AS87" i="39"/>
  <c r="AZ87" i="39" s="1"/>
  <c r="AQ179" i="40"/>
  <c r="AA171" i="40"/>
  <c r="AC159" i="40"/>
  <c r="AW159" i="40" s="1"/>
  <c r="AS142" i="40"/>
  <c r="AZ142" i="40" s="1"/>
  <c r="BA142" i="40"/>
  <c r="BB131" i="40"/>
  <c r="AR137" i="40"/>
  <c r="BB128" i="40"/>
  <c r="BB130" i="40" s="1"/>
  <c r="AR130" i="40"/>
  <c r="AS117" i="40"/>
  <c r="AZ117" i="40" s="1"/>
  <c r="AS116" i="40"/>
  <c r="AZ116" i="40" s="1"/>
  <c r="BB116" i="40"/>
  <c r="AD97" i="40"/>
  <c r="AX97" i="40" s="1"/>
  <c r="AC97" i="40"/>
  <c r="AW97" i="40" s="1"/>
  <c r="R92" i="40"/>
  <c r="W90" i="40"/>
  <c r="W92" i="40" s="1"/>
  <c r="W76" i="40"/>
  <c r="R81" i="40"/>
  <c r="BB40" i="40"/>
  <c r="BB44" i="40" s="1"/>
  <c r="AR44" i="40"/>
  <c r="AV36" i="40"/>
  <c r="AA177" i="40"/>
  <c r="AR176" i="40"/>
  <c r="W16" i="40"/>
  <c r="AU16" i="40" s="1"/>
  <c r="R170" i="40"/>
  <c r="AR92" i="40"/>
  <c r="BB90" i="40"/>
  <c r="BB92" i="40" s="1"/>
  <c r="W68" i="40"/>
  <c r="W74" i="40" s="1"/>
  <c r="R74" i="40"/>
  <c r="AV61" i="40"/>
  <c r="AV67" i="40" s="1"/>
  <c r="AA67" i="40"/>
  <c r="AS139" i="29"/>
  <c r="AZ139" i="29" s="1"/>
  <c r="Q192" i="29"/>
  <c r="Y192" i="29"/>
  <c r="AK192" i="29"/>
  <c r="AB28" i="39"/>
  <c r="AN166" i="40"/>
  <c r="AG20" i="47" s="1"/>
  <c r="AD134" i="40"/>
  <c r="AX134" i="40" s="1"/>
  <c r="AS129" i="40"/>
  <c r="AZ129" i="40" s="1"/>
  <c r="BA129" i="40"/>
  <c r="AS113" i="40"/>
  <c r="AZ113" i="40" s="1"/>
  <c r="BA113" i="40"/>
  <c r="AB107" i="40"/>
  <c r="AC107" i="40"/>
  <c r="AW107" i="40" s="1"/>
  <c r="W94" i="40"/>
  <c r="AU94" i="40" s="1"/>
  <c r="R98" i="40"/>
  <c r="AC93" i="40"/>
  <c r="AW93" i="40" s="1"/>
  <c r="AB93" i="40"/>
  <c r="AS90" i="40"/>
  <c r="AZ90" i="40" s="1"/>
  <c r="BA75" i="40"/>
  <c r="AD54" i="40"/>
  <c r="AX54" i="40" s="1"/>
  <c r="BA46" i="40"/>
  <c r="AS43" i="40"/>
  <c r="AZ43" i="40" s="1"/>
  <c r="AS41" i="40"/>
  <c r="AZ41" i="40" s="1"/>
  <c r="BA41" i="40"/>
  <c r="BA39" i="40"/>
  <c r="AB36" i="40"/>
  <c r="AC36" i="40"/>
  <c r="AW36" i="40" s="1"/>
  <c r="AS22" i="40"/>
  <c r="AZ22" i="40" s="1"/>
  <c r="BA22" i="40"/>
  <c r="J169" i="40"/>
  <c r="Q169" i="40"/>
  <c r="K169" i="40"/>
  <c r="AV165" i="40"/>
  <c r="AB147" i="40"/>
  <c r="AS146" i="40"/>
  <c r="AZ146" i="40" s="1"/>
  <c r="AC140" i="40"/>
  <c r="AW140" i="40" s="1"/>
  <c r="AS139" i="40"/>
  <c r="AZ139" i="40" s="1"/>
  <c r="AC133" i="40"/>
  <c r="AW133" i="40" s="1"/>
  <c r="R127" i="40"/>
  <c r="AC123" i="40"/>
  <c r="AW123" i="40" s="1"/>
  <c r="AD122" i="40"/>
  <c r="AX122" i="40" s="1"/>
  <c r="AB101" i="40"/>
  <c r="AR102" i="40"/>
  <c r="AB96" i="40"/>
  <c r="AS85" i="40"/>
  <c r="AZ85" i="40" s="1"/>
  <c r="AB85" i="40"/>
  <c r="AB69" i="40"/>
  <c r="AD66" i="40"/>
  <c r="AX66" i="40" s="1"/>
  <c r="AS64" i="40"/>
  <c r="AZ64" i="40" s="1"/>
  <c r="R60" i="40"/>
  <c r="AS54" i="40"/>
  <c r="AZ54" i="40" s="1"/>
  <c r="AB48" i="40"/>
  <c r="AB47" i="40"/>
  <c r="AO169" i="40"/>
  <c r="AI169" i="40"/>
  <c r="P169" i="40"/>
  <c r="AF166" i="40"/>
  <c r="Y20" i="47" s="1"/>
  <c r="AD152" i="40"/>
  <c r="AX152" i="40" s="1"/>
  <c r="AS133" i="40"/>
  <c r="AZ133" i="40" s="1"/>
  <c r="R102" i="40"/>
  <c r="AC66" i="40"/>
  <c r="AW66" i="40" s="1"/>
  <c r="AG19" i="40"/>
  <c r="AV19" i="40"/>
  <c r="AN169" i="40"/>
  <c r="V169" i="40"/>
  <c r="S166" i="40"/>
  <c r="L20" i="47" s="1"/>
  <c r="AA130" i="40"/>
  <c r="Z166" i="40"/>
  <c r="S20" i="47" s="1"/>
  <c r="AK166" i="40"/>
  <c r="AD20" i="47" s="1"/>
  <c r="Y166" i="40"/>
  <c r="R20" i="47" s="1"/>
  <c r="AO166" i="40"/>
  <c r="AH20" i="47" s="1"/>
  <c r="AS148" i="40"/>
  <c r="AZ148" i="40" s="1"/>
  <c r="BB127" i="40"/>
  <c r="AY127" i="40"/>
  <c r="R118" i="40"/>
  <c r="AS109" i="40"/>
  <c r="AS110" i="40" s="1"/>
  <c r="R51" i="40"/>
  <c r="AC33" i="40"/>
  <c r="AW33" i="40" s="1"/>
  <c r="R23" i="40"/>
  <c r="AB135" i="40"/>
  <c r="AC135" i="40"/>
  <c r="AW135" i="40" s="1"/>
  <c r="AD135" i="40"/>
  <c r="AX135" i="40" s="1"/>
  <c r="AU135" i="40"/>
  <c r="W177" i="40"/>
  <c r="AB148" i="40"/>
  <c r="AC148" i="40"/>
  <c r="AW148" i="40" s="1"/>
  <c r="AD148" i="40"/>
  <c r="AX148" i="40" s="1"/>
  <c r="AU148" i="40"/>
  <c r="AB158" i="40"/>
  <c r="AC158" i="40"/>
  <c r="AW158" i="40" s="1"/>
  <c r="AD158" i="40"/>
  <c r="AX158" i="40" s="1"/>
  <c r="W161" i="40"/>
  <c r="AU158" i="40"/>
  <c r="AP169" i="40"/>
  <c r="AJ169" i="40"/>
  <c r="Y169" i="40"/>
  <c r="L169" i="40"/>
  <c r="AS164" i="40"/>
  <c r="AZ164" i="40" s="1"/>
  <c r="BA164" i="40"/>
  <c r="BA165" i="40" s="1"/>
  <c r="AG155" i="40"/>
  <c r="AY152" i="40"/>
  <c r="AY155" i="40" s="1"/>
  <c r="AS150" i="40"/>
  <c r="AZ150" i="40" s="1"/>
  <c r="BA150" i="40"/>
  <c r="AS143" i="40"/>
  <c r="AZ143" i="40" s="1"/>
  <c r="AU90" i="30"/>
  <c r="AS58" i="29"/>
  <c r="AZ58" i="29" s="1"/>
  <c r="AB52" i="39"/>
  <c r="X169" i="40"/>
  <c r="AS154" i="40"/>
  <c r="AZ154" i="40" s="1"/>
  <c r="BA154" i="40"/>
  <c r="AA151" i="40"/>
  <c r="AV147" i="40"/>
  <c r="AV151" i="40" s="1"/>
  <c r="AD143" i="40"/>
  <c r="AX143" i="40" s="1"/>
  <c r="AU143" i="40"/>
  <c r="W139" i="40"/>
  <c r="W144" i="40" s="1"/>
  <c r="R144" i="40"/>
  <c r="AS138" i="40"/>
  <c r="BA138" i="40"/>
  <c r="AA170" i="40"/>
  <c r="AV131" i="40"/>
  <c r="AV137" i="40" s="1"/>
  <c r="AY119" i="40"/>
  <c r="AY124" i="40" s="1"/>
  <c r="AG124" i="40"/>
  <c r="BB115" i="40"/>
  <c r="AR170" i="40"/>
  <c r="AR118" i="40"/>
  <c r="AS101" i="40"/>
  <c r="AZ101" i="40" s="1"/>
  <c r="BA101" i="40"/>
  <c r="BB94" i="40"/>
  <c r="BB98" i="40" s="1"/>
  <c r="AS94" i="40"/>
  <c r="AZ94" i="40" s="1"/>
  <c r="AR98" i="40"/>
  <c r="AS77" i="40"/>
  <c r="AZ77" i="40" s="1"/>
  <c r="BA77" i="40"/>
  <c r="AV64" i="29"/>
  <c r="AY68" i="29"/>
  <c r="AA81" i="29"/>
  <c r="AS85" i="29"/>
  <c r="AZ85" i="29" s="1"/>
  <c r="L192" i="29"/>
  <c r="P192" i="29"/>
  <c r="AN192" i="29"/>
  <c r="R75" i="30"/>
  <c r="AC90" i="30"/>
  <c r="AW90" i="30" s="1"/>
  <c r="AS20" i="31"/>
  <c r="AZ20" i="31" s="1"/>
  <c r="BA51" i="32"/>
  <c r="AS118" i="32"/>
  <c r="AZ118" i="32" s="1"/>
  <c r="AS232" i="32"/>
  <c r="AZ232" i="32" s="1"/>
  <c r="AS257" i="32"/>
  <c r="AZ257" i="32" s="1"/>
  <c r="AA173" i="40"/>
  <c r="AF169" i="40"/>
  <c r="AL166" i="40"/>
  <c r="AE20" i="47" s="1"/>
  <c r="AB162" i="40"/>
  <c r="AC162" i="40"/>
  <c r="AB160" i="40"/>
  <c r="AA161" i="40"/>
  <c r="AV157" i="40"/>
  <c r="AV161" i="40" s="1"/>
  <c r="R151" i="40"/>
  <c r="AB150" i="40"/>
  <c r="AG151" i="40"/>
  <c r="AY145" i="40"/>
  <c r="AY151" i="40" s="1"/>
  <c r="AR144" i="40"/>
  <c r="AS140" i="40"/>
  <c r="AZ140" i="40" s="1"/>
  <c r="BB144" i="40"/>
  <c r="AM166" i="40"/>
  <c r="AF20" i="47" s="1"/>
  <c r="AV128" i="40"/>
  <c r="AB128" i="40"/>
  <c r="AC128" i="40"/>
  <c r="AD128" i="40"/>
  <c r="AU128" i="40"/>
  <c r="AS120" i="40"/>
  <c r="AZ120" i="40" s="1"/>
  <c r="BA120" i="40"/>
  <c r="AA124" i="40"/>
  <c r="T189" i="29"/>
  <c r="M15" i="47" s="1"/>
  <c r="AS45" i="30"/>
  <c r="AZ45" i="30" s="1"/>
  <c r="AQ30" i="29"/>
  <c r="AU143" i="29"/>
  <c r="AS63" i="30"/>
  <c r="AZ63" i="30" s="1"/>
  <c r="AA75" i="30"/>
  <c r="AY39" i="31"/>
  <c r="AY86" i="31" s="1"/>
  <c r="AP77" i="31"/>
  <c r="AN77" i="31"/>
  <c r="AS82" i="32"/>
  <c r="AZ82" i="32" s="1"/>
  <c r="BA288" i="32"/>
  <c r="R136" i="39"/>
  <c r="AR173" i="40"/>
  <c r="AM169" i="40"/>
  <c r="AE169" i="40"/>
  <c r="U169" i="40"/>
  <c r="O169" i="40"/>
  <c r="I169" i="40"/>
  <c r="AG161" i="40"/>
  <c r="AY158" i="40"/>
  <c r="AY161" i="40" s="1"/>
  <c r="AB152" i="40"/>
  <c r="AC152" i="40"/>
  <c r="AQ144" i="40"/>
  <c r="AB141" i="40"/>
  <c r="AC141" i="40"/>
  <c r="AW141" i="40" s="1"/>
  <c r="AD141" i="40"/>
  <c r="AX141" i="40" s="1"/>
  <c r="AU141" i="40"/>
  <c r="AD140" i="40"/>
  <c r="AX140" i="40" s="1"/>
  <c r="AU140" i="40"/>
  <c r="AY144" i="40"/>
  <c r="AG144" i="40"/>
  <c r="U166" i="40"/>
  <c r="N20" i="47" s="1"/>
  <c r="AS131" i="40"/>
  <c r="BA131" i="40"/>
  <c r="AQ137" i="40"/>
  <c r="AB125" i="40"/>
  <c r="W127" i="40"/>
  <c r="AC125" i="40"/>
  <c r="AD125" i="40"/>
  <c r="AY116" i="40"/>
  <c r="AY118" i="40" s="1"/>
  <c r="AG118" i="40"/>
  <c r="AG170" i="40"/>
  <c r="AS112" i="40"/>
  <c r="AZ112" i="40" s="1"/>
  <c r="AQ114" i="40"/>
  <c r="BA112" i="40"/>
  <c r="AB99" i="40"/>
  <c r="AC99" i="40"/>
  <c r="AD99" i="40"/>
  <c r="W102" i="40"/>
  <c r="AU99" i="40"/>
  <c r="AD89" i="40"/>
  <c r="AU89" i="40"/>
  <c r="AB89" i="40"/>
  <c r="AC89" i="40"/>
  <c r="BB27" i="29"/>
  <c r="AA156" i="29"/>
  <c r="AD69" i="29"/>
  <c r="AX69" i="29" s="1"/>
  <c r="AS12" i="30"/>
  <c r="AZ12" i="30" s="1"/>
  <c r="M77" i="31"/>
  <c r="AE77" i="31"/>
  <c r="AQ176" i="40"/>
  <c r="AQ173" i="40"/>
  <c r="AG171" i="40"/>
  <c r="AL169" i="40"/>
  <c r="T169" i="40"/>
  <c r="N169" i="40"/>
  <c r="AP166" i="40"/>
  <c r="AI20" i="47" s="1"/>
  <c r="AJ166" i="40"/>
  <c r="AC20" i="47" s="1"/>
  <c r="T166" i="40"/>
  <c r="M20" i="47" s="1"/>
  <c r="AB164" i="40"/>
  <c r="AC164" i="40"/>
  <c r="AW164" i="40" s="1"/>
  <c r="AD164" i="40"/>
  <c r="AX164" i="40" s="1"/>
  <c r="AU164" i="40"/>
  <c r="AR165" i="40"/>
  <c r="BB163" i="40"/>
  <c r="BB165" i="40" s="1"/>
  <c r="AD163" i="40"/>
  <c r="AX163" i="40" s="1"/>
  <c r="AU163" i="40"/>
  <c r="AQ165" i="40"/>
  <c r="AE166" i="40"/>
  <c r="X20" i="47" s="1"/>
  <c r="AS157" i="40"/>
  <c r="AZ157" i="40" s="1"/>
  <c r="BA157" i="40"/>
  <c r="AS147" i="40"/>
  <c r="AZ147" i="40" s="1"/>
  <c r="BA147" i="40"/>
  <c r="AB145" i="40"/>
  <c r="AC145" i="40"/>
  <c r="AD145" i="40"/>
  <c r="W151" i="40"/>
  <c r="AC143" i="40"/>
  <c r="AW143" i="40" s="1"/>
  <c r="AA144" i="40"/>
  <c r="AA137" i="40"/>
  <c r="AS134" i="40"/>
  <c r="AZ134" i="40" s="1"/>
  <c r="BA134" i="40"/>
  <c r="AB132" i="40"/>
  <c r="W137" i="40"/>
  <c r="AC132" i="40"/>
  <c r="AW132" i="40" s="1"/>
  <c r="AD132" i="40"/>
  <c r="W129" i="40"/>
  <c r="W130" i="40" s="1"/>
  <c r="R130" i="40"/>
  <c r="AS128" i="40"/>
  <c r="AQ130" i="40"/>
  <c r="BA128" i="40"/>
  <c r="AS105" i="40"/>
  <c r="AZ105" i="40" s="1"/>
  <c r="BA105" i="40"/>
  <c r="AQ102" i="40"/>
  <c r="BA95" i="40"/>
  <c r="BA98" i="40" s="1"/>
  <c r="AS95" i="40"/>
  <c r="AQ98" i="40"/>
  <c r="AB87" i="40"/>
  <c r="AC87" i="40"/>
  <c r="AW87" i="40" s="1"/>
  <c r="AD87" i="40"/>
  <c r="AX87" i="40" s="1"/>
  <c r="AU87" i="40"/>
  <c r="AB84" i="40"/>
  <c r="AC84" i="40"/>
  <c r="AW84" i="40" s="1"/>
  <c r="AD84" i="40"/>
  <c r="AX84" i="40" s="1"/>
  <c r="AU84" i="40"/>
  <c r="W88" i="40"/>
  <c r="AS38" i="29"/>
  <c r="AZ38" i="29" s="1"/>
  <c r="W54" i="29"/>
  <c r="AC54" i="29" s="1"/>
  <c r="AC56" i="29" s="1"/>
  <c r="AD84" i="29"/>
  <c r="AX84" i="29" s="1"/>
  <c r="AD143" i="29"/>
  <c r="AX143" i="29" s="1"/>
  <c r="AA161" i="29"/>
  <c r="AA37" i="30"/>
  <c r="AC62" i="30"/>
  <c r="AW62" i="30" s="1"/>
  <c r="AS87" i="30"/>
  <c r="AZ87" i="30" s="1"/>
  <c r="AB30" i="31"/>
  <c r="AQ316" i="32"/>
  <c r="AB241" i="32"/>
  <c r="AS98" i="39"/>
  <c r="AZ98" i="39" s="1"/>
  <c r="AR177" i="40"/>
  <c r="R176" i="40"/>
  <c r="R173" i="40"/>
  <c r="AR171" i="40"/>
  <c r="AQ170" i="40"/>
  <c r="AK169" i="40"/>
  <c r="Z169" i="40"/>
  <c r="S169" i="40"/>
  <c r="M169" i="40"/>
  <c r="AG165" i="40"/>
  <c r="AY162" i="40"/>
  <c r="AY165" i="40" s="1"/>
  <c r="AS160" i="40"/>
  <c r="AZ160" i="40" s="1"/>
  <c r="BA160" i="40"/>
  <c r="AR161" i="40"/>
  <c r="AR155" i="40"/>
  <c r="BB153" i="40"/>
  <c r="BB155" i="40" s="1"/>
  <c r="AD153" i="40"/>
  <c r="AX153" i="40" s="1"/>
  <c r="AU153" i="40"/>
  <c r="AQ155" i="40"/>
  <c r="AR151" i="40"/>
  <c r="AB143" i="40"/>
  <c r="AB142" i="40"/>
  <c r="AC142" i="40"/>
  <c r="AW142" i="40" s="1"/>
  <c r="AS141" i="40"/>
  <c r="AZ141" i="40" s="1"/>
  <c r="BA141" i="40"/>
  <c r="AV138" i="40"/>
  <c r="AV144" i="40" s="1"/>
  <c r="AB138" i="40"/>
  <c r="AC138" i="40"/>
  <c r="AD138" i="40"/>
  <c r="AU138" i="40"/>
  <c r="R137" i="40"/>
  <c r="AG127" i="40"/>
  <c r="AB122" i="40"/>
  <c r="AU122" i="40"/>
  <c r="W120" i="40"/>
  <c r="R171" i="40"/>
  <c r="AB113" i="40"/>
  <c r="AC113" i="40"/>
  <c r="AW113" i="40" s="1"/>
  <c r="AD113" i="40"/>
  <c r="AX113" i="40" s="1"/>
  <c r="AU113" i="40"/>
  <c r="AG108" i="40"/>
  <c r="AY103" i="40"/>
  <c r="AS162" i="40"/>
  <c r="AB159" i="40"/>
  <c r="AB156" i="40"/>
  <c r="AS152" i="40"/>
  <c r="AB149" i="40"/>
  <c r="AB136" i="40"/>
  <c r="AB133" i="40"/>
  <c r="AB119" i="40"/>
  <c r="AC119" i="40"/>
  <c r="AD119" i="40"/>
  <c r="AS115" i="40"/>
  <c r="BA115" i="40"/>
  <c r="BA118" i="40" s="1"/>
  <c r="AQ118" i="40"/>
  <c r="AB106" i="40"/>
  <c r="AC106" i="40"/>
  <c r="AW106" i="40" s="1"/>
  <c r="AV83" i="40"/>
  <c r="AV88" i="40" s="1"/>
  <c r="AA88" i="40"/>
  <c r="AB63" i="40"/>
  <c r="AC63" i="40"/>
  <c r="AW63" i="40" s="1"/>
  <c r="AD63" i="40"/>
  <c r="AX63" i="40" s="1"/>
  <c r="AU63" i="40"/>
  <c r="AA165" i="40"/>
  <c r="AU160" i="40"/>
  <c r="AU157" i="40"/>
  <c r="AA155" i="40"/>
  <c r="AU150" i="40"/>
  <c r="AU147" i="40"/>
  <c r="AS145" i="40"/>
  <c r="AU134" i="40"/>
  <c r="AU131" i="40"/>
  <c r="BA119" i="40"/>
  <c r="W116" i="40"/>
  <c r="AG114" i="40"/>
  <c r="AV114" i="40"/>
  <c r="AD107" i="40"/>
  <c r="AX107" i="40" s="1"/>
  <c r="AU107" i="40"/>
  <c r="AS104" i="40"/>
  <c r="AZ104" i="40" s="1"/>
  <c r="AA108" i="40"/>
  <c r="W103" i="40"/>
  <c r="R108" i="40"/>
  <c r="AA102" i="40"/>
  <c r="AV101" i="40"/>
  <c r="AY98" i="40"/>
  <c r="AA98" i="40"/>
  <c r="AV93" i="40"/>
  <c r="AV98" i="40" s="1"/>
  <c r="BB48" i="40"/>
  <c r="AR51" i="40"/>
  <c r="AA25" i="40"/>
  <c r="AV24" i="40"/>
  <c r="AD150" i="40"/>
  <c r="AX150" i="40" s="1"/>
  <c r="AD147" i="40"/>
  <c r="AX147" i="40" s="1"/>
  <c r="AB112" i="40"/>
  <c r="W114" i="40"/>
  <c r="AC112" i="40"/>
  <c r="AW112" i="40" s="1"/>
  <c r="AD112" i="40"/>
  <c r="AX112" i="40" s="1"/>
  <c r="AU112" i="40"/>
  <c r="BB111" i="40"/>
  <c r="BB114" i="40" s="1"/>
  <c r="AR114" i="40"/>
  <c r="AD104" i="40"/>
  <c r="AX104" i="40" s="1"/>
  <c r="AU104" i="40"/>
  <c r="BB108" i="40"/>
  <c r="AG102" i="40"/>
  <c r="AY99" i="40"/>
  <c r="AY102" i="40" s="1"/>
  <c r="BA89" i="40"/>
  <c r="AS89" i="40"/>
  <c r="AB78" i="40"/>
  <c r="AC78" i="40"/>
  <c r="AW78" i="40" s="1"/>
  <c r="AD78" i="40"/>
  <c r="AX78" i="40" s="1"/>
  <c r="AU78" i="40"/>
  <c r="AW69" i="40"/>
  <c r="AG74" i="40"/>
  <c r="AY68" i="40"/>
  <c r="AY74" i="40" s="1"/>
  <c r="AB56" i="40"/>
  <c r="AC56" i="40"/>
  <c r="AD56" i="40"/>
  <c r="AX56" i="40" s="1"/>
  <c r="AY49" i="40"/>
  <c r="AY51" i="40" s="1"/>
  <c r="AG51" i="40"/>
  <c r="AS48" i="40"/>
  <c r="AZ48" i="40" s="1"/>
  <c r="BA48" i="40"/>
  <c r="AU121" i="40"/>
  <c r="AC121" i="40"/>
  <c r="AW121" i="40" s="1"/>
  <c r="AV118" i="40"/>
  <c r="R114" i="40"/>
  <c r="AY109" i="40"/>
  <c r="AG110" i="40"/>
  <c r="AR108" i="40"/>
  <c r="AB105" i="40"/>
  <c r="AC105" i="40"/>
  <c r="AW105" i="40" s="1"/>
  <c r="AD105" i="40"/>
  <c r="AX105" i="40" s="1"/>
  <c r="AU105" i="40"/>
  <c r="AS86" i="40"/>
  <c r="AZ86" i="40" s="1"/>
  <c r="BA86" i="40"/>
  <c r="AA74" i="40"/>
  <c r="AV70" i="40"/>
  <c r="AV74" i="40" s="1"/>
  <c r="AB70" i="40"/>
  <c r="AS96" i="40"/>
  <c r="AZ96" i="40" s="1"/>
  <c r="AS93" i="40"/>
  <c r="AD79" i="40"/>
  <c r="AX79" i="40" s="1"/>
  <c r="AU79" i="40"/>
  <c r="AB75" i="40"/>
  <c r="AC75" i="40"/>
  <c r="AU57" i="40"/>
  <c r="AB57" i="40"/>
  <c r="AC57" i="40"/>
  <c r="AW57" i="40" s="1"/>
  <c r="AD57" i="40"/>
  <c r="AX57" i="40" s="1"/>
  <c r="W18" i="40"/>
  <c r="R19" i="40"/>
  <c r="BB16" i="40"/>
  <c r="BB19" i="40" s="1"/>
  <c r="AR19" i="40"/>
  <c r="AS16" i="40"/>
  <c r="AU115" i="40"/>
  <c r="AV104" i="40"/>
  <c r="AV108" i="40" s="1"/>
  <c r="AU101" i="40"/>
  <c r="AY84" i="40"/>
  <c r="AY88" i="40" s="1"/>
  <c r="AG88" i="40"/>
  <c r="AR88" i="40"/>
  <c r="BB83" i="40"/>
  <c r="R88" i="40"/>
  <c r="AB80" i="40"/>
  <c r="AC80" i="40"/>
  <c r="AW80" i="40" s="1"/>
  <c r="AD80" i="40"/>
  <c r="AX80" i="40" s="1"/>
  <c r="AU80" i="40"/>
  <c r="AA81" i="40"/>
  <c r="AR81" i="40"/>
  <c r="BB76" i="40"/>
  <c r="AS70" i="40"/>
  <c r="AZ70" i="40" s="1"/>
  <c r="BA70" i="40"/>
  <c r="AS45" i="40"/>
  <c r="BA45" i="40"/>
  <c r="AQ51" i="40"/>
  <c r="AD115" i="40"/>
  <c r="AD101" i="40"/>
  <c r="AX101" i="40" s="1"/>
  <c r="BB100" i="40"/>
  <c r="BB102" i="40" s="1"/>
  <c r="AD95" i="40"/>
  <c r="AX95" i="40" s="1"/>
  <c r="AA92" i="40"/>
  <c r="AS83" i="40"/>
  <c r="AQ88" i="40"/>
  <c r="BA83" i="40"/>
  <c r="AV77" i="40"/>
  <c r="AV81" i="40" s="1"/>
  <c r="AB77" i="40"/>
  <c r="AC77" i="40"/>
  <c r="AW77" i="40" s="1"/>
  <c r="AD77" i="40"/>
  <c r="AX77" i="40" s="1"/>
  <c r="AU77" i="40"/>
  <c r="AQ81" i="40"/>
  <c r="AB71" i="40"/>
  <c r="AC71" i="40"/>
  <c r="AW71" i="40" s="1"/>
  <c r="AD71" i="40"/>
  <c r="AX71" i="40" s="1"/>
  <c r="AR74" i="40"/>
  <c r="AY21" i="40"/>
  <c r="AG23" i="40"/>
  <c r="BB20" i="40"/>
  <c r="BB23" i="40" s="1"/>
  <c r="AR23" i="40"/>
  <c r="AG98" i="40"/>
  <c r="AU96" i="40"/>
  <c r="AD96" i="40"/>
  <c r="AX96" i="40" s="1"/>
  <c r="AC95" i="40"/>
  <c r="AW95" i="40" s="1"/>
  <c r="AU93" i="40"/>
  <c r="AD93" i="40"/>
  <c r="AS80" i="40"/>
  <c r="AZ80" i="40" s="1"/>
  <c r="BA80" i="40"/>
  <c r="AC79" i="40"/>
  <c r="AW79" i="40" s="1"/>
  <c r="AG81" i="40"/>
  <c r="AY75" i="40"/>
  <c r="AY81" i="40" s="1"/>
  <c r="AS73" i="40"/>
  <c r="AZ73" i="40" s="1"/>
  <c r="BA73" i="40"/>
  <c r="AY65" i="40"/>
  <c r="AY67" i="40" s="1"/>
  <c r="AG67" i="40"/>
  <c r="AV58" i="40"/>
  <c r="AB58" i="40"/>
  <c r="AS55" i="40"/>
  <c r="AQ60" i="40"/>
  <c r="BA55" i="40"/>
  <c r="AB46" i="40"/>
  <c r="AC46" i="40"/>
  <c r="AW46" i="40" s="1"/>
  <c r="AD46" i="40"/>
  <c r="AX46" i="40" s="1"/>
  <c r="AA38" i="40"/>
  <c r="AV34" i="40"/>
  <c r="BB67" i="40"/>
  <c r="AQ53" i="40"/>
  <c r="AS52" i="40"/>
  <c r="BA52" i="40"/>
  <c r="AB49" i="40"/>
  <c r="AC49" i="40"/>
  <c r="AW49" i="40" s="1"/>
  <c r="AD49" i="40"/>
  <c r="AX49" i="40" s="1"/>
  <c r="AX39" i="40"/>
  <c r="AG38" i="40"/>
  <c r="AY35" i="40"/>
  <c r="AY38" i="40" s="1"/>
  <c r="R15" i="40"/>
  <c r="W14" i="40"/>
  <c r="AU86" i="40"/>
  <c r="AU83" i="40"/>
  <c r="AU73" i="40"/>
  <c r="AU70" i="40"/>
  <c r="AB65" i="40"/>
  <c r="AC65" i="40"/>
  <c r="AW65" i="40" s="1"/>
  <c r="AD65" i="40"/>
  <c r="AX65" i="40" s="1"/>
  <c r="AB62" i="40"/>
  <c r="W67" i="40"/>
  <c r="AC62" i="40"/>
  <c r="AW62" i="40" s="1"/>
  <c r="AD62" i="40"/>
  <c r="AX62" i="40" s="1"/>
  <c r="AU62" i="40"/>
  <c r="AS58" i="40"/>
  <c r="AZ58" i="40" s="1"/>
  <c r="BA58" i="40"/>
  <c r="AV55" i="40"/>
  <c r="AA60" i="40"/>
  <c r="AV51" i="40"/>
  <c r="AB31" i="40"/>
  <c r="AC31" i="40"/>
  <c r="AW31" i="40" s="1"/>
  <c r="AD31" i="40"/>
  <c r="AX31" i="40" s="1"/>
  <c r="AU31" i="40"/>
  <c r="AD86" i="40"/>
  <c r="AX86" i="40" s="1"/>
  <c r="AD83" i="40"/>
  <c r="AX83" i="40" s="1"/>
  <c r="AD73" i="40"/>
  <c r="AX73" i="40" s="1"/>
  <c r="AD70" i="40"/>
  <c r="AX70" i="40" s="1"/>
  <c r="R67" i="40"/>
  <c r="AB59" i="40"/>
  <c r="AC59" i="40"/>
  <c r="AW59" i="40" s="1"/>
  <c r="AD59" i="40"/>
  <c r="AX59" i="40" s="1"/>
  <c r="AU42" i="40"/>
  <c r="AB42" i="40"/>
  <c r="AC42" i="40"/>
  <c r="AW42" i="40" s="1"/>
  <c r="AD42" i="40"/>
  <c r="AX42" i="40" s="1"/>
  <c r="R32" i="40"/>
  <c r="W28" i="40"/>
  <c r="AR67" i="40"/>
  <c r="AS62" i="40"/>
  <c r="AZ62" i="40" s="1"/>
  <c r="AQ67" i="40"/>
  <c r="BA62" i="40"/>
  <c r="AY56" i="40"/>
  <c r="AG60" i="40"/>
  <c r="BB60" i="40"/>
  <c r="AA51" i="40"/>
  <c r="AC20" i="40"/>
  <c r="AD20" i="40"/>
  <c r="W23" i="40"/>
  <c r="AU20" i="40"/>
  <c r="AB20" i="40"/>
  <c r="AS17" i="40"/>
  <c r="AZ17" i="40" s="1"/>
  <c r="AQ19" i="40"/>
  <c r="BA17" i="40"/>
  <c r="AC40" i="40"/>
  <c r="AW40" i="40" s="1"/>
  <c r="AD40" i="40"/>
  <c r="AX40" i="40" s="1"/>
  <c r="AU40" i="40"/>
  <c r="AC30" i="40"/>
  <c r="AD30" i="40"/>
  <c r="AU30" i="40"/>
  <c r="AV27" i="40"/>
  <c r="AA32" i="40"/>
  <c r="AB21" i="40"/>
  <c r="AC21" i="40"/>
  <c r="AW21" i="40" s="1"/>
  <c r="AD21" i="40"/>
  <c r="AX21" i="40" s="1"/>
  <c r="AS20" i="40"/>
  <c r="BA20" i="40"/>
  <c r="AQ23" i="40"/>
  <c r="AV13" i="40"/>
  <c r="AA15" i="40"/>
  <c r="AR60" i="40"/>
  <c r="AU58" i="40"/>
  <c r="AU55" i="40"/>
  <c r="AG53" i="40"/>
  <c r="AU48" i="40"/>
  <c r="AU45" i="40"/>
  <c r="AB37" i="40"/>
  <c r="AC37" i="40"/>
  <c r="AW37" i="40" s="1"/>
  <c r="AD37" i="40"/>
  <c r="AX37" i="40" s="1"/>
  <c r="AU37" i="40"/>
  <c r="AY28" i="40"/>
  <c r="AY174" i="40" s="1"/>
  <c r="AG32" i="40"/>
  <c r="AC27" i="40"/>
  <c r="AD27" i="40"/>
  <c r="AU27" i="40"/>
  <c r="AQ25" i="40"/>
  <c r="AS24" i="40"/>
  <c r="BA24" i="40"/>
  <c r="AU22" i="40"/>
  <c r="AB22" i="40"/>
  <c r="AY14" i="40"/>
  <c r="AG15" i="40"/>
  <c r="AX12" i="40"/>
  <c r="AU61" i="40"/>
  <c r="AD58" i="40"/>
  <c r="AX58" i="40" s="1"/>
  <c r="AD55" i="40"/>
  <c r="W51" i="40"/>
  <c r="AD48" i="40"/>
  <c r="AX48" i="40" s="1"/>
  <c r="AD45" i="40"/>
  <c r="AB41" i="40"/>
  <c r="AC41" i="40"/>
  <c r="AW41" i="40" s="1"/>
  <c r="AD41" i="40"/>
  <c r="AX41" i="40" s="1"/>
  <c r="AS40" i="40"/>
  <c r="BA40" i="40"/>
  <c r="AU39" i="40"/>
  <c r="AB39" i="40"/>
  <c r="AD36" i="40"/>
  <c r="AX36" i="40" s="1"/>
  <c r="AU36" i="40"/>
  <c r="AB35" i="40"/>
  <c r="AC35" i="40"/>
  <c r="AW35" i="40" s="1"/>
  <c r="AQ38" i="40"/>
  <c r="AS34" i="40"/>
  <c r="BA34" i="40"/>
  <c r="AR38" i="40"/>
  <c r="BB33" i="40"/>
  <c r="AS30" i="40"/>
  <c r="BA30" i="40"/>
  <c r="AR32" i="40"/>
  <c r="BB27" i="40"/>
  <c r="AR15" i="40"/>
  <c r="BB13" i="40"/>
  <c r="W44" i="40"/>
  <c r="AS37" i="40"/>
  <c r="AZ37" i="40" s="1"/>
  <c r="BA37" i="40"/>
  <c r="AS27" i="40"/>
  <c r="AQ32" i="40"/>
  <c r="BA27" i="40"/>
  <c r="AV23" i="40"/>
  <c r="AB17" i="40"/>
  <c r="AC17" i="40"/>
  <c r="AW17" i="40" s="1"/>
  <c r="AD17" i="40"/>
  <c r="AX17" i="40" s="1"/>
  <c r="AU17" i="40"/>
  <c r="AS13" i="40"/>
  <c r="AQ15" i="40"/>
  <c r="BA13" i="40"/>
  <c r="AU12" i="40"/>
  <c r="AB12" i="40"/>
  <c r="AC12" i="40"/>
  <c r="AB26" i="40"/>
  <c r="AU13" i="40"/>
  <c r="AD13" i="40"/>
  <c r="AB169" i="29"/>
  <c r="AU169" i="29"/>
  <c r="AD39" i="29"/>
  <c r="AX39" i="29" s="1"/>
  <c r="R76" i="29"/>
  <c r="AS162" i="29"/>
  <c r="AZ162" i="29" s="1"/>
  <c r="BA175" i="29"/>
  <c r="AS76" i="30"/>
  <c r="AZ76" i="30" s="1"/>
  <c r="AC87" i="30"/>
  <c r="AW87" i="30" s="1"/>
  <c r="AG23" i="31"/>
  <c r="AS39" i="31"/>
  <c r="AS86" i="31" s="1"/>
  <c r="AG40" i="31"/>
  <c r="AG22" i="32"/>
  <c r="AD59" i="32"/>
  <c r="AX59" i="32" s="1"/>
  <c r="AR65" i="32"/>
  <c r="AD84" i="32"/>
  <c r="AX84" i="32" s="1"/>
  <c r="AS87" i="32"/>
  <c r="AZ87" i="32" s="1"/>
  <c r="W109" i="32"/>
  <c r="W110" i="32" s="1"/>
  <c r="AS280" i="32"/>
  <c r="AZ280" i="32" s="1"/>
  <c r="W301" i="32"/>
  <c r="W302" i="32" s="1"/>
  <c r="BB301" i="32"/>
  <c r="BB302" i="32" s="1"/>
  <c r="AB41" i="39"/>
  <c r="AS74" i="39"/>
  <c r="AZ74" i="39" s="1"/>
  <c r="AB97" i="39"/>
  <c r="AS112" i="39"/>
  <c r="AZ112" i="39" s="1"/>
  <c r="N127" i="39"/>
  <c r="AF127" i="39"/>
  <c r="L127" i="39"/>
  <c r="AB55" i="29"/>
  <c r="AS75" i="29"/>
  <c r="AZ75" i="29" s="1"/>
  <c r="AB114" i="29"/>
  <c r="AY156" i="29"/>
  <c r="AS169" i="29"/>
  <c r="AZ169" i="29" s="1"/>
  <c r="AS174" i="29"/>
  <c r="AZ174" i="29" s="1"/>
  <c r="AB177" i="29"/>
  <c r="AC49" i="30"/>
  <c r="AW49" i="30" s="1"/>
  <c r="J103" i="30"/>
  <c r="AB124" i="32"/>
  <c r="AG147" i="32"/>
  <c r="AD228" i="32"/>
  <c r="AX228" i="32" s="1"/>
  <c r="AC271" i="32"/>
  <c r="AW271" i="32" s="1"/>
  <c r="AS110" i="39"/>
  <c r="AZ110" i="39" s="1"/>
  <c r="AB112" i="29"/>
  <c r="BA39" i="31"/>
  <c r="BA86" i="31" s="1"/>
  <c r="R52" i="31"/>
  <c r="AS49" i="31"/>
  <c r="AZ49" i="31" s="1"/>
  <c r="AG45" i="32"/>
  <c r="AS56" i="32"/>
  <c r="AZ56" i="32" s="1"/>
  <c r="AC68" i="32"/>
  <c r="AW68" i="32" s="1"/>
  <c r="AU81" i="32"/>
  <c r="AC92" i="32"/>
  <c r="AW92" i="32" s="1"/>
  <c r="AB107" i="32"/>
  <c r="AC118" i="32"/>
  <c r="AW118" i="32" s="1"/>
  <c r="AG125" i="32"/>
  <c r="AV146" i="32"/>
  <c r="AV147" i="32" s="1"/>
  <c r="AS157" i="32"/>
  <c r="AZ157" i="32" s="1"/>
  <c r="AD220" i="32"/>
  <c r="AX220" i="32" s="1"/>
  <c r="AB21" i="39"/>
  <c r="AQ130" i="39"/>
  <c r="AS45" i="39"/>
  <c r="AS46" i="39" s="1"/>
  <c r="AU110" i="39"/>
  <c r="AY38" i="31"/>
  <c r="AG24" i="29"/>
  <c r="AQ41" i="29"/>
  <c r="AS42" i="29"/>
  <c r="AZ42" i="29" s="1"/>
  <c r="AR53" i="29"/>
  <c r="BA75" i="29"/>
  <c r="AS113" i="29"/>
  <c r="AZ113" i="29" s="1"/>
  <c r="AD147" i="29"/>
  <c r="AX147" i="29" s="1"/>
  <c r="AQ175" i="29"/>
  <c r="AS13" i="30"/>
  <c r="AZ13" i="30" s="1"/>
  <c r="AB31" i="30"/>
  <c r="AS47" i="30"/>
  <c r="AZ47" i="30" s="1"/>
  <c r="AV72" i="30"/>
  <c r="AV75" i="30" s="1"/>
  <c r="AD77" i="30"/>
  <c r="AX77" i="30" s="1"/>
  <c r="AR85" i="30"/>
  <c r="W49" i="31"/>
  <c r="AD49" i="31" s="1"/>
  <c r="AX49" i="31" s="1"/>
  <c r="AC21" i="32"/>
  <c r="AW21" i="32" s="1"/>
  <c r="AS32" i="32"/>
  <c r="AZ32" i="32" s="1"/>
  <c r="AD80" i="32"/>
  <c r="AX80" i="32" s="1"/>
  <c r="BA82" i="32"/>
  <c r="AC129" i="32"/>
  <c r="AW129" i="32" s="1"/>
  <c r="AC184" i="32"/>
  <c r="AW184" i="32" s="1"/>
  <c r="AC218" i="32"/>
  <c r="AW218" i="32" s="1"/>
  <c r="BA258" i="32"/>
  <c r="AR46" i="39"/>
  <c r="AC84" i="39"/>
  <c r="AW84" i="39" s="1"/>
  <c r="AD87" i="39"/>
  <c r="AB89" i="39"/>
  <c r="AC110" i="39"/>
  <c r="AW110" i="39" s="1"/>
  <c r="AB44" i="29"/>
  <c r="AS84" i="29"/>
  <c r="AZ84" i="29" s="1"/>
  <c r="AS146" i="29"/>
  <c r="AZ146" i="29" s="1"/>
  <c r="AS149" i="29"/>
  <c r="AZ149" i="29" s="1"/>
  <c r="AU87" i="30"/>
  <c r="AU96" i="30"/>
  <c r="AB22" i="31"/>
  <c r="BB49" i="31"/>
  <c r="AD21" i="32"/>
  <c r="AX21" i="32" s="1"/>
  <c r="AB33" i="32"/>
  <c r="BB44" i="32"/>
  <c r="BB45" i="32" s="1"/>
  <c r="AS48" i="32"/>
  <c r="AZ48" i="32" s="1"/>
  <c r="AS68" i="32"/>
  <c r="AZ68" i="32" s="1"/>
  <c r="AC81" i="32"/>
  <c r="AW81" i="32" s="1"/>
  <c r="AB98" i="32"/>
  <c r="AS111" i="32"/>
  <c r="AZ111" i="32" s="1"/>
  <c r="AS143" i="32"/>
  <c r="AZ143" i="32" s="1"/>
  <c r="AS294" i="32"/>
  <c r="AZ294" i="32" s="1"/>
  <c r="AC21" i="39"/>
  <c r="AW21" i="39" s="1"/>
  <c r="AG56" i="39"/>
  <c r="AU36" i="29"/>
  <c r="AD36" i="29"/>
  <c r="AX36" i="29" s="1"/>
  <c r="AU118" i="29"/>
  <c r="AD118" i="29"/>
  <c r="AX118" i="29" s="1"/>
  <c r="AC118" i="29"/>
  <c r="AW118" i="29" s="1"/>
  <c r="AD133" i="29"/>
  <c r="AX133" i="29" s="1"/>
  <c r="AC133" i="29"/>
  <c r="AW133" i="29" s="1"/>
  <c r="AU91" i="29"/>
  <c r="AD91" i="29"/>
  <c r="AX91" i="29" s="1"/>
  <c r="AC91" i="29"/>
  <c r="AW91" i="29" s="1"/>
  <c r="AU16" i="29"/>
  <c r="AD16" i="29"/>
  <c r="AX16" i="29" s="1"/>
  <c r="AD77" i="29"/>
  <c r="AX77" i="29" s="1"/>
  <c r="AC77" i="29"/>
  <c r="AW77" i="29" s="1"/>
  <c r="AU144" i="29"/>
  <c r="AC144" i="29"/>
  <c r="AW144" i="29" s="1"/>
  <c r="AU88" i="29"/>
  <c r="AC88" i="29"/>
  <c r="AW88" i="29" s="1"/>
  <c r="AD88" i="29"/>
  <c r="AX88" i="29" s="1"/>
  <c r="AU121" i="29"/>
  <c r="AB121" i="29"/>
  <c r="AD138" i="29"/>
  <c r="AX138" i="29" s="1"/>
  <c r="AC138" i="29"/>
  <c r="AW138" i="29" s="1"/>
  <c r="AG67" i="31"/>
  <c r="AY65" i="31"/>
  <c r="AY67" i="31" s="1"/>
  <c r="AU75" i="32"/>
  <c r="AD75" i="32"/>
  <c r="AX75" i="32" s="1"/>
  <c r="AG53" i="29"/>
  <c r="AU18" i="31"/>
  <c r="AB18" i="31"/>
  <c r="BB37" i="29"/>
  <c r="AS97" i="29"/>
  <c r="AZ97" i="29" s="1"/>
  <c r="BB67" i="32"/>
  <c r="AS67" i="32"/>
  <c r="AZ67" i="32" s="1"/>
  <c r="AV134" i="32"/>
  <c r="AV138" i="32" s="1"/>
  <c r="AB134" i="32"/>
  <c r="AQ58" i="39"/>
  <c r="BA57" i="39"/>
  <c r="BA58" i="39" s="1"/>
  <c r="AS173" i="29"/>
  <c r="AZ173" i="29" s="1"/>
  <c r="BA14" i="29"/>
  <c r="BA17" i="29" s="1"/>
  <c r="AV30" i="29"/>
  <c r="R34" i="29"/>
  <c r="AV60" i="29"/>
  <c r="AA87" i="29"/>
  <c r="AR93" i="29"/>
  <c r="AS90" i="29"/>
  <c r="AZ90" i="29" s="1"/>
  <c r="R105" i="29"/>
  <c r="AY196" i="29"/>
  <c r="AQ113" i="30"/>
  <c r="AQ17" i="30"/>
  <c r="BA16" i="30"/>
  <c r="BA113" i="30" s="1"/>
  <c r="AG112" i="30"/>
  <c r="AY29" i="30"/>
  <c r="AY112" i="30" s="1"/>
  <c r="AD42" i="30"/>
  <c r="AX42" i="30" s="1"/>
  <c r="AC42" i="30"/>
  <c r="AW42" i="30" s="1"/>
  <c r="BA70" i="31"/>
  <c r="AS70" i="31"/>
  <c r="AZ70" i="31" s="1"/>
  <c r="BB28" i="32"/>
  <c r="AS28" i="32"/>
  <c r="AZ28" i="32" s="1"/>
  <c r="AU48" i="32"/>
  <c r="AC48" i="32"/>
  <c r="AW48" i="32" s="1"/>
  <c r="AU49" i="32"/>
  <c r="AB49" i="32"/>
  <c r="AV122" i="32"/>
  <c r="AV125" i="32" s="1"/>
  <c r="AB122" i="32"/>
  <c r="AB123" i="32"/>
  <c r="AD123" i="32"/>
  <c r="AX123" i="32" s="1"/>
  <c r="AA125" i="32"/>
  <c r="AS154" i="32"/>
  <c r="AZ154" i="32" s="1"/>
  <c r="BB154" i="32"/>
  <c r="BA167" i="32"/>
  <c r="AS167" i="32"/>
  <c r="AZ167" i="32" s="1"/>
  <c r="AU181" i="32"/>
  <c r="AD181" i="32"/>
  <c r="AX181" i="32" s="1"/>
  <c r="BA193" i="32"/>
  <c r="AS193" i="32"/>
  <c r="AZ193" i="32" s="1"/>
  <c r="BA219" i="32"/>
  <c r="AS219" i="32"/>
  <c r="AZ219" i="32" s="1"/>
  <c r="AY32" i="39"/>
  <c r="AY36" i="39" s="1"/>
  <c r="AG36" i="39"/>
  <c r="AY53" i="29"/>
  <c r="AB57" i="29"/>
  <c r="BB64" i="29"/>
  <c r="AS96" i="29"/>
  <c r="AZ96" i="29" s="1"/>
  <c r="AS133" i="29"/>
  <c r="AZ133" i="29" s="1"/>
  <c r="AS170" i="29"/>
  <c r="AZ170" i="29" s="1"/>
  <c r="AS28" i="29"/>
  <c r="AZ28" i="29" s="1"/>
  <c r="AS31" i="29"/>
  <c r="AZ31" i="29" s="1"/>
  <c r="AR34" i="29"/>
  <c r="BB41" i="29"/>
  <c r="W46" i="29"/>
  <c r="AB46" i="29" s="1"/>
  <c r="AG56" i="29"/>
  <c r="AS86" i="29"/>
  <c r="AZ86" i="29" s="1"/>
  <c r="AQ93" i="29"/>
  <c r="AB91" i="29"/>
  <c r="AV91" i="29"/>
  <c r="AV93" i="29" s="1"/>
  <c r="AU97" i="29"/>
  <c r="AS109" i="29"/>
  <c r="AZ109" i="29" s="1"/>
  <c r="AU124" i="29"/>
  <c r="AS130" i="29"/>
  <c r="AZ130" i="29" s="1"/>
  <c r="AC131" i="29"/>
  <c r="AW131" i="29" s="1"/>
  <c r="BA136" i="29"/>
  <c r="BA201" i="29" s="1"/>
  <c r="AC169" i="29"/>
  <c r="AW169" i="29" s="1"/>
  <c r="W173" i="29"/>
  <c r="AD173" i="29" s="1"/>
  <c r="AD174" i="29"/>
  <c r="AX174" i="29" s="1"/>
  <c r="AC88" i="30"/>
  <c r="AW88" i="30" s="1"/>
  <c r="AB88" i="30"/>
  <c r="AL74" i="31"/>
  <c r="AE17" i="47" s="1"/>
  <c r="AU29" i="31"/>
  <c r="AC29" i="31"/>
  <c r="AW29" i="31" s="1"/>
  <c r="AS15" i="29"/>
  <c r="AZ15" i="29" s="1"/>
  <c r="AU48" i="29"/>
  <c r="BB50" i="29"/>
  <c r="AR56" i="29"/>
  <c r="AY60" i="29"/>
  <c r="AC124" i="29"/>
  <c r="AW124" i="29" s="1"/>
  <c r="BA150" i="29"/>
  <c r="AU153" i="29"/>
  <c r="BA12" i="29"/>
  <c r="BA202" i="29" s="1"/>
  <c r="R20" i="29"/>
  <c r="AR20" i="29"/>
  <c r="AY21" i="29"/>
  <c r="AY24" i="29" s="1"/>
  <c r="AA37" i="29"/>
  <c r="AS39" i="29"/>
  <c r="AZ39" i="29" s="1"/>
  <c r="AC48" i="29"/>
  <c r="AW48" i="29" s="1"/>
  <c r="AG72" i="29"/>
  <c r="AR76" i="29"/>
  <c r="AU84" i="29"/>
  <c r="AC97" i="29"/>
  <c r="AW97" i="29" s="1"/>
  <c r="AA99" i="29"/>
  <c r="W100" i="29"/>
  <c r="AD100" i="29" s="1"/>
  <c r="AX100" i="29" s="1"/>
  <c r="AS106" i="29"/>
  <c r="AZ106" i="29" s="1"/>
  <c r="AS114" i="29"/>
  <c r="AZ114" i="29" s="1"/>
  <c r="AS120" i="29"/>
  <c r="AZ120" i="29" s="1"/>
  <c r="AS140" i="29"/>
  <c r="AZ140" i="29" s="1"/>
  <c r="AS143" i="29"/>
  <c r="AZ143" i="29" s="1"/>
  <c r="AC150" i="29"/>
  <c r="AW150" i="29" s="1"/>
  <c r="AB151" i="29"/>
  <c r="AC153" i="29"/>
  <c r="AW153" i="29" s="1"/>
  <c r="AR161" i="29"/>
  <c r="BA165" i="29"/>
  <c r="AD185" i="29"/>
  <c r="AX185" i="29" s="1"/>
  <c r="AA48" i="30"/>
  <c r="AS89" i="30"/>
  <c r="AZ89" i="30" s="1"/>
  <c r="BA89" i="30"/>
  <c r="BB22" i="31"/>
  <c r="BB23" i="31" s="1"/>
  <c r="AS22" i="31"/>
  <c r="AZ22" i="31" s="1"/>
  <c r="AD29" i="31"/>
  <c r="AX29" i="31" s="1"/>
  <c r="AY48" i="31"/>
  <c r="AC55" i="32"/>
  <c r="AW55" i="32" s="1"/>
  <c r="AD55" i="32"/>
  <c r="AX55" i="32" s="1"/>
  <c r="AU101" i="32"/>
  <c r="AD101" i="32"/>
  <c r="AX101" i="32" s="1"/>
  <c r="AC101" i="32"/>
  <c r="AW101" i="32" s="1"/>
  <c r="AS44" i="29"/>
  <c r="AZ44" i="29" s="1"/>
  <c r="AY93" i="29"/>
  <c r="AB107" i="29"/>
  <c r="AV17" i="29"/>
  <c r="AG30" i="29"/>
  <c r="AQ37" i="29"/>
  <c r="AU39" i="29"/>
  <c r="AS43" i="29"/>
  <c r="AZ43" i="29" s="1"/>
  <c r="AG49" i="29"/>
  <c r="AR64" i="29"/>
  <c r="AS62" i="29"/>
  <c r="AZ62" i="29" s="1"/>
  <c r="AB84" i="29"/>
  <c r="BA84" i="29"/>
  <c r="BA107" i="29"/>
  <c r="AS126" i="29"/>
  <c r="AZ126" i="29" s="1"/>
  <c r="AC147" i="29"/>
  <c r="AW147" i="29" s="1"/>
  <c r="AD150" i="29"/>
  <c r="AX150" i="29" s="1"/>
  <c r="AR165" i="29"/>
  <c r="AA19" i="31"/>
  <c r="AS51" i="31"/>
  <c r="AZ51" i="31" s="1"/>
  <c r="T77" i="31"/>
  <c r="V303" i="32"/>
  <c r="O18" i="47" s="1"/>
  <c r="AS20" i="32"/>
  <c r="AZ20" i="32" s="1"/>
  <c r="AU38" i="32"/>
  <c r="AS79" i="32"/>
  <c r="AZ79" i="32" s="1"/>
  <c r="AG131" i="32"/>
  <c r="AB180" i="32"/>
  <c r="AD180" i="32"/>
  <c r="AS183" i="32"/>
  <c r="AZ183" i="32" s="1"/>
  <c r="BA183" i="32"/>
  <c r="AD48" i="39"/>
  <c r="AX48" i="39" s="1"/>
  <c r="AU48" i="39"/>
  <c r="AC48" i="39"/>
  <c r="AW48" i="39" s="1"/>
  <c r="AB48" i="39"/>
  <c r="AG28" i="30"/>
  <c r="AQ54" i="30"/>
  <c r="AD62" i="30"/>
  <c r="AX62" i="30" s="1"/>
  <c r="L103" i="30"/>
  <c r="S103" i="30"/>
  <c r="Z103" i="30"/>
  <c r="AL103" i="30"/>
  <c r="X103" i="30"/>
  <c r="AJ103" i="30"/>
  <c r="AP103" i="30"/>
  <c r="AN103" i="30"/>
  <c r="AA40" i="31"/>
  <c r="AQ40" i="31"/>
  <c r="BB51" i="31"/>
  <c r="N77" i="31"/>
  <c r="AF77" i="31"/>
  <c r="L77" i="31"/>
  <c r="AL77" i="31"/>
  <c r="J77" i="31"/>
  <c r="V77" i="31"/>
  <c r="X77" i="31"/>
  <c r="AS24" i="32"/>
  <c r="AZ24" i="32" s="1"/>
  <c r="AS64" i="32"/>
  <c r="AZ64" i="32" s="1"/>
  <c r="AS80" i="32"/>
  <c r="AZ80" i="32" s="1"/>
  <c r="AD122" i="32"/>
  <c r="AX122" i="32" s="1"/>
  <c r="AD134" i="32"/>
  <c r="AX134" i="32" s="1"/>
  <c r="AU154" i="32"/>
  <c r="AD154" i="32"/>
  <c r="AX154" i="32" s="1"/>
  <c r="AC177" i="32"/>
  <c r="AW177" i="32" s="1"/>
  <c r="AB177" i="32"/>
  <c r="BB225" i="32"/>
  <c r="BB226" i="32" s="1"/>
  <c r="AR226" i="32"/>
  <c r="AB66" i="39"/>
  <c r="AU66" i="39"/>
  <c r="AS185" i="29"/>
  <c r="AZ185" i="29" s="1"/>
  <c r="BB61" i="30"/>
  <c r="BB82" i="30"/>
  <c r="BB92" i="30"/>
  <c r="W24" i="31"/>
  <c r="W25" i="31" s="1"/>
  <c r="AC50" i="31"/>
  <c r="AW50" i="31" s="1"/>
  <c r="AS63" i="31"/>
  <c r="AZ63" i="31" s="1"/>
  <c r="BB20" i="32"/>
  <c r="BB22" i="32" s="1"/>
  <c r="AG39" i="32"/>
  <c r="AG52" i="32"/>
  <c r="AC67" i="32"/>
  <c r="AW67" i="32" s="1"/>
  <c r="AB87" i="32"/>
  <c r="AB94" i="32"/>
  <c r="AS98" i="32"/>
  <c r="AZ98" i="32" s="1"/>
  <c r="AB128" i="32"/>
  <c r="AA138" i="32"/>
  <c r="BA29" i="39"/>
  <c r="AS29" i="39"/>
  <c r="AZ29" i="39" s="1"/>
  <c r="AD98" i="39"/>
  <c r="AX98" i="39" s="1"/>
  <c r="AB98" i="39"/>
  <c r="BA120" i="39"/>
  <c r="AS120" i="39"/>
  <c r="AZ120" i="39" s="1"/>
  <c r="AA181" i="29"/>
  <c r="AE192" i="29"/>
  <c r="BA47" i="30"/>
  <c r="BA48" i="30" s="1"/>
  <c r="AS52" i="30"/>
  <c r="AZ52" i="30" s="1"/>
  <c r="R65" i="30"/>
  <c r="AV81" i="30"/>
  <c r="AB98" i="30"/>
  <c r="AR23" i="31"/>
  <c r="AS60" i="31"/>
  <c r="AZ60" i="31" s="1"/>
  <c r="W65" i="31"/>
  <c r="AU65" i="31" s="1"/>
  <c r="AQ65" i="32"/>
  <c r="AU68" i="32"/>
  <c r="AY91" i="32"/>
  <c r="R309" i="32"/>
  <c r="BA309" i="32"/>
  <c r="AS107" i="32"/>
  <c r="AZ107" i="32" s="1"/>
  <c r="AS122" i="32"/>
  <c r="AZ122" i="32" s="1"/>
  <c r="AB132" i="32"/>
  <c r="AS136" i="32"/>
  <c r="AZ136" i="32" s="1"/>
  <c r="AA151" i="32"/>
  <c r="AV152" i="32"/>
  <c r="AV158" i="32" s="1"/>
  <c r="AA158" i="32"/>
  <c r="AD153" i="32"/>
  <c r="AX153" i="32" s="1"/>
  <c r="AU235" i="32"/>
  <c r="AD235" i="32"/>
  <c r="AX235" i="32" s="1"/>
  <c r="AV255" i="32"/>
  <c r="AV272" i="32"/>
  <c r="BA48" i="39"/>
  <c r="BA50" i="39" s="1"/>
  <c r="AS48" i="39"/>
  <c r="AZ48" i="39" s="1"/>
  <c r="AU74" i="39"/>
  <c r="AC74" i="39"/>
  <c r="AW74" i="39" s="1"/>
  <c r="V127" i="39"/>
  <c r="AE100" i="30"/>
  <c r="X16" i="47" s="1"/>
  <c r="AG105" i="30"/>
  <c r="AS34" i="30"/>
  <c r="AZ34" i="30" s="1"/>
  <c r="AS72" i="30"/>
  <c r="AZ72" i="30" s="1"/>
  <c r="AS73" i="30"/>
  <c r="AZ73" i="30" s="1"/>
  <c r="AB83" i="30"/>
  <c r="AB16" i="31"/>
  <c r="AB34" i="31"/>
  <c r="AA57" i="31"/>
  <c r="AA67" i="31"/>
  <c r="AD18" i="32"/>
  <c r="AX18" i="32" s="1"/>
  <c r="AQ31" i="32"/>
  <c r="W100" i="32"/>
  <c r="W309" i="32" s="1"/>
  <c r="BB309" i="32"/>
  <c r="AS139" i="32"/>
  <c r="AZ139" i="32" s="1"/>
  <c r="BA162" i="32"/>
  <c r="AS162" i="32"/>
  <c r="AZ162" i="32" s="1"/>
  <c r="AS180" i="32"/>
  <c r="AZ180" i="32" s="1"/>
  <c r="BB180" i="32"/>
  <c r="AS227" i="32"/>
  <c r="AZ227" i="32" s="1"/>
  <c r="BA227" i="32"/>
  <c r="BA271" i="32"/>
  <c r="AS271" i="32"/>
  <c r="AZ271" i="32" s="1"/>
  <c r="AB291" i="32"/>
  <c r="BA296" i="32"/>
  <c r="AS296" i="32"/>
  <c r="AZ296" i="32" s="1"/>
  <c r="AB54" i="39"/>
  <c r="AC54" i="39"/>
  <c r="AW54" i="39" s="1"/>
  <c r="AS182" i="32"/>
  <c r="AZ182" i="32" s="1"/>
  <c r="AC190" i="32"/>
  <c r="AW190" i="32" s="1"/>
  <c r="BA190" i="32"/>
  <c r="R198" i="32"/>
  <c r="R226" i="32"/>
  <c r="AS259" i="32"/>
  <c r="AZ259" i="32" s="1"/>
  <c r="AY272" i="32"/>
  <c r="AS269" i="32"/>
  <c r="AZ269" i="32" s="1"/>
  <c r="AS283" i="32"/>
  <c r="AZ283" i="32" s="1"/>
  <c r="AD290" i="32"/>
  <c r="AX290" i="32" s="1"/>
  <c r="R13" i="39"/>
  <c r="R18" i="39"/>
  <c r="AA135" i="39"/>
  <c r="AC49" i="39"/>
  <c r="AW49" i="39" s="1"/>
  <c r="AS59" i="39"/>
  <c r="AZ59" i="39" s="1"/>
  <c r="AS75" i="39"/>
  <c r="AZ75" i="39" s="1"/>
  <c r="AD89" i="39"/>
  <c r="AX89" i="39" s="1"/>
  <c r="BB100" i="39"/>
  <c r="AS96" i="39"/>
  <c r="AZ96" i="39" s="1"/>
  <c r="AB122" i="39"/>
  <c r="AU164" i="32"/>
  <c r="BB182" i="32"/>
  <c r="AS246" i="32"/>
  <c r="AZ246" i="32" s="1"/>
  <c r="AB38" i="39"/>
  <c r="AS40" i="39"/>
  <c r="AZ40" i="39" s="1"/>
  <c r="AR56" i="39"/>
  <c r="AS102" i="39"/>
  <c r="AZ102" i="39" s="1"/>
  <c r="AS103" i="39"/>
  <c r="AZ103" i="39" s="1"/>
  <c r="AS170" i="32"/>
  <c r="AZ170" i="32" s="1"/>
  <c r="AB193" i="32"/>
  <c r="AS221" i="32"/>
  <c r="AZ221" i="32" s="1"/>
  <c r="BB259" i="32"/>
  <c r="BB265" i="32" s="1"/>
  <c r="AU271" i="32"/>
  <c r="AS278" i="32"/>
  <c r="AZ278" i="32" s="1"/>
  <c r="N306" i="32"/>
  <c r="Z306" i="32"/>
  <c r="AL306" i="32"/>
  <c r="J306" i="32"/>
  <c r="P306" i="32"/>
  <c r="BB72" i="39"/>
  <c r="J127" i="39"/>
  <c r="P127" i="39"/>
  <c r="X127" i="39"/>
  <c r="AJ127" i="39"/>
  <c r="AQ172" i="32"/>
  <c r="AC189" i="32"/>
  <c r="AW189" i="32" s="1"/>
  <c r="AC215" i="32"/>
  <c r="AW215" i="32" s="1"/>
  <c r="AB216" i="32"/>
  <c r="AU234" i="32"/>
  <c r="AS236" i="32"/>
  <c r="AZ236" i="32" s="1"/>
  <c r="AS240" i="32"/>
  <c r="AZ240" i="32" s="1"/>
  <c r="AB242" i="32"/>
  <c r="AS266" i="32"/>
  <c r="AZ266" i="32" s="1"/>
  <c r="V306" i="32"/>
  <c r="AI306" i="32"/>
  <c r="T306" i="32"/>
  <c r="AM306" i="32"/>
  <c r="AA130" i="39"/>
  <c r="W43" i="39"/>
  <c r="W44" i="39" s="1"/>
  <c r="AS67" i="39"/>
  <c r="AZ67" i="39" s="1"/>
  <c r="AR79" i="39"/>
  <c r="AB82" i="39"/>
  <c r="R93" i="39"/>
  <c r="AS99" i="39"/>
  <c r="AZ99" i="39" s="1"/>
  <c r="AV118" i="39"/>
  <c r="AI127" i="39"/>
  <c r="U127" i="39"/>
  <c r="BB153" i="32"/>
  <c r="AA165" i="32"/>
  <c r="AB190" i="32"/>
  <c r="AB212" i="32"/>
  <c r="AS238" i="32"/>
  <c r="AZ238" i="32" s="1"/>
  <c r="AB249" i="32"/>
  <c r="AB280" i="32"/>
  <c r="AA293" i="32"/>
  <c r="AS38" i="39"/>
  <c r="AZ38" i="39" s="1"/>
  <c r="AS60" i="39"/>
  <c r="AZ60" i="39" s="1"/>
  <c r="AY65" i="39"/>
  <c r="AS76" i="39"/>
  <c r="AZ76" i="39" s="1"/>
  <c r="AS106" i="39"/>
  <c r="AZ106" i="39" s="1"/>
  <c r="AB115" i="39"/>
  <c r="AU66" i="29"/>
  <c r="AD66" i="29"/>
  <c r="AX66" i="29" s="1"/>
  <c r="AC66" i="29"/>
  <c r="AW66" i="29" s="1"/>
  <c r="AD95" i="29"/>
  <c r="AX95" i="29" s="1"/>
  <c r="AC95" i="29"/>
  <c r="AW95" i="29" s="1"/>
  <c r="AU95" i="29"/>
  <c r="W165" i="29"/>
  <c r="AC162" i="29"/>
  <c r="AW162" i="29" s="1"/>
  <c r="AD162" i="29"/>
  <c r="AX162" i="29" s="1"/>
  <c r="AU162" i="29"/>
  <c r="AU167" i="29"/>
  <c r="AD167" i="29"/>
  <c r="AX167" i="29" s="1"/>
  <c r="AC167" i="29"/>
  <c r="AW167" i="29" s="1"/>
  <c r="AU26" i="31"/>
  <c r="AD26" i="31"/>
  <c r="AX26" i="31" s="1"/>
  <c r="AC26" i="31"/>
  <c r="AB26" i="31"/>
  <c r="AU112" i="32"/>
  <c r="AD112" i="32"/>
  <c r="AX112" i="32" s="1"/>
  <c r="AU59" i="29"/>
  <c r="AD59" i="29"/>
  <c r="AX59" i="29" s="1"/>
  <c r="AC59" i="29"/>
  <c r="AW59" i="29" s="1"/>
  <c r="AB59" i="29"/>
  <c r="AD78" i="29"/>
  <c r="AX78" i="29" s="1"/>
  <c r="AC78" i="29"/>
  <c r="AW78" i="29" s="1"/>
  <c r="W48" i="31"/>
  <c r="AD179" i="29"/>
  <c r="AX179" i="29" s="1"/>
  <c r="AC179" i="29"/>
  <c r="AW179" i="29" s="1"/>
  <c r="AU88" i="32"/>
  <c r="AD88" i="32"/>
  <c r="AX88" i="32" s="1"/>
  <c r="AC88" i="32"/>
  <c r="AW88" i="32" s="1"/>
  <c r="AC152" i="32"/>
  <c r="AW152" i="32" s="1"/>
  <c r="AD152" i="32"/>
  <c r="AX152" i="32" s="1"/>
  <c r="AU152" i="32"/>
  <c r="AU29" i="29"/>
  <c r="AD29" i="29"/>
  <c r="AX29" i="29" s="1"/>
  <c r="AB29" i="29"/>
  <c r="AB51" i="29"/>
  <c r="AD51" i="29"/>
  <c r="AX51" i="29" s="1"/>
  <c r="AC128" i="29"/>
  <c r="AW128" i="29" s="1"/>
  <c r="AB128" i="29"/>
  <c r="AU134" i="29"/>
  <c r="AD134" i="29"/>
  <c r="AX134" i="29" s="1"/>
  <c r="AC134" i="29"/>
  <c r="AW134" i="29" s="1"/>
  <c r="AD54" i="31"/>
  <c r="AX54" i="31" s="1"/>
  <c r="AB54" i="31"/>
  <c r="AB47" i="29"/>
  <c r="AC47" i="29"/>
  <c r="AW47" i="29" s="1"/>
  <c r="AC102" i="29"/>
  <c r="AW102" i="29" s="1"/>
  <c r="AB102" i="29"/>
  <c r="BB156" i="29"/>
  <c r="BB165" i="29"/>
  <c r="AU62" i="31"/>
  <c r="AB62" i="31"/>
  <c r="AU22" i="29"/>
  <c r="AD22" i="29"/>
  <c r="AX22" i="29" s="1"/>
  <c r="AC22" i="29"/>
  <c r="AW22" i="29" s="1"/>
  <c r="AU141" i="29"/>
  <c r="AD141" i="29"/>
  <c r="AX141" i="29" s="1"/>
  <c r="AC141" i="29"/>
  <c r="AW141" i="29" s="1"/>
  <c r="AB141" i="29"/>
  <c r="AU14" i="31"/>
  <c r="AD14" i="31"/>
  <c r="AX14" i="31" s="1"/>
  <c r="AB14" i="31"/>
  <c r="AQ28" i="30"/>
  <c r="AS24" i="30"/>
  <c r="AZ24" i="30" s="1"/>
  <c r="AD12" i="31"/>
  <c r="AX12" i="31" s="1"/>
  <c r="W15" i="31"/>
  <c r="AC12" i="31"/>
  <c r="AW12" i="31" s="1"/>
  <c r="AR19" i="31"/>
  <c r="BB17" i="31"/>
  <c r="BB19" i="31" s="1"/>
  <c r="BA14" i="32"/>
  <c r="AQ17" i="32"/>
  <c r="AU62" i="32"/>
  <c r="AD62" i="32"/>
  <c r="AX62" i="32" s="1"/>
  <c r="AC62" i="32"/>
  <c r="AW62" i="32" s="1"/>
  <c r="AS130" i="32"/>
  <c r="AZ130" i="32" s="1"/>
  <c r="BA130" i="32"/>
  <c r="AS166" i="32"/>
  <c r="AZ166" i="32" s="1"/>
  <c r="BB166" i="32"/>
  <c r="AB170" i="32"/>
  <c r="AD170" i="32"/>
  <c r="AX170" i="32" s="1"/>
  <c r="AC205" i="32"/>
  <c r="AW205" i="32" s="1"/>
  <c r="AD205" i="32"/>
  <c r="AX205" i="32" s="1"/>
  <c r="AA46" i="39"/>
  <c r="AV45" i="39"/>
  <c r="AV46" i="39" s="1"/>
  <c r="AN189" i="29"/>
  <c r="AG15" i="47" s="1"/>
  <c r="BA24" i="29"/>
  <c r="R45" i="29"/>
  <c r="AD55" i="29"/>
  <c r="AX55" i="29" s="1"/>
  <c r="AU79" i="29"/>
  <c r="AU86" i="29"/>
  <c r="AU96" i="29"/>
  <c r="AS100" i="29"/>
  <c r="AZ100" i="29" s="1"/>
  <c r="AU114" i="29"/>
  <c r="AQ123" i="29"/>
  <c r="AD131" i="29"/>
  <c r="AX131" i="29" s="1"/>
  <c r="BB136" i="29"/>
  <c r="BB201" i="29" s="1"/>
  <c r="BA143" i="29"/>
  <c r="BA146" i="29"/>
  <c r="BB157" i="29"/>
  <c r="BB161" i="29" s="1"/>
  <c r="AD169" i="29"/>
  <c r="AX169" i="29" s="1"/>
  <c r="AY79" i="31"/>
  <c r="BA35" i="31"/>
  <c r="AS35" i="31"/>
  <c r="AZ35" i="31" s="1"/>
  <c r="R104" i="30"/>
  <c r="W12" i="30"/>
  <c r="AB12" i="30" s="1"/>
  <c r="AD53" i="30"/>
  <c r="AX53" i="30" s="1"/>
  <c r="AC53" i="30"/>
  <c r="AW53" i="30" s="1"/>
  <c r="AC13" i="31"/>
  <c r="AW13" i="31" s="1"/>
  <c r="AU13" i="31"/>
  <c r="AS41" i="32"/>
  <c r="AZ41" i="32" s="1"/>
  <c r="BB41" i="32"/>
  <c r="BB43" i="32" s="1"/>
  <c r="AU79" i="32"/>
  <c r="AB79" i="32"/>
  <c r="AD120" i="32"/>
  <c r="AX120" i="32" s="1"/>
  <c r="AC120" i="32"/>
  <c r="AW120" i="32" s="1"/>
  <c r="AU120" i="32"/>
  <c r="AU168" i="32"/>
  <c r="AD168" i="32"/>
  <c r="AX168" i="32" s="1"/>
  <c r="AB168" i="32"/>
  <c r="AG226" i="32"/>
  <c r="AY225" i="32"/>
  <c r="AY226" i="32" s="1"/>
  <c r="BA275" i="32"/>
  <c r="AS275" i="32"/>
  <c r="AZ275" i="32" s="1"/>
  <c r="AS70" i="39"/>
  <c r="AZ70" i="39" s="1"/>
  <c r="BA70" i="39"/>
  <c r="AD109" i="39"/>
  <c r="AX109" i="39" s="1"/>
  <c r="AC109" i="39"/>
  <c r="AW109" i="39" s="1"/>
  <c r="BA34" i="29"/>
  <c r="AG60" i="29"/>
  <c r="AG93" i="29"/>
  <c r="AS102" i="29"/>
  <c r="AZ102" i="29" s="1"/>
  <c r="AC114" i="29"/>
  <c r="AW114" i="29" s="1"/>
  <c r="AC121" i="29"/>
  <c r="AW121" i="29" s="1"/>
  <c r="AG135" i="29"/>
  <c r="AD144" i="29"/>
  <c r="AX144" i="29" s="1"/>
  <c r="AS159" i="29"/>
  <c r="AZ159" i="29" s="1"/>
  <c r="AS176" i="29"/>
  <c r="AZ176" i="29" s="1"/>
  <c r="S192" i="29"/>
  <c r="AG48" i="30"/>
  <c r="AY45" i="30"/>
  <c r="AY48" i="30" s="1"/>
  <c r="AS49" i="30"/>
  <c r="AZ49" i="30" s="1"/>
  <c r="BA49" i="30"/>
  <c r="BA70" i="30"/>
  <c r="AS70" i="30"/>
  <c r="AZ70" i="30" s="1"/>
  <c r="Z74" i="31"/>
  <c r="S17" i="47" s="1"/>
  <c r="AS41" i="31"/>
  <c r="AR43" i="31"/>
  <c r="BB41" i="31"/>
  <c r="BB43" i="31" s="1"/>
  <c r="R27" i="32"/>
  <c r="AS42" i="32"/>
  <c r="AZ42" i="32" s="1"/>
  <c r="AB51" i="32"/>
  <c r="AD51" i="32"/>
  <c r="AX51" i="32" s="1"/>
  <c r="AC51" i="32"/>
  <c r="AW51" i="32" s="1"/>
  <c r="AD56" i="32"/>
  <c r="AX56" i="32" s="1"/>
  <c r="AB56" i="32"/>
  <c r="AU56" i="32"/>
  <c r="AB62" i="32"/>
  <c r="BA81" i="32"/>
  <c r="AS81" i="32"/>
  <c r="AZ81" i="32" s="1"/>
  <c r="AU104" i="32"/>
  <c r="AD104" i="32"/>
  <c r="AX104" i="32" s="1"/>
  <c r="AC104" i="32"/>
  <c r="AW104" i="32" s="1"/>
  <c r="AB104" i="32"/>
  <c r="AB111" i="32"/>
  <c r="AD111" i="32"/>
  <c r="AX111" i="32" s="1"/>
  <c r="AC111" i="32"/>
  <c r="AW111" i="32" s="1"/>
  <c r="AS113" i="32"/>
  <c r="AZ113" i="32" s="1"/>
  <c r="BB113" i="32"/>
  <c r="AC124" i="32"/>
  <c r="AW124" i="32" s="1"/>
  <c r="BB165" i="32"/>
  <c r="AD161" i="32"/>
  <c r="AX161" i="32" s="1"/>
  <c r="AC161" i="32"/>
  <c r="AW161" i="32" s="1"/>
  <c r="AU161" i="32"/>
  <c r="AB161" i="32"/>
  <c r="BA164" i="32"/>
  <c r="AR165" i="32"/>
  <c r="AQ208" i="32"/>
  <c r="AU207" i="32"/>
  <c r="AD207" i="32"/>
  <c r="AX207" i="32" s="1"/>
  <c r="AC207" i="32"/>
  <c r="AW207" i="32" s="1"/>
  <c r="BA225" i="32"/>
  <c r="BA226" i="32" s="1"/>
  <c r="AS225" i="32"/>
  <c r="AS226" i="32" s="1"/>
  <c r="AQ226" i="32"/>
  <c r="BA249" i="32"/>
  <c r="AS249" i="32"/>
  <c r="AZ249" i="32" s="1"/>
  <c r="BA262" i="32"/>
  <c r="AS262" i="32"/>
  <c r="AZ262" i="32" s="1"/>
  <c r="AG46" i="39"/>
  <c r="AY45" i="39"/>
  <c r="AY46" i="39" s="1"/>
  <c r="AC94" i="39"/>
  <c r="AW94" i="39" s="1"/>
  <c r="AD94" i="39"/>
  <c r="AU94" i="39"/>
  <c r="BB101" i="39"/>
  <c r="AR107" i="39"/>
  <c r="V189" i="29"/>
  <c r="O15" i="47" s="1"/>
  <c r="AR193" i="29"/>
  <c r="BB15" i="29"/>
  <c r="AA17" i="29"/>
  <c r="W20" i="29"/>
  <c r="BA18" i="29"/>
  <c r="BA20" i="29" s="1"/>
  <c r="BB20" i="29"/>
  <c r="BA28" i="29"/>
  <c r="BA30" i="29" s="1"/>
  <c r="AA41" i="29"/>
  <c r="AA45" i="29"/>
  <c r="AB58" i="29"/>
  <c r="AQ64" i="29"/>
  <c r="R64" i="29"/>
  <c r="BB73" i="29"/>
  <c r="BB76" i="29" s="1"/>
  <c r="R81" i="29"/>
  <c r="BB81" i="29"/>
  <c r="AS80" i="29"/>
  <c r="AZ80" i="29" s="1"/>
  <c r="BA89" i="29"/>
  <c r="BA93" i="29" s="1"/>
  <c r="BB120" i="29"/>
  <c r="AD121" i="29"/>
  <c r="AX121" i="29" s="1"/>
  <c r="AS128" i="29"/>
  <c r="AZ128" i="29" s="1"/>
  <c r="AR137" i="29"/>
  <c r="AB143" i="29"/>
  <c r="AB153" i="29"/>
  <c r="BA153" i="29"/>
  <c r="BA156" i="29" s="1"/>
  <c r="AS154" i="29"/>
  <c r="AZ154" i="29" s="1"/>
  <c r="R156" i="29"/>
  <c r="AR156" i="29"/>
  <c r="AQ161" i="29"/>
  <c r="AB163" i="29"/>
  <c r="AS163" i="29"/>
  <c r="AZ163" i="29" s="1"/>
  <c r="R165" i="29"/>
  <c r="AB166" i="29"/>
  <c r="BB169" i="29"/>
  <c r="AG175" i="29"/>
  <c r="AY173" i="29"/>
  <c r="AY175" i="29" s="1"/>
  <c r="BB175" i="29"/>
  <c r="AV181" i="29"/>
  <c r="AS183" i="29"/>
  <c r="AZ183" i="29" s="1"/>
  <c r="AR105" i="30"/>
  <c r="AQ107" i="30"/>
  <c r="AS32" i="30"/>
  <c r="AZ32" i="30" s="1"/>
  <c r="AD34" i="30"/>
  <c r="AX34" i="30" s="1"/>
  <c r="AU36" i="30"/>
  <c r="AC36" i="30"/>
  <c r="AW36" i="30" s="1"/>
  <c r="AD40" i="30"/>
  <c r="AX40" i="30" s="1"/>
  <c r="AU40" i="30"/>
  <c r="AS41" i="30"/>
  <c r="AZ41" i="30" s="1"/>
  <c r="AS51" i="30"/>
  <c r="AZ51" i="30" s="1"/>
  <c r="AV71" i="30"/>
  <c r="AC78" i="30"/>
  <c r="AW78" i="30" s="1"/>
  <c r="AU78" i="30"/>
  <c r="AY85" i="30"/>
  <c r="AD13" i="31"/>
  <c r="AX13" i="31" s="1"/>
  <c r="AV84" i="31"/>
  <c r="T74" i="31"/>
  <c r="M17" i="47" s="1"/>
  <c r="AQ32" i="31"/>
  <c r="AS26" i="31"/>
  <c r="AZ26" i="31" s="1"/>
  <c r="AS31" i="31"/>
  <c r="AZ31" i="31" s="1"/>
  <c r="BB31" i="31"/>
  <c r="AV43" i="31"/>
  <c r="AG57" i="31"/>
  <c r="AA73" i="31"/>
  <c r="AS19" i="32"/>
  <c r="AZ19" i="32" s="1"/>
  <c r="AA22" i="32"/>
  <c r="W24" i="32"/>
  <c r="BB24" i="32"/>
  <c r="AU40" i="32"/>
  <c r="AB40" i="32"/>
  <c r="AU42" i="32"/>
  <c r="AD42" i="32"/>
  <c r="AX42" i="32" s="1"/>
  <c r="AC42" i="32"/>
  <c r="AW42" i="32" s="1"/>
  <c r="AC49" i="32"/>
  <c r="AW49" i="32" s="1"/>
  <c r="AG85" i="32"/>
  <c r="AY123" i="32"/>
  <c r="AY125" i="32" s="1"/>
  <c r="R131" i="32"/>
  <c r="AB143" i="32"/>
  <c r="AD144" i="32"/>
  <c r="AX144" i="32" s="1"/>
  <c r="AU144" i="32"/>
  <c r="AS156" i="32"/>
  <c r="AZ156" i="32" s="1"/>
  <c r="BB156" i="32"/>
  <c r="AB167" i="32"/>
  <c r="AD167" i="32"/>
  <c r="AX167" i="32" s="1"/>
  <c r="AC170" i="32"/>
  <c r="AW170" i="32" s="1"/>
  <c r="AU194" i="32"/>
  <c r="AD194" i="32"/>
  <c r="AX194" i="32" s="1"/>
  <c r="AG198" i="32"/>
  <c r="BA199" i="32"/>
  <c r="AS199" i="32"/>
  <c r="AZ199" i="32" s="1"/>
  <c r="BA204" i="32"/>
  <c r="AS204" i="32"/>
  <c r="AZ204" i="32" s="1"/>
  <c r="BA209" i="32"/>
  <c r="AS209" i="32"/>
  <c r="AZ209" i="32" s="1"/>
  <c r="AS241" i="32"/>
  <c r="AZ241" i="32" s="1"/>
  <c r="AS247" i="32"/>
  <c r="AZ247" i="32" s="1"/>
  <c r="BA273" i="32"/>
  <c r="AS273" i="32"/>
  <c r="AZ273" i="32" s="1"/>
  <c r="AQ279" i="32"/>
  <c r="AB296" i="32"/>
  <c r="AU296" i="32"/>
  <c r="AC296" i="32"/>
  <c r="AW296" i="32" s="1"/>
  <c r="AD296" i="32"/>
  <c r="AX296" i="32" s="1"/>
  <c r="BB34" i="39"/>
  <c r="AS34" i="39"/>
  <c r="AZ34" i="39" s="1"/>
  <c r="BA39" i="39"/>
  <c r="AS39" i="39"/>
  <c r="AZ39" i="39" s="1"/>
  <c r="BA61" i="39"/>
  <c r="AS61" i="39"/>
  <c r="AZ61" i="39" s="1"/>
  <c r="AS63" i="39"/>
  <c r="AZ63" i="39" s="1"/>
  <c r="BA63" i="39"/>
  <c r="AU68" i="39"/>
  <c r="AD68" i="39"/>
  <c r="AX68" i="39" s="1"/>
  <c r="AB68" i="39"/>
  <c r="AC68" i="39"/>
  <c r="AW68" i="39" s="1"/>
  <c r="AQ172" i="29"/>
  <c r="BA179" i="29"/>
  <c r="AS179" i="29"/>
  <c r="AZ179" i="29" s="1"/>
  <c r="AD35" i="30"/>
  <c r="AX35" i="30" s="1"/>
  <c r="AU35" i="30"/>
  <c r="AB35" i="30"/>
  <c r="R58" i="32"/>
  <c r="W53" i="32"/>
  <c r="W58" i="32" s="1"/>
  <c r="BA66" i="32"/>
  <c r="AS66" i="32"/>
  <c r="AZ66" i="32" s="1"/>
  <c r="AD98" i="32"/>
  <c r="AX98" i="32" s="1"/>
  <c r="AC98" i="32"/>
  <c r="AW98" i="32" s="1"/>
  <c r="R191" i="32"/>
  <c r="W186" i="32"/>
  <c r="AB186" i="32" s="1"/>
  <c r="AC252" i="32"/>
  <c r="AW252" i="32" s="1"/>
  <c r="AB252" i="32"/>
  <c r="AD25" i="29"/>
  <c r="AX25" i="29" s="1"/>
  <c r="R30" i="29"/>
  <c r="BA35" i="29"/>
  <c r="BA37" i="29" s="1"/>
  <c r="BA38" i="29"/>
  <c r="BA41" i="29" s="1"/>
  <c r="AG68" i="29"/>
  <c r="AR99" i="29"/>
  <c r="AV105" i="29"/>
  <c r="BA185" i="29"/>
  <c r="BA187" i="29"/>
  <c r="AS187" i="29"/>
  <c r="AZ187" i="29" s="1"/>
  <c r="AG110" i="30"/>
  <c r="AU66" i="30"/>
  <c r="AC66" i="30"/>
  <c r="AW66" i="30" s="1"/>
  <c r="AU94" i="30"/>
  <c r="AD94" i="30"/>
  <c r="AX94" i="30" s="1"/>
  <c r="AC94" i="30"/>
  <c r="AW94" i="30" s="1"/>
  <c r="AB94" i="30"/>
  <c r="BA36" i="31"/>
  <c r="AS36" i="31"/>
  <c r="AZ36" i="31" s="1"/>
  <c r="AR24" i="29"/>
  <c r="BA27" i="29"/>
  <c r="AA30" i="29"/>
  <c r="AG37" i="29"/>
  <c r="AG41" i="29"/>
  <c r="AS46" i="29"/>
  <c r="AZ46" i="29" s="1"/>
  <c r="BB54" i="29"/>
  <c r="BB56" i="29" s="1"/>
  <c r="AS55" i="29"/>
  <c r="AZ55" i="29" s="1"/>
  <c r="BB60" i="29"/>
  <c r="AB65" i="29"/>
  <c r="AR72" i="29"/>
  <c r="AU74" i="29"/>
  <c r="AU77" i="29"/>
  <c r="AS78" i="29"/>
  <c r="AZ78" i="29" s="1"/>
  <c r="AB79" i="29"/>
  <c r="BB97" i="29"/>
  <c r="BB99" i="29" s="1"/>
  <c r="AB108" i="29"/>
  <c r="AS119" i="29"/>
  <c r="AZ119" i="29" s="1"/>
  <c r="AA129" i="29"/>
  <c r="BB133" i="29"/>
  <c r="AS141" i="29"/>
  <c r="AZ141" i="29" s="1"/>
  <c r="AB150" i="29"/>
  <c r="AV154" i="29"/>
  <c r="AV156" i="29" s="1"/>
  <c r="AS155" i="29"/>
  <c r="AZ155" i="29" s="1"/>
  <c r="R161" i="29"/>
  <c r="AC163" i="29"/>
  <c r="AW163" i="29" s="1"/>
  <c r="AU163" i="29"/>
  <c r="AQ165" i="29"/>
  <c r="AC166" i="29"/>
  <c r="AW166" i="29" s="1"/>
  <c r="AU170" i="29"/>
  <c r="AC170" i="29"/>
  <c r="AW170" i="29" s="1"/>
  <c r="AD176" i="29"/>
  <c r="AX176" i="29" s="1"/>
  <c r="AU177" i="29"/>
  <c r="J192" i="29"/>
  <c r="V192" i="29"/>
  <c r="AQ15" i="30"/>
  <c r="AR110" i="30"/>
  <c r="AD20" i="30"/>
  <c r="AX20" i="30" s="1"/>
  <c r="R28" i="30"/>
  <c r="BB28" i="30"/>
  <c r="AD41" i="30"/>
  <c r="AX41" i="30" s="1"/>
  <c r="AU41" i="30"/>
  <c r="AC41" i="30"/>
  <c r="AW41" i="30" s="1"/>
  <c r="R48" i="30"/>
  <c r="W45" i="30"/>
  <c r="AG61" i="30"/>
  <c r="AD73" i="30"/>
  <c r="AX73" i="30" s="1"/>
  <c r="AC73" i="30"/>
  <c r="AW73" i="30" s="1"/>
  <c r="AU73" i="30"/>
  <c r="AB73" i="30"/>
  <c r="BA73" i="30"/>
  <c r="AU80" i="30"/>
  <c r="AC80" i="30"/>
  <c r="AW80" i="30" s="1"/>
  <c r="AB80" i="30"/>
  <c r="AV92" i="30"/>
  <c r="AS93" i="30"/>
  <c r="AZ93" i="30" s="1"/>
  <c r="BB93" i="30"/>
  <c r="AB95" i="30"/>
  <c r="AV95" i="30"/>
  <c r="AV99" i="30" s="1"/>
  <c r="AU97" i="30"/>
  <c r="AD97" i="30"/>
  <c r="AX97" i="30" s="1"/>
  <c r="AC97" i="30"/>
  <c r="AW97" i="30" s="1"/>
  <c r="AI103" i="30"/>
  <c r="AO103" i="30"/>
  <c r="AY13" i="31"/>
  <c r="AY15" i="31" s="1"/>
  <c r="AG15" i="31"/>
  <c r="U74" i="31"/>
  <c r="N17" i="47" s="1"/>
  <c r="AV20" i="31"/>
  <c r="AV23" i="31" s="1"/>
  <c r="AA23" i="31"/>
  <c r="AR85" i="31"/>
  <c r="BB30" i="31"/>
  <c r="BA53" i="31"/>
  <c r="AQ57" i="31"/>
  <c r="AB55" i="31"/>
  <c r="P77" i="31"/>
  <c r="AJ77" i="31"/>
  <c r="AD19" i="32"/>
  <c r="AX19" i="32" s="1"/>
  <c r="AC19" i="32"/>
  <c r="AW19" i="32" s="1"/>
  <c r="AU19" i="32"/>
  <c r="AB19" i="32"/>
  <c r="AB42" i="32"/>
  <c r="AV42" i="32"/>
  <c r="AS93" i="32"/>
  <c r="AZ93" i="32" s="1"/>
  <c r="BA93" i="32"/>
  <c r="AA108" i="32"/>
  <c r="AV99" i="32"/>
  <c r="AV309" i="32"/>
  <c r="AA310" i="32"/>
  <c r="AV116" i="32"/>
  <c r="AV121" i="32" s="1"/>
  <c r="AB130" i="32"/>
  <c r="AD130" i="32"/>
  <c r="AX130" i="32" s="1"/>
  <c r="AC130" i="32"/>
  <c r="AW130" i="32" s="1"/>
  <c r="AU130" i="32"/>
  <c r="BA142" i="32"/>
  <c r="AS142" i="32"/>
  <c r="AZ142" i="32" s="1"/>
  <c r="R145" i="32"/>
  <c r="BA149" i="32"/>
  <c r="AS149" i="32"/>
  <c r="AZ149" i="32" s="1"/>
  <c r="AU173" i="32"/>
  <c r="AQ191" i="32"/>
  <c r="BA206" i="32"/>
  <c r="AS206" i="32"/>
  <c r="AZ206" i="32" s="1"/>
  <c r="AR237" i="32"/>
  <c r="BB231" i="32"/>
  <c r="BB237" i="32" s="1"/>
  <c r="AS231" i="32"/>
  <c r="AZ231" i="32" s="1"/>
  <c r="BB273" i="32"/>
  <c r="BB279" i="32" s="1"/>
  <c r="AR279" i="32"/>
  <c r="R300" i="32"/>
  <c r="W294" i="32"/>
  <c r="AD294" i="32" s="1"/>
  <c r="BA20" i="39"/>
  <c r="AS20" i="39"/>
  <c r="AZ20" i="39" s="1"/>
  <c r="BB80" i="39"/>
  <c r="AS80" i="39"/>
  <c r="AZ80" i="39" s="1"/>
  <c r="AS83" i="39"/>
  <c r="AZ83" i="39" s="1"/>
  <c r="BB83" i="39"/>
  <c r="AU44" i="29"/>
  <c r="AV42" i="30"/>
  <c r="AV44" i="30" s="1"/>
  <c r="AB42" i="30"/>
  <c r="AD67" i="30"/>
  <c r="AX67" i="30" s="1"/>
  <c r="AC67" i="30"/>
  <c r="AW67" i="30" s="1"/>
  <c r="AU69" i="29"/>
  <c r="AV77" i="29"/>
  <c r="AV81" i="29" s="1"/>
  <c r="AA93" i="29"/>
  <c r="AQ99" i="29"/>
  <c r="AV107" i="29"/>
  <c r="BB145" i="29"/>
  <c r="AY172" i="29"/>
  <c r="AC13" i="30"/>
  <c r="AW13" i="30" s="1"/>
  <c r="AD13" i="30"/>
  <c r="AX13" i="30" s="1"/>
  <c r="AU52" i="30"/>
  <c r="AB52" i="30"/>
  <c r="BA66" i="30"/>
  <c r="AS66" i="30"/>
  <c r="AZ66" i="30" s="1"/>
  <c r="BA90" i="30"/>
  <c r="BA94" i="30"/>
  <c r="AS94" i="30"/>
  <c r="AZ94" i="30" s="1"/>
  <c r="P103" i="30"/>
  <c r="AQ84" i="31"/>
  <c r="BA14" i="31"/>
  <c r="AU22" i="31"/>
  <c r="AD22" i="31"/>
  <c r="AX22" i="31" s="1"/>
  <c r="AC22" i="31"/>
  <c r="AW22" i="31" s="1"/>
  <c r="AD36" i="31"/>
  <c r="AX36" i="31" s="1"/>
  <c r="AU36" i="31"/>
  <c r="AC36" i="31"/>
  <c r="AW36" i="31" s="1"/>
  <c r="AB36" i="31"/>
  <c r="AG48" i="31"/>
  <c r="AR52" i="31"/>
  <c r="BA61" i="31"/>
  <c r="AS61" i="31"/>
  <c r="AZ61" i="31" s="1"/>
  <c r="AB57" i="32"/>
  <c r="AD57" i="32"/>
  <c r="AX57" i="32" s="1"/>
  <c r="AS61" i="32"/>
  <c r="AZ61" i="32" s="1"/>
  <c r="BB61" i="32"/>
  <c r="BB65" i="32" s="1"/>
  <c r="AQ78" i="32"/>
  <c r="BA73" i="32"/>
  <c r="BA78" i="32" s="1"/>
  <c r="BA88" i="32"/>
  <c r="AS88" i="32"/>
  <c r="AZ88" i="32" s="1"/>
  <c r="AQ91" i="32"/>
  <c r="AS96" i="32"/>
  <c r="AZ96" i="32" s="1"/>
  <c r="BA96" i="32"/>
  <c r="BA104" i="32"/>
  <c r="AS104" i="32"/>
  <c r="AZ104" i="32" s="1"/>
  <c r="AU107" i="32"/>
  <c r="AD107" i="32"/>
  <c r="AX107" i="32" s="1"/>
  <c r="AR151" i="32"/>
  <c r="BB148" i="32"/>
  <c r="BB151" i="32" s="1"/>
  <c r="BA161" i="32"/>
  <c r="AS161" i="32"/>
  <c r="AZ161" i="32" s="1"/>
  <c r="AS169" i="32"/>
  <c r="AZ169" i="32" s="1"/>
  <c r="BB169" i="32"/>
  <c r="AU171" i="32"/>
  <c r="AD171" i="32"/>
  <c r="AX171" i="32" s="1"/>
  <c r="AS176" i="32"/>
  <c r="AZ176" i="32" s="1"/>
  <c r="BA176" i="32"/>
  <c r="AB183" i="32"/>
  <c r="AD183" i="32"/>
  <c r="AX183" i="32" s="1"/>
  <c r="AC183" i="32"/>
  <c r="AW183" i="32" s="1"/>
  <c r="BA207" i="32"/>
  <c r="AS207" i="32"/>
  <c r="AZ207" i="32" s="1"/>
  <c r="AU263" i="32"/>
  <c r="AD263" i="32"/>
  <c r="AX263" i="32" s="1"/>
  <c r="AA137" i="39"/>
  <c r="AV12" i="39"/>
  <c r="AA13" i="39"/>
  <c r="AS49" i="39"/>
  <c r="AZ49" i="39" s="1"/>
  <c r="AS51" i="39"/>
  <c r="AZ51" i="39" s="1"/>
  <c r="BA51" i="39"/>
  <c r="AQ81" i="29"/>
  <c r="AY181" i="29"/>
  <c r="BB44" i="29"/>
  <c r="BB45" i="29" s="1"/>
  <c r="AR45" i="29"/>
  <c r="AD166" i="29"/>
  <c r="AX166" i="29" s="1"/>
  <c r="AG17" i="29"/>
  <c r="AU25" i="29"/>
  <c r="AR30" i="29"/>
  <c r="AS35" i="29"/>
  <c r="AZ35" i="29" s="1"/>
  <c r="AB39" i="29"/>
  <c r="AU55" i="29"/>
  <c r="AS70" i="29"/>
  <c r="AZ70" i="29" s="1"/>
  <c r="W73" i="29"/>
  <c r="AB73" i="29" s="1"/>
  <c r="AB74" i="29"/>
  <c r="AS79" i="29"/>
  <c r="AZ79" i="29" s="1"/>
  <c r="AG194" i="29"/>
  <c r="AR200" i="29"/>
  <c r="AB88" i="29"/>
  <c r="AS88" i="29"/>
  <c r="AZ88" i="29" s="1"/>
  <c r="AS91" i="29"/>
  <c r="AZ91" i="29" s="1"/>
  <c r="AB97" i="29"/>
  <c r="AS116" i="29"/>
  <c r="AZ116" i="29" s="1"/>
  <c r="AY123" i="29"/>
  <c r="AB147" i="29"/>
  <c r="AV157" i="29"/>
  <c r="AV161" i="29" s="1"/>
  <c r="AB170" i="29"/>
  <c r="AA175" i="29"/>
  <c r="AV174" i="29"/>
  <c r="AV175" i="29" s="1"/>
  <c r="AA105" i="30"/>
  <c r="AV18" i="30"/>
  <c r="AV23" i="30" s="1"/>
  <c r="AQ23" i="30"/>
  <c r="AU26" i="30"/>
  <c r="AD26" i="30"/>
  <c r="AX26" i="30" s="1"/>
  <c r="AC31" i="30"/>
  <c r="AW31" i="30" s="1"/>
  <c r="AU31" i="30"/>
  <c r="BB42" i="30"/>
  <c r="AS42" i="30"/>
  <c r="AZ42" i="30" s="1"/>
  <c r="AU53" i="30"/>
  <c r="AR71" i="30"/>
  <c r="BB66" i="30"/>
  <c r="BB71" i="30" s="1"/>
  <c r="AU67" i="30"/>
  <c r="V103" i="30"/>
  <c r="AS12" i="31"/>
  <c r="AZ12" i="31" s="1"/>
  <c r="AR84" i="31"/>
  <c r="W32" i="31"/>
  <c r="Z77" i="31"/>
  <c r="AF303" i="32"/>
  <c r="Y18" i="47" s="1"/>
  <c r="AG17" i="32"/>
  <c r="AV22" i="32"/>
  <c r="BA38" i="32"/>
  <c r="AS38" i="32"/>
  <c r="AZ38" i="32" s="1"/>
  <c r="AV62" i="32"/>
  <c r="AS77" i="32"/>
  <c r="AZ77" i="32" s="1"/>
  <c r="BB77" i="32"/>
  <c r="BB78" i="32" s="1"/>
  <c r="R91" i="32"/>
  <c r="W86" i="32"/>
  <c r="AU86" i="32" s="1"/>
  <c r="AS103" i="32"/>
  <c r="AZ103" i="32" s="1"/>
  <c r="BB103" i="32"/>
  <c r="AR110" i="32"/>
  <c r="BB109" i="32"/>
  <c r="BB110" i="32" s="1"/>
  <c r="AR114" i="32"/>
  <c r="BB111" i="32"/>
  <c r="AB119" i="32"/>
  <c r="AU119" i="32"/>
  <c r="BA125" i="32"/>
  <c r="AQ131" i="32"/>
  <c r="BA129" i="32"/>
  <c r="AS129" i="32"/>
  <c r="AZ129" i="32" s="1"/>
  <c r="AU148" i="32"/>
  <c r="AR158" i="32"/>
  <c r="BB152" i="32"/>
  <c r="AU155" i="32"/>
  <c r="AD155" i="32"/>
  <c r="AX155" i="32" s="1"/>
  <c r="AB155" i="32"/>
  <c r="AV185" i="32"/>
  <c r="AU197" i="32"/>
  <c r="AD197" i="32"/>
  <c r="AX197" i="32" s="1"/>
  <c r="AB197" i="32"/>
  <c r="AU204" i="32"/>
  <c r="AD204" i="32"/>
  <c r="AX204" i="32" s="1"/>
  <c r="AC204" i="32"/>
  <c r="AW204" i="32" s="1"/>
  <c r="AU205" i="32"/>
  <c r="AU209" i="32"/>
  <c r="AD209" i="32"/>
  <c r="AX209" i="32" s="1"/>
  <c r="AC209" i="32"/>
  <c r="AW209" i="32" s="1"/>
  <c r="AB209" i="32"/>
  <c r="AU281" i="32"/>
  <c r="AD281" i="32"/>
  <c r="AX281" i="32" s="1"/>
  <c r="AC281" i="32"/>
  <c r="AW281" i="32" s="1"/>
  <c r="AD282" i="32"/>
  <c r="AX282" i="32" s="1"/>
  <c r="AB282" i="32"/>
  <c r="AC282" i="32"/>
  <c r="AW282" i="32" s="1"/>
  <c r="BA16" i="39"/>
  <c r="AS16" i="39"/>
  <c r="AZ16" i="39" s="1"/>
  <c r="AY134" i="39"/>
  <c r="AS47" i="39"/>
  <c r="AR50" i="39"/>
  <c r="BB47" i="39"/>
  <c r="BB50" i="39" s="1"/>
  <c r="AC75" i="39"/>
  <c r="AW75" i="39" s="1"/>
  <c r="AB75" i="39"/>
  <c r="AU80" i="39"/>
  <c r="AC80" i="39"/>
  <c r="AW80" i="39" s="1"/>
  <c r="AD80" i="39"/>
  <c r="AX80" i="39" s="1"/>
  <c r="AS113" i="39"/>
  <c r="AZ113" i="39" s="1"/>
  <c r="BA113" i="39"/>
  <c r="AJ192" i="29"/>
  <c r="AP192" i="29"/>
  <c r="AR104" i="30"/>
  <c r="AQ110" i="30"/>
  <c r="AS18" i="30"/>
  <c r="AZ18" i="30" s="1"/>
  <c r="AS22" i="30"/>
  <c r="AZ22" i="30" s="1"/>
  <c r="AY25" i="30"/>
  <c r="AY28" i="30" s="1"/>
  <c r="AG107" i="30"/>
  <c r="R44" i="30"/>
  <c r="AQ44" i="30"/>
  <c r="BB54" i="30"/>
  <c r="AS53" i="30"/>
  <c r="AZ53" i="30" s="1"/>
  <c r="AS64" i="30"/>
  <c r="AZ64" i="30" s="1"/>
  <c r="BB76" i="30"/>
  <c r="BB81" i="30" s="1"/>
  <c r="R85" i="30"/>
  <c r="AB90" i="30"/>
  <c r="AH90" i="30" s="1"/>
  <c r="AT90" i="30" s="1"/>
  <c r="T103" i="30"/>
  <c r="AE103" i="30"/>
  <c r="AY23" i="31"/>
  <c r="R38" i="31"/>
  <c r="AV39" i="31"/>
  <c r="AV86" i="31" s="1"/>
  <c r="R48" i="31"/>
  <c r="AU50" i="31"/>
  <c r="R57" i="31"/>
  <c r="AV53" i="31"/>
  <c r="AV57" i="31" s="1"/>
  <c r="AY57" i="31"/>
  <c r="AS56" i="31"/>
  <c r="AZ56" i="31" s="1"/>
  <c r="BB60" i="31"/>
  <c r="AM77" i="31"/>
  <c r="K77" i="31"/>
  <c r="Q77" i="31"/>
  <c r="AI77" i="31"/>
  <c r="AO77" i="31"/>
  <c r="X303" i="32"/>
  <c r="AR313" i="32"/>
  <c r="AQ22" i="32"/>
  <c r="AA27" i="32"/>
  <c r="AB28" i="32"/>
  <c r="AS30" i="32"/>
  <c r="AZ30" i="32" s="1"/>
  <c r="R43" i="32"/>
  <c r="BA48" i="32"/>
  <c r="BA68" i="32"/>
  <c r="AB81" i="32"/>
  <c r="AS90" i="32"/>
  <c r="AZ90" i="32" s="1"/>
  <c r="R315" i="32"/>
  <c r="BB118" i="32"/>
  <c r="BB121" i="32" s="1"/>
  <c r="AS119" i="32"/>
  <c r="AZ119" i="32" s="1"/>
  <c r="AC143" i="32"/>
  <c r="AW143" i="32" s="1"/>
  <c r="BA146" i="32"/>
  <c r="BA147" i="32" s="1"/>
  <c r="AG165" i="32"/>
  <c r="AA179" i="32"/>
  <c r="AA185" i="32"/>
  <c r="BA189" i="32"/>
  <c r="BB211" i="32"/>
  <c r="AS216" i="32"/>
  <c r="AZ216" i="32" s="1"/>
  <c r="BA218" i="32"/>
  <c r="AS218" i="32"/>
  <c r="AZ218" i="32" s="1"/>
  <c r="BA234" i="32"/>
  <c r="R248" i="32"/>
  <c r="W245" i="32"/>
  <c r="AB245" i="32" s="1"/>
  <c r="AB246" i="32"/>
  <c r="AU260" i="32"/>
  <c r="AC260" i="32"/>
  <c r="AW260" i="32" s="1"/>
  <c r="AB260" i="32"/>
  <c r="AU273" i="32"/>
  <c r="AD273" i="32"/>
  <c r="AX273" i="32" s="1"/>
  <c r="AB273" i="32"/>
  <c r="AU275" i="32"/>
  <c r="AR36" i="39"/>
  <c r="BB31" i="39"/>
  <c r="AS31" i="39"/>
  <c r="AZ31" i="39" s="1"/>
  <c r="AD47" i="39"/>
  <c r="AX47" i="39" s="1"/>
  <c r="W50" i="39"/>
  <c r="AA58" i="39"/>
  <c r="AC59" i="39"/>
  <c r="AW59" i="39" s="1"/>
  <c r="AB59" i="39"/>
  <c r="BB84" i="39"/>
  <c r="AS84" i="39"/>
  <c r="AZ84" i="39" s="1"/>
  <c r="AU91" i="39"/>
  <c r="AD91" i="39"/>
  <c r="AX91" i="39" s="1"/>
  <c r="AC91" i="39"/>
  <c r="AW91" i="39" s="1"/>
  <c r="AB91" i="39"/>
  <c r="N103" i="30"/>
  <c r="AF103" i="30"/>
  <c r="AR15" i="31"/>
  <c r="AN74" i="31"/>
  <c r="AG17" i="47" s="1"/>
  <c r="AG19" i="31"/>
  <c r="AA43" i="31"/>
  <c r="AY64" i="31"/>
  <c r="W43" i="32"/>
  <c r="R52" i="32"/>
  <c r="BA65" i="32"/>
  <c r="AY138" i="32"/>
  <c r="AG138" i="32"/>
  <c r="AR208" i="32"/>
  <c r="AA208" i="32"/>
  <c r="AS222" i="32"/>
  <c r="AZ222" i="32" s="1"/>
  <c r="BB222" i="32"/>
  <c r="AD257" i="32"/>
  <c r="AX257" i="32" s="1"/>
  <c r="AU257" i="32"/>
  <c r="R265" i="32"/>
  <c r="W261" i="32"/>
  <c r="AD261" i="32" s="1"/>
  <c r="AX261" i="32" s="1"/>
  <c r="AA279" i="32"/>
  <c r="AU289" i="32"/>
  <c r="AS292" i="32"/>
  <c r="AZ292" i="32" s="1"/>
  <c r="BA292" i="32"/>
  <c r="AS298" i="32"/>
  <c r="AZ298" i="32" s="1"/>
  <c r="BA298" i="32"/>
  <c r="AS299" i="32"/>
  <c r="AZ299" i="32" s="1"/>
  <c r="BA299" i="32"/>
  <c r="AK306" i="32"/>
  <c r="AR137" i="39"/>
  <c r="BB12" i="39"/>
  <c r="AD20" i="39"/>
  <c r="AX20" i="39" s="1"/>
  <c r="AB20" i="39"/>
  <c r="AU20" i="39"/>
  <c r="AR30" i="39"/>
  <c r="BA26" i="39"/>
  <c r="AS26" i="39"/>
  <c r="AZ26" i="39" s="1"/>
  <c r="AV36" i="39"/>
  <c r="AS77" i="39"/>
  <c r="AZ77" i="39" s="1"/>
  <c r="BA77" i="39"/>
  <c r="AU101" i="39"/>
  <c r="AD101" i="39"/>
  <c r="AC101" i="39"/>
  <c r="AW101" i="39" s="1"/>
  <c r="AB101" i="39"/>
  <c r="AA15" i="30"/>
  <c r="Y100" i="30"/>
  <c r="R16" i="47" s="1"/>
  <c r="AK100" i="30"/>
  <c r="AD16" i="47" s="1"/>
  <c r="AB53" i="30"/>
  <c r="AS58" i="30"/>
  <c r="AZ58" i="30" s="1"/>
  <c r="BB65" i="30"/>
  <c r="AU77" i="30"/>
  <c r="AM103" i="30"/>
  <c r="K103" i="30"/>
  <c r="Q103" i="30"/>
  <c r="AO74" i="31"/>
  <c r="AH17" i="47" s="1"/>
  <c r="AS18" i="31"/>
  <c r="AZ18" i="31" s="1"/>
  <c r="AS28" i="31"/>
  <c r="AZ28" i="31" s="1"/>
  <c r="AA85" i="31"/>
  <c r="AS37" i="31"/>
  <c r="AZ37" i="31" s="1"/>
  <c r="AG43" i="31"/>
  <c r="AV52" i="31"/>
  <c r="BB73" i="31"/>
  <c r="Y77" i="31"/>
  <c r="AK77" i="31"/>
  <c r="S303" i="32"/>
  <c r="L18" i="47" s="1"/>
  <c r="AL303" i="32"/>
  <c r="AE18" i="47" s="1"/>
  <c r="R307" i="32"/>
  <c r="AU18" i="32"/>
  <c r="AQ27" i="32"/>
  <c r="AG31" i="32"/>
  <c r="R35" i="32"/>
  <c r="AS34" i="32"/>
  <c r="AZ34" i="32" s="1"/>
  <c r="AQ39" i="32"/>
  <c r="W46" i="32"/>
  <c r="AD46" i="32" s="1"/>
  <c r="AG58" i="32"/>
  <c r="AV72" i="32"/>
  <c r="AS74" i="32"/>
  <c r="AZ74" i="32" s="1"/>
  <c r="AB75" i="32"/>
  <c r="AV75" i="32"/>
  <c r="AV78" i="32" s="1"/>
  <c r="AS84" i="32"/>
  <c r="AZ84" i="32" s="1"/>
  <c r="AS94" i="32"/>
  <c r="AZ94" i="32" s="1"/>
  <c r="AB95" i="32"/>
  <c r="AS123" i="32"/>
  <c r="AZ123" i="32" s="1"/>
  <c r="AB136" i="32"/>
  <c r="AB164" i="32"/>
  <c r="AS177" i="32"/>
  <c r="AZ177" i="32" s="1"/>
  <c r="AS184" i="32"/>
  <c r="AZ184" i="32" s="1"/>
  <c r="AG191" i="32"/>
  <c r="W192" i="32"/>
  <c r="AB221" i="32"/>
  <c r="AA237" i="32"/>
  <c r="AV231" i="32"/>
  <c r="AV237" i="32" s="1"/>
  <c r="AY245" i="32"/>
  <c r="AY248" i="32" s="1"/>
  <c r="AG248" i="32"/>
  <c r="AU276" i="32"/>
  <c r="AC276" i="32"/>
  <c r="AW276" i="32" s="1"/>
  <c r="AB276" i="32"/>
  <c r="BA281" i="32"/>
  <c r="AS281" i="32"/>
  <c r="AZ281" i="32" s="1"/>
  <c r="AU297" i="32"/>
  <c r="AB297" i="32"/>
  <c r="AG42" i="39"/>
  <c r="BB41" i="39"/>
  <c r="AS41" i="39"/>
  <c r="AZ41" i="39" s="1"/>
  <c r="AC51" i="39"/>
  <c r="AW51" i="39" s="1"/>
  <c r="AB51" i="39"/>
  <c r="BB54" i="39"/>
  <c r="BB56" i="39" s="1"/>
  <c r="AS54" i="39"/>
  <c r="AZ54" i="39" s="1"/>
  <c r="AD63" i="39"/>
  <c r="AX63" i="39" s="1"/>
  <c r="AU63" i="39"/>
  <c r="BB88" i="39"/>
  <c r="AS88" i="39"/>
  <c r="AZ88" i="39" s="1"/>
  <c r="AA107" i="39"/>
  <c r="AV101" i="39"/>
  <c r="AV107" i="39" s="1"/>
  <c r="AU104" i="39"/>
  <c r="AB104" i="39"/>
  <c r="AC105" i="39"/>
  <c r="AW105" i="39" s="1"/>
  <c r="AD105" i="39"/>
  <c r="AX105" i="39" s="1"/>
  <c r="AU105" i="39"/>
  <c r="I127" i="39"/>
  <c r="O127" i="39"/>
  <c r="AR175" i="29"/>
  <c r="AS178" i="29"/>
  <c r="AZ178" i="29" s="1"/>
  <c r="M192" i="29"/>
  <c r="AI192" i="29"/>
  <c r="AO192" i="29"/>
  <c r="R110" i="30"/>
  <c r="S100" i="30"/>
  <c r="L16" i="47" s="1"/>
  <c r="R105" i="30"/>
  <c r="AS19" i="30"/>
  <c r="AZ19" i="30" s="1"/>
  <c r="AS21" i="30"/>
  <c r="AZ21" i="30" s="1"/>
  <c r="AG44" i="30"/>
  <c r="AR61" i="30"/>
  <c r="AV65" i="30"/>
  <c r="AS67" i="30"/>
  <c r="AZ67" i="30" s="1"/>
  <c r="AB70" i="30"/>
  <c r="AB77" i="30"/>
  <c r="AS79" i="30"/>
  <c r="AZ79" i="30" s="1"/>
  <c r="AG85" i="30"/>
  <c r="AB87" i="30"/>
  <c r="AS96" i="30"/>
  <c r="AZ96" i="30" s="1"/>
  <c r="BB13" i="31"/>
  <c r="S74" i="31"/>
  <c r="L17" i="47" s="1"/>
  <c r="Y74" i="31"/>
  <c r="R17" i="47" s="1"/>
  <c r="AS17" i="31"/>
  <c r="AZ17" i="31" s="1"/>
  <c r="AS21" i="31"/>
  <c r="AZ21" i="31" s="1"/>
  <c r="BB24" i="31"/>
  <c r="BB87" i="31" s="1"/>
  <c r="AR25" i="31"/>
  <c r="AB29" i="31"/>
  <c r="AS29" i="31"/>
  <c r="AZ29" i="31" s="1"/>
  <c r="AY85" i="31"/>
  <c r="AB33" i="31"/>
  <c r="AS34" i="31"/>
  <c r="AZ34" i="31" s="1"/>
  <c r="AB46" i="31"/>
  <c r="AB56" i="31"/>
  <c r="AS68" i="31"/>
  <c r="AZ68" i="31" s="1"/>
  <c r="AS71" i="31"/>
  <c r="AZ71" i="31" s="1"/>
  <c r="S77" i="31"/>
  <c r="AE303" i="32"/>
  <c r="X18" i="47" s="1"/>
  <c r="AS15" i="32"/>
  <c r="AZ15" i="32" s="1"/>
  <c r="AA313" i="32"/>
  <c r="AR22" i="32"/>
  <c r="AR27" i="32"/>
  <c r="W32" i="32"/>
  <c r="W35" i="32" s="1"/>
  <c r="AS36" i="32"/>
  <c r="AZ36" i="32" s="1"/>
  <c r="W44" i="32"/>
  <c r="AB44" i="32" s="1"/>
  <c r="AS44" i="32"/>
  <c r="AS45" i="32" s="1"/>
  <c r="AA52" i="32"/>
  <c r="AS46" i="32"/>
  <c r="AZ46" i="32" s="1"/>
  <c r="AB48" i="32"/>
  <c r="AU55" i="32"/>
  <c r="AS57" i="32"/>
  <c r="AZ57" i="32" s="1"/>
  <c r="AB59" i="32"/>
  <c r="AV59" i="32"/>
  <c r="AB68" i="32"/>
  <c r="AA78" i="32"/>
  <c r="AC75" i="32"/>
  <c r="AW75" i="32" s="1"/>
  <c r="AR78" i="32"/>
  <c r="AC84" i="32"/>
  <c r="AW84" i="32" s="1"/>
  <c r="AB90" i="32"/>
  <c r="AU94" i="32"/>
  <c r="AB101" i="32"/>
  <c r="AB102" i="32"/>
  <c r="AS106" i="32"/>
  <c r="AZ106" i="32" s="1"/>
  <c r="AG315" i="32"/>
  <c r="AS117" i="32"/>
  <c r="AZ117" i="32" s="1"/>
  <c r="AB118" i="32"/>
  <c r="AU118" i="32"/>
  <c r="BA119" i="32"/>
  <c r="AC123" i="32"/>
  <c r="AW123" i="32" s="1"/>
  <c r="AS124" i="32"/>
  <c r="AZ124" i="32" s="1"/>
  <c r="W126" i="32"/>
  <c r="W131" i="32" s="1"/>
  <c r="AD137" i="32"/>
  <c r="AX137" i="32" s="1"/>
  <c r="AC154" i="32"/>
  <c r="AW154" i="32" s="1"/>
  <c r="AS159" i="32"/>
  <c r="AZ159" i="32" s="1"/>
  <c r="AC164" i="32"/>
  <c r="AW164" i="32" s="1"/>
  <c r="AS173" i="32"/>
  <c r="AZ173" i="32" s="1"/>
  <c r="AC180" i="32"/>
  <c r="AW180" i="32" s="1"/>
  <c r="AB181" i="32"/>
  <c r="R185" i="32"/>
  <c r="AB184" i="32"/>
  <c r="AU190" i="32"/>
  <c r="AS205" i="32"/>
  <c r="AZ205" i="32" s="1"/>
  <c r="R217" i="32"/>
  <c r="AS214" i="32"/>
  <c r="AZ214" i="32" s="1"/>
  <c r="AD215" i="32"/>
  <c r="AX215" i="32" s="1"/>
  <c r="AG224" i="32"/>
  <c r="W224" i="32"/>
  <c r="AB225" i="32"/>
  <c r="AB226" i="32" s="1"/>
  <c r="R230" i="32"/>
  <c r="AU232" i="32"/>
  <c r="AD232" i="32"/>
  <c r="AX232" i="32" s="1"/>
  <c r="AB232" i="32"/>
  <c r="AC235" i="32"/>
  <c r="AW235" i="32" s="1"/>
  <c r="AU238" i="32"/>
  <c r="W244" i="32"/>
  <c r="AC238" i="32"/>
  <c r="AW238" i="32" s="1"/>
  <c r="BA238" i="32"/>
  <c r="BA252" i="32"/>
  <c r="AS252" i="32"/>
  <c r="AZ252" i="32" s="1"/>
  <c r="AC257" i="32"/>
  <c r="AW257" i="32" s="1"/>
  <c r="AB259" i="32"/>
  <c r="AU259" i="32"/>
  <c r="AC259" i="32"/>
  <c r="AS282" i="32"/>
  <c r="AZ282" i="32" s="1"/>
  <c r="AD289" i="32"/>
  <c r="AX289" i="32" s="1"/>
  <c r="AC20" i="39"/>
  <c r="AW20" i="39" s="1"/>
  <c r="AC23" i="39"/>
  <c r="AW23" i="39" s="1"/>
  <c r="AD23" i="39"/>
  <c r="AX23" i="39" s="1"/>
  <c r="AR58" i="39"/>
  <c r="BB57" i="39"/>
  <c r="BB58" i="39" s="1"/>
  <c r="AS57" i="39"/>
  <c r="AZ57" i="39" s="1"/>
  <c r="AZ58" i="39" s="1"/>
  <c r="BA68" i="39"/>
  <c r="AS68" i="39"/>
  <c r="AZ68" i="39" s="1"/>
  <c r="AV74" i="39"/>
  <c r="AV79" i="39" s="1"/>
  <c r="AB74" i="39"/>
  <c r="AB77" i="39"/>
  <c r="AD77" i="39"/>
  <c r="AX77" i="39" s="1"/>
  <c r="AU77" i="39"/>
  <c r="AU88" i="39"/>
  <c r="AC88" i="39"/>
  <c r="AW88" i="39" s="1"/>
  <c r="AB88" i="39"/>
  <c r="AA118" i="39"/>
  <c r="AR18" i="39"/>
  <c r="AA129" i="39"/>
  <c r="AY56" i="39"/>
  <c r="AA56" i="39"/>
  <c r="AS90" i="39"/>
  <c r="AZ90" i="39" s="1"/>
  <c r="AY118" i="39"/>
  <c r="T127" i="39"/>
  <c r="AR293" i="32"/>
  <c r="AV288" i="32"/>
  <c r="AV293" i="32" s="1"/>
  <c r="AU292" i="32"/>
  <c r="AF306" i="32"/>
  <c r="AG24" i="39"/>
  <c r="AS53" i="39"/>
  <c r="AZ53" i="39" s="1"/>
  <c r="AR72" i="39"/>
  <c r="AV86" i="39"/>
  <c r="BA87" i="39"/>
  <c r="AB92" i="39"/>
  <c r="AS105" i="39"/>
  <c r="AZ105" i="39" s="1"/>
  <c r="BA105" i="39"/>
  <c r="R114" i="39"/>
  <c r="AS116" i="39"/>
  <c r="AZ116" i="39" s="1"/>
  <c r="BA116" i="39"/>
  <c r="AS213" i="32"/>
  <c r="AZ213" i="32" s="1"/>
  <c r="AB228" i="32"/>
  <c r="AU228" i="32"/>
  <c r="AS239" i="32"/>
  <c r="AZ239" i="32" s="1"/>
  <c r="AG244" i="32"/>
  <c r="R258" i="32"/>
  <c r="AQ258" i="32"/>
  <c r="AS260" i="32"/>
  <c r="AZ260" i="32" s="1"/>
  <c r="AS276" i="32"/>
  <c r="AZ276" i="32" s="1"/>
  <c r="S306" i="32"/>
  <c r="AR42" i="39"/>
  <c r="AA136" i="39"/>
  <c r="R44" i="39"/>
  <c r="BA53" i="39"/>
  <c r="AR65" i="39"/>
  <c r="AA72" i="39"/>
  <c r="AV66" i="39"/>
  <c r="AV72" i="39" s="1"/>
  <c r="BB73" i="39"/>
  <c r="BB79" i="39" s="1"/>
  <c r="AB87" i="39"/>
  <c r="AB90" i="39"/>
  <c r="AU98" i="39"/>
  <c r="AV108" i="39"/>
  <c r="AV114" i="39" s="1"/>
  <c r="AA114" i="39"/>
  <c r="BB118" i="39"/>
  <c r="AY244" i="32"/>
  <c r="BB287" i="32"/>
  <c r="M306" i="32"/>
  <c r="AE306" i="32"/>
  <c r="AO306" i="32"/>
  <c r="AQ18" i="39"/>
  <c r="AG18" i="39"/>
  <c r="AQ131" i="39"/>
  <c r="AS28" i="39"/>
  <c r="AZ28" i="39" s="1"/>
  <c r="W45" i="39"/>
  <c r="AU45" i="39" s="1"/>
  <c r="AU46" i="39" s="1"/>
  <c r="AU49" i="39"/>
  <c r="AC87" i="39"/>
  <c r="AW87" i="39" s="1"/>
  <c r="AU89" i="39"/>
  <c r="BA101" i="39"/>
  <c r="AQ107" i="39"/>
  <c r="AG118" i="39"/>
  <c r="AM127" i="39"/>
  <c r="AB110" i="39"/>
  <c r="AR118" i="39"/>
  <c r="Z127" i="39"/>
  <c r="AL127" i="39"/>
  <c r="BA137" i="39"/>
  <c r="BA13" i="39"/>
  <c r="AW31" i="39"/>
  <c r="W12" i="39"/>
  <c r="AA128" i="39"/>
  <c r="AV14" i="39"/>
  <c r="AR128" i="39"/>
  <c r="BB14" i="39"/>
  <c r="AA18" i="39"/>
  <c r="AB23" i="39"/>
  <c r="AS23" i="39"/>
  <c r="AZ23" i="39" s="1"/>
  <c r="AS27" i="39"/>
  <c r="AZ27" i="39" s="1"/>
  <c r="BA27" i="39"/>
  <c r="AD28" i="39"/>
  <c r="AX28" i="39" s="1"/>
  <c r="AC28" i="39"/>
  <c r="AW28" i="39" s="1"/>
  <c r="AU28" i="39"/>
  <c r="AU35" i="39"/>
  <c r="AC35" i="39"/>
  <c r="AW35" i="39" s="1"/>
  <c r="AB35" i="39"/>
  <c r="AA36" i="39"/>
  <c r="AV55" i="39"/>
  <c r="AV56" i="39" s="1"/>
  <c r="AC60" i="39"/>
  <c r="AW60" i="39" s="1"/>
  <c r="AB60" i="39"/>
  <c r="AD60" i="39"/>
  <c r="AX60" i="39" s="1"/>
  <c r="AU60" i="39"/>
  <c r="AS14" i="39"/>
  <c r="AS15" i="39"/>
  <c r="AZ15" i="39" s="1"/>
  <c r="BA15" i="39"/>
  <c r="AG129" i="39"/>
  <c r="AY19" i="39"/>
  <c r="AV19" i="39"/>
  <c r="AR24" i="39"/>
  <c r="BB20" i="39"/>
  <c r="BB24" i="39" s="1"/>
  <c r="AS21" i="39"/>
  <c r="AZ21" i="39" s="1"/>
  <c r="R135" i="39"/>
  <c r="AQ135" i="39"/>
  <c r="AS22" i="39"/>
  <c r="AG131" i="39"/>
  <c r="AG30" i="39"/>
  <c r="AY25" i="39"/>
  <c r="AS33" i="39"/>
  <c r="AZ33" i="39" s="1"/>
  <c r="BB33" i="39"/>
  <c r="AB34" i="39"/>
  <c r="AU34" i="39"/>
  <c r="AD34" i="39"/>
  <c r="AX34" i="39" s="1"/>
  <c r="AU38" i="39"/>
  <c r="AD38" i="39"/>
  <c r="AX38" i="39" s="1"/>
  <c r="AC38" i="39"/>
  <c r="AW38" i="39" s="1"/>
  <c r="AU41" i="39"/>
  <c r="AD41" i="39"/>
  <c r="AX41" i="39" s="1"/>
  <c r="AC41" i="39"/>
  <c r="AW41" i="39" s="1"/>
  <c r="AB55" i="39"/>
  <c r="AD15" i="39"/>
  <c r="AX15" i="39" s="1"/>
  <c r="AC15" i="39"/>
  <c r="AW15" i="39" s="1"/>
  <c r="BB15" i="39"/>
  <c r="AQ134" i="39"/>
  <c r="BA17" i="39"/>
  <c r="W135" i="39"/>
  <c r="AC22" i="39"/>
  <c r="AB22" i="39"/>
  <c r="AA24" i="39"/>
  <c r="AU26" i="39"/>
  <c r="AD26" i="39"/>
  <c r="AX26" i="39" s="1"/>
  <c r="AB26" i="39"/>
  <c r="AC27" i="39"/>
  <c r="AW27" i="39" s="1"/>
  <c r="AB27" i="39"/>
  <c r="AU27" i="39"/>
  <c r="BA32" i="39"/>
  <c r="AS32" i="39"/>
  <c r="AD33" i="39"/>
  <c r="AX33" i="39" s="1"/>
  <c r="AC33" i="39"/>
  <c r="AW33" i="39" s="1"/>
  <c r="AU33" i="39"/>
  <c r="AQ136" i="39"/>
  <c r="AS43" i="39"/>
  <c r="AQ44" i="39"/>
  <c r="BA43" i="39"/>
  <c r="AA50" i="39"/>
  <c r="AV47" i="39"/>
  <c r="AV50" i="39" s="1"/>
  <c r="BA52" i="39"/>
  <c r="AQ56" i="39"/>
  <c r="AS52" i="39"/>
  <c r="AZ52" i="39" s="1"/>
  <c r="AS69" i="39"/>
  <c r="AZ69" i="39" s="1"/>
  <c r="BA69" i="39"/>
  <c r="AQ72" i="39"/>
  <c r="AU71" i="39"/>
  <c r="AD71" i="39"/>
  <c r="AX71" i="39" s="1"/>
  <c r="AC71" i="39"/>
  <c r="AW71" i="39" s="1"/>
  <c r="AB71" i="39"/>
  <c r="AC76" i="39"/>
  <c r="AW76" i="39" s="1"/>
  <c r="AB76" i="39"/>
  <c r="AU76" i="39"/>
  <c r="AD76" i="39"/>
  <c r="AX76" i="39" s="1"/>
  <c r="AB83" i="39"/>
  <c r="AU83" i="39"/>
  <c r="AD83" i="39"/>
  <c r="AX83" i="39" s="1"/>
  <c r="AC83" i="39"/>
  <c r="AW83" i="39" s="1"/>
  <c r="AG137" i="39"/>
  <c r="AY12" i="39"/>
  <c r="AA134" i="39"/>
  <c r="AV17" i="39"/>
  <c r="AV134" i="39" s="1"/>
  <c r="AR134" i="39"/>
  <c r="BB17" i="39"/>
  <c r="R129" i="39"/>
  <c r="R24" i="39"/>
  <c r="AQ129" i="39"/>
  <c r="AS19" i="39"/>
  <c r="AR131" i="39"/>
  <c r="BB25" i="39"/>
  <c r="AU85" i="39"/>
  <c r="AD85" i="39"/>
  <c r="AX85" i="39" s="1"/>
  <c r="AC85" i="39"/>
  <c r="AW85" i="39" s="1"/>
  <c r="AB85" i="39"/>
  <c r="AB15" i="39"/>
  <c r="W16" i="39"/>
  <c r="AY16" i="39"/>
  <c r="AY18" i="39" s="1"/>
  <c r="AS17" i="39"/>
  <c r="W19" i="39"/>
  <c r="BA19" i="39"/>
  <c r="AD22" i="39"/>
  <c r="AU22" i="39"/>
  <c r="AQ24" i="39"/>
  <c r="R131" i="39"/>
  <c r="W25" i="39"/>
  <c r="R30" i="39"/>
  <c r="AC26" i="39"/>
  <c r="AW26" i="39" s="1"/>
  <c r="AD27" i="39"/>
  <c r="AX27" i="39" s="1"/>
  <c r="AU32" i="39"/>
  <c r="AC32" i="39"/>
  <c r="AW32" i="39" s="1"/>
  <c r="AB32" i="39"/>
  <c r="AB33" i="39"/>
  <c r="BA35" i="39"/>
  <c r="AS35" i="39"/>
  <c r="AZ35" i="39" s="1"/>
  <c r="R36" i="39"/>
  <c r="AC40" i="39"/>
  <c r="AW40" i="39" s="1"/>
  <c r="AB40" i="39"/>
  <c r="AU40" i="39"/>
  <c r="AQ137" i="39"/>
  <c r="AS12" i="39"/>
  <c r="AQ13" i="39"/>
  <c r="AG13" i="39"/>
  <c r="AQ128" i="39"/>
  <c r="BA14" i="39"/>
  <c r="AU21" i="39"/>
  <c r="AD21" i="39"/>
  <c r="AX21" i="39" s="1"/>
  <c r="AG135" i="39"/>
  <c r="AY22" i="39"/>
  <c r="AY135" i="39" s="1"/>
  <c r="AV22" i="39"/>
  <c r="AA131" i="39"/>
  <c r="AA30" i="39"/>
  <c r="AV25" i="39"/>
  <c r="AU29" i="39"/>
  <c r="AD29" i="39"/>
  <c r="AX29" i="39" s="1"/>
  <c r="AB29" i="39"/>
  <c r="W36" i="39"/>
  <c r="AB31" i="39"/>
  <c r="AU31" i="39"/>
  <c r="AD31" i="39"/>
  <c r="AU39" i="39"/>
  <c r="AD39" i="39"/>
  <c r="AX39" i="39" s="1"/>
  <c r="AC39" i="39"/>
  <c r="AW39" i="39" s="1"/>
  <c r="AB39" i="39"/>
  <c r="R56" i="39"/>
  <c r="W53" i="39"/>
  <c r="W56" i="39" s="1"/>
  <c r="AU78" i="39"/>
  <c r="AD78" i="39"/>
  <c r="AX78" i="39" s="1"/>
  <c r="AC78" i="39"/>
  <c r="AW78" i="39" s="1"/>
  <c r="AB78" i="39"/>
  <c r="AU81" i="39"/>
  <c r="AC81" i="39"/>
  <c r="AW81" i="39" s="1"/>
  <c r="AB81" i="39"/>
  <c r="AX94" i="39"/>
  <c r="BA115" i="39"/>
  <c r="AS115" i="39"/>
  <c r="AQ118" i="39"/>
  <c r="V124" i="39"/>
  <c r="O19" i="47" s="1"/>
  <c r="R128" i="39"/>
  <c r="AG128" i="39"/>
  <c r="R134" i="39"/>
  <c r="AG134" i="39"/>
  <c r="AR129" i="39"/>
  <c r="AR135" i="39"/>
  <c r="AS25" i="39"/>
  <c r="AQ36" i="39"/>
  <c r="R130" i="39"/>
  <c r="AG130" i="39"/>
  <c r="BA37" i="39"/>
  <c r="AY38" i="39"/>
  <c r="AY130" i="39" s="1"/>
  <c r="BA40" i="39"/>
  <c r="AQ42" i="39"/>
  <c r="AR136" i="39"/>
  <c r="AR44" i="39"/>
  <c r="AA44" i="39"/>
  <c r="AC47" i="39"/>
  <c r="AU52" i="39"/>
  <c r="AD52" i="39"/>
  <c r="AX52" i="39" s="1"/>
  <c r="AC52" i="39"/>
  <c r="AW52" i="39" s="1"/>
  <c r="R58" i="39"/>
  <c r="W57" i="39"/>
  <c r="AG58" i="39"/>
  <c r="AA65" i="39"/>
  <c r="AV60" i="39"/>
  <c r="AV65" i="39" s="1"/>
  <c r="R72" i="39"/>
  <c r="AD70" i="39"/>
  <c r="AX70" i="39" s="1"/>
  <c r="R79" i="39"/>
  <c r="W73" i="39"/>
  <c r="R86" i="39"/>
  <c r="AX87" i="39"/>
  <c r="BB90" i="39"/>
  <c r="AC102" i="39"/>
  <c r="AU102" i="39"/>
  <c r="AD102" i="39"/>
  <c r="AX102" i="39" s="1"/>
  <c r="AB102" i="39"/>
  <c r="W107" i="39"/>
  <c r="AR13" i="39"/>
  <c r="W14" i="39"/>
  <c r="W17" i="39"/>
  <c r="AQ30" i="39"/>
  <c r="W37" i="39"/>
  <c r="AV37" i="39"/>
  <c r="BB37" i="39"/>
  <c r="R42" i="39"/>
  <c r="AQ50" i="39"/>
  <c r="AU54" i="39"/>
  <c r="AD54" i="39"/>
  <c r="AX54" i="39" s="1"/>
  <c r="BA62" i="39"/>
  <c r="AS62" i="39"/>
  <c r="AZ62" i="39" s="1"/>
  <c r="AU64" i="39"/>
  <c r="AD64" i="39"/>
  <c r="AX64" i="39" s="1"/>
  <c r="AC64" i="39"/>
  <c r="AW64" i="39" s="1"/>
  <c r="AS64" i="39"/>
  <c r="AZ64" i="39" s="1"/>
  <c r="AQ65" i="39"/>
  <c r="AB67" i="39"/>
  <c r="AU67" i="39"/>
  <c r="AD67" i="39"/>
  <c r="AX67" i="39" s="1"/>
  <c r="BA76" i="39"/>
  <c r="AD81" i="39"/>
  <c r="AX81" i="39" s="1"/>
  <c r="AG93" i="39"/>
  <c r="AY50" i="39"/>
  <c r="R65" i="39"/>
  <c r="AD69" i="39"/>
  <c r="AX69" i="39" s="1"/>
  <c r="AC69" i="39"/>
  <c r="AW69" i="39" s="1"/>
  <c r="AB69" i="39"/>
  <c r="BA71" i="39"/>
  <c r="AS71" i="39"/>
  <c r="AZ71" i="39" s="1"/>
  <c r="AY73" i="39"/>
  <c r="AY79" i="39" s="1"/>
  <c r="AG79" i="39"/>
  <c r="AG86" i="39"/>
  <c r="AY80" i="39"/>
  <c r="AY86" i="39" s="1"/>
  <c r="BA97" i="39"/>
  <c r="AS97" i="39"/>
  <c r="AZ97" i="39" s="1"/>
  <c r="AB99" i="39"/>
  <c r="AU99" i="39"/>
  <c r="AD99" i="39"/>
  <c r="AX99" i="39" s="1"/>
  <c r="AC99" i="39"/>
  <c r="AW99" i="39" s="1"/>
  <c r="AB106" i="39"/>
  <c r="AU106" i="39"/>
  <c r="AD106" i="39"/>
  <c r="AX106" i="39" s="1"/>
  <c r="AC106" i="39"/>
  <c r="AW106" i="39" s="1"/>
  <c r="AD108" i="39"/>
  <c r="W114" i="39"/>
  <c r="AU108" i="39"/>
  <c r="AC108" i="39"/>
  <c r="AB108" i="39"/>
  <c r="AS109" i="39"/>
  <c r="AZ109" i="39" s="1"/>
  <c r="BA109" i="39"/>
  <c r="AR130" i="39"/>
  <c r="AA42" i="39"/>
  <c r="AG136" i="39"/>
  <c r="AY43" i="39"/>
  <c r="AV136" i="39"/>
  <c r="AU51" i="39"/>
  <c r="AD51" i="39"/>
  <c r="BA55" i="39"/>
  <c r="AS55" i="39"/>
  <c r="AZ55" i="39" s="1"/>
  <c r="AC61" i="39"/>
  <c r="AW61" i="39" s="1"/>
  <c r="AB61" i="39"/>
  <c r="AU62" i="39"/>
  <c r="AD62" i="39"/>
  <c r="AX62" i="39" s="1"/>
  <c r="AC62" i="39"/>
  <c r="AW62" i="39" s="1"/>
  <c r="AB62" i="39"/>
  <c r="BA78" i="39"/>
  <c r="AS78" i="39"/>
  <c r="AZ78" i="39" s="1"/>
  <c r="BA81" i="39"/>
  <c r="AS81" i="39"/>
  <c r="AZ81" i="39" s="1"/>
  <c r="AB84" i="39"/>
  <c r="BA85" i="39"/>
  <c r="AS85" i="39"/>
  <c r="AZ85" i="39" s="1"/>
  <c r="AS37" i="39"/>
  <c r="BB44" i="39"/>
  <c r="AB47" i="39"/>
  <c r="AU47" i="39"/>
  <c r="AB49" i="39"/>
  <c r="R50" i="39"/>
  <c r="AU55" i="39"/>
  <c r="AD55" i="39"/>
  <c r="AX55" i="39" s="1"/>
  <c r="AC55" i="39"/>
  <c r="AW55" i="39" s="1"/>
  <c r="BB65" i="39"/>
  <c r="AU61" i="39"/>
  <c r="AY66" i="39"/>
  <c r="AY72" i="39" s="1"/>
  <c r="AG72" i="39"/>
  <c r="AB70" i="39"/>
  <c r="AC70" i="39"/>
  <c r="AW70" i="39" s="1"/>
  <c r="AS73" i="39"/>
  <c r="BA73" i="39"/>
  <c r="AQ79" i="39"/>
  <c r="AG50" i="39"/>
  <c r="AU59" i="39"/>
  <c r="W65" i="39"/>
  <c r="AD59" i="39"/>
  <c r="AG65" i="39"/>
  <c r="AS66" i="39"/>
  <c r="BA66" i="39"/>
  <c r="AD74" i="39"/>
  <c r="AX74" i="39" s="1"/>
  <c r="AD84" i="39"/>
  <c r="AX84" i="39" s="1"/>
  <c r="AR86" i="39"/>
  <c r="BA88" i="39"/>
  <c r="AQ93" i="39"/>
  <c r="AC90" i="39"/>
  <c r="AW90" i="39" s="1"/>
  <c r="AU90" i="39"/>
  <c r="AY94" i="39"/>
  <c r="AY100" i="39" s="1"/>
  <c r="AG100" i="39"/>
  <c r="AD95" i="39"/>
  <c r="AX95" i="39" s="1"/>
  <c r="AB95" i="39"/>
  <c r="AC95" i="39"/>
  <c r="AW95" i="39" s="1"/>
  <c r="AU95" i="39"/>
  <c r="W100" i="39"/>
  <c r="BB104" i="39"/>
  <c r="AS104" i="39"/>
  <c r="AZ104" i="39" s="1"/>
  <c r="U124" i="39"/>
  <c r="N19" i="47" s="1"/>
  <c r="AB117" i="39"/>
  <c r="AD117" i="39"/>
  <c r="AX117" i="39" s="1"/>
  <c r="AU117" i="39"/>
  <c r="AC117" i="39"/>
  <c r="AW117" i="39" s="1"/>
  <c r="AR123" i="39"/>
  <c r="BB119" i="39"/>
  <c r="BB123" i="39" s="1"/>
  <c r="AC63" i="39"/>
  <c r="AW63" i="39" s="1"/>
  <c r="AB63" i="39"/>
  <c r="W72" i="39"/>
  <c r="AD66" i="39"/>
  <c r="AC66" i="39"/>
  <c r="AA79" i="39"/>
  <c r="AU75" i="39"/>
  <c r="AD75" i="39"/>
  <c r="AX75" i="39" s="1"/>
  <c r="W86" i="39"/>
  <c r="AB80" i="39"/>
  <c r="AQ86" i="39"/>
  <c r="AS82" i="39"/>
  <c r="AZ82" i="39" s="1"/>
  <c r="BA82" i="39"/>
  <c r="W93" i="39"/>
  <c r="AY93" i="39"/>
  <c r="AV93" i="39"/>
  <c r="BA91" i="39"/>
  <c r="AS91" i="39"/>
  <c r="AZ91" i="39" s="1"/>
  <c r="AC92" i="39"/>
  <c r="AW92" i="39" s="1"/>
  <c r="AU92" i="39"/>
  <c r="AD92" i="39"/>
  <c r="AX92" i="39" s="1"/>
  <c r="AA93" i="39"/>
  <c r="AV100" i="39"/>
  <c r="AB96" i="39"/>
  <c r="AD96" i="39"/>
  <c r="AX96" i="39" s="1"/>
  <c r="AU96" i="39"/>
  <c r="AC96" i="39"/>
  <c r="AW96" i="39" s="1"/>
  <c r="BA111" i="39"/>
  <c r="AS111" i="39"/>
  <c r="AZ111" i="39" s="1"/>
  <c r="AN124" i="39"/>
  <c r="AG19" i="47" s="1"/>
  <c r="AD82" i="39"/>
  <c r="AX82" i="39" s="1"/>
  <c r="AC82" i="39"/>
  <c r="AW82" i="39" s="1"/>
  <c r="AR93" i="39"/>
  <c r="AJ124" i="39"/>
  <c r="AC19" i="47" s="1"/>
  <c r="AP124" i="39"/>
  <c r="AI19" i="47" s="1"/>
  <c r="AB103" i="39"/>
  <c r="AU103" i="39"/>
  <c r="AD103" i="39"/>
  <c r="AX103" i="39" s="1"/>
  <c r="AC103" i="39"/>
  <c r="AW103" i="39" s="1"/>
  <c r="AS108" i="39"/>
  <c r="AY110" i="39"/>
  <c r="AY114" i="39" s="1"/>
  <c r="AG114" i="39"/>
  <c r="R123" i="39"/>
  <c r="W119" i="39"/>
  <c r="X124" i="39"/>
  <c r="Q19" i="47" s="1"/>
  <c r="AI124" i="39"/>
  <c r="AB19" i="47" s="1"/>
  <c r="AR114" i="39"/>
  <c r="BB108" i="39"/>
  <c r="BB114" i="39" s="1"/>
  <c r="AC116" i="39"/>
  <c r="AW116" i="39" s="1"/>
  <c r="AB116" i="39"/>
  <c r="AD116" i="39"/>
  <c r="AX116" i="39" s="1"/>
  <c r="AU116" i="39"/>
  <c r="AA86" i="39"/>
  <c r="AB94" i="39"/>
  <c r="AS94" i="39"/>
  <c r="AU97" i="39"/>
  <c r="AD97" i="39"/>
  <c r="AX97" i="39" s="1"/>
  <c r="AC98" i="39"/>
  <c r="AW98" i="39" s="1"/>
  <c r="AA100" i="39"/>
  <c r="R107" i="39"/>
  <c r="AC104" i="39"/>
  <c r="AW104" i="39" s="1"/>
  <c r="AB109" i="39"/>
  <c r="AU109" i="39"/>
  <c r="BA112" i="39"/>
  <c r="AU115" i="39"/>
  <c r="W118" i="39"/>
  <c r="AD115" i="39"/>
  <c r="Y124" i="39"/>
  <c r="R19" i="47" s="1"/>
  <c r="AO124" i="39"/>
  <c r="AH19" i="47" s="1"/>
  <c r="AO127" i="39"/>
  <c r="AS89" i="39"/>
  <c r="AZ89" i="39" s="1"/>
  <c r="AS92" i="39"/>
  <c r="AZ92" i="39" s="1"/>
  <c r="BA95" i="39"/>
  <c r="AS95" i="39"/>
  <c r="AZ95" i="39" s="1"/>
  <c r="BA102" i="39"/>
  <c r="AD104" i="39"/>
  <c r="AX104" i="39" s="1"/>
  <c r="S124" i="39"/>
  <c r="L19" i="47" s="1"/>
  <c r="Z124" i="39"/>
  <c r="S19" i="47" s="1"/>
  <c r="K127" i="39"/>
  <c r="Q127" i="39"/>
  <c r="AU111" i="39"/>
  <c r="AC111" i="39"/>
  <c r="AW111" i="39" s="1"/>
  <c r="AD111" i="39"/>
  <c r="AX111" i="39" s="1"/>
  <c r="AB111" i="39"/>
  <c r="AB113" i="39"/>
  <c r="AU113" i="39"/>
  <c r="AC113" i="39"/>
  <c r="AW113" i="39" s="1"/>
  <c r="AM124" i="39"/>
  <c r="AF19" i="47" s="1"/>
  <c r="T124" i="39"/>
  <c r="M19" i="47" s="1"/>
  <c r="BA98" i="39"/>
  <c r="R100" i="39"/>
  <c r="AW115" i="39"/>
  <c r="AB120" i="39"/>
  <c r="AD120" i="39"/>
  <c r="AX120" i="39" s="1"/>
  <c r="AC120" i="39"/>
  <c r="AW120" i="39" s="1"/>
  <c r="AD122" i="39"/>
  <c r="AX122" i="39" s="1"/>
  <c r="AC122" i="39"/>
  <c r="AW122" i="39" s="1"/>
  <c r="AU122" i="39"/>
  <c r="M127" i="39"/>
  <c r="AQ100" i="39"/>
  <c r="AS101" i="39"/>
  <c r="AY102" i="39"/>
  <c r="AY107" i="39" s="1"/>
  <c r="AG107" i="39"/>
  <c r="AB105" i="39"/>
  <c r="AQ114" i="39"/>
  <c r="BA108" i="39"/>
  <c r="AD112" i="39"/>
  <c r="AX112" i="39" s="1"/>
  <c r="AC112" i="39"/>
  <c r="AW112" i="39" s="1"/>
  <c r="AB112" i="39"/>
  <c r="AU112" i="39"/>
  <c r="AD113" i="39"/>
  <c r="AX113" i="39" s="1"/>
  <c r="AS119" i="39"/>
  <c r="AQ123" i="39"/>
  <c r="AU120" i="39"/>
  <c r="AF124" i="39"/>
  <c r="Y19" i="47" s="1"/>
  <c r="AA123" i="39"/>
  <c r="AV119" i="39"/>
  <c r="AV123" i="39" s="1"/>
  <c r="BA121" i="39"/>
  <c r="AS121" i="39"/>
  <c r="AZ121" i="39" s="1"/>
  <c r="AK124" i="39"/>
  <c r="AD19" i="47" s="1"/>
  <c r="AR100" i="39"/>
  <c r="R118" i="39"/>
  <c r="AS117" i="39"/>
  <c r="AZ117" i="39" s="1"/>
  <c r="AG123" i="39"/>
  <c r="AY119" i="39"/>
  <c r="AY123" i="39" s="1"/>
  <c r="AU121" i="39"/>
  <c r="AB121" i="39"/>
  <c r="AE124" i="39"/>
  <c r="X19" i="47" s="1"/>
  <c r="AL124" i="39"/>
  <c r="AE19" i="47" s="1"/>
  <c r="AE127" i="39"/>
  <c r="AS122" i="39"/>
  <c r="AZ122" i="39" s="1"/>
  <c r="BA122" i="39"/>
  <c r="S127" i="39"/>
  <c r="Y127" i="39"/>
  <c r="AK127" i="39"/>
  <c r="AD30" i="32"/>
  <c r="AX30" i="32" s="1"/>
  <c r="AC30" i="32"/>
  <c r="AW30" i="32" s="1"/>
  <c r="AB30" i="32"/>
  <c r="W31" i="32"/>
  <c r="AU30" i="32"/>
  <c r="AD34" i="32"/>
  <c r="AX34" i="32" s="1"/>
  <c r="AC34" i="32"/>
  <c r="AW34" i="32" s="1"/>
  <c r="AB34" i="32"/>
  <c r="AU34" i="32"/>
  <c r="AX23" i="32"/>
  <c r="AW36" i="32"/>
  <c r="AX16" i="32"/>
  <c r="AB70" i="32"/>
  <c r="AU70" i="32"/>
  <c r="AD70" i="32"/>
  <c r="AX70" i="32" s="1"/>
  <c r="AC70" i="32"/>
  <c r="AW70" i="32" s="1"/>
  <c r="AD64" i="32"/>
  <c r="AX64" i="32" s="1"/>
  <c r="AC64" i="32"/>
  <c r="AW64" i="32" s="1"/>
  <c r="AB64" i="32"/>
  <c r="AU64" i="32"/>
  <c r="AD113" i="32"/>
  <c r="AX113" i="32" s="1"/>
  <c r="AC113" i="32"/>
  <c r="AW113" i="32" s="1"/>
  <c r="AB113" i="32"/>
  <c r="W114" i="32"/>
  <c r="AU113" i="32"/>
  <c r="AD61" i="32"/>
  <c r="AX61" i="32" s="1"/>
  <c r="AC61" i="32"/>
  <c r="AW61" i="32" s="1"/>
  <c r="AB61" i="32"/>
  <c r="AU61" i="32"/>
  <c r="BB23" i="32"/>
  <c r="AY72" i="32"/>
  <c r="AY73" i="32"/>
  <c r="AY78" i="32" s="1"/>
  <c r="AG78" i="32"/>
  <c r="AU133" i="32"/>
  <c r="AD133" i="32"/>
  <c r="AX133" i="32" s="1"/>
  <c r="AC133" i="32"/>
  <c r="AW133" i="32" s="1"/>
  <c r="AB133" i="32"/>
  <c r="BB242" i="32"/>
  <c r="AS242" i="32"/>
  <c r="AZ242" i="32" s="1"/>
  <c r="AA316" i="32"/>
  <c r="AV12" i="32"/>
  <c r="AA13" i="32"/>
  <c r="AS12" i="32"/>
  <c r="Y303" i="32"/>
  <c r="R18" i="47" s="1"/>
  <c r="AN303" i="32"/>
  <c r="AG18" i="47" s="1"/>
  <c r="W14" i="32"/>
  <c r="AB15" i="32"/>
  <c r="AV16" i="32"/>
  <c r="AV17" i="32" s="1"/>
  <c r="AB18" i="32"/>
  <c r="W22" i="32"/>
  <c r="AC20" i="32"/>
  <c r="AW20" i="32" s="1"/>
  <c r="AB21" i="32"/>
  <c r="AB23" i="32"/>
  <c r="AB26" i="32"/>
  <c r="AA31" i="32"/>
  <c r="AU29" i="32"/>
  <c r="AD29" i="32"/>
  <c r="AX29" i="32" s="1"/>
  <c r="BB29" i="32"/>
  <c r="AR31" i="32"/>
  <c r="AR35" i="32"/>
  <c r="BB32" i="32"/>
  <c r="BB35" i="32" s="1"/>
  <c r="BA33" i="32"/>
  <c r="BA35" i="32" s="1"/>
  <c r="AQ35" i="32"/>
  <c r="AS33" i="32"/>
  <c r="AZ33" i="32" s="1"/>
  <c r="AB36" i="32"/>
  <c r="AC38" i="32"/>
  <c r="AW38" i="32" s="1"/>
  <c r="AB38" i="32"/>
  <c r="AA39" i="32"/>
  <c r="AG43" i="32"/>
  <c r="AY41" i="32"/>
  <c r="AY43" i="32" s="1"/>
  <c r="AR43" i="32"/>
  <c r="AB55" i="32"/>
  <c r="AC56" i="32"/>
  <c r="AW56" i="32" s="1"/>
  <c r="AB66" i="32"/>
  <c r="BA71" i="32"/>
  <c r="AS71" i="32"/>
  <c r="AZ71" i="32" s="1"/>
  <c r="AV79" i="32"/>
  <c r="AV85" i="32" s="1"/>
  <c r="AA85" i="32"/>
  <c r="AY85" i="32"/>
  <c r="R85" i="32"/>
  <c r="AV91" i="32"/>
  <c r="BB87" i="32"/>
  <c r="AG97" i="32"/>
  <c r="AY92" i="32"/>
  <c r="AY97" i="32" s="1"/>
  <c r="AU99" i="32"/>
  <c r="AD99" i="32"/>
  <c r="AX99" i="32" s="1"/>
  <c r="AC99" i="32"/>
  <c r="AW99" i="32" s="1"/>
  <c r="AB99" i="32"/>
  <c r="AA312" i="32"/>
  <c r="AV102" i="32"/>
  <c r="AV312" i="32" s="1"/>
  <c r="AD103" i="32"/>
  <c r="AX103" i="32" s="1"/>
  <c r="AC103" i="32"/>
  <c r="AW103" i="32" s="1"/>
  <c r="AB103" i="32"/>
  <c r="AU103" i="32"/>
  <c r="AU312" i="32" s="1"/>
  <c r="W310" i="32"/>
  <c r="AU116" i="32"/>
  <c r="AD116" i="32"/>
  <c r="AC116" i="32"/>
  <c r="AB116" i="32"/>
  <c r="AY117" i="32"/>
  <c r="AY121" i="32" s="1"/>
  <c r="AG121" i="32"/>
  <c r="AR121" i="32"/>
  <c r="AD20" i="32"/>
  <c r="AX20" i="32" s="1"/>
  <c r="AB20" i="32"/>
  <c r="BA26" i="32"/>
  <c r="AS26" i="32"/>
  <c r="AZ26" i="32" s="1"/>
  <c r="AU41" i="32"/>
  <c r="BB55" i="32"/>
  <c r="BB58" i="32" s="1"/>
  <c r="AR58" i="32"/>
  <c r="BA70" i="32"/>
  <c r="AS70" i="32"/>
  <c r="AZ70" i="32" s="1"/>
  <c r="AA315" i="32"/>
  <c r="AA110" i="32"/>
  <c r="R316" i="32"/>
  <c r="W12" i="32"/>
  <c r="AR316" i="32"/>
  <c r="BB12" i="32"/>
  <c r="BA12" i="32"/>
  <c r="BA40" i="32"/>
  <c r="BA43" i="32" s="1"/>
  <c r="AS40" i="32"/>
  <c r="AS55" i="32"/>
  <c r="AZ55" i="32" s="1"/>
  <c r="AA72" i="32"/>
  <c r="AD93" i="32"/>
  <c r="AX93" i="32" s="1"/>
  <c r="AC93" i="32"/>
  <c r="AW93" i="32" s="1"/>
  <c r="AB93" i="32"/>
  <c r="AU93" i="32"/>
  <c r="BA175" i="32"/>
  <c r="AS175" i="32"/>
  <c r="AZ175" i="32" s="1"/>
  <c r="Z303" i="32"/>
  <c r="S18" i="47" s="1"/>
  <c r="AR307" i="32"/>
  <c r="AS14" i="32"/>
  <c r="AR17" i="32"/>
  <c r="AC15" i="32"/>
  <c r="AW15" i="32" s="1"/>
  <c r="AS18" i="32"/>
  <c r="BA18" i="32"/>
  <c r="BA22" i="32" s="1"/>
  <c r="AS21" i="32"/>
  <c r="AZ21" i="32" s="1"/>
  <c r="AV23" i="32"/>
  <c r="AV27" i="32" s="1"/>
  <c r="AB25" i="32"/>
  <c r="AC28" i="32"/>
  <c r="AS29" i="32"/>
  <c r="AZ29" i="32" s="1"/>
  <c r="AG35" i="32"/>
  <c r="AY34" i="32"/>
  <c r="AY35" i="32" s="1"/>
  <c r="BA37" i="32"/>
  <c r="AS37" i="32"/>
  <c r="AZ37" i="32" s="1"/>
  <c r="AQ58" i="32"/>
  <c r="BA53" i="32"/>
  <c r="AS53" i="32"/>
  <c r="AG72" i="32"/>
  <c r="AB67" i="32"/>
  <c r="AU67" i="32"/>
  <c r="AD74" i="32"/>
  <c r="AX74" i="32" s="1"/>
  <c r="AC74" i="32"/>
  <c r="AW74" i="32" s="1"/>
  <c r="AB74" i="32"/>
  <c r="AU74" i="32"/>
  <c r="BA105" i="32"/>
  <c r="AS105" i="32"/>
  <c r="AZ105" i="32" s="1"/>
  <c r="AR108" i="32"/>
  <c r="AU127" i="32"/>
  <c r="AD127" i="32"/>
  <c r="AX127" i="32" s="1"/>
  <c r="AC127" i="32"/>
  <c r="AW127" i="32" s="1"/>
  <c r="AB127" i="32"/>
  <c r="BB128" i="32"/>
  <c r="BB131" i="32" s="1"/>
  <c r="AS128" i="32"/>
  <c r="AZ128" i="32" s="1"/>
  <c r="BA134" i="32"/>
  <c r="AQ138" i="32"/>
  <c r="AS134" i="32"/>
  <c r="AZ134" i="32" s="1"/>
  <c r="AV145" i="32"/>
  <c r="BA140" i="32"/>
  <c r="AS140" i="32"/>
  <c r="AZ140" i="32" s="1"/>
  <c r="AQ145" i="32"/>
  <c r="AY316" i="32"/>
  <c r="AY13" i="32"/>
  <c r="AG307" i="32"/>
  <c r="AY14" i="32"/>
  <c r="BA23" i="32"/>
  <c r="AS23" i="32"/>
  <c r="AU36" i="32"/>
  <c r="W39" i="32"/>
  <c r="AD36" i="32"/>
  <c r="AY60" i="32"/>
  <c r="AY65" i="32" s="1"/>
  <c r="AG65" i="32"/>
  <c r="AC63" i="32"/>
  <c r="AW63" i="32" s="1"/>
  <c r="AU63" i="32"/>
  <c r="AD63" i="32"/>
  <c r="AX63" i="32" s="1"/>
  <c r="AB63" i="32"/>
  <c r="AR85" i="32"/>
  <c r="BB79" i="32"/>
  <c r="BB85" i="32" s="1"/>
  <c r="AD83" i="32"/>
  <c r="AX83" i="32" s="1"/>
  <c r="AB83" i="32"/>
  <c r="AU83" i="32"/>
  <c r="AC83" i="32"/>
  <c r="AW83" i="32" s="1"/>
  <c r="AB142" i="32"/>
  <c r="AU142" i="32"/>
  <c r="AD142" i="32"/>
  <c r="AX142" i="32" s="1"/>
  <c r="AC142" i="32"/>
  <c r="AW142" i="32" s="1"/>
  <c r="W176" i="32"/>
  <c r="W179" i="32" s="1"/>
  <c r="R179" i="32"/>
  <c r="BB188" i="32"/>
  <c r="BB191" i="32" s="1"/>
  <c r="AS188" i="32"/>
  <c r="AZ188" i="32" s="1"/>
  <c r="AR191" i="32"/>
  <c r="AV245" i="32"/>
  <c r="AV248" i="32" s="1"/>
  <c r="AA248" i="32"/>
  <c r="AB16" i="32"/>
  <c r="R17" i="32"/>
  <c r="AY18" i="32"/>
  <c r="AY22" i="32" s="1"/>
  <c r="R31" i="32"/>
  <c r="AV39" i="32"/>
  <c r="AQ43" i="32"/>
  <c r="T303" i="32"/>
  <c r="M18" i="47" s="1"/>
  <c r="AJ303" i="32"/>
  <c r="AC18" i="47" s="1"/>
  <c r="AP303" i="32"/>
  <c r="AI18" i="47" s="1"/>
  <c r="BB14" i="32"/>
  <c r="AD15" i="32"/>
  <c r="AX15" i="32" s="1"/>
  <c r="AA17" i="32"/>
  <c r="R22" i="32"/>
  <c r="AY27" i="32"/>
  <c r="AC25" i="32"/>
  <c r="AW25" i="32" s="1"/>
  <c r="AS25" i="32"/>
  <c r="AZ25" i="32" s="1"/>
  <c r="AG27" i="32"/>
  <c r="AD28" i="32"/>
  <c r="AU28" i="32"/>
  <c r="AB29" i="32"/>
  <c r="AU33" i="32"/>
  <c r="AD33" i="32"/>
  <c r="AX33" i="32" s="1"/>
  <c r="AC33" i="32"/>
  <c r="AW33" i="32" s="1"/>
  <c r="AV40" i="32"/>
  <c r="AA43" i="32"/>
  <c r="AB54" i="32"/>
  <c r="AU54" i="32"/>
  <c r="AD54" i="32"/>
  <c r="AX54" i="32" s="1"/>
  <c r="AC54" i="32"/>
  <c r="AW54" i="32" s="1"/>
  <c r="R65" i="32"/>
  <c r="AC60" i="32"/>
  <c r="AW60" i="32" s="1"/>
  <c r="W65" i="32"/>
  <c r="AU60" i="32"/>
  <c r="AD60" i="32"/>
  <c r="AX60" i="32" s="1"/>
  <c r="AB60" i="32"/>
  <c r="AQ72" i="32"/>
  <c r="AD69" i="32"/>
  <c r="AX69" i="32" s="1"/>
  <c r="AU69" i="32"/>
  <c r="AC69" i="32"/>
  <c r="AW69" i="32" s="1"/>
  <c r="AB69" i="32"/>
  <c r="AB80" i="32"/>
  <c r="AU80" i="32"/>
  <c r="AD82" i="32"/>
  <c r="AX82" i="32" s="1"/>
  <c r="AC82" i="32"/>
  <c r="AW82" i="32" s="1"/>
  <c r="AU82" i="32"/>
  <c r="AB82" i="32"/>
  <c r="AS83" i="32"/>
  <c r="AZ83" i="32" s="1"/>
  <c r="BA83" i="32"/>
  <c r="AV109" i="32"/>
  <c r="R114" i="32"/>
  <c r="AS115" i="32"/>
  <c r="AG145" i="32"/>
  <c r="AY139" i="32"/>
  <c r="AY145" i="32" s="1"/>
  <c r="W145" i="32"/>
  <c r="BA155" i="32"/>
  <c r="AS155" i="32"/>
  <c r="AZ155" i="32" s="1"/>
  <c r="AS160" i="32"/>
  <c r="AZ160" i="32" s="1"/>
  <c r="AQ165" i="32"/>
  <c r="BA160" i="32"/>
  <c r="BB16" i="32"/>
  <c r="AU23" i="32"/>
  <c r="AC23" i="32"/>
  <c r="AU26" i="32"/>
  <c r="AC26" i="32"/>
  <c r="AW26" i="32" s="1"/>
  <c r="AR39" i="32"/>
  <c r="BB36" i="32"/>
  <c r="BB39" i="32" s="1"/>
  <c r="AD41" i="32"/>
  <c r="AX41" i="32" s="1"/>
  <c r="AC41" i="32"/>
  <c r="AW41" i="32" s="1"/>
  <c r="AB41" i="32"/>
  <c r="AD96" i="32"/>
  <c r="AX96" i="32" s="1"/>
  <c r="AC96" i="32"/>
  <c r="AW96" i="32" s="1"/>
  <c r="AB96" i="32"/>
  <c r="AU96" i="32"/>
  <c r="AD106" i="32"/>
  <c r="AX106" i="32" s="1"/>
  <c r="AC106" i="32"/>
  <c r="AW106" i="32" s="1"/>
  <c r="AB106" i="32"/>
  <c r="AS163" i="32"/>
  <c r="AZ163" i="32" s="1"/>
  <c r="BA163" i="32"/>
  <c r="BA181" i="32"/>
  <c r="AS181" i="32"/>
  <c r="AZ181" i="32" s="1"/>
  <c r="AS49" i="32"/>
  <c r="AZ49" i="32" s="1"/>
  <c r="BA54" i="32"/>
  <c r="AS54" i="32"/>
  <c r="AZ54" i="32" s="1"/>
  <c r="AC76" i="32"/>
  <c r="AW76" i="32" s="1"/>
  <c r="AU76" i="32"/>
  <c r="AD76" i="32"/>
  <c r="AX76" i="32" s="1"/>
  <c r="AB76" i="32"/>
  <c r="AU187" i="32"/>
  <c r="AD187" i="32"/>
  <c r="AX187" i="32" s="1"/>
  <c r="AC187" i="32"/>
  <c r="AW187" i="32" s="1"/>
  <c r="AB187" i="32"/>
  <c r="AG316" i="32"/>
  <c r="AG13" i="32"/>
  <c r="AK303" i="32"/>
  <c r="AD18" i="47" s="1"/>
  <c r="AQ13" i="32"/>
  <c r="AU16" i="32"/>
  <c r="AC16" i="32"/>
  <c r="AQ313" i="32"/>
  <c r="BA16" i="32"/>
  <c r="AS16" i="32"/>
  <c r="AD25" i="32"/>
  <c r="AX25" i="32" s="1"/>
  <c r="AY28" i="32"/>
  <c r="AY31" i="32" s="1"/>
  <c r="BA30" i="32"/>
  <c r="BA31" i="32" s="1"/>
  <c r="AA35" i="32"/>
  <c r="AV33" i="32"/>
  <c r="AV35" i="32" s="1"/>
  <c r="AU37" i="32"/>
  <c r="AD37" i="32"/>
  <c r="AX37" i="32" s="1"/>
  <c r="AC37" i="32"/>
  <c r="AW37" i="32" s="1"/>
  <c r="AB37" i="32"/>
  <c r="AA45" i="32"/>
  <c r="AR52" i="32"/>
  <c r="BB46" i="32"/>
  <c r="BB52" i="32" s="1"/>
  <c r="AA58" i="32"/>
  <c r="AV54" i="32"/>
  <c r="AV58" i="32" s="1"/>
  <c r="R72" i="32"/>
  <c r="AR72" i="32"/>
  <c r="BB66" i="32"/>
  <c r="AU71" i="32"/>
  <c r="AD71" i="32"/>
  <c r="AX71" i="32" s="1"/>
  <c r="AC71" i="32"/>
  <c r="AW71" i="32" s="1"/>
  <c r="AB71" i="32"/>
  <c r="R78" i="32"/>
  <c r="W73" i="32"/>
  <c r="AD77" i="32"/>
  <c r="AX77" i="32" s="1"/>
  <c r="AC77" i="32"/>
  <c r="AW77" i="32" s="1"/>
  <c r="AB77" i="32"/>
  <c r="AU77" i="32"/>
  <c r="AU106" i="32"/>
  <c r="W121" i="32"/>
  <c r="AU115" i="32"/>
  <c r="AD115" i="32"/>
  <c r="AC115" i="32"/>
  <c r="AB115" i="32"/>
  <c r="AR125" i="32"/>
  <c r="BB124" i="32"/>
  <c r="BB125" i="32" s="1"/>
  <c r="AR131" i="32"/>
  <c r="BB133" i="32"/>
  <c r="AS133" i="32"/>
  <c r="AZ133" i="32" s="1"/>
  <c r="AR147" i="32"/>
  <c r="BB146" i="32"/>
  <c r="BB147" i="32" s="1"/>
  <c r="AS146" i="32"/>
  <c r="BA150" i="32"/>
  <c r="AS150" i="32"/>
  <c r="AZ150" i="32" s="1"/>
  <c r="AY165" i="32"/>
  <c r="U303" i="32"/>
  <c r="N18" i="47" s="1"/>
  <c r="AM303" i="32"/>
  <c r="AF18" i="47" s="1"/>
  <c r="AA307" i="32"/>
  <c r="AQ307" i="32"/>
  <c r="AV28" i="32"/>
  <c r="AV31" i="32" s="1"/>
  <c r="AC40" i="32"/>
  <c r="BA44" i="32"/>
  <c r="BA45" i="32" s="1"/>
  <c r="AG308" i="32"/>
  <c r="AY47" i="32"/>
  <c r="AD49" i="32"/>
  <c r="AX49" i="32" s="1"/>
  <c r="AG314" i="32"/>
  <c r="AY50" i="32"/>
  <c r="AY314" i="32" s="1"/>
  <c r="AU51" i="32"/>
  <c r="AQ52" i="32"/>
  <c r="AY53" i="32"/>
  <c r="AY58" i="32" s="1"/>
  <c r="AS60" i="32"/>
  <c r="AZ60" i="32" s="1"/>
  <c r="AS63" i="32"/>
  <c r="AZ63" i="32" s="1"/>
  <c r="AC66" i="32"/>
  <c r="AS73" i="32"/>
  <c r="AS76" i="32"/>
  <c r="AZ76" i="32" s="1"/>
  <c r="AC79" i="32"/>
  <c r="BA86" i="32"/>
  <c r="AS86" i="32"/>
  <c r="AD87" i="32"/>
  <c r="AX87" i="32" s="1"/>
  <c r="AU87" i="32"/>
  <c r="AU89" i="32"/>
  <c r="AC89" i="32"/>
  <c r="AW89" i="32" s="1"/>
  <c r="BA89" i="32"/>
  <c r="AS89" i="32"/>
  <c r="AZ89" i="32" s="1"/>
  <c r="AD90" i="32"/>
  <c r="AX90" i="32" s="1"/>
  <c r="AU90" i="32"/>
  <c r="BA92" i="32"/>
  <c r="AQ97" i="32"/>
  <c r="W97" i="32"/>
  <c r="AY312" i="32"/>
  <c r="BA112" i="32"/>
  <c r="BA114" i="32" s="1"/>
  <c r="AQ114" i="32"/>
  <c r="AS112" i="32"/>
  <c r="AZ112" i="32" s="1"/>
  <c r="BA126" i="32"/>
  <c r="AS126" i="32"/>
  <c r="AV127" i="32"/>
  <c r="AV131" i="32" s="1"/>
  <c r="AA131" i="32"/>
  <c r="AD128" i="32"/>
  <c r="AX128" i="32" s="1"/>
  <c r="AU128" i="32"/>
  <c r="AC128" i="32"/>
  <c r="AW128" i="32" s="1"/>
  <c r="AU136" i="32"/>
  <c r="AD136" i="32"/>
  <c r="AX136" i="32" s="1"/>
  <c r="BA137" i="32"/>
  <c r="AS137" i="32"/>
  <c r="AZ137" i="32" s="1"/>
  <c r="BB145" i="32"/>
  <c r="BA141" i="32"/>
  <c r="AS141" i="32"/>
  <c r="AZ141" i="32" s="1"/>
  <c r="AV151" i="32"/>
  <c r="AG151" i="32"/>
  <c r="AY152" i="32"/>
  <c r="AY158" i="32" s="1"/>
  <c r="AG158" i="32"/>
  <c r="AC153" i="32"/>
  <c r="AW153" i="32" s="1"/>
  <c r="AB153" i="32"/>
  <c r="R172" i="32"/>
  <c r="BB181" i="32"/>
  <c r="AR185" i="32"/>
  <c r="AV187" i="32"/>
  <c r="AV191" i="32" s="1"/>
  <c r="AA191" i="32"/>
  <c r="AV202" i="32"/>
  <c r="BA200" i="32"/>
  <c r="AQ202" i="32"/>
  <c r="AS200" i="32"/>
  <c r="AZ200" i="32" s="1"/>
  <c r="AD236" i="32"/>
  <c r="AX236" i="32" s="1"/>
  <c r="AC236" i="32"/>
  <c r="AW236" i="32" s="1"/>
  <c r="AB236" i="32"/>
  <c r="BA36" i="32"/>
  <c r="R39" i="32"/>
  <c r="AD40" i="32"/>
  <c r="AV46" i="32"/>
  <c r="AV52" i="32" s="1"/>
  <c r="R308" i="32"/>
  <c r="R314" i="32"/>
  <c r="AA65" i="32"/>
  <c r="AR91" i="32"/>
  <c r="BB86" i="32"/>
  <c r="AG91" i="32"/>
  <c r="BB92" i="32"/>
  <c r="BB97" i="32" s="1"/>
  <c r="AR97" i="32"/>
  <c r="R97" i="32"/>
  <c r="AG309" i="32"/>
  <c r="AY100" i="32"/>
  <c r="AY309" i="32" s="1"/>
  <c r="AQ312" i="32"/>
  <c r="BA102" i="32"/>
  <c r="BA312" i="32" s="1"/>
  <c r="AS102" i="32"/>
  <c r="AG114" i="32"/>
  <c r="AY113" i="32"/>
  <c r="AY114" i="32" s="1"/>
  <c r="AR138" i="32"/>
  <c r="BB132" i="32"/>
  <c r="AU140" i="32"/>
  <c r="AD140" i="32"/>
  <c r="AX140" i="32" s="1"/>
  <c r="AC140" i="32"/>
  <c r="AW140" i="32" s="1"/>
  <c r="AB140" i="32"/>
  <c r="AW148" i="32"/>
  <c r="AU150" i="32"/>
  <c r="AD150" i="32"/>
  <c r="AX150" i="32" s="1"/>
  <c r="AC150" i="32"/>
  <c r="AW150" i="32" s="1"/>
  <c r="AB150" i="32"/>
  <c r="AD169" i="32"/>
  <c r="AX169" i="32" s="1"/>
  <c r="AC169" i="32"/>
  <c r="AW169" i="32" s="1"/>
  <c r="AB169" i="32"/>
  <c r="AU169" i="32"/>
  <c r="BA186" i="32"/>
  <c r="AS186" i="32"/>
  <c r="AC195" i="32"/>
  <c r="AW195" i="32" s="1"/>
  <c r="AU195" i="32"/>
  <c r="AD195" i="32"/>
  <c r="AX195" i="32" s="1"/>
  <c r="AB195" i="32"/>
  <c r="AG202" i="32"/>
  <c r="AY199" i="32"/>
  <c r="AY202" i="32" s="1"/>
  <c r="W231" i="32"/>
  <c r="R237" i="32"/>
  <c r="AI303" i="32"/>
  <c r="AB18" i="47" s="1"/>
  <c r="AO303" i="32"/>
  <c r="AH18" i="47" s="1"/>
  <c r="R313" i="32"/>
  <c r="AG313" i="32"/>
  <c r="W47" i="32"/>
  <c r="AQ308" i="32"/>
  <c r="AS47" i="32"/>
  <c r="W50" i="32"/>
  <c r="AQ314" i="32"/>
  <c r="AS50" i="32"/>
  <c r="AS69" i="32"/>
  <c r="AZ69" i="32" s="1"/>
  <c r="AB84" i="32"/>
  <c r="AB89" i="32"/>
  <c r="AA91" i="32"/>
  <c r="AA97" i="32"/>
  <c r="AV92" i="32"/>
  <c r="AV97" i="32" s="1"/>
  <c r="AS92" i="32"/>
  <c r="AU95" i="32"/>
  <c r="AD95" i="32"/>
  <c r="AX95" i="32" s="1"/>
  <c r="AS101" i="32"/>
  <c r="AZ101" i="32" s="1"/>
  <c r="AR312" i="32"/>
  <c r="BB102" i="32"/>
  <c r="AG108" i="32"/>
  <c r="AQ315" i="32"/>
  <c r="BA109" i="32"/>
  <c r="AS109" i="32"/>
  <c r="AQ110" i="32"/>
  <c r="AA114" i="32"/>
  <c r="AV112" i="32"/>
  <c r="AQ310" i="32"/>
  <c r="BA116" i="32"/>
  <c r="AS116" i="32"/>
  <c r="AC117" i="32"/>
  <c r="AW117" i="32" s="1"/>
  <c r="AB117" i="32"/>
  <c r="AC122" i="32"/>
  <c r="W125" i="32"/>
  <c r="BA127" i="32"/>
  <c r="AS127" i="32"/>
  <c r="AZ127" i="32" s="1"/>
  <c r="AC132" i="32"/>
  <c r="W138" i="32"/>
  <c r="AU132" i="32"/>
  <c r="AD132" i="32"/>
  <c r="AB139" i="32"/>
  <c r="AD139" i="32"/>
  <c r="AC139" i="32"/>
  <c r="AR145" i="32"/>
  <c r="AY151" i="32"/>
  <c r="R151" i="32"/>
  <c r="W149" i="32"/>
  <c r="AD156" i="32"/>
  <c r="AX156" i="32" s="1"/>
  <c r="AC156" i="32"/>
  <c r="AW156" i="32" s="1"/>
  <c r="AB156" i="32"/>
  <c r="AU156" i="32"/>
  <c r="AV219" i="32"/>
  <c r="AA224" i="32"/>
  <c r="AC223" i="32"/>
  <c r="AW223" i="32" s="1"/>
  <c r="AB223" i="32"/>
  <c r="AU223" i="32"/>
  <c r="AD223" i="32"/>
  <c r="AX223" i="32" s="1"/>
  <c r="R224" i="32"/>
  <c r="BB228" i="32"/>
  <c r="BB230" i="32" s="1"/>
  <c r="AS228" i="32"/>
  <c r="AZ228" i="32" s="1"/>
  <c r="AR230" i="32"/>
  <c r="AS233" i="32"/>
  <c r="AZ233" i="32" s="1"/>
  <c r="BA233" i="32"/>
  <c r="AC254" i="32"/>
  <c r="AW254" i="32" s="1"/>
  <c r="AB254" i="32"/>
  <c r="AD254" i="32"/>
  <c r="AX254" i="32" s="1"/>
  <c r="AU254" i="32"/>
  <c r="AA308" i="32"/>
  <c r="AR308" i="32"/>
  <c r="AA314" i="32"/>
  <c r="AR314" i="32"/>
  <c r="AC57" i="32"/>
  <c r="AW57" i="32" s="1"/>
  <c r="AS59" i="32"/>
  <c r="AS62" i="32"/>
  <c r="AZ62" i="32" s="1"/>
  <c r="W72" i="32"/>
  <c r="AD66" i="32"/>
  <c r="AS75" i="32"/>
  <c r="AZ75" i="32" s="1"/>
  <c r="W85" i="32"/>
  <c r="AD79" i="32"/>
  <c r="AQ85" i="32"/>
  <c r="AB88" i="32"/>
  <c r="AB92" i="32"/>
  <c r="AU92" i="32"/>
  <c r="AC94" i="32"/>
  <c r="AW94" i="32" s="1"/>
  <c r="AS95" i="32"/>
  <c r="AZ95" i="32" s="1"/>
  <c r="R108" i="32"/>
  <c r="AQ108" i="32"/>
  <c r="BA99" i="32"/>
  <c r="AS99" i="32"/>
  <c r="AZ99" i="32" s="1"/>
  <c r="AB105" i="32"/>
  <c r="AB112" i="32"/>
  <c r="AQ121" i="32"/>
  <c r="AU117" i="32"/>
  <c r="R121" i="32"/>
  <c r="AB129" i="32"/>
  <c r="AU129" i="32"/>
  <c r="AC135" i="32"/>
  <c r="AW135" i="32" s="1"/>
  <c r="AU135" i="32"/>
  <c r="AD135" i="32"/>
  <c r="AX135" i="32" s="1"/>
  <c r="AB137" i="32"/>
  <c r="AU139" i="32"/>
  <c r="AD141" i="32"/>
  <c r="AX141" i="32" s="1"/>
  <c r="AU141" i="32"/>
  <c r="AC141" i="32"/>
  <c r="AW141" i="32" s="1"/>
  <c r="AB141" i="32"/>
  <c r="AV192" i="32"/>
  <c r="AV198" i="32" s="1"/>
  <c r="AA198" i="32"/>
  <c r="AD201" i="32"/>
  <c r="AX201" i="32" s="1"/>
  <c r="AU201" i="32"/>
  <c r="AC201" i="32"/>
  <c r="AW201" i="32" s="1"/>
  <c r="AB201" i="32"/>
  <c r="AB219" i="32"/>
  <c r="AU98" i="32"/>
  <c r="AA309" i="32"/>
  <c r="AQ309" i="32"/>
  <c r="AC102" i="32"/>
  <c r="AC105" i="32"/>
  <c r="AW105" i="32" s="1"/>
  <c r="AR315" i="32"/>
  <c r="AU111" i="32"/>
  <c r="AC112" i="32"/>
  <c r="AW112" i="32" s="1"/>
  <c r="AR310" i="32"/>
  <c r="AA121" i="32"/>
  <c r="AU123" i="32"/>
  <c r="AU125" i="32" s="1"/>
  <c r="AD124" i="32"/>
  <c r="AX124" i="32" s="1"/>
  <c r="AQ125" i="32"/>
  <c r="AY126" i="32"/>
  <c r="AY131" i="32" s="1"/>
  <c r="AC134" i="32"/>
  <c r="AW134" i="32" s="1"/>
  <c r="AC137" i="32"/>
  <c r="AW137" i="32" s="1"/>
  <c r="AD143" i="32"/>
  <c r="AX143" i="32" s="1"/>
  <c r="R158" i="32"/>
  <c r="R165" i="32"/>
  <c r="BA171" i="32"/>
  <c r="AS171" i="32"/>
  <c r="AZ171" i="32" s="1"/>
  <c r="AY173" i="32"/>
  <c r="AY179" i="32" s="1"/>
  <c r="AG179" i="32"/>
  <c r="AY198" i="32"/>
  <c r="AU193" i="32"/>
  <c r="AD193" i="32"/>
  <c r="AX193" i="32" s="1"/>
  <c r="BA194" i="32"/>
  <c r="AQ198" i="32"/>
  <c r="AS194" i="32"/>
  <c r="AZ194" i="32" s="1"/>
  <c r="AG208" i="32"/>
  <c r="AY203" i="32"/>
  <c r="AY208" i="32" s="1"/>
  <c r="BA229" i="32"/>
  <c r="AS229" i="32"/>
  <c r="AZ229" i="32" s="1"/>
  <c r="BB251" i="32"/>
  <c r="AS251" i="32"/>
  <c r="AZ251" i="32" s="1"/>
  <c r="BA253" i="32"/>
  <c r="AS253" i="32"/>
  <c r="AZ253" i="32" s="1"/>
  <c r="AQ255" i="32"/>
  <c r="AB262" i="32"/>
  <c r="AC262" i="32"/>
  <c r="AW262" i="32" s="1"/>
  <c r="AD262" i="32"/>
  <c r="AX262" i="32" s="1"/>
  <c r="AU262" i="32"/>
  <c r="AW273" i="32"/>
  <c r="AR309" i="32"/>
  <c r="AD102" i="32"/>
  <c r="AD105" i="32"/>
  <c r="AX105" i="32" s="1"/>
  <c r="R125" i="32"/>
  <c r="AA145" i="32"/>
  <c r="AD148" i="32"/>
  <c r="AQ158" i="32"/>
  <c r="AS152" i="32"/>
  <c r="AB157" i="32"/>
  <c r="AU157" i="32"/>
  <c r="W158" i="32"/>
  <c r="AU159" i="32"/>
  <c r="W165" i="32"/>
  <c r="AD159" i="32"/>
  <c r="AB159" i="32"/>
  <c r="AC160" i="32"/>
  <c r="AW160" i="32" s="1"/>
  <c r="AB160" i="32"/>
  <c r="AU162" i="32"/>
  <c r="AD162" i="32"/>
  <c r="AX162" i="32" s="1"/>
  <c r="AB162" i="32"/>
  <c r="AC163" i="32"/>
  <c r="AW163" i="32" s="1"/>
  <c r="AB163" i="32"/>
  <c r="W172" i="32"/>
  <c r="AD166" i="32"/>
  <c r="AC166" i="32"/>
  <c r="AB166" i="32"/>
  <c r="AU166" i="32"/>
  <c r="BA168" i="32"/>
  <c r="AS168" i="32"/>
  <c r="AZ168" i="32" s="1"/>
  <c r="AU174" i="32"/>
  <c r="AD174" i="32"/>
  <c r="AX174" i="32" s="1"/>
  <c r="BB174" i="32"/>
  <c r="BB179" i="32" s="1"/>
  <c r="AR179" i="32"/>
  <c r="AU175" i="32"/>
  <c r="AD175" i="32"/>
  <c r="AX175" i="32" s="1"/>
  <c r="AC175" i="32"/>
  <c r="AW175" i="32" s="1"/>
  <c r="AB175" i="32"/>
  <c r="BA178" i="32"/>
  <c r="AS178" i="32"/>
  <c r="AZ178" i="32" s="1"/>
  <c r="BA187" i="32"/>
  <c r="AS187" i="32"/>
  <c r="AZ187" i="32" s="1"/>
  <c r="AU196" i="32"/>
  <c r="AD196" i="32"/>
  <c r="AX196" i="32" s="1"/>
  <c r="BA197" i="32"/>
  <c r="AS197" i="32"/>
  <c r="AZ197" i="32" s="1"/>
  <c r="BA201" i="32"/>
  <c r="AS201" i="32"/>
  <c r="AZ201" i="32" s="1"/>
  <c r="BB208" i="32"/>
  <c r="AC206" i="32"/>
  <c r="AW206" i="32" s="1"/>
  <c r="AB206" i="32"/>
  <c r="AC227" i="32"/>
  <c r="AB227" i="32"/>
  <c r="AU227" i="32"/>
  <c r="AD227" i="32"/>
  <c r="W230" i="32"/>
  <c r="AS270" i="32"/>
  <c r="AZ270" i="32" s="1"/>
  <c r="BA270" i="32"/>
  <c r="AS100" i="32"/>
  <c r="R312" i="32"/>
  <c r="AG312" i="32"/>
  <c r="AG110" i="32"/>
  <c r="AY110" i="32"/>
  <c r="AB120" i="32"/>
  <c r="AS120" i="32"/>
  <c r="AZ120" i="32" s="1"/>
  <c r="R138" i="32"/>
  <c r="AQ151" i="32"/>
  <c r="AU160" i="32"/>
  <c r="AU163" i="32"/>
  <c r="AS174" i="32"/>
  <c r="AZ174" i="32" s="1"/>
  <c r="AQ185" i="32"/>
  <c r="AB188" i="32"/>
  <c r="AR198" i="32"/>
  <c r="BB192" i="32"/>
  <c r="BB198" i="32" s="1"/>
  <c r="AS196" i="32"/>
  <c r="AZ196" i="32" s="1"/>
  <c r="AU200" i="32"/>
  <c r="AD200" i="32"/>
  <c r="AX200" i="32" s="1"/>
  <c r="AC200" i="32"/>
  <c r="AW200" i="32" s="1"/>
  <c r="AB200" i="32"/>
  <c r="AR202" i="32"/>
  <c r="BB201" i="32"/>
  <c r="BB202" i="32" s="1"/>
  <c r="AD210" i="32"/>
  <c r="AX210" i="32" s="1"/>
  <c r="AC210" i="32"/>
  <c r="AW210" i="32" s="1"/>
  <c r="AB210" i="32"/>
  <c r="AB214" i="32"/>
  <c r="AU214" i="32"/>
  <c r="AD214" i="32"/>
  <c r="AX214" i="32" s="1"/>
  <c r="AS223" i="32"/>
  <c r="AZ223" i="32" s="1"/>
  <c r="BA223" i="32"/>
  <c r="AB235" i="32"/>
  <c r="AS235" i="32"/>
  <c r="AZ235" i="32" s="1"/>
  <c r="W312" i="32"/>
  <c r="R310" i="32"/>
  <c r="AG310" i="32"/>
  <c r="AC119" i="32"/>
  <c r="AW119" i="32" s="1"/>
  <c r="AS132" i="32"/>
  <c r="AS135" i="32"/>
  <c r="AZ135" i="32" s="1"/>
  <c r="AB144" i="32"/>
  <c r="AS144" i="32"/>
  <c r="AZ144" i="32" s="1"/>
  <c r="W146" i="32"/>
  <c r="AB148" i="32"/>
  <c r="AS148" i="32"/>
  <c r="AB152" i="32"/>
  <c r="BA152" i="32"/>
  <c r="AB154" i="32"/>
  <c r="AC157" i="32"/>
  <c r="AW157" i="32" s="1"/>
  <c r="AC159" i="32"/>
  <c r="AV159" i="32"/>
  <c r="AV165" i="32" s="1"/>
  <c r="AD160" i="32"/>
  <c r="AX160" i="32" s="1"/>
  <c r="AC162" i="32"/>
  <c r="AW162" i="32" s="1"/>
  <c r="AD163" i="32"/>
  <c r="AX163" i="32" s="1"/>
  <c r="AY166" i="32"/>
  <c r="AY172" i="32" s="1"/>
  <c r="AG172" i="32"/>
  <c r="AV168" i="32"/>
  <c r="AA172" i="32"/>
  <c r="AB171" i="32"/>
  <c r="AC173" i="32"/>
  <c r="AB173" i="32"/>
  <c r="AB174" i="32"/>
  <c r="AU177" i="32"/>
  <c r="AD177" i="32"/>
  <c r="AX177" i="32" s="1"/>
  <c r="AU178" i="32"/>
  <c r="AD178" i="32"/>
  <c r="AX178" i="32" s="1"/>
  <c r="AC178" i="32"/>
  <c r="AW178" i="32" s="1"/>
  <c r="AB178" i="32"/>
  <c r="AG185" i="32"/>
  <c r="W182" i="32"/>
  <c r="W185" i="32" s="1"/>
  <c r="AB189" i="32"/>
  <c r="AU189" i="32"/>
  <c r="AB194" i="32"/>
  <c r="AB196" i="32"/>
  <c r="R202" i="32"/>
  <c r="W199" i="32"/>
  <c r="R208" i="32"/>
  <c r="W203" i="32"/>
  <c r="AD206" i="32"/>
  <c r="AX206" i="32" s="1"/>
  <c r="AU206" i="32"/>
  <c r="W211" i="32"/>
  <c r="AV222" i="32"/>
  <c r="AB222" i="32"/>
  <c r="AC226" i="32"/>
  <c r="AW225" i="32"/>
  <c r="AW226" i="32" s="1"/>
  <c r="AC253" i="32"/>
  <c r="AW253" i="32" s="1"/>
  <c r="AB253" i="32"/>
  <c r="AD253" i="32"/>
  <c r="AX253" i="32" s="1"/>
  <c r="AU253" i="32"/>
  <c r="AW256" i="32"/>
  <c r="AC155" i="32"/>
  <c r="AW155" i="32" s="1"/>
  <c r="AU167" i="32"/>
  <c r="AC168" i="32"/>
  <c r="AW168" i="32" s="1"/>
  <c r="AU170" i="32"/>
  <c r="AC171" i="32"/>
  <c r="AW171" i="32" s="1"/>
  <c r="AR172" i="32"/>
  <c r="AV173" i="32"/>
  <c r="AV179" i="32" s="1"/>
  <c r="AQ179" i="32"/>
  <c r="AU180" i="32"/>
  <c r="BA180" i="32"/>
  <c r="AC181" i="32"/>
  <c r="AW181" i="32" s="1"/>
  <c r="AY181" i="32"/>
  <c r="AY185" i="32" s="1"/>
  <c r="AU183" i="32"/>
  <c r="AD184" i="32"/>
  <c r="AX184" i="32" s="1"/>
  <c r="AY186" i="32"/>
  <c r="AY191" i="32" s="1"/>
  <c r="AC188" i="32"/>
  <c r="AW188" i="32" s="1"/>
  <c r="AU188" i="32"/>
  <c r="AC194" i="32"/>
  <c r="AW194" i="32" s="1"/>
  <c r="AC197" i="32"/>
  <c r="AW197" i="32" s="1"/>
  <c r="AV204" i="32"/>
  <c r="AV208" i="32" s="1"/>
  <c r="AG217" i="32"/>
  <c r="BA216" i="32"/>
  <c r="AA230" i="32"/>
  <c r="AV227" i="32"/>
  <c r="AV230" i="32" s="1"/>
  <c r="AU229" i="32"/>
  <c r="AD229" i="32"/>
  <c r="AX229" i="32" s="1"/>
  <c r="AB229" i="32"/>
  <c r="BA232" i="32"/>
  <c r="AQ237" i="32"/>
  <c r="AB234" i="32"/>
  <c r="AC234" i="32"/>
  <c r="AW234" i="32" s="1"/>
  <c r="BB239" i="32"/>
  <c r="AU241" i="32"/>
  <c r="AD241" i="32"/>
  <c r="AX241" i="32" s="1"/>
  <c r="AC241" i="32"/>
  <c r="AW241" i="32" s="1"/>
  <c r="AS250" i="32"/>
  <c r="AZ250" i="32" s="1"/>
  <c r="BA250" i="32"/>
  <c r="AU251" i="32"/>
  <c r="AD251" i="32"/>
  <c r="AX251" i="32" s="1"/>
  <c r="AB251" i="32"/>
  <c r="AB268" i="32"/>
  <c r="AD268" i="32"/>
  <c r="AX268" i="32" s="1"/>
  <c r="AC268" i="32"/>
  <c r="AW268" i="32" s="1"/>
  <c r="AD283" i="32"/>
  <c r="AX283" i="32" s="1"/>
  <c r="AB283" i="32"/>
  <c r="AU283" i="32"/>
  <c r="AC283" i="32"/>
  <c r="AW283" i="32" s="1"/>
  <c r="AA202" i="32"/>
  <c r="BA213" i="32"/>
  <c r="AQ224" i="32"/>
  <c r="AY221" i="32"/>
  <c r="AY224" i="32" s="1"/>
  <c r="AY227" i="32"/>
  <c r="AY230" i="32" s="1"/>
  <c r="AG230" i="32"/>
  <c r="AG237" i="32"/>
  <c r="AY231" i="32"/>
  <c r="AY237" i="32" s="1"/>
  <c r="AD233" i="32"/>
  <c r="AX233" i="32" s="1"/>
  <c r="AC233" i="32"/>
  <c r="AW233" i="32" s="1"/>
  <c r="AU233" i="32"/>
  <c r="AC240" i="32"/>
  <c r="AW240" i="32" s="1"/>
  <c r="AB240" i="32"/>
  <c r="AS243" i="32"/>
  <c r="AZ243" i="32" s="1"/>
  <c r="BA243" i="32"/>
  <c r="AB247" i="32"/>
  <c r="AU247" i="32"/>
  <c r="AD247" i="32"/>
  <c r="AX247" i="32" s="1"/>
  <c r="AY255" i="32"/>
  <c r="BB256" i="32"/>
  <c r="BB258" i="32" s="1"/>
  <c r="AR258" i="32"/>
  <c r="R272" i="32"/>
  <c r="W266" i="32"/>
  <c r="AC278" i="32"/>
  <c r="AW278" i="32" s="1"/>
  <c r="AB278" i="32"/>
  <c r="AD278" i="32"/>
  <c r="AX278" i="32" s="1"/>
  <c r="AU278" i="32"/>
  <c r="BA284" i="32"/>
  <c r="AS284" i="32"/>
  <c r="AZ284" i="32" s="1"/>
  <c r="AA217" i="32"/>
  <c r="AV209" i="32"/>
  <c r="AV217" i="32" s="1"/>
  <c r="BB209" i="32"/>
  <c r="AR217" i="32"/>
  <c r="AU212" i="32"/>
  <c r="AC212" i="32"/>
  <c r="AW212" i="32" s="1"/>
  <c r="AD213" i="32"/>
  <c r="AX213" i="32" s="1"/>
  <c r="AC213" i="32"/>
  <c r="AW213" i="32" s="1"/>
  <c r="AB215" i="32"/>
  <c r="AS215" i="32"/>
  <c r="AZ215" i="32" s="1"/>
  <c r="AD216" i="32"/>
  <c r="AX216" i="32" s="1"/>
  <c r="AC216" i="32"/>
  <c r="AW216" i="32" s="1"/>
  <c r="AU218" i="32"/>
  <c r="AD218" i="32"/>
  <c r="AS220" i="32"/>
  <c r="AZ220" i="32" s="1"/>
  <c r="BA220" i="32"/>
  <c r="AD246" i="32"/>
  <c r="AX246" i="32" s="1"/>
  <c r="AC246" i="32"/>
  <c r="AC250" i="32"/>
  <c r="AW250" i="32" s="1"/>
  <c r="AB250" i="32"/>
  <c r="AU250" i="32"/>
  <c r="AU256" i="32"/>
  <c r="AD256" i="32"/>
  <c r="W258" i="32"/>
  <c r="AB256" i="32"/>
  <c r="AS256" i="32"/>
  <c r="AV257" i="32"/>
  <c r="AB257" i="32"/>
  <c r="AB270" i="32"/>
  <c r="AG272" i="32"/>
  <c r="AC274" i="32"/>
  <c r="AW274" i="32" s="1"/>
  <c r="AU274" i="32"/>
  <c r="AD274" i="32"/>
  <c r="AX274" i="32" s="1"/>
  <c r="AB274" i="32"/>
  <c r="W279" i="32"/>
  <c r="W286" i="32"/>
  <c r="AD280" i="32"/>
  <c r="AU280" i="32"/>
  <c r="AC280" i="32"/>
  <c r="AS192" i="32"/>
  <c r="AS195" i="32"/>
  <c r="AZ195" i="32" s="1"/>
  <c r="AS203" i="32"/>
  <c r="AB204" i="32"/>
  <c r="AB205" i="32"/>
  <c r="BA205" i="32"/>
  <c r="AB207" i="32"/>
  <c r="AS210" i="32"/>
  <c r="AZ210" i="32" s="1"/>
  <c r="AQ217" i="32"/>
  <c r="AS212" i="32"/>
  <c r="AZ212" i="32" s="1"/>
  <c r="AU213" i="32"/>
  <c r="AU216" i="32"/>
  <c r="AC220" i="32"/>
  <c r="AW220" i="32" s="1"/>
  <c r="AB220" i="32"/>
  <c r="AU221" i="32"/>
  <c r="AD221" i="32"/>
  <c r="AX221" i="32" s="1"/>
  <c r="W226" i="32"/>
  <c r="AU225" i="32"/>
  <c r="AU226" i="32" s="1"/>
  <c r="AD225" i="32"/>
  <c r="AB233" i="32"/>
  <c r="AV239" i="32"/>
  <c r="AV244" i="32" s="1"/>
  <c r="AB239" i="32"/>
  <c r="AD240" i="32"/>
  <c r="AX240" i="32" s="1"/>
  <c r="AU240" i="32"/>
  <c r="AC243" i="32"/>
  <c r="AW243" i="32" s="1"/>
  <c r="AB243" i="32"/>
  <c r="AU243" i="32"/>
  <c r="AD243" i="32"/>
  <c r="AX243" i="32" s="1"/>
  <c r="AA244" i="32"/>
  <c r="BB245" i="32"/>
  <c r="BB248" i="32" s="1"/>
  <c r="AR248" i="32"/>
  <c r="AS245" i="32"/>
  <c r="AU246" i="32"/>
  <c r="AC247" i="32"/>
  <c r="AW247" i="32" s="1"/>
  <c r="AU249" i="32"/>
  <c r="AD249" i="32"/>
  <c r="AC249" i="32"/>
  <c r="W255" i="32"/>
  <c r="R255" i="32"/>
  <c r="AA258" i="32"/>
  <c r="AV256" i="32"/>
  <c r="AG265" i="32"/>
  <c r="AY259" i="32"/>
  <c r="AY265" i="32" s="1"/>
  <c r="AS267" i="32"/>
  <c r="AZ267" i="32" s="1"/>
  <c r="BB267" i="32"/>
  <c r="BA268" i="32"/>
  <c r="AS268" i="32"/>
  <c r="AZ268" i="32" s="1"/>
  <c r="AU269" i="32"/>
  <c r="AD269" i="32"/>
  <c r="AX269" i="32" s="1"/>
  <c r="AC269" i="32"/>
  <c r="AW269" i="32" s="1"/>
  <c r="AY286" i="32"/>
  <c r="AY217" i="32"/>
  <c r="AR224" i="32"/>
  <c r="BB218" i="32"/>
  <c r="AU222" i="32"/>
  <c r="AD222" i="32"/>
  <c r="AX222" i="32" s="1"/>
  <c r="AA226" i="32"/>
  <c r="AD238" i="32"/>
  <c r="AU239" i="32"/>
  <c r="AD239" i="32"/>
  <c r="AX239" i="32" s="1"/>
  <c r="AQ248" i="32"/>
  <c r="BA245" i="32"/>
  <c r="AA255" i="32"/>
  <c r="AR255" i="32"/>
  <c r="BB249" i="32"/>
  <c r="AS254" i="32"/>
  <c r="AZ254" i="32" s="1"/>
  <c r="BA254" i="32"/>
  <c r="AR265" i="32"/>
  <c r="BA263" i="32"/>
  <c r="AS263" i="32"/>
  <c r="AZ263" i="32" s="1"/>
  <c r="AR272" i="32"/>
  <c r="BB266" i="32"/>
  <c r="AA272" i="32"/>
  <c r="AY274" i="32"/>
  <c r="AY279" i="32" s="1"/>
  <c r="AG279" i="32"/>
  <c r="AC277" i="32"/>
  <c r="AW277" i="32" s="1"/>
  <c r="AB277" i="32"/>
  <c r="AD277" i="32"/>
  <c r="AX277" i="32" s="1"/>
  <c r="AU277" i="32"/>
  <c r="AV280" i="32"/>
  <c r="AV286" i="32" s="1"/>
  <c r="AA286" i="32"/>
  <c r="AB284" i="32"/>
  <c r="AD284" i="32"/>
  <c r="AX284" i="32" s="1"/>
  <c r="AC284" i="32"/>
  <c r="AW284" i="32" s="1"/>
  <c r="AU284" i="32"/>
  <c r="AY287" i="32"/>
  <c r="AY293" i="32" s="1"/>
  <c r="AG293" i="32"/>
  <c r="AQ244" i="32"/>
  <c r="R244" i="32"/>
  <c r="BA246" i="32"/>
  <c r="AU252" i="32"/>
  <c r="AD252" i="32"/>
  <c r="AY258" i="32"/>
  <c r="AV263" i="32"/>
  <c r="AB263" i="32"/>
  <c r="AS289" i="32"/>
  <c r="AZ289" i="32" s="1"/>
  <c r="BA289" i="32"/>
  <c r="AU219" i="32"/>
  <c r="AD219" i="32"/>
  <c r="AX219" i="32" s="1"/>
  <c r="AQ230" i="32"/>
  <c r="AR244" i="32"/>
  <c r="BB238" i="32"/>
  <c r="BA240" i="32"/>
  <c r="AU242" i="32"/>
  <c r="AD242" i="32"/>
  <c r="AX242" i="32" s="1"/>
  <c r="AG255" i="32"/>
  <c r="AX259" i="32"/>
  <c r="AS261" i="32"/>
  <c r="AZ261" i="32" s="1"/>
  <c r="AQ265" i="32"/>
  <c r="AB264" i="32"/>
  <c r="AB267" i="32"/>
  <c r="AD270" i="32"/>
  <c r="AX270" i="32" s="1"/>
  <c r="AC270" i="32"/>
  <c r="AW270" i="32" s="1"/>
  <c r="AU285" i="32"/>
  <c r="AD285" i="32"/>
  <c r="AX285" i="32" s="1"/>
  <c r="AC285" i="32"/>
  <c r="AW285" i="32" s="1"/>
  <c r="AB285" i="32"/>
  <c r="AG286" i="32"/>
  <c r="AC288" i="32"/>
  <c r="AW288" i="32" s="1"/>
  <c r="AB288" i="32"/>
  <c r="AU288" i="32"/>
  <c r="AY300" i="32"/>
  <c r="AS295" i="32"/>
  <c r="BA295" i="32"/>
  <c r="AS264" i="32"/>
  <c r="AZ264" i="32" s="1"/>
  <c r="BA264" i="32"/>
  <c r="AV279" i="32"/>
  <c r="AQ286" i="32"/>
  <c r="AB299" i="32"/>
  <c r="AU299" i="32"/>
  <c r="AD299" i="32"/>
  <c r="AX299" i="32" s="1"/>
  <c r="AC299" i="32"/>
  <c r="AW299" i="32" s="1"/>
  <c r="AG258" i="32"/>
  <c r="AA265" i="32"/>
  <c r="AV260" i="32"/>
  <c r="AD264" i="32"/>
  <c r="AX264" i="32" s="1"/>
  <c r="AC264" i="32"/>
  <c r="AW264" i="32" s="1"/>
  <c r="AU267" i="32"/>
  <c r="AD267" i="32"/>
  <c r="AX267" i="32" s="1"/>
  <c r="R279" i="32"/>
  <c r="AC275" i="32"/>
  <c r="AW275" i="32" s="1"/>
  <c r="AB275" i="32"/>
  <c r="R286" i="32"/>
  <c r="AR286" i="32"/>
  <c r="BB280" i="32"/>
  <c r="BB286" i="32" s="1"/>
  <c r="BA285" i="32"/>
  <c r="AS285" i="32"/>
  <c r="AZ285" i="32" s="1"/>
  <c r="R293" i="32"/>
  <c r="W287" i="32"/>
  <c r="AS274" i="32"/>
  <c r="AZ274" i="32" s="1"/>
  <c r="AS277" i="32"/>
  <c r="AZ277" i="32" s="1"/>
  <c r="AQ293" i="32"/>
  <c r="AS287" i="32"/>
  <c r="AB289" i="32"/>
  <c r="BA291" i="32"/>
  <c r="AS291" i="32"/>
  <c r="AZ291" i="32" s="1"/>
  <c r="AC292" i="32"/>
  <c r="AW292" i="32" s="1"/>
  <c r="AB292" i="32"/>
  <c r="BB294" i="32"/>
  <c r="BB300" i="32" s="1"/>
  <c r="AR300" i="32"/>
  <c r="AD295" i="32"/>
  <c r="AX295" i="32" s="1"/>
  <c r="AC295" i="32"/>
  <c r="AW295" i="32" s="1"/>
  <c r="AB295" i="32"/>
  <c r="AU295" i="32"/>
  <c r="BA297" i="32"/>
  <c r="AS297" i="32"/>
  <c r="AZ297" i="32" s="1"/>
  <c r="AD298" i="32"/>
  <c r="AX298" i="32" s="1"/>
  <c r="AC298" i="32"/>
  <c r="AW298" i="32" s="1"/>
  <c r="AB298" i="32"/>
  <c r="AU298" i="32"/>
  <c r="BA301" i="32"/>
  <c r="BA302" i="32" s="1"/>
  <c r="AS301" i="32"/>
  <c r="AQ302" i="32"/>
  <c r="I306" i="32"/>
  <c r="O306" i="32"/>
  <c r="AQ272" i="32"/>
  <c r="AB271" i="32"/>
  <c r="AU290" i="32"/>
  <c r="AB290" i="32"/>
  <c r="BB290" i="32"/>
  <c r="AS290" i="32"/>
  <c r="AZ290" i="32" s="1"/>
  <c r="AV294" i="32"/>
  <c r="AV300" i="32" s="1"/>
  <c r="AA300" i="32"/>
  <c r="AG300" i="32"/>
  <c r="X306" i="32"/>
  <c r="AB281" i="32"/>
  <c r="L306" i="32"/>
  <c r="Y306" i="32"/>
  <c r="AJ306" i="32"/>
  <c r="AP306" i="32"/>
  <c r="AU291" i="32"/>
  <c r="AD291" i="32"/>
  <c r="AX291" i="32" s="1"/>
  <c r="AC291" i="32"/>
  <c r="AW291" i="32" s="1"/>
  <c r="AQ300" i="32"/>
  <c r="BA294" i="32"/>
  <c r="U306" i="32"/>
  <c r="AD297" i="32"/>
  <c r="AX297" i="32" s="1"/>
  <c r="AY301" i="32"/>
  <c r="AY302" i="32" s="1"/>
  <c r="BA19" i="31"/>
  <c r="AC21" i="31"/>
  <c r="AW21" i="31" s="1"/>
  <c r="AB21" i="31"/>
  <c r="AU21" i="31"/>
  <c r="AD21" i="31"/>
  <c r="AX21" i="31" s="1"/>
  <c r="AV15" i="31"/>
  <c r="AB17" i="31"/>
  <c r="AU17" i="31"/>
  <c r="AD17" i="31"/>
  <c r="AX17" i="31" s="1"/>
  <c r="AC17" i="31"/>
  <c r="AW17" i="31" s="1"/>
  <c r="BA87" i="31"/>
  <c r="BA25" i="31"/>
  <c r="AC31" i="31"/>
  <c r="AW31" i="31" s="1"/>
  <c r="AB31" i="31"/>
  <c r="AU31" i="31"/>
  <c r="AD31" i="31"/>
  <c r="AX31" i="31" s="1"/>
  <c r="R84" i="31"/>
  <c r="AG84" i="31"/>
  <c r="BB14" i="31"/>
  <c r="AE74" i="31"/>
  <c r="X17" i="47" s="1"/>
  <c r="AK74" i="31"/>
  <c r="AD17" i="47" s="1"/>
  <c r="AQ15" i="31"/>
  <c r="AY16" i="31"/>
  <c r="AY19" i="31" s="1"/>
  <c r="AC18" i="31"/>
  <c r="AW18" i="31" s="1"/>
  <c r="AQ19" i="31"/>
  <c r="AG32" i="31"/>
  <c r="AR86" i="31"/>
  <c r="AR40" i="31"/>
  <c r="BB39" i="31"/>
  <c r="R43" i="31"/>
  <c r="W41" i="31"/>
  <c r="BA44" i="31"/>
  <c r="AQ81" i="31"/>
  <c r="AQ48" i="31"/>
  <c r="AS44" i="31"/>
  <c r="BB46" i="31"/>
  <c r="AS46" i="31"/>
  <c r="AZ46" i="31" s="1"/>
  <c r="AB51" i="31"/>
  <c r="AD51" i="31"/>
  <c r="AX51" i="31" s="1"/>
  <c r="AU51" i="31"/>
  <c r="AC51" i="31"/>
  <c r="AW51" i="31" s="1"/>
  <c r="W23" i="31"/>
  <c r="AC20" i="31"/>
  <c r="AG87" i="31"/>
  <c r="AG25" i="31"/>
  <c r="AY24" i="31"/>
  <c r="AC28" i="31"/>
  <c r="AW28" i="31" s="1"/>
  <c r="AB28" i="31"/>
  <c r="AZ41" i="31"/>
  <c r="W84" i="31"/>
  <c r="AF74" i="31"/>
  <c r="Y17" i="47" s="1"/>
  <c r="AS16" i="31"/>
  <c r="AD18" i="31"/>
  <c r="AX18" i="31" s="1"/>
  <c r="R19" i="31"/>
  <c r="AB20" i="31"/>
  <c r="BA20" i="31"/>
  <c r="BA23" i="31" s="1"/>
  <c r="AQ87" i="31"/>
  <c r="AS24" i="31"/>
  <c r="AQ25" i="31"/>
  <c r="AB27" i="31"/>
  <c r="AD28" i="31"/>
  <c r="AX28" i="31" s="1"/>
  <c r="AU28" i="31"/>
  <c r="AA32" i="31"/>
  <c r="AY32" i="31"/>
  <c r="BA34" i="31"/>
  <c r="AS50" i="31"/>
  <c r="AZ50" i="31" s="1"/>
  <c r="BA50" i="31"/>
  <c r="BA52" i="31" s="1"/>
  <c r="W19" i="31"/>
  <c r="AD16" i="31"/>
  <c r="AV30" i="31"/>
  <c r="AV32" i="31" s="1"/>
  <c r="AA38" i="31"/>
  <c r="AV33" i="31"/>
  <c r="AV38" i="31" s="1"/>
  <c r="AU53" i="31"/>
  <c r="AC53" i="31"/>
  <c r="W57" i="31"/>
  <c r="AD53" i="31"/>
  <c r="AB53" i="31"/>
  <c r="AU12" i="31"/>
  <c r="AS13" i="31"/>
  <c r="AZ13" i="31" s="1"/>
  <c r="AM74" i="31"/>
  <c r="AF17" i="47" s="1"/>
  <c r="AC16" i="31"/>
  <c r="AU16" i="31"/>
  <c r="AD20" i="31"/>
  <c r="AU20" i="31"/>
  <c r="AQ23" i="31"/>
  <c r="R25" i="31"/>
  <c r="AB35" i="31"/>
  <c r="AU35" i="31"/>
  <c r="AR38" i="31"/>
  <c r="BA42" i="31"/>
  <c r="AS42" i="31"/>
  <c r="AZ42" i="31" s="1"/>
  <c r="BA47" i="31"/>
  <c r="AS47" i="31"/>
  <c r="AZ47" i="31" s="1"/>
  <c r="AG52" i="31"/>
  <c r="AY49" i="31"/>
  <c r="AY52" i="31" s="1"/>
  <c r="AB42" i="31"/>
  <c r="AU42" i="31"/>
  <c r="AD42" i="31"/>
  <c r="AX42" i="31" s="1"/>
  <c r="AC42" i="31"/>
  <c r="AW42" i="31" s="1"/>
  <c r="AA78" i="31"/>
  <c r="AY84" i="31"/>
  <c r="AA15" i="31"/>
  <c r="AV17" i="31"/>
  <c r="AQ85" i="31"/>
  <c r="BA30" i="31"/>
  <c r="AS30" i="31"/>
  <c r="AQ38" i="31"/>
  <c r="BA33" i="31"/>
  <c r="AQ78" i="31"/>
  <c r="AU27" i="31"/>
  <c r="AD27" i="31"/>
  <c r="AX27" i="31" s="1"/>
  <c r="AC27" i="31"/>
  <c r="AB12" i="31"/>
  <c r="AR78" i="31"/>
  <c r="AB13" i="31"/>
  <c r="BA13" i="31"/>
  <c r="AC14" i="31"/>
  <c r="AS14" i="31"/>
  <c r="V74" i="31"/>
  <c r="O17" i="47" s="1"/>
  <c r="AI74" i="31"/>
  <c r="AB17" i="47" s="1"/>
  <c r="R23" i="31"/>
  <c r="AA87" i="31"/>
  <c r="AA25" i="31"/>
  <c r="AV24" i="31"/>
  <c r="AR79" i="31"/>
  <c r="AR32" i="31"/>
  <c r="BB26" i="31"/>
  <c r="BA27" i="31"/>
  <c r="AS27" i="31"/>
  <c r="AZ27" i="31" s="1"/>
  <c r="W85" i="31"/>
  <c r="AU30" i="31"/>
  <c r="AD30" i="31"/>
  <c r="AC30" i="31"/>
  <c r="W38" i="31"/>
  <c r="AU33" i="31"/>
  <c r="AD33" i="31"/>
  <c r="BB38" i="31"/>
  <c r="AD34" i="31"/>
  <c r="AX34" i="31" s="1"/>
  <c r="AU34" i="31"/>
  <c r="AC34" i="31"/>
  <c r="AW34" i="31" s="1"/>
  <c r="AC35" i="31"/>
  <c r="AW35" i="31" s="1"/>
  <c r="AD37" i="31"/>
  <c r="AX37" i="31" s="1"/>
  <c r="AU37" i="31"/>
  <c r="AC37" i="31"/>
  <c r="AW37" i="31" s="1"/>
  <c r="AB37" i="31"/>
  <c r="AA81" i="31"/>
  <c r="AV44" i="31"/>
  <c r="AA48" i="31"/>
  <c r="AR48" i="31"/>
  <c r="BB45" i="31"/>
  <c r="R78" i="31"/>
  <c r="AG78" i="31"/>
  <c r="AA84" i="31"/>
  <c r="R15" i="31"/>
  <c r="X74" i="31"/>
  <c r="Q17" i="47" s="1"/>
  <c r="AJ74" i="31"/>
  <c r="AC17" i="47" s="1"/>
  <c r="AP74" i="31"/>
  <c r="AI17" i="47" s="1"/>
  <c r="R79" i="31"/>
  <c r="AG79" i="31"/>
  <c r="BA26" i="31"/>
  <c r="R32" i="31"/>
  <c r="AQ43" i="31"/>
  <c r="AB44" i="31"/>
  <c r="AR81" i="31"/>
  <c r="AY81" i="31"/>
  <c r="AB45" i="31"/>
  <c r="AC46" i="31"/>
  <c r="AW46" i="31" s="1"/>
  <c r="AB47" i="31"/>
  <c r="AR57" i="31"/>
  <c r="AS53" i="31"/>
  <c r="AU55" i="31"/>
  <c r="AC55" i="31"/>
  <c r="AS55" i="31"/>
  <c r="AZ55" i="31" s="1"/>
  <c r="AG64" i="31"/>
  <c r="AU59" i="31"/>
  <c r="AD59" i="31"/>
  <c r="AX59" i="31" s="1"/>
  <c r="AC59" i="31"/>
  <c r="AW59" i="31" s="1"/>
  <c r="AB59" i="31"/>
  <c r="AB61" i="31"/>
  <c r="AU61" i="31"/>
  <c r="AD61" i="31"/>
  <c r="AX61" i="31" s="1"/>
  <c r="AD63" i="31"/>
  <c r="AX63" i="31" s="1"/>
  <c r="AC63" i="31"/>
  <c r="AW63" i="31" s="1"/>
  <c r="AB63" i="31"/>
  <c r="AW68" i="31"/>
  <c r="AY73" i="31"/>
  <c r="I77" i="31"/>
  <c r="O77" i="31"/>
  <c r="W79" i="31"/>
  <c r="AG38" i="31"/>
  <c r="R86" i="31"/>
  <c r="R40" i="31"/>
  <c r="AY41" i="31"/>
  <c r="AY43" i="31" s="1"/>
  <c r="AC44" i="31"/>
  <c r="AD45" i="31"/>
  <c r="AX45" i="31" s="1"/>
  <c r="AU45" i="31"/>
  <c r="AD46" i="31"/>
  <c r="AX46" i="31" s="1"/>
  <c r="AC47" i="31"/>
  <c r="AW47" i="31" s="1"/>
  <c r="AQ52" i="31"/>
  <c r="BB57" i="31"/>
  <c r="AQ64" i="31"/>
  <c r="BA58" i="31"/>
  <c r="AD70" i="31"/>
  <c r="AX70" i="31" s="1"/>
  <c r="AC70" i="31"/>
  <c r="AW70" i="31" s="1"/>
  <c r="AB70" i="31"/>
  <c r="AU70" i="31"/>
  <c r="AA79" i="31"/>
  <c r="AQ79" i="31"/>
  <c r="R85" i="31"/>
  <c r="AG85" i="31"/>
  <c r="W39" i="31"/>
  <c r="AD44" i="31"/>
  <c r="AD47" i="31"/>
  <c r="AX47" i="31" s="1"/>
  <c r="AA52" i="31"/>
  <c r="AB50" i="31"/>
  <c r="AC60" i="31"/>
  <c r="AW60" i="31" s="1"/>
  <c r="AB60" i="31"/>
  <c r="AU60" i="31"/>
  <c r="AD60" i="31"/>
  <c r="AX60" i="31" s="1"/>
  <c r="AG73" i="31"/>
  <c r="R73" i="31"/>
  <c r="AC54" i="31"/>
  <c r="AW54" i="31" s="1"/>
  <c r="AU54" i="31"/>
  <c r="AS54" i="31"/>
  <c r="AZ54" i="31" s="1"/>
  <c r="AU56" i="31"/>
  <c r="AC56" i="31"/>
  <c r="AW56" i="31" s="1"/>
  <c r="R64" i="31"/>
  <c r="W58" i="31"/>
  <c r="BA59" i="31"/>
  <c r="AS59" i="31"/>
  <c r="AZ59" i="31" s="1"/>
  <c r="BA62" i="31"/>
  <c r="AS62" i="31"/>
  <c r="AZ62" i="31" s="1"/>
  <c r="W81" i="31"/>
  <c r="AU44" i="31"/>
  <c r="AS45" i="31"/>
  <c r="AZ45" i="31" s="1"/>
  <c r="AA64" i="31"/>
  <c r="AV58" i="31"/>
  <c r="AV64" i="31" s="1"/>
  <c r="R81" i="31"/>
  <c r="AG81" i="31"/>
  <c r="BA54" i="31"/>
  <c r="BB65" i="31"/>
  <c r="BB67" i="31" s="1"/>
  <c r="AR67" i="31"/>
  <c r="AS65" i="31"/>
  <c r="AB71" i="31"/>
  <c r="AU71" i="31"/>
  <c r="AD71" i="31"/>
  <c r="AX71" i="31" s="1"/>
  <c r="BA72" i="31"/>
  <c r="AS72" i="31"/>
  <c r="AZ72" i="31" s="1"/>
  <c r="AV69" i="31"/>
  <c r="AB69" i="31"/>
  <c r="AR64" i="31"/>
  <c r="BB58" i="31"/>
  <c r="AU66" i="31"/>
  <c r="AD66" i="31"/>
  <c r="AX66" i="31" s="1"/>
  <c r="AC66" i="31"/>
  <c r="AB66" i="31"/>
  <c r="W73" i="31"/>
  <c r="AB68" i="31"/>
  <c r="AU68" i="31"/>
  <c r="AD68" i="31"/>
  <c r="BA69" i="31"/>
  <c r="AS69" i="31"/>
  <c r="AZ69" i="31" s="1"/>
  <c r="AV72" i="31"/>
  <c r="AB72" i="31"/>
  <c r="U77" i="31"/>
  <c r="AQ73" i="31"/>
  <c r="AC62" i="31"/>
  <c r="AW62" i="31" s="1"/>
  <c r="AQ67" i="31"/>
  <c r="AC69" i="31"/>
  <c r="AW69" i="31" s="1"/>
  <c r="AC72" i="31"/>
  <c r="AW72" i="31" s="1"/>
  <c r="AR73" i="31"/>
  <c r="AD62" i="31"/>
  <c r="AX62" i="31" s="1"/>
  <c r="AS66" i="31"/>
  <c r="AZ66" i="31" s="1"/>
  <c r="AV68" i="31"/>
  <c r="AD69" i="31"/>
  <c r="AX69" i="31" s="1"/>
  <c r="AD72" i="31"/>
  <c r="AX72" i="31" s="1"/>
  <c r="AV65" i="31"/>
  <c r="AV67" i="31" s="1"/>
  <c r="AV28" i="30"/>
  <c r="AU21" i="30"/>
  <c r="AD21" i="30"/>
  <c r="AX21" i="30" s="1"/>
  <c r="AC21" i="30"/>
  <c r="AW21" i="30" s="1"/>
  <c r="AB21" i="30"/>
  <c r="AU25" i="30"/>
  <c r="AD25" i="30"/>
  <c r="AX25" i="30" s="1"/>
  <c r="AC25" i="30"/>
  <c r="AW25" i="30" s="1"/>
  <c r="AB25" i="30"/>
  <c r="AC27" i="30"/>
  <c r="AW27" i="30" s="1"/>
  <c r="AU27" i="30"/>
  <c r="AD27" i="30"/>
  <c r="AX27" i="30" s="1"/>
  <c r="AB27" i="30"/>
  <c r="AA28" i="30"/>
  <c r="R107" i="30"/>
  <c r="W32" i="30"/>
  <c r="W37" i="30" s="1"/>
  <c r="AG37" i="30"/>
  <c r="AB38" i="30"/>
  <c r="AC38" i="30"/>
  <c r="BB39" i="30"/>
  <c r="AR44" i="30"/>
  <c r="BA40" i="30"/>
  <c r="W44" i="30"/>
  <c r="AC47" i="30"/>
  <c r="AW47" i="30" s="1"/>
  <c r="AU47" i="30"/>
  <c r="AD47" i="30"/>
  <c r="AX47" i="30" s="1"/>
  <c r="AC57" i="30"/>
  <c r="AW57" i="30" s="1"/>
  <c r="AU57" i="30"/>
  <c r="AD57" i="30"/>
  <c r="AX57" i="30" s="1"/>
  <c r="AB57" i="30"/>
  <c r="AS60" i="30"/>
  <c r="AZ60" i="30" s="1"/>
  <c r="BA60" i="30"/>
  <c r="AG65" i="30"/>
  <c r="AY63" i="30"/>
  <c r="AY65" i="30" s="1"/>
  <c r="AB69" i="30"/>
  <c r="AU69" i="30"/>
  <c r="AD69" i="30"/>
  <c r="AX69" i="30" s="1"/>
  <c r="AC69" i="30"/>
  <c r="AW69" i="30" s="1"/>
  <c r="AA104" i="30"/>
  <c r="AQ104" i="30"/>
  <c r="AU13" i="30"/>
  <c r="BA13" i="30"/>
  <c r="BA15" i="30" s="1"/>
  <c r="AS14" i="30"/>
  <c r="AY14" i="30"/>
  <c r="AY110" i="30" s="1"/>
  <c r="T100" i="30"/>
  <c r="M16" i="47" s="1"/>
  <c r="Z100" i="30"/>
  <c r="S16" i="47" s="1"/>
  <c r="AF100" i="30"/>
  <c r="Y16" i="47" s="1"/>
  <c r="AL100" i="30"/>
  <c r="AE16" i="47" s="1"/>
  <c r="AR15" i="30"/>
  <c r="W16" i="30"/>
  <c r="AV16" i="30"/>
  <c r="BB16" i="30"/>
  <c r="AY18" i="30"/>
  <c r="R111" i="30"/>
  <c r="AG111" i="30"/>
  <c r="BA20" i="30"/>
  <c r="R23" i="30"/>
  <c r="BA24" i="30"/>
  <c r="BA28" i="30" s="1"/>
  <c r="AS25" i="30"/>
  <c r="AZ25" i="30" s="1"/>
  <c r="AB26" i="30"/>
  <c r="AG30" i="30"/>
  <c r="AD31" i="30"/>
  <c r="AV31" i="30"/>
  <c r="AV37" i="30" s="1"/>
  <c r="AR107" i="30"/>
  <c r="AY32" i="30"/>
  <c r="AY37" i="30" s="1"/>
  <c r="AB34" i="30"/>
  <c r="AU34" i="30"/>
  <c r="AA44" i="30"/>
  <c r="AU39" i="30"/>
  <c r="AD39" i="30"/>
  <c r="AX39" i="30" s="1"/>
  <c r="AC39" i="30"/>
  <c r="AW39" i="30" s="1"/>
  <c r="AS39" i="30"/>
  <c r="AZ39" i="30" s="1"/>
  <c r="BA43" i="30"/>
  <c r="AS43" i="30"/>
  <c r="AZ43" i="30" s="1"/>
  <c r="AG54" i="30"/>
  <c r="AY49" i="30"/>
  <c r="AY54" i="30" s="1"/>
  <c r="AU58" i="30"/>
  <c r="AD58" i="30"/>
  <c r="AX58" i="30" s="1"/>
  <c r="AC58" i="30"/>
  <c r="AW58" i="30" s="1"/>
  <c r="AB58" i="30"/>
  <c r="AB64" i="30"/>
  <c r="AU64" i="30"/>
  <c r="AD64" i="30"/>
  <c r="AX64" i="30" s="1"/>
  <c r="AC64" i="30"/>
  <c r="AW64" i="30" s="1"/>
  <c r="AV13" i="30"/>
  <c r="AV15" i="30" s="1"/>
  <c r="U100" i="30"/>
  <c r="N16" i="47" s="1"/>
  <c r="AG15" i="30"/>
  <c r="AM100" i="30"/>
  <c r="AF16" i="47" s="1"/>
  <c r="R17" i="30"/>
  <c r="AB19" i="30"/>
  <c r="W111" i="30"/>
  <c r="AB22" i="30"/>
  <c r="AS26" i="30"/>
  <c r="AZ26" i="30" s="1"/>
  <c r="R112" i="30"/>
  <c r="W29" i="30"/>
  <c r="AB33" i="30"/>
  <c r="AD38" i="30"/>
  <c r="AU38" i="30"/>
  <c r="AS40" i="30"/>
  <c r="AZ40" i="30" s="1"/>
  <c r="AD43" i="30"/>
  <c r="AX43" i="30" s="1"/>
  <c r="AB43" i="30"/>
  <c r="AU46" i="30"/>
  <c r="AD46" i="30"/>
  <c r="AX46" i="30" s="1"/>
  <c r="AC46" i="30"/>
  <c r="AW46" i="30" s="1"/>
  <c r="BB46" i="30"/>
  <c r="BB48" i="30" s="1"/>
  <c r="AS46" i="30"/>
  <c r="AB47" i="30"/>
  <c r="AD50" i="30"/>
  <c r="AX50" i="30" s="1"/>
  <c r="AU50" i="30"/>
  <c r="AC50" i="30"/>
  <c r="AW50" i="30" s="1"/>
  <c r="AB50" i="30"/>
  <c r="AU56" i="30"/>
  <c r="AD56" i="30"/>
  <c r="AX56" i="30" s="1"/>
  <c r="AC56" i="30"/>
  <c r="AW56" i="30" s="1"/>
  <c r="AB56" i="30"/>
  <c r="AV84" i="30"/>
  <c r="AV85" i="30" s="1"/>
  <c r="AA85" i="30"/>
  <c r="V100" i="30"/>
  <c r="O16" i="47" s="1"/>
  <c r="AN100" i="30"/>
  <c r="AG16" i="47" s="1"/>
  <c r="AC19" i="30"/>
  <c r="AW19" i="30" s="1"/>
  <c r="AA111" i="30"/>
  <c r="AQ111" i="30"/>
  <c r="AC22" i="30"/>
  <c r="AW22" i="30" s="1"/>
  <c r="AR23" i="30"/>
  <c r="W24" i="30"/>
  <c r="AA112" i="30"/>
  <c r="AV29" i="30"/>
  <c r="AR112" i="30"/>
  <c r="BB29" i="30"/>
  <c r="R37" i="30"/>
  <c r="AC33" i="30"/>
  <c r="AW33" i="30" s="1"/>
  <c r="AS33" i="30"/>
  <c r="AZ33" i="30" s="1"/>
  <c r="AS35" i="30"/>
  <c r="AZ35" i="30" s="1"/>
  <c r="AB36" i="30"/>
  <c r="AQ37" i="30"/>
  <c r="AB39" i="30"/>
  <c r="AB40" i="30"/>
  <c r="AU43" i="30"/>
  <c r="AB51" i="30"/>
  <c r="AU51" i="30"/>
  <c r="AD51" i="30"/>
  <c r="AX51" i="30" s="1"/>
  <c r="AC51" i="30"/>
  <c r="AW51" i="30" s="1"/>
  <c r="AV61" i="30"/>
  <c r="AS57" i="30"/>
  <c r="AZ57" i="30" s="1"/>
  <c r="BA57" i="30"/>
  <c r="AC60" i="30"/>
  <c r="AW60" i="30" s="1"/>
  <c r="AU60" i="30"/>
  <c r="AD60" i="30"/>
  <c r="AX60" i="30" s="1"/>
  <c r="AB60" i="30"/>
  <c r="BA69" i="30"/>
  <c r="AS69" i="30"/>
  <c r="AZ69" i="30" s="1"/>
  <c r="R81" i="30"/>
  <c r="W76" i="30"/>
  <c r="AB13" i="30"/>
  <c r="W14" i="30"/>
  <c r="BB14" i="30"/>
  <c r="BB110" i="30" s="1"/>
  <c r="AI100" i="30"/>
  <c r="AB16" i="47" s="1"/>
  <c r="AO100" i="30"/>
  <c r="AH16" i="47" s="1"/>
  <c r="AS16" i="30"/>
  <c r="AY16" i="30"/>
  <c r="AR17" i="30"/>
  <c r="W18" i="30"/>
  <c r="BB18" i="30"/>
  <c r="AD19" i="30"/>
  <c r="AX19" i="30" s="1"/>
  <c r="AB20" i="30"/>
  <c r="AR111" i="30"/>
  <c r="AD22" i="30"/>
  <c r="AX22" i="30" s="1"/>
  <c r="AA23" i="30"/>
  <c r="AG23" i="30"/>
  <c r="AS29" i="30"/>
  <c r="AR37" i="30"/>
  <c r="BA31" i="30"/>
  <c r="AD33" i="30"/>
  <c r="AX33" i="30" s="1"/>
  <c r="AS36" i="30"/>
  <c r="AZ36" i="30" s="1"/>
  <c r="AC43" i="30"/>
  <c r="AW43" i="30" s="1"/>
  <c r="AB46" i="30"/>
  <c r="AU55" i="30"/>
  <c r="W61" i="30"/>
  <c r="AD55" i="30"/>
  <c r="AC55" i="30"/>
  <c r="AB55" i="30"/>
  <c r="AD63" i="30"/>
  <c r="W65" i="30"/>
  <c r="AU63" i="30"/>
  <c r="AC63" i="30"/>
  <c r="AW63" i="30" s="1"/>
  <c r="AB63" i="30"/>
  <c r="AG104" i="30"/>
  <c r="AA110" i="30"/>
  <c r="R15" i="30"/>
  <c r="X100" i="30"/>
  <c r="Q16" i="47" s="1"/>
  <c r="AJ100" i="30"/>
  <c r="AC16" i="47" s="1"/>
  <c r="AP100" i="30"/>
  <c r="AI16" i="47" s="1"/>
  <c r="AA17" i="30"/>
  <c r="AG17" i="30"/>
  <c r="AQ105" i="30"/>
  <c r="AC20" i="30"/>
  <c r="AS20" i="30"/>
  <c r="AY111" i="30"/>
  <c r="AR28" i="30"/>
  <c r="AS27" i="30"/>
  <c r="AZ27" i="30" s="1"/>
  <c r="BA29" i="30"/>
  <c r="AQ30" i="30"/>
  <c r="BB31" i="30"/>
  <c r="BB37" i="30" s="1"/>
  <c r="BA34" i="30"/>
  <c r="BA38" i="30"/>
  <c r="AS38" i="30"/>
  <c r="AY38" i="30"/>
  <c r="AY44" i="30" s="1"/>
  <c r="BA50" i="30"/>
  <c r="AS50" i="30"/>
  <c r="AZ50" i="30" s="1"/>
  <c r="W54" i="30"/>
  <c r="AU59" i="30"/>
  <c r="AD59" i="30"/>
  <c r="AX59" i="30" s="1"/>
  <c r="AC59" i="30"/>
  <c r="AW59" i="30" s="1"/>
  <c r="AB59" i="30"/>
  <c r="AQ71" i="30"/>
  <c r="AY77" i="30"/>
  <c r="AY81" i="30" s="1"/>
  <c r="AG81" i="30"/>
  <c r="AC52" i="30"/>
  <c r="AW52" i="30" s="1"/>
  <c r="AV53" i="30"/>
  <c r="R54" i="30"/>
  <c r="AR54" i="30"/>
  <c r="AY55" i="30"/>
  <c r="AY61" i="30" s="1"/>
  <c r="AA61" i="30"/>
  <c r="AR65" i="30"/>
  <c r="AD66" i="30"/>
  <c r="AC70" i="30"/>
  <c r="AW70" i="30" s="1"/>
  <c r="R71" i="30"/>
  <c r="AU74" i="30"/>
  <c r="AC74" i="30"/>
  <c r="AW74" i="30" s="1"/>
  <c r="BA74" i="30"/>
  <c r="AS74" i="30"/>
  <c r="AA81" i="30"/>
  <c r="AQ81" i="30"/>
  <c r="AS82" i="30"/>
  <c r="BA82" i="30"/>
  <c r="AS86" i="30"/>
  <c r="AQ92" i="30"/>
  <c r="BA91" i="30"/>
  <c r="AS91" i="30"/>
  <c r="AZ91" i="30" s="1"/>
  <c r="R99" i="30"/>
  <c r="W93" i="30"/>
  <c r="AA54" i="30"/>
  <c r="AV49" i="30"/>
  <c r="AD52" i="30"/>
  <c r="AX52" i="30" s="1"/>
  <c r="AS55" i="30"/>
  <c r="AG71" i="30"/>
  <c r="AY66" i="30"/>
  <c r="AY71" i="30" s="1"/>
  <c r="AB67" i="30"/>
  <c r="BA67" i="30"/>
  <c r="AD70" i="30"/>
  <c r="AX70" i="30" s="1"/>
  <c r="W72" i="30"/>
  <c r="AR75" i="30"/>
  <c r="BB72" i="30"/>
  <c r="BB75" i="30" s="1"/>
  <c r="BA72" i="30"/>
  <c r="AG75" i="30"/>
  <c r="BA78" i="30"/>
  <c r="BA81" i="30" s="1"/>
  <c r="AS78" i="30"/>
  <c r="AZ78" i="30" s="1"/>
  <c r="W82" i="30"/>
  <c r="AB41" i="30"/>
  <c r="AV46" i="30"/>
  <c r="AV48" i="30" s="1"/>
  <c r="AQ48" i="30"/>
  <c r="AB49" i="30"/>
  <c r="AS56" i="30"/>
  <c r="AZ56" i="30" s="1"/>
  <c r="AS59" i="30"/>
  <c r="AZ59" i="30" s="1"/>
  <c r="AQ65" i="30"/>
  <c r="AA65" i="30"/>
  <c r="AA71" i="30"/>
  <c r="AB74" i="30"/>
  <c r="AS77" i="30"/>
  <c r="AD78" i="30"/>
  <c r="AX78" i="30" s="1"/>
  <c r="AB78" i="30"/>
  <c r="AU83" i="30"/>
  <c r="AC83" i="30"/>
  <c r="AW83" i="30" s="1"/>
  <c r="BA84" i="30"/>
  <c r="AS84" i="30"/>
  <c r="AZ84" i="30" s="1"/>
  <c r="W92" i="30"/>
  <c r="AD86" i="30"/>
  <c r="AB86" i="30"/>
  <c r="AC86" i="30"/>
  <c r="AU86" i="30"/>
  <c r="R61" i="30"/>
  <c r="W71" i="30"/>
  <c r="AB66" i="30"/>
  <c r="AD68" i="30"/>
  <c r="AX68" i="30" s="1"/>
  <c r="AU68" i="30"/>
  <c r="AC68" i="30"/>
  <c r="AW68" i="30" s="1"/>
  <c r="AB79" i="30"/>
  <c r="AD79" i="30"/>
  <c r="AX79" i="30" s="1"/>
  <c r="BB83" i="30"/>
  <c r="AS83" i="30"/>
  <c r="AZ83" i="30" s="1"/>
  <c r="AR48" i="30"/>
  <c r="AD49" i="30"/>
  <c r="AQ61" i="30"/>
  <c r="AB62" i="30"/>
  <c r="AS62" i="30"/>
  <c r="AS68" i="30"/>
  <c r="AZ68" i="30" s="1"/>
  <c r="AY75" i="30"/>
  <c r="AQ75" i="30"/>
  <c r="AU79" i="30"/>
  <c r="AS80" i="30"/>
  <c r="AZ80" i="30" s="1"/>
  <c r="AU84" i="30"/>
  <c r="AD84" i="30"/>
  <c r="AX84" i="30" s="1"/>
  <c r="AC84" i="30"/>
  <c r="AW84" i="30" s="1"/>
  <c r="AB84" i="30"/>
  <c r="AQ85" i="30"/>
  <c r="AG92" i="30"/>
  <c r="AY86" i="30"/>
  <c r="AY92" i="30" s="1"/>
  <c r="R92" i="30"/>
  <c r="I103" i="30"/>
  <c r="AA107" i="30"/>
  <c r="AD80" i="30"/>
  <c r="AX80" i="30" s="1"/>
  <c r="AR81" i="30"/>
  <c r="AU91" i="30"/>
  <c r="AD91" i="30"/>
  <c r="AX91" i="30" s="1"/>
  <c r="AC96" i="30"/>
  <c r="AW96" i="30" s="1"/>
  <c r="AB96" i="30"/>
  <c r="AU88" i="30"/>
  <c r="AD88" i="30"/>
  <c r="AX88" i="30" s="1"/>
  <c r="AD89" i="30"/>
  <c r="AX89" i="30" s="1"/>
  <c r="AC89" i="30"/>
  <c r="AW89" i="30" s="1"/>
  <c r="AB89" i="30"/>
  <c r="AU89" i="30"/>
  <c r="AR92" i="30"/>
  <c r="AA99" i="30"/>
  <c r="BA95" i="30"/>
  <c r="AS95" i="30"/>
  <c r="AZ95" i="30" s="1"/>
  <c r="BB97" i="30"/>
  <c r="AS97" i="30"/>
  <c r="AZ97" i="30" s="1"/>
  <c r="AS88" i="30"/>
  <c r="AZ88" i="30" s="1"/>
  <c r="AB91" i="30"/>
  <c r="AU98" i="30"/>
  <c r="AD98" i="30"/>
  <c r="AX98" i="30" s="1"/>
  <c r="AC98" i="30"/>
  <c r="AW98" i="30" s="1"/>
  <c r="AQ99" i="30"/>
  <c r="O103" i="30"/>
  <c r="AA92" i="30"/>
  <c r="AY93" i="30"/>
  <c r="AY99" i="30" s="1"/>
  <c r="AG99" i="30"/>
  <c r="BA98" i="30"/>
  <c r="AS98" i="30"/>
  <c r="AZ98" i="30" s="1"/>
  <c r="AU95" i="30"/>
  <c r="AD95" i="30"/>
  <c r="AX95" i="30" s="1"/>
  <c r="AC95" i="30"/>
  <c r="AW95" i="30" s="1"/>
  <c r="M103" i="30"/>
  <c r="U103" i="30"/>
  <c r="AR99" i="30"/>
  <c r="AD26" i="29"/>
  <c r="AX26" i="29" s="1"/>
  <c r="AU26" i="29"/>
  <c r="AC26" i="29"/>
  <c r="AW26" i="29" s="1"/>
  <c r="AB26" i="29"/>
  <c r="AB38" i="29"/>
  <c r="W41" i="29"/>
  <c r="AU38" i="29"/>
  <c r="AD38" i="29"/>
  <c r="AC38" i="29"/>
  <c r="AC50" i="29"/>
  <c r="AB50" i="29"/>
  <c r="W53" i="29"/>
  <c r="AU50" i="29"/>
  <c r="AD50" i="29"/>
  <c r="AD33" i="29"/>
  <c r="AX33" i="29" s="1"/>
  <c r="AU33" i="29"/>
  <c r="AC33" i="29"/>
  <c r="AW33" i="29" s="1"/>
  <c r="AB33" i="29"/>
  <c r="AV24" i="29"/>
  <c r="AC43" i="29"/>
  <c r="AW43" i="29" s="1"/>
  <c r="AB43" i="29"/>
  <c r="AU43" i="29"/>
  <c r="AD43" i="29"/>
  <c r="AX43" i="29" s="1"/>
  <c r="AB21" i="29"/>
  <c r="AU21" i="29"/>
  <c r="W24" i="29"/>
  <c r="AD21" i="29"/>
  <c r="AC21" i="29"/>
  <c r="AW25" i="29"/>
  <c r="AV34" i="29"/>
  <c r="AY17" i="29"/>
  <c r="AC23" i="29"/>
  <c r="AW23" i="29" s="1"/>
  <c r="AU23" i="29"/>
  <c r="AD23" i="29"/>
  <c r="AX23" i="29" s="1"/>
  <c r="AB23" i="29"/>
  <c r="AD40" i="29"/>
  <c r="AX40" i="29" s="1"/>
  <c r="AB40" i="29"/>
  <c r="AC40" i="29"/>
  <c r="AW40" i="29" s="1"/>
  <c r="AU40" i="29"/>
  <c r="AW69" i="29"/>
  <c r="BA73" i="29"/>
  <c r="AS73" i="29"/>
  <c r="W12" i="29"/>
  <c r="AV12" i="29"/>
  <c r="BB12" i="29"/>
  <c r="AI189" i="29"/>
  <c r="AB15" i="47" s="1"/>
  <c r="AO189" i="29"/>
  <c r="AH15" i="47" s="1"/>
  <c r="R199" i="29"/>
  <c r="AG199" i="29"/>
  <c r="AD18" i="29"/>
  <c r="AU18" i="29"/>
  <c r="AS21" i="29"/>
  <c r="AB22" i="29"/>
  <c r="AG27" i="29"/>
  <c r="AC29" i="29"/>
  <c r="AW29" i="29" s="1"/>
  <c r="AS29" i="29"/>
  <c r="AZ29" i="29" s="1"/>
  <c r="W31" i="29"/>
  <c r="AS33" i="29"/>
  <c r="AZ33" i="29" s="1"/>
  <c r="W35" i="29"/>
  <c r="AV36" i="29"/>
  <c r="AV37" i="29" s="1"/>
  <c r="AR37" i="29"/>
  <c r="R41" i="29"/>
  <c r="AR41" i="29"/>
  <c r="AA49" i="29"/>
  <c r="AV46" i="29"/>
  <c r="AV49" i="29" s="1"/>
  <c r="BA46" i="29"/>
  <c r="BA49" i="29" s="1"/>
  <c r="AD47" i="29"/>
  <c r="AX47" i="29" s="1"/>
  <c r="AU47" i="29"/>
  <c r="AQ49" i="29"/>
  <c r="AU52" i="29"/>
  <c r="AB52" i="29"/>
  <c r="AD52" i="29"/>
  <c r="AX52" i="29" s="1"/>
  <c r="AS54" i="29"/>
  <c r="BA54" i="29"/>
  <c r="BA56" i="29" s="1"/>
  <c r="AA60" i="29"/>
  <c r="AR60" i="29"/>
  <c r="AV68" i="29"/>
  <c r="AV69" i="29"/>
  <c r="AV72" i="29" s="1"/>
  <c r="AA72" i="29"/>
  <c r="AD75" i="29"/>
  <c r="AX75" i="29" s="1"/>
  <c r="AU75" i="29"/>
  <c r="AC75" i="29"/>
  <c r="AB75" i="29"/>
  <c r="BA103" i="29"/>
  <c r="AS103" i="29"/>
  <c r="AZ103" i="29" s="1"/>
  <c r="AS51" i="29"/>
  <c r="AZ51" i="29" s="1"/>
  <c r="BB51" i="29"/>
  <c r="AU65" i="29"/>
  <c r="R68" i="29"/>
  <c r="R13" i="29"/>
  <c r="X189" i="29"/>
  <c r="Q15" i="47" s="1"/>
  <c r="AJ189" i="29"/>
  <c r="AC15" i="47" s="1"/>
  <c r="AP189" i="29"/>
  <c r="AI15" i="47" s="1"/>
  <c r="AB15" i="29"/>
  <c r="AG20" i="29"/>
  <c r="AW18" i="29"/>
  <c r="AS22" i="29"/>
  <c r="AZ22" i="29" s="1"/>
  <c r="BB29" i="29"/>
  <c r="AA34" i="29"/>
  <c r="AY34" i="29"/>
  <c r="AB32" i="29"/>
  <c r="AS32" i="29"/>
  <c r="AZ32" i="29" s="1"/>
  <c r="BB33" i="29"/>
  <c r="BB34" i="29" s="1"/>
  <c r="AQ34" i="29"/>
  <c r="BB49" i="29"/>
  <c r="AR49" i="29"/>
  <c r="AS52" i="29"/>
  <c r="AZ52" i="29" s="1"/>
  <c r="R53" i="29"/>
  <c r="AA68" i="29"/>
  <c r="AD70" i="29"/>
  <c r="AX70" i="29" s="1"/>
  <c r="AU70" i="29"/>
  <c r="AC70" i="29"/>
  <c r="AW70" i="29" s="1"/>
  <c r="AB71" i="29"/>
  <c r="AU71" i="29"/>
  <c r="AC71" i="29"/>
  <c r="AW71" i="29" s="1"/>
  <c r="AA76" i="29"/>
  <c r="AV73" i="29"/>
  <c r="AV76" i="29" s="1"/>
  <c r="AC83" i="29"/>
  <c r="AW83" i="29" s="1"/>
  <c r="AB83" i="29"/>
  <c r="AU83" i="29"/>
  <c r="AD83" i="29"/>
  <c r="AX83" i="29" s="1"/>
  <c r="AU90" i="29"/>
  <c r="AD90" i="29"/>
  <c r="AX90" i="29" s="1"/>
  <c r="AC90" i="29"/>
  <c r="AW90" i="29" s="1"/>
  <c r="AB90" i="29"/>
  <c r="AY41" i="29"/>
  <c r="AG45" i="29"/>
  <c r="AW61" i="29"/>
  <c r="W68" i="29"/>
  <c r="AD65" i="29"/>
  <c r="AC65" i="29"/>
  <c r="BA71" i="29"/>
  <c r="AS71" i="29"/>
  <c r="AZ71" i="29" s="1"/>
  <c r="AW82" i="29"/>
  <c r="S189" i="29"/>
  <c r="L15" i="47" s="1"/>
  <c r="Y189" i="29"/>
  <c r="R15" i="47" s="1"/>
  <c r="AE189" i="29"/>
  <c r="X15" i="47" s="1"/>
  <c r="AK189" i="29"/>
  <c r="AD15" i="47" s="1"/>
  <c r="AQ13" i="29"/>
  <c r="R193" i="29"/>
  <c r="AG193" i="29"/>
  <c r="AC15" i="29"/>
  <c r="AW15" i="29" s="1"/>
  <c r="AA199" i="29"/>
  <c r="AQ199" i="29"/>
  <c r="R17" i="29"/>
  <c r="BB21" i="29"/>
  <c r="BB24" i="29" s="1"/>
  <c r="R24" i="29"/>
  <c r="AA27" i="29"/>
  <c r="AV25" i="29"/>
  <c r="AV27" i="29" s="1"/>
  <c r="AY27" i="29"/>
  <c r="AS26" i="29"/>
  <c r="AZ26" i="29" s="1"/>
  <c r="W28" i="29"/>
  <c r="AC32" i="29"/>
  <c r="AW32" i="29" s="1"/>
  <c r="AY35" i="29"/>
  <c r="AY37" i="29" s="1"/>
  <c r="AQ45" i="29"/>
  <c r="AY47" i="29"/>
  <c r="AY49" i="29" s="1"/>
  <c r="AB48" i="29"/>
  <c r="AS48" i="29"/>
  <c r="AZ48" i="29" s="1"/>
  <c r="AS50" i="29"/>
  <c r="BA50" i="29"/>
  <c r="BA53" i="29" s="1"/>
  <c r="AQ53" i="29"/>
  <c r="AB62" i="29"/>
  <c r="AU62" i="29"/>
  <c r="AD62" i="29"/>
  <c r="AX62" i="29" s="1"/>
  <c r="AD80" i="29"/>
  <c r="AX80" i="29" s="1"/>
  <c r="AU80" i="29"/>
  <c r="AC80" i="29"/>
  <c r="AW80" i="29" s="1"/>
  <c r="AB80" i="29"/>
  <c r="AC113" i="29"/>
  <c r="AW113" i="29" s="1"/>
  <c r="AB113" i="29"/>
  <c r="AU113" i="29"/>
  <c r="AD113" i="29"/>
  <c r="AX113" i="29" s="1"/>
  <c r="W117" i="29"/>
  <c r="AA24" i="29"/>
  <c r="AS12" i="29"/>
  <c r="AY12" i="29"/>
  <c r="Z189" i="29"/>
  <c r="S15" i="47" s="1"/>
  <c r="AF189" i="29"/>
  <c r="Y15" i="47" s="1"/>
  <c r="AL189" i="29"/>
  <c r="AE15" i="47" s="1"/>
  <c r="AR13" i="29"/>
  <c r="W14" i="29"/>
  <c r="BB14" i="29"/>
  <c r="AD15" i="29"/>
  <c r="AX15" i="29" s="1"/>
  <c r="AB16" i="29"/>
  <c r="AR199" i="29"/>
  <c r="AQ17" i="29"/>
  <c r="AA20" i="29"/>
  <c r="AV18" i="29"/>
  <c r="AV20" i="29" s="1"/>
  <c r="AY18" i="29"/>
  <c r="AY20" i="29" s="1"/>
  <c r="AB19" i="29"/>
  <c r="AS19" i="29"/>
  <c r="AZ19" i="29" s="1"/>
  <c r="AQ24" i="29"/>
  <c r="AB25" i="29"/>
  <c r="AS25" i="29"/>
  <c r="W27" i="29"/>
  <c r="AQ27" i="29"/>
  <c r="AD32" i="29"/>
  <c r="AX32" i="29" s="1"/>
  <c r="AB36" i="29"/>
  <c r="AV38" i="29"/>
  <c r="AV41" i="29" s="1"/>
  <c r="AV45" i="29"/>
  <c r="AC44" i="29"/>
  <c r="AW44" i="29" s="1"/>
  <c r="AV55" i="29"/>
  <c r="AV56" i="29" s="1"/>
  <c r="AA56" i="29"/>
  <c r="AC57" i="29"/>
  <c r="W60" i="29"/>
  <c r="AU57" i="29"/>
  <c r="AD57" i="29"/>
  <c r="AU58" i="29"/>
  <c r="AD58" i="29"/>
  <c r="AX58" i="29" s="1"/>
  <c r="AB61" i="29"/>
  <c r="W64" i="29"/>
  <c r="AU61" i="29"/>
  <c r="AD61" i="29"/>
  <c r="BB68" i="29"/>
  <c r="AB70" i="29"/>
  <c r="AD71" i="29"/>
  <c r="AX71" i="29" s="1"/>
  <c r="AV87" i="29"/>
  <c r="BA59" i="29"/>
  <c r="AQ60" i="29"/>
  <c r="AS59" i="29"/>
  <c r="AZ59" i="29" s="1"/>
  <c r="AC104" i="29"/>
  <c r="AW104" i="29" s="1"/>
  <c r="AB104" i="29"/>
  <c r="AD104" i="29"/>
  <c r="AX104" i="29" s="1"/>
  <c r="AU104" i="29"/>
  <c r="U189" i="29"/>
  <c r="N15" i="47" s="1"/>
  <c r="AA13" i="29"/>
  <c r="AG13" i="29"/>
  <c r="AM189" i="29"/>
  <c r="AF15" i="47" s="1"/>
  <c r="AA193" i="29"/>
  <c r="AQ193" i="29"/>
  <c r="AC16" i="29"/>
  <c r="AS16" i="29"/>
  <c r="AR17" i="29"/>
  <c r="AB18" i="29"/>
  <c r="AS18" i="29"/>
  <c r="AC19" i="29"/>
  <c r="AW19" i="29" s="1"/>
  <c r="AU19" i="29"/>
  <c r="AS23" i="29"/>
  <c r="AZ23" i="29" s="1"/>
  <c r="R27" i="29"/>
  <c r="AR27" i="29"/>
  <c r="AY28" i="29"/>
  <c r="AY30" i="29" s="1"/>
  <c r="AG34" i="29"/>
  <c r="AC36" i="29"/>
  <c r="AW36" i="29" s="1"/>
  <c r="AS36" i="29"/>
  <c r="AZ36" i="29" s="1"/>
  <c r="AS40" i="29"/>
  <c r="AZ40" i="29" s="1"/>
  <c r="W42" i="29"/>
  <c r="BA43" i="29"/>
  <c r="BA45" i="29" s="1"/>
  <c r="AD44" i="29"/>
  <c r="AX44" i="29" s="1"/>
  <c r="AS47" i="29"/>
  <c r="AZ47" i="29" s="1"/>
  <c r="AA53" i="29"/>
  <c r="AV50" i="29"/>
  <c r="AV53" i="29" s="1"/>
  <c r="AC51" i="29"/>
  <c r="AW51" i="29" s="1"/>
  <c r="AU51" i="29"/>
  <c r="R60" i="29"/>
  <c r="AC62" i="29"/>
  <c r="AW62" i="29" s="1"/>
  <c r="AR68" i="29"/>
  <c r="AS65" i="29"/>
  <c r="BA66" i="29"/>
  <c r="BA68" i="29" s="1"/>
  <c r="AQ68" i="29"/>
  <c r="AS66" i="29"/>
  <c r="AZ66" i="29" s="1"/>
  <c r="AC67" i="29"/>
  <c r="AW67" i="29" s="1"/>
  <c r="AU67" i="29"/>
  <c r="AD67" i="29"/>
  <c r="AX67" i="29" s="1"/>
  <c r="AB67" i="29"/>
  <c r="BB72" i="29"/>
  <c r="AQ76" i="29"/>
  <c r="AS57" i="29"/>
  <c r="BA61" i="29"/>
  <c r="BA64" i="29" s="1"/>
  <c r="AB66" i="29"/>
  <c r="AY71" i="29"/>
  <c r="AY72" i="29" s="1"/>
  <c r="AD74" i="29"/>
  <c r="AX74" i="29" s="1"/>
  <c r="AG81" i="29"/>
  <c r="AU78" i="29"/>
  <c r="AB78" i="29"/>
  <c r="AD79" i="29"/>
  <c r="AX79" i="29" s="1"/>
  <c r="W81" i="29"/>
  <c r="AR81" i="29"/>
  <c r="AU85" i="29"/>
  <c r="AD85" i="29"/>
  <c r="AB85" i="29"/>
  <c r="AY99" i="29"/>
  <c r="AY111" i="29"/>
  <c r="AS110" i="29"/>
  <c r="AZ110" i="29" s="1"/>
  <c r="BA110" i="29"/>
  <c r="AC158" i="29"/>
  <c r="AW158" i="29" s="1"/>
  <c r="AU158" i="29"/>
  <c r="AD158" i="29"/>
  <c r="AX158" i="29" s="1"/>
  <c r="AB158" i="29"/>
  <c r="AG64" i="29"/>
  <c r="AQ72" i="29"/>
  <c r="AG76" i="29"/>
  <c r="AY74" i="29"/>
  <c r="AY76" i="29" s="1"/>
  <c r="R194" i="29"/>
  <c r="R87" i="29"/>
  <c r="AY87" i="29"/>
  <c r="R93" i="29"/>
  <c r="W89" i="29"/>
  <c r="AY81" i="29"/>
  <c r="AU82" i="29"/>
  <c r="AD82" i="29"/>
  <c r="AW85" i="29"/>
  <c r="W87" i="29"/>
  <c r="AB98" i="29"/>
  <c r="AU98" i="29"/>
  <c r="AD98" i="29"/>
  <c r="AX98" i="29" s="1"/>
  <c r="AC98" i="29"/>
  <c r="AW98" i="29" s="1"/>
  <c r="AG99" i="29"/>
  <c r="AC101" i="29"/>
  <c r="AW101" i="29" s="1"/>
  <c r="AB101" i="29"/>
  <c r="AD101" i="29"/>
  <c r="AX101" i="29" s="1"/>
  <c r="AU101" i="29"/>
  <c r="AU103" i="29"/>
  <c r="AB103" i="29"/>
  <c r="AD103" i="29"/>
  <c r="AX103" i="29" s="1"/>
  <c r="AC103" i="29"/>
  <c r="AW103" i="29" s="1"/>
  <c r="AB63" i="29"/>
  <c r="AS63" i="29"/>
  <c r="AZ63" i="29" s="1"/>
  <c r="AB69" i="29"/>
  <c r="AS69" i="29"/>
  <c r="W72" i="29"/>
  <c r="BA74" i="29"/>
  <c r="BA79" i="29"/>
  <c r="BA81" i="29" s="1"/>
  <c r="AR194" i="29"/>
  <c r="AR87" i="29"/>
  <c r="BB82" i="29"/>
  <c r="W99" i="29"/>
  <c r="AA64" i="29"/>
  <c r="AY61" i="29"/>
  <c r="AY64" i="29" s="1"/>
  <c r="AC63" i="29"/>
  <c r="AW63" i="29" s="1"/>
  <c r="AU63" i="29"/>
  <c r="AS67" i="29"/>
  <c r="AZ67" i="29" s="1"/>
  <c r="BA69" i="29"/>
  <c r="R72" i="29"/>
  <c r="AB77" i="29"/>
  <c r="AS77" i="29"/>
  <c r="AB82" i="29"/>
  <c r="AS82" i="29"/>
  <c r="AS83" i="29"/>
  <c r="AZ83" i="29" s="1"/>
  <c r="BA83" i="29"/>
  <c r="AC92" i="29"/>
  <c r="AW92" i="29" s="1"/>
  <c r="AU92" i="29"/>
  <c r="AD92" i="29"/>
  <c r="AX92" i="29" s="1"/>
  <c r="AB92" i="29"/>
  <c r="AV99" i="29"/>
  <c r="AY105" i="29"/>
  <c r="AD122" i="29"/>
  <c r="AX122" i="29" s="1"/>
  <c r="AC122" i="29"/>
  <c r="AW122" i="29" s="1"/>
  <c r="AB122" i="29"/>
  <c r="AU122" i="29"/>
  <c r="AA194" i="29"/>
  <c r="AQ194" i="29"/>
  <c r="AQ87" i="29"/>
  <c r="AA200" i="29"/>
  <c r="AQ200" i="29"/>
  <c r="AS89" i="29"/>
  <c r="AZ89" i="29" s="1"/>
  <c r="AS92" i="29"/>
  <c r="AZ92" i="29" s="1"/>
  <c r="AC94" i="29"/>
  <c r="BA94" i="29"/>
  <c r="BA99" i="29" s="1"/>
  <c r="AS98" i="29"/>
  <c r="AZ98" i="29" s="1"/>
  <c r="W106" i="29"/>
  <c r="R111" i="29"/>
  <c r="AC107" i="29"/>
  <c r="AW107" i="29" s="1"/>
  <c r="AU107" i="29"/>
  <c r="AA123" i="29"/>
  <c r="AV118" i="29"/>
  <c r="AV123" i="29" s="1"/>
  <c r="AB118" i="29"/>
  <c r="AV152" i="29"/>
  <c r="AS177" i="29"/>
  <c r="AZ177" i="29" s="1"/>
  <c r="BA177" i="29"/>
  <c r="AQ181" i="29"/>
  <c r="AB86" i="29"/>
  <c r="AD94" i="29"/>
  <c r="AU94" i="29"/>
  <c r="AB96" i="29"/>
  <c r="AG105" i="29"/>
  <c r="AA111" i="29"/>
  <c r="AV106" i="29"/>
  <c r="BB106" i="29"/>
  <c r="BB111" i="29" s="1"/>
  <c r="AR111" i="29"/>
  <c r="AG111" i="29"/>
  <c r="BA108" i="29"/>
  <c r="AS108" i="29"/>
  <c r="AZ108" i="29" s="1"/>
  <c r="AD110" i="29"/>
  <c r="AX110" i="29" s="1"/>
  <c r="AB110" i="29"/>
  <c r="AU110" i="29"/>
  <c r="AC110" i="29"/>
  <c r="AW110" i="29" s="1"/>
  <c r="AQ111" i="29"/>
  <c r="AY113" i="29"/>
  <c r="AY117" i="29" s="1"/>
  <c r="AG117" i="29"/>
  <c r="AY200" i="29"/>
  <c r="R99" i="29"/>
  <c r="AA105" i="29"/>
  <c r="AD109" i="29"/>
  <c r="AX109" i="29" s="1"/>
  <c r="AC109" i="29"/>
  <c r="AW109" i="29" s="1"/>
  <c r="AG87" i="29"/>
  <c r="BB105" i="29"/>
  <c r="AS104" i="29"/>
  <c r="AZ104" i="29" s="1"/>
  <c r="BA104" i="29"/>
  <c r="AU109" i="29"/>
  <c r="AR117" i="29"/>
  <c r="BB112" i="29"/>
  <c r="BB117" i="29" s="1"/>
  <c r="R200" i="29"/>
  <c r="AG200" i="29"/>
  <c r="AD86" i="29"/>
  <c r="AX86" i="29" s="1"/>
  <c r="BB88" i="29"/>
  <c r="BB93" i="29" s="1"/>
  <c r="AB95" i="29"/>
  <c r="AS95" i="29"/>
  <c r="AZ95" i="29" s="1"/>
  <c r="AD96" i="29"/>
  <c r="AX96" i="29" s="1"/>
  <c r="AS101" i="29"/>
  <c r="BA101" i="29"/>
  <c r="AD102" i="29"/>
  <c r="AX102" i="29" s="1"/>
  <c r="AU102" i="29"/>
  <c r="AQ105" i="29"/>
  <c r="AD108" i="29"/>
  <c r="AX108" i="29" s="1"/>
  <c r="AU108" i="29"/>
  <c r="AB109" i="29"/>
  <c r="AR105" i="29"/>
  <c r="AU112" i="29"/>
  <c r="AD112" i="29"/>
  <c r="AC112" i="29"/>
  <c r="AD119" i="29"/>
  <c r="AX119" i="29" s="1"/>
  <c r="AC119" i="29"/>
  <c r="AB119" i="29"/>
  <c r="AU119" i="29"/>
  <c r="AS121" i="29"/>
  <c r="AZ121" i="29" s="1"/>
  <c r="BA125" i="29"/>
  <c r="BA129" i="29" s="1"/>
  <c r="AQ129" i="29"/>
  <c r="AS125" i="29"/>
  <c r="AZ125" i="29" s="1"/>
  <c r="AC126" i="29"/>
  <c r="AW126" i="29" s="1"/>
  <c r="AB126" i="29"/>
  <c r="AU126" i="29"/>
  <c r="R135" i="29"/>
  <c r="R145" i="29"/>
  <c r="W139" i="29"/>
  <c r="AB140" i="29"/>
  <c r="AU140" i="29"/>
  <c r="AD140" i="29"/>
  <c r="AX140" i="29" s="1"/>
  <c r="AC140" i="29"/>
  <c r="AW140" i="29" s="1"/>
  <c r="BB147" i="29"/>
  <c r="BB152" i="29" s="1"/>
  <c r="AR152" i="29"/>
  <c r="AS147" i="29"/>
  <c r="AZ147" i="29" s="1"/>
  <c r="AB155" i="29"/>
  <c r="AC155" i="29"/>
  <c r="AW155" i="29" s="1"/>
  <c r="AU155" i="29"/>
  <c r="AD155" i="29"/>
  <c r="AX155" i="29" s="1"/>
  <c r="AA117" i="29"/>
  <c r="AV112" i="29"/>
  <c r="AV117" i="29" s="1"/>
  <c r="BA118" i="29"/>
  <c r="AS118" i="29"/>
  <c r="AS122" i="29"/>
  <c r="AZ122" i="29" s="1"/>
  <c r="W129" i="29"/>
  <c r="BB124" i="29"/>
  <c r="AS124" i="29"/>
  <c r="AU125" i="29"/>
  <c r="AD125" i="29"/>
  <c r="AB125" i="29"/>
  <c r="R129" i="29"/>
  <c r="W135" i="29"/>
  <c r="AB130" i="29"/>
  <c r="AD130" i="29"/>
  <c r="AC130" i="29"/>
  <c r="AU130" i="29"/>
  <c r="AS132" i="29"/>
  <c r="AZ132" i="29" s="1"/>
  <c r="AQ135" i="29"/>
  <c r="AB133" i="29"/>
  <c r="AU133" i="29"/>
  <c r="AC146" i="29"/>
  <c r="AB146" i="29"/>
  <c r="AU146" i="29"/>
  <c r="AC116" i="29"/>
  <c r="AW116" i="29" s="1"/>
  <c r="AB116" i="29"/>
  <c r="AU116" i="29"/>
  <c r="AD116" i="29"/>
  <c r="AX116" i="29" s="1"/>
  <c r="BB118" i="29"/>
  <c r="AR123" i="29"/>
  <c r="AR129" i="29"/>
  <c r="AD132" i="29"/>
  <c r="AX132" i="29" s="1"/>
  <c r="AC132" i="29"/>
  <c r="AW132" i="29" s="1"/>
  <c r="AU132" i="29"/>
  <c r="AA135" i="29"/>
  <c r="BA138" i="29"/>
  <c r="AQ145" i="29"/>
  <c r="AS138" i="29"/>
  <c r="BA151" i="29"/>
  <c r="AS151" i="29"/>
  <c r="AZ151" i="29" s="1"/>
  <c r="AB120" i="29"/>
  <c r="AU120" i="29"/>
  <c r="AD120" i="29"/>
  <c r="AX120" i="29" s="1"/>
  <c r="BB127" i="29"/>
  <c r="AS127" i="29"/>
  <c r="AZ127" i="29" s="1"/>
  <c r="AU128" i="29"/>
  <c r="AD128" i="29"/>
  <c r="AX128" i="29" s="1"/>
  <c r="AY130" i="29"/>
  <c r="AY135" i="29" s="1"/>
  <c r="BB131" i="29"/>
  <c r="AR135" i="29"/>
  <c r="R201" i="29"/>
  <c r="R137" i="29"/>
  <c r="W136" i="29"/>
  <c r="AX146" i="29"/>
  <c r="AD154" i="29"/>
  <c r="AX154" i="29" s="1"/>
  <c r="AC154" i="29"/>
  <c r="AW154" i="29" s="1"/>
  <c r="AU154" i="29"/>
  <c r="AB154" i="29"/>
  <c r="BA112" i="29"/>
  <c r="AQ117" i="29"/>
  <c r="AS112" i="29"/>
  <c r="W123" i="29"/>
  <c r="AC127" i="29"/>
  <c r="AW127" i="29" s="1"/>
  <c r="AB127" i="29"/>
  <c r="AU127" i="29"/>
  <c r="AB131" i="29"/>
  <c r="AS131" i="29"/>
  <c r="AV134" i="29"/>
  <c r="AB134" i="29"/>
  <c r="W152" i="29"/>
  <c r="R117" i="29"/>
  <c r="BA119" i="29"/>
  <c r="R123" i="29"/>
  <c r="AG129" i="29"/>
  <c r="BA135" i="29"/>
  <c r="AG201" i="29"/>
  <c r="AY136" i="29"/>
  <c r="AV136" i="29"/>
  <c r="AA137" i="29"/>
  <c r="AV138" i="29"/>
  <c r="AV145" i="29" s="1"/>
  <c r="AA145" i="29"/>
  <c r="AY146" i="29"/>
  <c r="AY152" i="29" s="1"/>
  <c r="AG152" i="29"/>
  <c r="BA148" i="29"/>
  <c r="AS148" i="29"/>
  <c r="AZ148" i="29" s="1"/>
  <c r="AU151" i="29"/>
  <c r="AD151" i="29"/>
  <c r="AX151" i="29" s="1"/>
  <c r="AC151" i="29"/>
  <c r="AW151" i="29" s="1"/>
  <c r="R152" i="29"/>
  <c r="AR172" i="29"/>
  <c r="BB166" i="29"/>
  <c r="BB181" i="29"/>
  <c r="BA113" i="29"/>
  <c r="AU115" i="29"/>
  <c r="AD115" i="29"/>
  <c r="AX115" i="29" s="1"/>
  <c r="AY124" i="29"/>
  <c r="AY129" i="29" s="1"/>
  <c r="AB138" i="29"/>
  <c r="BA142" i="29"/>
  <c r="AU148" i="29"/>
  <c r="AD148" i="29"/>
  <c r="AX148" i="29" s="1"/>
  <c r="AC148" i="29"/>
  <c r="AW148" i="29" s="1"/>
  <c r="AG156" i="29"/>
  <c r="AY158" i="29"/>
  <c r="AY161" i="29" s="1"/>
  <c r="AG161" i="29"/>
  <c r="AA165" i="29"/>
  <c r="AV162" i="29"/>
  <c r="AV165" i="29" s="1"/>
  <c r="AS166" i="29"/>
  <c r="AD183" i="29"/>
  <c r="AX183" i="29" s="1"/>
  <c r="AC183" i="29"/>
  <c r="AW183" i="29" s="1"/>
  <c r="AU183" i="29"/>
  <c r="AB183" i="29"/>
  <c r="AY139" i="29"/>
  <c r="AY145" i="29" s="1"/>
  <c r="AG145" i="29"/>
  <c r="AC149" i="29"/>
  <c r="AW149" i="29" s="1"/>
  <c r="AB149" i="29"/>
  <c r="BA167" i="29"/>
  <c r="AQ196" i="29"/>
  <c r="AD168" i="29"/>
  <c r="AC168" i="29"/>
  <c r="AW168" i="29" s="1"/>
  <c r="AB168" i="29"/>
  <c r="AU168" i="29"/>
  <c r="T192" i="29"/>
  <c r="AB115" i="29"/>
  <c r="AS115" i="29"/>
  <c r="AZ115" i="29" s="1"/>
  <c r="AG123" i="29"/>
  <c r="AB124" i="29"/>
  <c r="AS134" i="29"/>
  <c r="AZ134" i="29" s="1"/>
  <c r="BA139" i="29"/>
  <c r="AB144" i="29"/>
  <c r="AS144" i="29"/>
  <c r="AZ144" i="29" s="1"/>
  <c r="AR145" i="29"/>
  <c r="AB148" i="29"/>
  <c r="AQ152" i="29"/>
  <c r="AS158" i="29"/>
  <c r="AZ158" i="29" s="1"/>
  <c r="BA158" i="29"/>
  <c r="BA161" i="29" s="1"/>
  <c r="W159" i="29"/>
  <c r="AU160" i="29"/>
  <c r="AC160" i="29"/>
  <c r="AW160" i="29" s="1"/>
  <c r="AB160" i="29"/>
  <c r="AD164" i="29"/>
  <c r="AB164" i="29"/>
  <c r="AA196" i="29"/>
  <c r="AA172" i="29"/>
  <c r="AV167" i="29"/>
  <c r="AV196" i="29" s="1"/>
  <c r="AR196" i="29"/>
  <c r="BB167" i="29"/>
  <c r="BB196" i="29" s="1"/>
  <c r="AD171" i="29"/>
  <c r="AX171" i="29" s="1"/>
  <c r="AC171" i="29"/>
  <c r="AW171" i="29" s="1"/>
  <c r="AB171" i="29"/>
  <c r="W172" i="29"/>
  <c r="R181" i="29"/>
  <c r="W178" i="29"/>
  <c r="W181" i="29" s="1"/>
  <c r="BA180" i="29"/>
  <c r="AS180" i="29"/>
  <c r="AZ180" i="29" s="1"/>
  <c r="AY182" i="29"/>
  <c r="AY188" i="29" s="1"/>
  <c r="AG188" i="29"/>
  <c r="AD142" i="29"/>
  <c r="AX142" i="29" s="1"/>
  <c r="AC142" i="29"/>
  <c r="AW142" i="29" s="1"/>
  <c r="AB142" i="29"/>
  <c r="AU142" i="29"/>
  <c r="AA152" i="29"/>
  <c r="AD149" i="29"/>
  <c r="AX149" i="29" s="1"/>
  <c r="AU149" i="29"/>
  <c r="W156" i="29"/>
  <c r="AU157" i="29"/>
  <c r="AC157" i="29"/>
  <c r="AB157" i="29"/>
  <c r="AY165" i="29"/>
  <c r="AU164" i="29"/>
  <c r="AB167" i="29"/>
  <c r="AS167" i="29"/>
  <c r="BA168" i="29"/>
  <c r="R172" i="29"/>
  <c r="AG165" i="29"/>
  <c r="AU180" i="29"/>
  <c r="AC180" i="29"/>
  <c r="AW180" i="29" s="1"/>
  <c r="AD180" i="29"/>
  <c r="AX180" i="29" s="1"/>
  <c r="AS182" i="29"/>
  <c r="AQ188" i="29"/>
  <c r="BB186" i="29"/>
  <c r="BB188" i="29" s="1"/>
  <c r="AS186" i="29"/>
  <c r="AZ186" i="29" s="1"/>
  <c r="I192" i="29"/>
  <c r="O192" i="29"/>
  <c r="U192" i="29"/>
  <c r="K192" i="29"/>
  <c r="AV124" i="29"/>
  <c r="AV129" i="29" s="1"/>
  <c r="AQ137" i="29"/>
  <c r="AU138" i="29"/>
  <c r="AQ156" i="29"/>
  <c r="AG172" i="29"/>
  <c r="AC177" i="29"/>
  <c r="AW177" i="29" s="1"/>
  <c r="AD177" i="29"/>
  <c r="AD186" i="29"/>
  <c r="AX186" i="29" s="1"/>
  <c r="AU186" i="29"/>
  <c r="AB186" i="29"/>
  <c r="AR188" i="29"/>
  <c r="AS136" i="29"/>
  <c r="AS157" i="29"/>
  <c r="AS160" i="29"/>
  <c r="AZ160" i="29" s="1"/>
  <c r="AB162" i="29"/>
  <c r="AS164" i="29"/>
  <c r="AZ164" i="29" s="1"/>
  <c r="R196" i="29"/>
  <c r="AB180" i="29"/>
  <c r="AG181" i="29"/>
  <c r="AS171" i="29"/>
  <c r="AZ171" i="29" s="1"/>
  <c r="BA171" i="29"/>
  <c r="W182" i="29"/>
  <c r="R188" i="29"/>
  <c r="BA184" i="29"/>
  <c r="AS184" i="29"/>
  <c r="AZ184" i="29" s="1"/>
  <c r="Z192" i="29"/>
  <c r="AG196" i="29"/>
  <c r="AB176" i="29"/>
  <c r="AU176" i="29"/>
  <c r="AA188" i="29"/>
  <c r="AV182" i="29"/>
  <c r="AV188" i="29" s="1"/>
  <c r="AU184" i="29"/>
  <c r="AD184" i="29"/>
  <c r="AX184" i="29" s="1"/>
  <c r="AB184" i="29"/>
  <c r="AC185" i="29"/>
  <c r="AW185" i="29" s="1"/>
  <c r="AB185" i="29"/>
  <c r="N192" i="29"/>
  <c r="AL192" i="29"/>
  <c r="W196" i="29"/>
  <c r="AU174" i="29"/>
  <c r="AB174" i="29"/>
  <c r="AR181" i="29"/>
  <c r="AB179" i="29"/>
  <c r="AU179" i="29"/>
  <c r="AU187" i="29"/>
  <c r="AD187" i="29"/>
  <c r="AX187" i="29" s="1"/>
  <c r="AB187" i="29"/>
  <c r="X192" i="29"/>
  <c r="AF192" i="29"/>
  <c r="AM192" i="29"/>
  <c r="AH48" i="29" l="1"/>
  <c r="AT48" i="29" s="1"/>
  <c r="AU100" i="29"/>
  <c r="BB88" i="40"/>
  <c r="BA13" i="29"/>
  <c r="BA87" i="29"/>
  <c r="W105" i="29"/>
  <c r="BA92" i="40"/>
  <c r="AG191" i="29"/>
  <c r="R304" i="32"/>
  <c r="Q18" i="47"/>
  <c r="R167" i="40"/>
  <c r="Q20" i="47"/>
  <c r="BA57" i="31"/>
  <c r="AH68" i="32"/>
  <c r="AT68" i="32" s="1"/>
  <c r="AZ44" i="32"/>
  <c r="AZ45" i="32" s="1"/>
  <c r="BB44" i="30"/>
  <c r="AH77" i="30"/>
  <c r="AT77" i="30" s="1"/>
  <c r="AU53" i="32"/>
  <c r="AU58" i="32" s="1"/>
  <c r="BB135" i="29"/>
  <c r="AC186" i="32"/>
  <c r="AC191" i="32" s="1"/>
  <c r="BA61" i="30"/>
  <c r="W191" i="32"/>
  <c r="AY40" i="31"/>
  <c r="AH49" i="39"/>
  <c r="AT49" i="39" s="1"/>
  <c r="AD46" i="29"/>
  <c r="AD49" i="29" s="1"/>
  <c r="AH42" i="30"/>
  <c r="AT42" i="30" s="1"/>
  <c r="AD53" i="32"/>
  <c r="AX53" i="32" s="1"/>
  <c r="AX58" i="32" s="1"/>
  <c r="AH153" i="29"/>
  <c r="AT153" i="29" s="1"/>
  <c r="O191" i="29"/>
  <c r="AU27" i="29"/>
  <c r="W108" i="32"/>
  <c r="AB100" i="29"/>
  <c r="AB105" i="29" s="1"/>
  <c r="W300" i="32"/>
  <c r="AH64" i="40"/>
  <c r="AT64" i="40" s="1"/>
  <c r="AH147" i="29"/>
  <c r="AT147" i="29" s="1"/>
  <c r="AH154" i="32"/>
  <c r="AT154" i="32" s="1"/>
  <c r="AC53" i="32"/>
  <c r="AW53" i="32" s="1"/>
  <c r="AW58" i="32" s="1"/>
  <c r="AX52" i="31"/>
  <c r="W265" i="32"/>
  <c r="AH143" i="29"/>
  <c r="AT143" i="29" s="1"/>
  <c r="AU261" i="32"/>
  <c r="AU265" i="32" s="1"/>
  <c r="AH110" i="39"/>
  <c r="AT110" i="39" s="1"/>
  <c r="AY60" i="40"/>
  <c r="AZ109" i="40"/>
  <c r="AZ110" i="40" s="1"/>
  <c r="AH26" i="30"/>
  <c r="AT26" i="30" s="1"/>
  <c r="AB261" i="32"/>
  <c r="AY30" i="30"/>
  <c r="BB137" i="40"/>
  <c r="AC261" i="32"/>
  <c r="AW261" i="32" s="1"/>
  <c r="BA155" i="40"/>
  <c r="AH54" i="40"/>
  <c r="AT54" i="40" s="1"/>
  <c r="AH273" i="32"/>
  <c r="AT273" i="32" s="1"/>
  <c r="AH122" i="32"/>
  <c r="AT122" i="32" s="1"/>
  <c r="AC100" i="29"/>
  <c r="AW100" i="29" s="1"/>
  <c r="AW105" i="29" s="1"/>
  <c r="AH122" i="40"/>
  <c r="AT122" i="40" s="1"/>
  <c r="AY130" i="40"/>
  <c r="AZ156" i="29"/>
  <c r="AB109" i="32"/>
  <c r="AB110" i="32" s="1"/>
  <c r="AH48" i="32"/>
  <c r="AT48" i="32" s="1"/>
  <c r="AH87" i="30"/>
  <c r="AT87" i="30" s="1"/>
  <c r="AB34" i="40"/>
  <c r="AB38" i="40" s="1"/>
  <c r="BA158" i="32"/>
  <c r="AD100" i="32"/>
  <c r="AD108" i="32" s="1"/>
  <c r="AH85" i="40"/>
  <c r="AT85" i="40" s="1"/>
  <c r="AC109" i="32"/>
  <c r="AW109" i="32" s="1"/>
  <c r="AH47" i="40"/>
  <c r="AT47" i="40" s="1"/>
  <c r="W98" i="40"/>
  <c r="BA121" i="32"/>
  <c r="AD109" i="32"/>
  <c r="AX109" i="32" s="1"/>
  <c r="BA179" i="32"/>
  <c r="BA151" i="32"/>
  <c r="AU109" i="32"/>
  <c r="AU110" i="32" s="1"/>
  <c r="AZ45" i="39"/>
  <c r="AZ46" i="39" s="1"/>
  <c r="BA67" i="40"/>
  <c r="AS102" i="40"/>
  <c r="AH159" i="40"/>
  <c r="AT159" i="40" s="1"/>
  <c r="AS174" i="40"/>
  <c r="AD24" i="40"/>
  <c r="AX24" i="40" s="1"/>
  <c r="AS156" i="29"/>
  <c r="BA74" i="40"/>
  <c r="AB173" i="29"/>
  <c r="AB175" i="29" s="1"/>
  <c r="AH290" i="32"/>
  <c r="AT290" i="32" s="1"/>
  <c r="AH121" i="39"/>
  <c r="AT121" i="39" s="1"/>
  <c r="AH228" i="32"/>
  <c r="AT228" i="32" s="1"/>
  <c r="O305" i="32"/>
  <c r="AH27" i="40"/>
  <c r="AT27" i="40" s="1"/>
  <c r="AH111" i="40"/>
  <c r="AT111" i="40" s="1"/>
  <c r="AZ102" i="40"/>
  <c r="AA167" i="40"/>
  <c r="AZ114" i="32"/>
  <c r="AH91" i="40"/>
  <c r="AT91" i="40" s="1"/>
  <c r="AZ127" i="40"/>
  <c r="AW81" i="29"/>
  <c r="AC173" i="29"/>
  <c r="AW173" i="29" s="1"/>
  <c r="AW175" i="29" s="1"/>
  <c r="AH189" i="32"/>
  <c r="AT189" i="32" s="1"/>
  <c r="AH129" i="32"/>
  <c r="AT129" i="32" s="1"/>
  <c r="AB65" i="31"/>
  <c r="AB67" i="31" s="1"/>
  <c r="AU34" i="40"/>
  <c r="AU38" i="40" s="1"/>
  <c r="AH136" i="40"/>
  <c r="AT136" i="40" s="1"/>
  <c r="W38" i="40"/>
  <c r="W175" i="29"/>
  <c r="AU173" i="29"/>
  <c r="AU175" i="29" s="1"/>
  <c r="BB27" i="32"/>
  <c r="BA44" i="40"/>
  <c r="AD34" i="40"/>
  <c r="AD172" i="40" s="1"/>
  <c r="BA19" i="40"/>
  <c r="W172" i="40"/>
  <c r="AD65" i="31"/>
  <c r="AX65" i="31" s="1"/>
  <c r="AX67" i="31" s="1"/>
  <c r="AH218" i="32"/>
  <c r="AT218" i="32" s="1"/>
  <c r="AV177" i="40"/>
  <c r="AH146" i="40"/>
  <c r="AT146" i="40" s="1"/>
  <c r="AB125" i="32"/>
  <c r="AH296" i="32"/>
  <c r="AT296" i="32" s="1"/>
  <c r="AH97" i="40"/>
  <c r="AT97" i="40" s="1"/>
  <c r="AH40" i="30"/>
  <c r="AT40" i="30" s="1"/>
  <c r="AU24" i="31"/>
  <c r="AU87" i="31" s="1"/>
  <c r="BA202" i="32"/>
  <c r="AH88" i="39"/>
  <c r="AT88" i="39" s="1"/>
  <c r="BB107" i="39"/>
  <c r="AH75" i="32"/>
  <c r="AT75" i="32" s="1"/>
  <c r="W53" i="40"/>
  <c r="AG167" i="40"/>
  <c r="AB24" i="31"/>
  <c r="AB87" i="31" s="1"/>
  <c r="AD16" i="40"/>
  <c r="AX16" i="40" s="1"/>
  <c r="AU52" i="40"/>
  <c r="AU53" i="40" s="1"/>
  <c r="AH143" i="40"/>
  <c r="AT143" i="40" s="1"/>
  <c r="AH117" i="40"/>
  <c r="AT117" i="40" s="1"/>
  <c r="AD52" i="40"/>
  <c r="AX52" i="40" s="1"/>
  <c r="BA102" i="40"/>
  <c r="AD24" i="31"/>
  <c r="AX24" i="31" s="1"/>
  <c r="AX50" i="39"/>
  <c r="AC52" i="40"/>
  <c r="AC53" i="40" s="1"/>
  <c r="W19" i="40"/>
  <c r="AX114" i="40"/>
  <c r="AC24" i="31"/>
  <c r="AC87" i="31" s="1"/>
  <c r="AH95" i="29"/>
  <c r="AT95" i="29" s="1"/>
  <c r="W87" i="31"/>
  <c r="AH174" i="32"/>
  <c r="AT174" i="32" s="1"/>
  <c r="AH67" i="32"/>
  <c r="AT67" i="32" s="1"/>
  <c r="AU43" i="32"/>
  <c r="AD50" i="39"/>
  <c r="AH50" i="40"/>
  <c r="AT50" i="40" s="1"/>
  <c r="AV43" i="32"/>
  <c r="BA118" i="39"/>
  <c r="BA40" i="31"/>
  <c r="AH45" i="40"/>
  <c r="AT45" i="40" s="1"/>
  <c r="AH69" i="40"/>
  <c r="AT69" i="40" s="1"/>
  <c r="AH149" i="40"/>
  <c r="AT149" i="40" s="1"/>
  <c r="AU109" i="40"/>
  <c r="AU110" i="40" s="1"/>
  <c r="AU90" i="40"/>
  <c r="AU92" i="40" s="1"/>
  <c r="AC126" i="32"/>
  <c r="AC131" i="32" s="1"/>
  <c r="AH55" i="32"/>
  <c r="AT55" i="32" s="1"/>
  <c r="AH84" i="29"/>
  <c r="AT84" i="29" s="1"/>
  <c r="AD90" i="40"/>
  <c r="AX90" i="40" s="1"/>
  <c r="W76" i="29"/>
  <c r="BB64" i="31"/>
  <c r="AU258" i="32"/>
  <c r="BA224" i="32"/>
  <c r="AD126" i="32"/>
  <c r="AX126" i="32" s="1"/>
  <c r="AX131" i="32" s="1"/>
  <c r="AB43" i="32"/>
  <c r="AH160" i="40"/>
  <c r="AT160" i="40" s="1"/>
  <c r="AH36" i="30"/>
  <c r="AT36" i="30" s="1"/>
  <c r="AU126" i="32"/>
  <c r="AU131" i="32" s="1"/>
  <c r="AH22" i="40"/>
  <c r="AT22" i="40" s="1"/>
  <c r="AH115" i="40"/>
  <c r="AT115" i="40" s="1"/>
  <c r="AH100" i="40"/>
  <c r="AT100" i="40" s="1"/>
  <c r="AC109" i="40"/>
  <c r="AC179" i="40" s="1"/>
  <c r="AQ191" i="29"/>
  <c r="BB81" i="31"/>
  <c r="AB301" i="32"/>
  <c r="AB302" i="32" s="1"/>
  <c r="AB109" i="40"/>
  <c r="AB110" i="40" s="1"/>
  <c r="AX161" i="40"/>
  <c r="AS50" i="39"/>
  <c r="BA108" i="40"/>
  <c r="AU51" i="40"/>
  <c r="AZ81" i="40"/>
  <c r="BA114" i="40"/>
  <c r="AH29" i="40"/>
  <c r="AT29" i="40" s="1"/>
  <c r="AX114" i="32"/>
  <c r="AH55" i="29"/>
  <c r="AT55" i="29" s="1"/>
  <c r="O168" i="40"/>
  <c r="AH13" i="40"/>
  <c r="AT13" i="40" s="1"/>
  <c r="R169" i="40"/>
  <c r="W168" i="40" s="1"/>
  <c r="AH250" i="32"/>
  <c r="AT250" i="32" s="1"/>
  <c r="AH187" i="32"/>
  <c r="AT187" i="32" s="1"/>
  <c r="AH164" i="32"/>
  <c r="AT164" i="32" s="1"/>
  <c r="BA151" i="40"/>
  <c r="AH126" i="40"/>
  <c r="AT126" i="40" s="1"/>
  <c r="BB72" i="32"/>
  <c r="AU100" i="32"/>
  <c r="AU309" i="32" s="1"/>
  <c r="AU49" i="31"/>
  <c r="AU52" i="31" s="1"/>
  <c r="AS38" i="40"/>
  <c r="AV173" i="40"/>
  <c r="BB177" i="40"/>
  <c r="AZ108" i="40"/>
  <c r="BA124" i="40"/>
  <c r="AZ124" i="40"/>
  <c r="BB118" i="40"/>
  <c r="AH61" i="40"/>
  <c r="AT61" i="40" s="1"/>
  <c r="AS40" i="31"/>
  <c r="AB100" i="32"/>
  <c r="AB309" i="32" s="1"/>
  <c r="AC49" i="31"/>
  <c r="AW49" i="31" s="1"/>
  <c r="AW52" i="31" s="1"/>
  <c r="AH51" i="32"/>
  <c r="AT51" i="32" s="1"/>
  <c r="AY176" i="40"/>
  <c r="AU161" i="40"/>
  <c r="AH123" i="40"/>
  <c r="AT123" i="40" s="1"/>
  <c r="AH59" i="32"/>
  <c r="AT59" i="32" s="1"/>
  <c r="AS127" i="40"/>
  <c r="W52" i="31"/>
  <c r="AC258" i="32"/>
  <c r="AB86" i="32"/>
  <c r="AB91" i="32" s="1"/>
  <c r="AC100" i="32"/>
  <c r="AC108" i="32" s="1"/>
  <c r="AS58" i="39"/>
  <c r="AB45" i="39"/>
  <c r="AB46" i="39" s="1"/>
  <c r="AH87" i="39"/>
  <c r="AT87" i="39" s="1"/>
  <c r="AH259" i="32"/>
  <c r="AT259" i="32" s="1"/>
  <c r="AR102" i="30"/>
  <c r="AZ244" i="32"/>
  <c r="AH169" i="29"/>
  <c r="AT169" i="29" s="1"/>
  <c r="AC16" i="40"/>
  <c r="AW16" i="40" s="1"/>
  <c r="BB51" i="40"/>
  <c r="AH133" i="40"/>
  <c r="AT133" i="40" s="1"/>
  <c r="AH131" i="40"/>
  <c r="AT131" i="40" s="1"/>
  <c r="AC12" i="30"/>
  <c r="AW12" i="30" s="1"/>
  <c r="BA286" i="32"/>
  <c r="AW258" i="32"/>
  <c r="AH84" i="32"/>
  <c r="AT84" i="32" s="1"/>
  <c r="AC86" i="32"/>
  <c r="AC91" i="32" s="1"/>
  <c r="AH115" i="39"/>
  <c r="AT115" i="39" s="1"/>
  <c r="AR126" i="39"/>
  <c r="AH39" i="29"/>
  <c r="AT39" i="29" s="1"/>
  <c r="AH114" i="29"/>
  <c r="AT114" i="29" s="1"/>
  <c r="BA23" i="40"/>
  <c r="AB16" i="40"/>
  <c r="W110" i="40"/>
  <c r="BB178" i="40"/>
  <c r="AZ111" i="29"/>
  <c r="AH271" i="32"/>
  <c r="AT271" i="32" s="1"/>
  <c r="AH257" i="32"/>
  <c r="AT257" i="32" s="1"/>
  <c r="AH97" i="29"/>
  <c r="AT97" i="29" s="1"/>
  <c r="BB185" i="32"/>
  <c r="AZ230" i="32"/>
  <c r="AW51" i="40"/>
  <c r="AU98" i="40"/>
  <c r="AU151" i="40"/>
  <c r="AQ167" i="40"/>
  <c r="AA169" i="40"/>
  <c r="W179" i="40"/>
  <c r="AS32" i="40"/>
  <c r="AH72" i="40"/>
  <c r="AT72" i="40" s="1"/>
  <c r="AH82" i="40"/>
  <c r="AT82" i="40" s="1"/>
  <c r="AZ74" i="40"/>
  <c r="AC161" i="40"/>
  <c r="AC68" i="40"/>
  <c r="AW68" i="40" s="1"/>
  <c r="AW74" i="40" s="1"/>
  <c r="AU68" i="40"/>
  <c r="AU74" i="40" s="1"/>
  <c r="AB68" i="40"/>
  <c r="AB74" i="40" s="1"/>
  <c r="AD68" i="40"/>
  <c r="AX68" i="40" s="1"/>
  <c r="AX74" i="40" s="1"/>
  <c r="BB176" i="40"/>
  <c r="AB76" i="40"/>
  <c r="AB81" i="40" s="1"/>
  <c r="AC76" i="40"/>
  <c r="AW76" i="40" s="1"/>
  <c r="AD12" i="30"/>
  <c r="AH35" i="30"/>
  <c r="AT35" i="30" s="1"/>
  <c r="AQ76" i="31"/>
  <c r="AV40" i="31"/>
  <c r="AH263" i="32"/>
  <c r="AT263" i="32" s="1"/>
  <c r="AZ225" i="32"/>
  <c r="AZ226" i="32" s="1"/>
  <c r="AX67" i="40"/>
  <c r="AH65" i="40"/>
  <c r="AT65" i="40" s="1"/>
  <c r="AB24" i="40"/>
  <c r="AB51" i="40"/>
  <c r="AU76" i="40"/>
  <c r="AU81" i="40" s="1"/>
  <c r="AS74" i="40"/>
  <c r="AD154" i="40"/>
  <c r="AX154" i="40" s="1"/>
  <c r="AX155" i="40" s="1"/>
  <c r="AD161" i="40"/>
  <c r="AQ168" i="40"/>
  <c r="BA130" i="40"/>
  <c r="AW137" i="40"/>
  <c r="AU165" i="40"/>
  <c r="AG169" i="40"/>
  <c r="AH141" i="40"/>
  <c r="AT141" i="40" s="1"/>
  <c r="AW161" i="40"/>
  <c r="AC90" i="40"/>
  <c r="AW90" i="40" s="1"/>
  <c r="AD94" i="40"/>
  <c r="AX94" i="40" s="1"/>
  <c r="AB94" i="40"/>
  <c r="AC94" i="40"/>
  <c r="AW94" i="40" s="1"/>
  <c r="AW98" i="40" s="1"/>
  <c r="AH157" i="40"/>
  <c r="AT157" i="40" s="1"/>
  <c r="BA137" i="29"/>
  <c r="AC301" i="32"/>
  <c r="AW301" i="32" s="1"/>
  <c r="AW302" i="32" s="1"/>
  <c r="AH89" i="39"/>
  <c r="AT89" i="39" s="1"/>
  <c r="AC43" i="39"/>
  <c r="AW43" i="39" s="1"/>
  <c r="BB137" i="29"/>
  <c r="AD54" i="29"/>
  <c r="AD56" i="29" s="1"/>
  <c r="BB53" i="29"/>
  <c r="AZ45" i="29"/>
  <c r="BB85" i="30"/>
  <c r="AV111" i="30"/>
  <c r="AS23" i="30"/>
  <c r="AC15" i="31"/>
  <c r="AD301" i="32"/>
  <c r="AX301" i="32" s="1"/>
  <c r="AX302" i="32" s="1"/>
  <c r="BB224" i="32"/>
  <c r="AH260" i="32"/>
  <c r="AT260" i="32" s="1"/>
  <c r="BA185" i="32"/>
  <c r="AD186" i="32"/>
  <c r="AX186" i="32" s="1"/>
  <c r="AX191" i="32" s="1"/>
  <c r="AB126" i="32"/>
  <c r="AB131" i="32" s="1"/>
  <c r="AW59" i="32"/>
  <c r="AW65" i="32" s="1"/>
  <c r="AG126" i="39"/>
  <c r="I76" i="31"/>
  <c r="AS45" i="29"/>
  <c r="AC65" i="31"/>
  <c r="AW65" i="31" s="1"/>
  <c r="AH33" i="40"/>
  <c r="AT33" i="40" s="1"/>
  <c r="AC67" i="40"/>
  <c r="AC51" i="40"/>
  <c r="AY177" i="40"/>
  <c r="AD76" i="40"/>
  <c r="AX76" i="40" s="1"/>
  <c r="AX81" i="40" s="1"/>
  <c r="AS81" i="40"/>
  <c r="AC154" i="40"/>
  <c r="AW154" i="40" s="1"/>
  <c r="AQ169" i="40"/>
  <c r="AX165" i="40"/>
  <c r="AB90" i="40"/>
  <c r="AB92" i="40" s="1"/>
  <c r="W81" i="40"/>
  <c r="AH134" i="40"/>
  <c r="AT134" i="40" s="1"/>
  <c r="W49" i="29"/>
  <c r="BA208" i="32"/>
  <c r="AU154" i="40"/>
  <c r="AU155" i="40" s="1"/>
  <c r="AU54" i="29"/>
  <c r="AU56" i="29" s="1"/>
  <c r="BA92" i="30"/>
  <c r="BB84" i="31"/>
  <c r="AH110" i="29"/>
  <c r="AT110" i="29" s="1"/>
  <c r="AU46" i="29"/>
  <c r="AU49" i="29" s="1"/>
  <c r="AB54" i="29"/>
  <c r="AB56" i="29" s="1"/>
  <c r="AW54" i="29"/>
  <c r="AW56" i="29" s="1"/>
  <c r="AV107" i="30"/>
  <c r="W15" i="30"/>
  <c r="AU301" i="32"/>
  <c r="AU302" i="32" s="1"/>
  <c r="AW259" i="32"/>
  <c r="AU186" i="32"/>
  <c r="AU191" i="32" s="1"/>
  <c r="BA85" i="32"/>
  <c r="AZ35" i="32"/>
  <c r="AH21" i="32"/>
  <c r="AT21" i="32" s="1"/>
  <c r="BA65" i="39"/>
  <c r="BA52" i="32"/>
  <c r="W67" i="31"/>
  <c r="AG76" i="31"/>
  <c r="AU67" i="40"/>
  <c r="AW44" i="40"/>
  <c r="AV60" i="40"/>
  <c r="W25" i="40"/>
  <c r="BA51" i="40"/>
  <c r="AH93" i="40"/>
  <c r="AT93" i="40" s="1"/>
  <c r="AB154" i="40"/>
  <c r="AB155" i="40" s="1"/>
  <c r="AH132" i="40"/>
  <c r="AT132" i="40" s="1"/>
  <c r="BA161" i="40"/>
  <c r="I168" i="40"/>
  <c r="AU12" i="30"/>
  <c r="AZ31" i="32"/>
  <c r="BB91" i="32"/>
  <c r="AV200" i="29"/>
  <c r="AC46" i="29"/>
  <c r="AW46" i="29" s="1"/>
  <c r="AW49" i="29" s="1"/>
  <c r="W56" i="29"/>
  <c r="BB111" i="30"/>
  <c r="AU72" i="32"/>
  <c r="AB53" i="32"/>
  <c r="AB58" i="32" s="1"/>
  <c r="BA27" i="32"/>
  <c r="AH105" i="39"/>
  <c r="AT105" i="39" s="1"/>
  <c r="O126" i="39"/>
  <c r="BB93" i="39"/>
  <c r="AH77" i="39"/>
  <c r="AT77" i="39" s="1"/>
  <c r="AG304" i="32"/>
  <c r="AH26" i="31"/>
  <c r="AT26" i="31" s="1"/>
  <c r="AU44" i="40"/>
  <c r="AH43" i="40"/>
  <c r="AT43" i="40" s="1"/>
  <c r="AH66" i="40"/>
  <c r="AT66" i="40" s="1"/>
  <c r="BA60" i="40"/>
  <c r="AU88" i="40"/>
  <c r="AU24" i="40"/>
  <c r="AU114" i="40"/>
  <c r="AH142" i="40"/>
  <c r="AT142" i="40" s="1"/>
  <c r="AZ161" i="40"/>
  <c r="R166" i="40"/>
  <c r="AH140" i="40"/>
  <c r="AT140" i="40" s="1"/>
  <c r="AS124" i="40"/>
  <c r="BB179" i="40"/>
  <c r="BB25" i="40"/>
  <c r="AZ165" i="29"/>
  <c r="AH26" i="40"/>
  <c r="AX55" i="40"/>
  <c r="AX60" i="40" s="1"/>
  <c r="AY15" i="40"/>
  <c r="AU177" i="40"/>
  <c r="AH31" i="40"/>
  <c r="AT31" i="40" s="1"/>
  <c r="AB177" i="40"/>
  <c r="AC25" i="40"/>
  <c r="AW24" i="40"/>
  <c r="AX44" i="40"/>
  <c r="BA53" i="40"/>
  <c r="BA178" i="40"/>
  <c r="AD67" i="40"/>
  <c r="AZ83" i="40"/>
  <c r="AZ88" i="40" s="1"/>
  <c r="AS88" i="40"/>
  <c r="AB53" i="40"/>
  <c r="AZ16" i="40"/>
  <c r="AZ19" i="40" s="1"/>
  <c r="AS19" i="40"/>
  <c r="AB116" i="40"/>
  <c r="W118" i="40"/>
  <c r="AC116" i="40"/>
  <c r="AD116" i="40"/>
  <c r="AX116" i="40" s="1"/>
  <c r="AU116" i="40"/>
  <c r="AX119" i="40"/>
  <c r="AB120" i="40"/>
  <c r="AB124" i="40" s="1"/>
  <c r="AC120" i="40"/>
  <c r="AW120" i="40" s="1"/>
  <c r="AD120" i="40"/>
  <c r="AX120" i="40" s="1"/>
  <c r="AU120" i="40"/>
  <c r="AU124" i="40" s="1"/>
  <c r="AZ128" i="40"/>
  <c r="AZ130" i="40" s="1"/>
  <c r="AS130" i="40"/>
  <c r="AW88" i="40"/>
  <c r="AW99" i="40"/>
  <c r="AW102" i="40" s="1"/>
  <c r="AC102" i="40"/>
  <c r="AB127" i="40"/>
  <c r="AH125" i="40"/>
  <c r="AD88" i="40"/>
  <c r="AW128" i="40"/>
  <c r="AR169" i="40"/>
  <c r="BB86" i="39"/>
  <c r="AZ175" i="29"/>
  <c r="AW12" i="40"/>
  <c r="AZ13" i="40"/>
  <c r="AS170" i="40"/>
  <c r="BB32" i="40"/>
  <c r="BB171" i="40"/>
  <c r="BA38" i="40"/>
  <c r="BA172" i="40"/>
  <c r="AX30" i="40"/>
  <c r="AX177" i="40" s="1"/>
  <c r="AD177" i="40"/>
  <c r="AW34" i="40"/>
  <c r="AW38" i="40" s="1"/>
  <c r="AC172" i="40"/>
  <c r="AD23" i="40"/>
  <c r="AX20" i="40"/>
  <c r="AX23" i="40" s="1"/>
  <c r="AH59" i="40"/>
  <c r="AT59" i="40" s="1"/>
  <c r="AB14" i="40"/>
  <c r="AB15" i="40" s="1"/>
  <c r="AC14" i="40"/>
  <c r="AC15" i="40" s="1"/>
  <c r="AD14" i="40"/>
  <c r="AD15" i="40" s="1"/>
  <c r="AU14" i="40"/>
  <c r="AU15" i="40" s="1"/>
  <c r="W15" i="40"/>
  <c r="W176" i="40"/>
  <c r="AZ52" i="40"/>
  <c r="AS53" i="40"/>
  <c r="AS178" i="40"/>
  <c r="AZ55" i="40"/>
  <c r="AS173" i="40"/>
  <c r="AX115" i="40"/>
  <c r="AZ45" i="40"/>
  <c r="AZ51" i="40" s="1"/>
  <c r="AS51" i="40"/>
  <c r="BB173" i="40"/>
  <c r="BB81" i="40"/>
  <c r="AH80" i="40"/>
  <c r="AT80" i="40" s="1"/>
  <c r="AH57" i="40"/>
  <c r="AT57" i="40" s="1"/>
  <c r="AS98" i="40"/>
  <c r="AZ93" i="40"/>
  <c r="AH105" i="40"/>
  <c r="AT105" i="40" s="1"/>
  <c r="AH78" i="40"/>
  <c r="AT78" i="40" s="1"/>
  <c r="AV176" i="40"/>
  <c r="AV102" i="40"/>
  <c r="AW119" i="40"/>
  <c r="AS67" i="40"/>
  <c r="AH84" i="40"/>
  <c r="AT84" i="40" s="1"/>
  <c r="AZ95" i="40"/>
  <c r="AZ176" i="40" s="1"/>
  <c r="AS176" i="40"/>
  <c r="AX145" i="40"/>
  <c r="AX151" i="40" s="1"/>
  <c r="AD151" i="40"/>
  <c r="AS161" i="40"/>
  <c r="AH164" i="40"/>
  <c r="AT164" i="40" s="1"/>
  <c r="AB88" i="40"/>
  <c r="AB102" i="40"/>
  <c r="AH99" i="40"/>
  <c r="AW114" i="40"/>
  <c r="AH150" i="40"/>
  <c r="AT150" i="40" s="1"/>
  <c r="AW162" i="40"/>
  <c r="AW165" i="40" s="1"/>
  <c r="AC165" i="40"/>
  <c r="BB15" i="31"/>
  <c r="AZ179" i="32"/>
  <c r="AU86" i="39"/>
  <c r="AV65" i="32"/>
  <c r="AH12" i="40"/>
  <c r="BA32" i="40"/>
  <c r="BA171" i="40"/>
  <c r="AZ34" i="40"/>
  <c r="AZ172" i="40" s="1"/>
  <c r="AS172" i="40"/>
  <c r="AH39" i="40"/>
  <c r="AB44" i="40"/>
  <c r="AH41" i="40"/>
  <c r="AT41" i="40" s="1"/>
  <c r="AX27" i="40"/>
  <c r="AV15" i="40"/>
  <c r="AV170" i="40"/>
  <c r="AH21" i="40"/>
  <c r="AT21" i="40" s="1"/>
  <c r="AW30" i="40"/>
  <c r="AW177" i="40" s="1"/>
  <c r="AC177" i="40"/>
  <c r="AC23" i="40"/>
  <c r="AW20" i="40"/>
  <c r="AW23" i="40" s="1"/>
  <c r="AH40" i="40"/>
  <c r="AT40" i="40" s="1"/>
  <c r="AH30" i="40"/>
  <c r="AH58" i="40"/>
  <c r="AT58" i="40" s="1"/>
  <c r="AY23" i="40"/>
  <c r="AY170" i="40"/>
  <c r="AH77" i="40"/>
  <c r="AT77" i="40" s="1"/>
  <c r="AH70" i="40"/>
  <c r="AT70" i="40" s="1"/>
  <c r="AZ89" i="40"/>
  <c r="AZ92" i="40" s="1"/>
  <c r="AS92" i="40"/>
  <c r="AU137" i="40"/>
  <c r="AH63" i="40"/>
  <c r="AT63" i="40" s="1"/>
  <c r="AH104" i="40"/>
  <c r="AT104" i="40" s="1"/>
  <c r="W124" i="40"/>
  <c r="AS155" i="40"/>
  <c r="AZ152" i="40"/>
  <c r="AZ155" i="40" s="1"/>
  <c r="AZ67" i="40"/>
  <c r="AX138" i="40"/>
  <c r="BA176" i="40"/>
  <c r="AB129" i="40"/>
  <c r="AC129" i="40"/>
  <c r="AW129" i="40" s="1"/>
  <c r="W178" i="40"/>
  <c r="AD129" i="40"/>
  <c r="AX129" i="40" s="1"/>
  <c r="AU129" i="40"/>
  <c r="AW145" i="40"/>
  <c r="AW151" i="40" s="1"/>
  <c r="AC151" i="40"/>
  <c r="AH83" i="40"/>
  <c r="AT83" i="40" s="1"/>
  <c r="AX89" i="40"/>
  <c r="AH101" i="40"/>
  <c r="AT101" i="40" s="1"/>
  <c r="AC114" i="40"/>
  <c r="BA137" i="40"/>
  <c r="AG168" i="40"/>
  <c r="AH128" i="40"/>
  <c r="AH162" i="40"/>
  <c r="AB165" i="40"/>
  <c r="BA144" i="40"/>
  <c r="AR168" i="40"/>
  <c r="AH147" i="40"/>
  <c r="AT147" i="40" s="1"/>
  <c r="BB129" i="29"/>
  <c r="AU72" i="29"/>
  <c r="AU19" i="31"/>
  <c r="AH73" i="30"/>
  <c r="AT73" i="30" s="1"/>
  <c r="AB49" i="31"/>
  <c r="BB52" i="31"/>
  <c r="BA177" i="40"/>
  <c r="AD51" i="40"/>
  <c r="AX45" i="40"/>
  <c r="AX51" i="40" s="1"/>
  <c r="BA25" i="40"/>
  <c r="BA179" i="40"/>
  <c r="AW27" i="40"/>
  <c r="AU60" i="40"/>
  <c r="AH36" i="40"/>
  <c r="AT36" i="40" s="1"/>
  <c r="AH62" i="40"/>
  <c r="AB67" i="40"/>
  <c r="AC38" i="40"/>
  <c r="AH46" i="40"/>
  <c r="AT46" i="40" s="1"/>
  <c r="AH71" i="40"/>
  <c r="AT71" i="40" s="1"/>
  <c r="AW56" i="40"/>
  <c r="AC60" i="40"/>
  <c r="AH73" i="40"/>
  <c r="AT73" i="40" s="1"/>
  <c r="AH95" i="40"/>
  <c r="AT95" i="40" s="1"/>
  <c r="AH119" i="40"/>
  <c r="AH156" i="40"/>
  <c r="AB161" i="40"/>
  <c r="AW138" i="40"/>
  <c r="AG166" i="40"/>
  <c r="Z20" i="47" s="1"/>
  <c r="AH96" i="40"/>
  <c r="AT96" i="40" s="1"/>
  <c r="AX132" i="40"/>
  <c r="AX137" i="40" s="1"/>
  <c r="AD137" i="40"/>
  <c r="AB151" i="40"/>
  <c r="AH145" i="40"/>
  <c r="AR166" i="40"/>
  <c r="AK20" i="47" s="1"/>
  <c r="AR167" i="40"/>
  <c r="W170" i="40"/>
  <c r="AU102" i="40"/>
  <c r="AX125" i="40"/>
  <c r="AX127" i="40" s="1"/>
  <c r="AD127" i="40"/>
  <c r="AZ131" i="40"/>
  <c r="AZ137" i="40" s="1"/>
  <c r="AS137" i="40"/>
  <c r="AW152" i="40"/>
  <c r="AV130" i="40"/>
  <c r="AV178" i="40"/>
  <c r="AH163" i="40"/>
  <c r="AT163" i="40" s="1"/>
  <c r="AS144" i="40"/>
  <c r="AZ138" i="40"/>
  <c r="AZ144" i="40" s="1"/>
  <c r="AA168" i="40"/>
  <c r="AH107" i="40"/>
  <c r="AT107" i="40" s="1"/>
  <c r="AB137" i="40"/>
  <c r="AB172" i="29"/>
  <c r="BA36" i="39"/>
  <c r="AU22" i="32"/>
  <c r="AA102" i="30"/>
  <c r="AX13" i="40"/>
  <c r="AS15" i="40"/>
  <c r="AZ27" i="40"/>
  <c r="AS171" i="40"/>
  <c r="AC44" i="40"/>
  <c r="AZ30" i="40"/>
  <c r="AZ177" i="40" s="1"/>
  <c r="AS177" i="40"/>
  <c r="AZ24" i="40"/>
  <c r="AS25" i="40"/>
  <c r="AS179" i="40"/>
  <c r="AB23" i="40"/>
  <c r="AH20" i="40"/>
  <c r="AY173" i="40"/>
  <c r="AH42" i="40"/>
  <c r="AT42" i="40" s="1"/>
  <c r="AS60" i="40"/>
  <c r="AH48" i="40"/>
  <c r="AT48" i="40" s="1"/>
  <c r="AD60" i="40"/>
  <c r="BA88" i="40"/>
  <c r="AY32" i="40"/>
  <c r="AB18" i="40"/>
  <c r="AC18" i="40"/>
  <c r="AW18" i="40" s="1"/>
  <c r="AD18" i="40"/>
  <c r="AX18" i="40" s="1"/>
  <c r="AU18" i="40"/>
  <c r="AU19" i="40" s="1"/>
  <c r="AW75" i="40"/>
  <c r="AY110" i="40"/>
  <c r="AY179" i="40"/>
  <c r="AH56" i="40"/>
  <c r="AT56" i="40" s="1"/>
  <c r="AB60" i="40"/>
  <c r="AD114" i="40"/>
  <c r="AV25" i="40"/>
  <c r="AV179" i="40"/>
  <c r="AB103" i="40"/>
  <c r="W108" i="40"/>
  <c r="AC103" i="40"/>
  <c r="W171" i="40"/>
  <c r="AU103" i="40"/>
  <c r="AU108" i="40" s="1"/>
  <c r="AD103" i="40"/>
  <c r="AS151" i="40"/>
  <c r="AZ145" i="40"/>
  <c r="AZ151" i="40" s="1"/>
  <c r="AA166" i="40"/>
  <c r="T20" i="47" s="1"/>
  <c r="AH106" i="40"/>
  <c r="AT106" i="40" s="1"/>
  <c r="AZ115" i="40"/>
  <c r="AZ118" i="40" s="1"/>
  <c r="AS118" i="40"/>
  <c r="AH113" i="40"/>
  <c r="AT113" i="40" s="1"/>
  <c r="AH138" i="40"/>
  <c r="AW89" i="40"/>
  <c r="AD110" i="40"/>
  <c r="AX109" i="40"/>
  <c r="AX110" i="40" s="1"/>
  <c r="AW125" i="40"/>
  <c r="AW127" i="40" s="1"/>
  <c r="AC127" i="40"/>
  <c r="AH152" i="40"/>
  <c r="AC137" i="40"/>
  <c r="AD165" i="40"/>
  <c r="BA81" i="40"/>
  <c r="AH121" i="40"/>
  <c r="AT121" i="40" s="1"/>
  <c r="AS114" i="40"/>
  <c r="AH158" i="40"/>
  <c r="AT158" i="40" s="1"/>
  <c r="AH148" i="40"/>
  <c r="AT148" i="40" s="1"/>
  <c r="BA172" i="29"/>
  <c r="AC87" i="29"/>
  <c r="BA272" i="32"/>
  <c r="BA108" i="32"/>
  <c r="BA165" i="32"/>
  <c r="AG101" i="30"/>
  <c r="AH180" i="32"/>
  <c r="AT180" i="32" s="1"/>
  <c r="AB60" i="29"/>
  <c r="BA170" i="40"/>
  <c r="BA15" i="40"/>
  <c r="AH17" i="40"/>
  <c r="AT17" i="40" s="1"/>
  <c r="BB15" i="40"/>
  <c r="BB170" i="40"/>
  <c r="BB38" i="40"/>
  <c r="BB172" i="40"/>
  <c r="AH35" i="40"/>
  <c r="AT35" i="40" s="1"/>
  <c r="AZ40" i="40"/>
  <c r="AZ44" i="40" s="1"/>
  <c r="AS44" i="40"/>
  <c r="AH37" i="40"/>
  <c r="AT37" i="40" s="1"/>
  <c r="AZ20" i="40"/>
  <c r="AZ23" i="40" s="1"/>
  <c r="AS23" i="40"/>
  <c r="AV32" i="40"/>
  <c r="AV171" i="40"/>
  <c r="AU23" i="40"/>
  <c r="AW67" i="40"/>
  <c r="AB28" i="40"/>
  <c r="AB32" i="40" s="1"/>
  <c r="AC28" i="40"/>
  <c r="AD28" i="40"/>
  <c r="AU28" i="40"/>
  <c r="AU174" i="40" s="1"/>
  <c r="W32" i="40"/>
  <c r="W174" i="40"/>
  <c r="AD44" i="40"/>
  <c r="AH49" i="40"/>
  <c r="AT49" i="40" s="1"/>
  <c r="AH55" i="40"/>
  <c r="AV38" i="40"/>
  <c r="AV172" i="40"/>
  <c r="BA173" i="40"/>
  <c r="AX93" i="40"/>
  <c r="AH75" i="40"/>
  <c r="AH86" i="40"/>
  <c r="AT86" i="40" s="1"/>
  <c r="AH79" i="40"/>
  <c r="AT79" i="40" s="1"/>
  <c r="AH112" i="40"/>
  <c r="AT112" i="40" s="1"/>
  <c r="AB114" i="40"/>
  <c r="AS108" i="40"/>
  <c r="AS165" i="40"/>
  <c r="AZ162" i="40"/>
  <c r="AZ165" i="40" s="1"/>
  <c r="AY108" i="40"/>
  <c r="AY171" i="40"/>
  <c r="AH87" i="40"/>
  <c r="AT87" i="40" s="1"/>
  <c r="AQ166" i="40"/>
  <c r="AJ20" i="47" s="1"/>
  <c r="AC88" i="40"/>
  <c r="AH89" i="40"/>
  <c r="AX99" i="40"/>
  <c r="AX102" i="40" s="1"/>
  <c r="AD102" i="40"/>
  <c r="AH153" i="40"/>
  <c r="AT153" i="40" s="1"/>
  <c r="AX88" i="40"/>
  <c r="AX128" i="40"/>
  <c r="AB139" i="40"/>
  <c r="AC139" i="40"/>
  <c r="AW139" i="40" s="1"/>
  <c r="AD139" i="40"/>
  <c r="AX139" i="40" s="1"/>
  <c r="AU139" i="40"/>
  <c r="AU144" i="40" s="1"/>
  <c r="W173" i="40"/>
  <c r="AZ114" i="40"/>
  <c r="AH135" i="40"/>
  <c r="AT135" i="40" s="1"/>
  <c r="AU68" i="29"/>
  <c r="AU65" i="30"/>
  <c r="BA73" i="31"/>
  <c r="AZ39" i="31"/>
  <c r="AZ86" i="31" s="1"/>
  <c r="AH167" i="32"/>
  <c r="AT167" i="32" s="1"/>
  <c r="BB312" i="32"/>
  <c r="AU44" i="32"/>
  <c r="AU45" i="32" s="1"/>
  <c r="BB31" i="32"/>
  <c r="BB136" i="39"/>
  <c r="AQ305" i="32"/>
  <c r="AH102" i="29"/>
  <c r="AT102" i="29" s="1"/>
  <c r="AC165" i="29"/>
  <c r="AH136" i="32"/>
  <c r="AT136" i="32" s="1"/>
  <c r="AU81" i="29"/>
  <c r="BB199" i="29"/>
  <c r="AH88" i="30"/>
  <c r="AT88" i="30" s="1"/>
  <c r="AH74" i="30"/>
  <c r="AT74" i="30" s="1"/>
  <c r="AW26" i="31"/>
  <c r="AH281" i="32"/>
  <c r="AT281" i="32" s="1"/>
  <c r="BB293" i="32"/>
  <c r="BB255" i="32"/>
  <c r="AH183" i="32"/>
  <c r="AT183" i="32" s="1"/>
  <c r="AX180" i="32"/>
  <c r="AW114" i="32"/>
  <c r="AD44" i="32"/>
  <c r="AX44" i="32" s="1"/>
  <c r="AX45" i="32" s="1"/>
  <c r="AS35" i="32"/>
  <c r="AA126" i="39"/>
  <c r="AH48" i="39"/>
  <c r="AT48" i="39" s="1"/>
  <c r="AH15" i="39"/>
  <c r="AT15" i="39" s="1"/>
  <c r="AH118" i="32"/>
  <c r="AT118" i="32" s="1"/>
  <c r="AH282" i="32"/>
  <c r="AT282" i="32" s="1"/>
  <c r="AH190" i="32"/>
  <c r="AT190" i="32" s="1"/>
  <c r="AU152" i="29"/>
  <c r="BA105" i="29"/>
  <c r="AH144" i="29"/>
  <c r="AT144" i="29" s="1"/>
  <c r="AU71" i="30"/>
  <c r="AH31" i="31"/>
  <c r="AT31" i="31" s="1"/>
  <c r="AH193" i="32"/>
  <c r="AT193" i="32" s="1"/>
  <c r="AH123" i="32"/>
  <c r="AT123" i="32" s="1"/>
  <c r="AX125" i="32"/>
  <c r="AH28" i="32"/>
  <c r="AT28" i="32" s="1"/>
  <c r="AH161" i="32"/>
  <c r="AT161" i="32" s="1"/>
  <c r="AZ125" i="32"/>
  <c r="AR191" i="29"/>
  <c r="AH179" i="29"/>
  <c r="AT179" i="29" s="1"/>
  <c r="AW165" i="29"/>
  <c r="BA123" i="29"/>
  <c r="BA54" i="30"/>
  <c r="AR101" i="30"/>
  <c r="AY15" i="30"/>
  <c r="AH72" i="31"/>
  <c r="AT72" i="31" s="1"/>
  <c r="AU73" i="31"/>
  <c r="AU67" i="31"/>
  <c r="AH29" i="31"/>
  <c r="AT29" i="31" s="1"/>
  <c r="AH289" i="32"/>
  <c r="AT289" i="32" s="1"/>
  <c r="AZ265" i="32"/>
  <c r="AH235" i="32"/>
  <c r="AT235" i="32" s="1"/>
  <c r="AX97" i="32"/>
  <c r="BA39" i="32"/>
  <c r="AY52" i="32"/>
  <c r="AH81" i="32"/>
  <c r="AT81" i="32" s="1"/>
  <c r="AH80" i="32"/>
  <c r="AT80" i="32" s="1"/>
  <c r="BA100" i="39"/>
  <c r="O76" i="31"/>
  <c r="O102" i="30"/>
  <c r="AH91" i="29"/>
  <c r="AT91" i="29" s="1"/>
  <c r="BA117" i="29"/>
  <c r="AV111" i="29"/>
  <c r="AH52" i="29"/>
  <c r="AT52" i="29" s="1"/>
  <c r="AH22" i="31"/>
  <c r="AT22" i="31" s="1"/>
  <c r="AH292" i="32"/>
  <c r="AT292" i="32" s="1"/>
  <c r="BB217" i="32"/>
  <c r="AH188" i="32"/>
  <c r="AT188" i="32" s="1"/>
  <c r="AX22" i="32"/>
  <c r="AH62" i="32"/>
  <c r="AT62" i="32" s="1"/>
  <c r="AG305" i="32"/>
  <c r="AH101" i="39"/>
  <c r="AT101" i="39" s="1"/>
  <c r="AH163" i="29"/>
  <c r="AT163" i="29" s="1"/>
  <c r="AZ30" i="29"/>
  <c r="AU92" i="30"/>
  <c r="AH186" i="29"/>
  <c r="AT186" i="29" s="1"/>
  <c r="AH134" i="29"/>
  <c r="AT134" i="29" s="1"/>
  <c r="AC64" i="29"/>
  <c r="BA71" i="30"/>
  <c r="AU44" i="30"/>
  <c r="W78" i="31"/>
  <c r="AS38" i="31"/>
  <c r="BB25" i="31"/>
  <c r="AB32" i="31"/>
  <c r="AH51" i="31"/>
  <c r="AT51" i="31" s="1"/>
  <c r="AD265" i="32"/>
  <c r="AH215" i="32"/>
  <c r="AT215" i="32" s="1"/>
  <c r="AV310" i="32"/>
  <c r="BA237" i="32"/>
  <c r="AH76" i="32"/>
  <c r="AT76" i="32" s="1"/>
  <c r="AH127" i="32"/>
  <c r="AT127" i="32" s="1"/>
  <c r="AZ39" i="32"/>
  <c r="AH117" i="39"/>
  <c r="AT117" i="39" s="1"/>
  <c r="AH70" i="39"/>
  <c r="AT70" i="39" s="1"/>
  <c r="AX101" i="39"/>
  <c r="AX107" i="39" s="1"/>
  <c r="AH39" i="39"/>
  <c r="AT39" i="39" s="1"/>
  <c r="AW20" i="29"/>
  <c r="AH47" i="29"/>
  <c r="AT47" i="29" s="1"/>
  <c r="AH19" i="29"/>
  <c r="AT19" i="29" s="1"/>
  <c r="AH97" i="30"/>
  <c r="AT97" i="30" s="1"/>
  <c r="AU54" i="30"/>
  <c r="AH71" i="31"/>
  <c r="AT71" i="31" s="1"/>
  <c r="BA15" i="31"/>
  <c r="AX265" i="32"/>
  <c r="AH268" i="32"/>
  <c r="AT268" i="32" s="1"/>
  <c r="BA230" i="32"/>
  <c r="AH101" i="32"/>
  <c r="AT101" i="32" s="1"/>
  <c r="BA145" i="32"/>
  <c r="AW22" i="32"/>
  <c r="AH96" i="39"/>
  <c r="AT96" i="39" s="1"/>
  <c r="W136" i="39"/>
  <c r="AB43" i="39"/>
  <c r="AB44" i="39" s="1"/>
  <c r="AZ47" i="39"/>
  <c r="AZ50" i="39" s="1"/>
  <c r="AV137" i="39"/>
  <c r="BA265" i="32"/>
  <c r="AS175" i="29"/>
  <c r="AZ64" i="29"/>
  <c r="AH66" i="29"/>
  <c r="AT66" i="29" s="1"/>
  <c r="I102" i="30"/>
  <c r="AH170" i="29"/>
  <c r="AT170" i="29" s="1"/>
  <c r="BA111" i="29"/>
  <c r="AH22" i="29"/>
  <c r="AT22" i="29" s="1"/>
  <c r="AZ99" i="30"/>
  <c r="AH41" i="30"/>
  <c r="AT41" i="30" s="1"/>
  <c r="AR103" i="30"/>
  <c r="AH13" i="30"/>
  <c r="AT13" i="30" s="1"/>
  <c r="AS52" i="31"/>
  <c r="BA84" i="31"/>
  <c r="AZ23" i="31"/>
  <c r="I305" i="32"/>
  <c r="AH209" i="32"/>
  <c r="AT209" i="32" s="1"/>
  <c r="AZ237" i="32"/>
  <c r="AH222" i="32"/>
  <c r="AT222" i="32" s="1"/>
  <c r="AS125" i="32"/>
  <c r="BA198" i="32"/>
  <c r="AH156" i="32"/>
  <c r="AT156" i="32" s="1"/>
  <c r="AH89" i="32"/>
  <c r="AT89" i="32" s="1"/>
  <c r="AH33" i="32"/>
  <c r="AT33" i="32" s="1"/>
  <c r="BA107" i="39"/>
  <c r="AD43" i="39"/>
  <c r="AX43" i="39" s="1"/>
  <c r="AH20" i="39"/>
  <c r="AT20" i="39" s="1"/>
  <c r="AH150" i="29"/>
  <c r="AT150" i="29" s="1"/>
  <c r="AU85" i="32"/>
  <c r="AA191" i="29"/>
  <c r="AH115" i="29"/>
  <c r="AT115" i="29" s="1"/>
  <c r="AS111" i="29"/>
  <c r="BA181" i="29"/>
  <c r="AH174" i="29"/>
  <c r="AT174" i="29" s="1"/>
  <c r="BA188" i="29"/>
  <c r="AH131" i="29"/>
  <c r="AT131" i="29" s="1"/>
  <c r="AH133" i="29"/>
  <c r="AT133" i="29" s="1"/>
  <c r="AH121" i="29"/>
  <c r="AT121" i="29" s="1"/>
  <c r="AH122" i="29"/>
  <c r="AT122" i="29" s="1"/>
  <c r="AY199" i="29"/>
  <c r="AV194" i="29"/>
  <c r="AX27" i="29"/>
  <c r="AD27" i="29"/>
  <c r="AH79" i="30"/>
  <c r="AT79" i="30" s="1"/>
  <c r="AH47" i="30"/>
  <c r="AT47" i="30" s="1"/>
  <c r="BA17" i="30"/>
  <c r="AQ75" i="31"/>
  <c r="AU23" i="31"/>
  <c r="BB272" i="32"/>
  <c r="AZ272" i="32"/>
  <c r="BA244" i="32"/>
  <c r="AH229" i="32"/>
  <c r="AT229" i="32" s="1"/>
  <c r="BA217" i="32"/>
  <c r="AS237" i="32"/>
  <c r="AV314" i="32"/>
  <c r="AU230" i="32"/>
  <c r="BA172" i="32"/>
  <c r="AH163" i="32"/>
  <c r="AT163" i="32" s="1"/>
  <c r="AU158" i="32"/>
  <c r="BA255" i="32"/>
  <c r="AH82" i="32"/>
  <c r="AT82" i="32" s="1"/>
  <c r="BA138" i="32"/>
  <c r="BA72" i="32"/>
  <c r="AH38" i="32"/>
  <c r="AT38" i="32" s="1"/>
  <c r="I126" i="39"/>
  <c r="AH75" i="39"/>
  <c r="AT75" i="39" s="1"/>
  <c r="AU72" i="39"/>
  <c r="AU43" i="39"/>
  <c r="AU44" i="39" s="1"/>
  <c r="AH40" i="39"/>
  <c r="AT40" i="39" s="1"/>
  <c r="AH32" i="39"/>
  <c r="AT32" i="39" s="1"/>
  <c r="BB135" i="39"/>
  <c r="AB93" i="39"/>
  <c r="AH119" i="32"/>
  <c r="AT119" i="32" s="1"/>
  <c r="AH88" i="29"/>
  <c r="AT88" i="29" s="1"/>
  <c r="AV108" i="32"/>
  <c r="AH19" i="32"/>
  <c r="AT19" i="32" s="1"/>
  <c r="AQ102" i="30"/>
  <c r="BB99" i="30"/>
  <c r="AB68" i="29"/>
  <c r="AH94" i="30"/>
  <c r="AT94" i="30" s="1"/>
  <c r="AH166" i="29"/>
  <c r="AT166" i="29" s="1"/>
  <c r="AZ152" i="29"/>
  <c r="AH140" i="29"/>
  <c r="AT140" i="29" s="1"/>
  <c r="BA72" i="29"/>
  <c r="AH101" i="29"/>
  <c r="AT101" i="29" s="1"/>
  <c r="BA105" i="30"/>
  <c r="AH50" i="31"/>
  <c r="AT50" i="31" s="1"/>
  <c r="AH275" i="32"/>
  <c r="AT275" i="32" s="1"/>
  <c r="AD279" i="32"/>
  <c r="AS286" i="32"/>
  <c r="AH120" i="32"/>
  <c r="AT120" i="32" s="1"/>
  <c r="AH90" i="32"/>
  <c r="AT90" i="32" s="1"/>
  <c r="AH109" i="39"/>
  <c r="AT109" i="39" s="1"/>
  <c r="AC100" i="39"/>
  <c r="AY42" i="39"/>
  <c r="BA30" i="39"/>
  <c r="BB85" i="31"/>
  <c r="BA199" i="29"/>
  <c r="AU45" i="30"/>
  <c r="AU48" i="30" s="1"/>
  <c r="AD45" i="30"/>
  <c r="AB45" i="30"/>
  <c r="AC45" i="30"/>
  <c r="AC24" i="32"/>
  <c r="AW24" i="32" s="1"/>
  <c r="AD24" i="32"/>
  <c r="AX24" i="32" s="1"/>
  <c r="AX27" i="32" s="1"/>
  <c r="AB24" i="32"/>
  <c r="AB27" i="32" s="1"/>
  <c r="AU24" i="32"/>
  <c r="AU27" i="32" s="1"/>
  <c r="AH160" i="29"/>
  <c r="AT160" i="29" s="1"/>
  <c r="AS152" i="29"/>
  <c r="AU156" i="29"/>
  <c r="AU129" i="29"/>
  <c r="BB123" i="29"/>
  <c r="AU135" i="29"/>
  <c r="AH125" i="29"/>
  <c r="AT125" i="29" s="1"/>
  <c r="AX156" i="29"/>
  <c r="AH132" i="29"/>
  <c r="AT132" i="29" s="1"/>
  <c r="AD105" i="29"/>
  <c r="AX81" i="29"/>
  <c r="AU60" i="29"/>
  <c r="AG190" i="29"/>
  <c r="AH40" i="29"/>
  <c r="AT40" i="29" s="1"/>
  <c r="AH43" i="29"/>
  <c r="AT43" i="29" s="1"/>
  <c r="AH91" i="30"/>
  <c r="AT91" i="30" s="1"/>
  <c r="BA99" i="30"/>
  <c r="AH84" i="30"/>
  <c r="AT84" i="30" s="1"/>
  <c r="BA107" i="30"/>
  <c r="AH51" i="30"/>
  <c r="AT51" i="30" s="1"/>
  <c r="AH50" i="30"/>
  <c r="AT50" i="30" s="1"/>
  <c r="R103" i="30"/>
  <c r="W102" i="30" s="1"/>
  <c r="AV73" i="31"/>
  <c r="AD52" i="31"/>
  <c r="AH70" i="31"/>
  <c r="AT70" i="31" s="1"/>
  <c r="AH56" i="31"/>
  <c r="AT56" i="31" s="1"/>
  <c r="AX279" i="32"/>
  <c r="AH285" i="32"/>
  <c r="AT285" i="32" s="1"/>
  <c r="AH267" i="32"/>
  <c r="AT267" i="32" s="1"/>
  <c r="BA293" i="32"/>
  <c r="AH243" i="32"/>
  <c r="AT243" i="32" s="1"/>
  <c r="AH205" i="32"/>
  <c r="AT205" i="32" s="1"/>
  <c r="AZ286" i="32"/>
  <c r="AH274" i="32"/>
  <c r="AT274" i="32" s="1"/>
  <c r="AS265" i="32"/>
  <c r="AH221" i="32"/>
  <c r="AT221" i="32" s="1"/>
  <c r="AB138" i="32"/>
  <c r="AH88" i="32"/>
  <c r="AT88" i="32" s="1"/>
  <c r="AB279" i="32"/>
  <c r="AH169" i="32"/>
  <c r="AT169" i="32" s="1"/>
  <c r="BB138" i="32"/>
  <c r="AC114" i="32"/>
  <c r="AH63" i="32"/>
  <c r="AT63" i="32" s="1"/>
  <c r="AH93" i="32"/>
  <c r="AT93" i="32" s="1"/>
  <c r="AH104" i="39"/>
  <c r="AT104" i="39" s="1"/>
  <c r="AU100" i="39"/>
  <c r="BA79" i="39"/>
  <c r="AX93" i="39"/>
  <c r="AH23" i="39"/>
  <c r="AT23" i="39" s="1"/>
  <c r="AV13" i="39"/>
  <c r="AH53" i="30"/>
  <c r="AT53" i="30" s="1"/>
  <c r="BB114" i="32"/>
  <c r="W91" i="32"/>
  <c r="AD86" i="32"/>
  <c r="AH130" i="32"/>
  <c r="AT130" i="32" s="1"/>
  <c r="AH59" i="29"/>
  <c r="AT59" i="29" s="1"/>
  <c r="AC192" i="32"/>
  <c r="AW192" i="32" s="1"/>
  <c r="AW198" i="32" s="1"/>
  <c r="AB192" i="32"/>
  <c r="AB198" i="32" s="1"/>
  <c r="AH128" i="29"/>
  <c r="AT128" i="29" s="1"/>
  <c r="AD123" i="29"/>
  <c r="AH78" i="29"/>
  <c r="AT78" i="29" s="1"/>
  <c r="AH65" i="29"/>
  <c r="AT65" i="29" s="1"/>
  <c r="AH83" i="29"/>
  <c r="AT83" i="29" s="1"/>
  <c r="BB30" i="29"/>
  <c r="AU84" i="31"/>
  <c r="AH204" i="32"/>
  <c r="AT204" i="32" s="1"/>
  <c r="AH242" i="32"/>
  <c r="AT242" i="32" s="1"/>
  <c r="AU192" i="32"/>
  <c r="AU198" i="32" s="1"/>
  <c r="AH144" i="32"/>
  <c r="AT144" i="32" s="1"/>
  <c r="AH98" i="32"/>
  <c r="AT98" i="32" s="1"/>
  <c r="AZ185" i="32"/>
  <c r="BA97" i="32"/>
  <c r="AH60" i="32"/>
  <c r="AT60" i="32" s="1"/>
  <c r="BA72" i="39"/>
  <c r="AH68" i="39"/>
  <c r="AT68" i="39" s="1"/>
  <c r="BA135" i="39"/>
  <c r="AH67" i="39"/>
  <c r="AT67" i="39" s="1"/>
  <c r="AH83" i="39"/>
  <c r="AT83" i="39" s="1"/>
  <c r="AH54" i="39"/>
  <c r="AT54" i="39" s="1"/>
  <c r="W46" i="39"/>
  <c r="AD45" i="39"/>
  <c r="AC45" i="39"/>
  <c r="BB137" i="39"/>
  <c r="BB13" i="39"/>
  <c r="AH170" i="32"/>
  <c r="AT170" i="32" s="1"/>
  <c r="I191" i="29"/>
  <c r="AU99" i="29"/>
  <c r="AH32" i="29"/>
  <c r="AT32" i="29" s="1"/>
  <c r="AQ100" i="30"/>
  <c r="AJ16" i="47" s="1"/>
  <c r="AH31" i="30"/>
  <c r="AT31" i="30" s="1"/>
  <c r="BA152" i="29"/>
  <c r="AH94" i="29"/>
  <c r="AT94" i="29" s="1"/>
  <c r="AR192" i="29"/>
  <c r="BA200" i="29"/>
  <c r="AB117" i="29"/>
  <c r="AH79" i="29"/>
  <c r="AT79" i="29" s="1"/>
  <c r="AZ34" i="29"/>
  <c r="AX72" i="29"/>
  <c r="AH74" i="29"/>
  <c r="AT74" i="29" s="1"/>
  <c r="AS30" i="29"/>
  <c r="BA75" i="30"/>
  <c r="AH67" i="30"/>
  <c r="AT67" i="30" s="1"/>
  <c r="AH60" i="30"/>
  <c r="AT60" i="30" s="1"/>
  <c r="AH56" i="30"/>
  <c r="AT56" i="30" s="1"/>
  <c r="AH57" i="30"/>
  <c r="AT57" i="30" s="1"/>
  <c r="AH21" i="30"/>
  <c r="AT21" i="30" s="1"/>
  <c r="AW38" i="31"/>
  <c r="BA38" i="31"/>
  <c r="AV78" i="31"/>
  <c r="AS230" i="32"/>
  <c r="AZ217" i="32"/>
  <c r="AD192" i="32"/>
  <c r="AX192" i="32" s="1"/>
  <c r="AX198" i="32" s="1"/>
  <c r="AH157" i="32"/>
  <c r="AT157" i="32" s="1"/>
  <c r="AV307" i="32"/>
  <c r="R306" i="32"/>
  <c r="W305" i="32" s="1"/>
  <c r="AS185" i="32"/>
  <c r="BA314" i="32"/>
  <c r="AH77" i="32"/>
  <c r="AT77" i="32" s="1"/>
  <c r="AH71" i="32"/>
  <c r="AT71" i="32" s="1"/>
  <c r="AH96" i="32"/>
  <c r="AT96" i="32" s="1"/>
  <c r="AH69" i="32"/>
  <c r="AT69" i="32" s="1"/>
  <c r="R303" i="32"/>
  <c r="AA304" i="32"/>
  <c r="W27" i="32"/>
  <c r="AD22" i="32"/>
  <c r="AH15" i="32"/>
  <c r="AT15" i="32" s="1"/>
  <c r="AH64" i="32"/>
  <c r="AT64" i="32" s="1"/>
  <c r="AS85" i="32"/>
  <c r="AQ126" i="39"/>
  <c r="AB118" i="39"/>
  <c r="AU50" i="39"/>
  <c r="AH84" i="39"/>
  <c r="AT84" i="39" s="1"/>
  <c r="AB72" i="39"/>
  <c r="AH61" i="39"/>
  <c r="AT61" i="39" s="1"/>
  <c r="BB36" i="39"/>
  <c r="W45" i="32"/>
  <c r="AC44" i="32"/>
  <c r="BB172" i="32"/>
  <c r="AD93" i="39"/>
  <c r="AU196" i="29"/>
  <c r="AH34" i="30"/>
  <c r="AT34" i="30" s="1"/>
  <c r="AH187" i="29"/>
  <c r="AT187" i="29" s="1"/>
  <c r="AU165" i="29"/>
  <c r="AW156" i="29"/>
  <c r="AH112" i="29"/>
  <c r="AT112" i="29" s="1"/>
  <c r="AH86" i="29"/>
  <c r="AT86" i="29" s="1"/>
  <c r="AZ93" i="29"/>
  <c r="AH70" i="29"/>
  <c r="AT70" i="29" s="1"/>
  <c r="AC81" i="29"/>
  <c r="AD72" i="29"/>
  <c r="BA44" i="30"/>
  <c r="AA100" i="30"/>
  <c r="T16" i="47" s="1"/>
  <c r="BB107" i="30"/>
  <c r="AU111" i="30"/>
  <c r="W48" i="30"/>
  <c r="AH58" i="30"/>
  <c r="AT58" i="30" s="1"/>
  <c r="AZ64" i="31"/>
  <c r="AH36" i="31"/>
  <c r="AT36" i="31" s="1"/>
  <c r="BA64" i="31"/>
  <c r="AB84" i="31"/>
  <c r="AU79" i="31"/>
  <c r="AG74" i="31"/>
  <c r="Z17" i="47" s="1"/>
  <c r="AH17" i="31"/>
  <c r="AT17" i="31" s="1"/>
  <c r="AH298" i="32"/>
  <c r="AT298" i="32" s="1"/>
  <c r="AH295" i="32"/>
  <c r="AT295" i="32" s="1"/>
  <c r="AV258" i="32"/>
  <c r="AW244" i="32"/>
  <c r="AH269" i="32"/>
  <c r="AT269" i="32" s="1"/>
  <c r="AU114" i="32"/>
  <c r="AH117" i="32"/>
  <c r="AT117" i="32" s="1"/>
  <c r="BB108" i="32"/>
  <c r="AH37" i="32"/>
  <c r="AT37" i="32" s="1"/>
  <c r="AX158" i="32"/>
  <c r="AR303" i="32"/>
  <c r="AK18" i="47" s="1"/>
  <c r="AC22" i="32"/>
  <c r="AH57" i="32"/>
  <c r="AT57" i="32" s="1"/>
  <c r="AH103" i="32"/>
  <c r="AT103" i="32" s="1"/>
  <c r="AH113" i="32"/>
  <c r="AT113" i="32" s="1"/>
  <c r="AG125" i="39"/>
  <c r="AZ93" i="39"/>
  <c r="AU118" i="39"/>
  <c r="AH91" i="39"/>
  <c r="AT91" i="39" s="1"/>
  <c r="AH103" i="39"/>
  <c r="AT103" i="39" s="1"/>
  <c r="AH97" i="39"/>
  <c r="AT97" i="39" s="1"/>
  <c r="AR124" i="39"/>
  <c r="AK19" i="47" s="1"/>
  <c r="BA93" i="39"/>
  <c r="AS65" i="39"/>
  <c r="AH64" i="39"/>
  <c r="AT64" i="39" s="1"/>
  <c r="AD86" i="39"/>
  <c r="AW65" i="39"/>
  <c r="BB129" i="39"/>
  <c r="AH41" i="39"/>
  <c r="AT41" i="39" s="1"/>
  <c r="AH35" i="39"/>
  <c r="AT35" i="39" s="1"/>
  <c r="AH232" i="32"/>
  <c r="AT232" i="32" s="1"/>
  <c r="AH276" i="32"/>
  <c r="AT276" i="32" s="1"/>
  <c r="AA76" i="31"/>
  <c r="AS23" i="31"/>
  <c r="BB158" i="32"/>
  <c r="AR76" i="31"/>
  <c r="BA279" i="32"/>
  <c r="AH111" i="32"/>
  <c r="AT111" i="32" s="1"/>
  <c r="AH164" i="29"/>
  <c r="AT164" i="29" s="1"/>
  <c r="AU123" i="29"/>
  <c r="AS99" i="29"/>
  <c r="BA193" i="29"/>
  <c r="AH98" i="30"/>
  <c r="AT98" i="30" s="1"/>
  <c r="AH59" i="30"/>
  <c r="AT59" i="30" s="1"/>
  <c r="BA110" i="30"/>
  <c r="AG103" i="30"/>
  <c r="BA37" i="30"/>
  <c r="AH25" i="30"/>
  <c r="AT25" i="30" s="1"/>
  <c r="AS64" i="31"/>
  <c r="AR74" i="31"/>
  <c r="AK17" i="47" s="1"/>
  <c r="AH13" i="31"/>
  <c r="AT13" i="31" s="1"/>
  <c r="AZ38" i="31"/>
  <c r="AZ43" i="31"/>
  <c r="AD15" i="31"/>
  <c r="BB244" i="32"/>
  <c r="AH207" i="32"/>
  <c r="AT207" i="32" s="1"/>
  <c r="AH178" i="32"/>
  <c r="AT178" i="32" s="1"/>
  <c r="AH175" i="32"/>
  <c r="AT175" i="32" s="1"/>
  <c r="W198" i="32"/>
  <c r="AB224" i="32"/>
  <c r="AV224" i="32"/>
  <c r="AH128" i="32"/>
  <c r="AT128" i="32" s="1"/>
  <c r="AD114" i="32"/>
  <c r="AY313" i="32"/>
  <c r="AH153" i="32"/>
  <c r="AT153" i="32" s="1"/>
  <c r="AH106" i="32"/>
  <c r="AT106" i="32" s="1"/>
  <c r="AH142" i="32"/>
  <c r="AT142" i="32" s="1"/>
  <c r="AH74" i="32"/>
  <c r="AT74" i="32" s="1"/>
  <c r="BA86" i="39"/>
  <c r="AH62" i="39"/>
  <c r="AT62" i="39" s="1"/>
  <c r="AH99" i="39"/>
  <c r="AT99" i="39" s="1"/>
  <c r="AC65" i="39"/>
  <c r="AV135" i="39"/>
  <c r="AU32" i="32"/>
  <c r="AU35" i="32" s="1"/>
  <c r="AD32" i="32"/>
  <c r="AC32" i="32"/>
  <c r="AW32" i="32" s="1"/>
  <c r="AW35" i="32" s="1"/>
  <c r="AB32" i="32"/>
  <c r="AU46" i="32"/>
  <c r="AC46" i="32"/>
  <c r="AW46" i="32" s="1"/>
  <c r="AB46" i="32"/>
  <c r="AU245" i="32"/>
  <c r="AU248" i="32" s="1"/>
  <c r="AD245" i="32"/>
  <c r="AX245" i="32" s="1"/>
  <c r="AX248" i="32" s="1"/>
  <c r="W248" i="32"/>
  <c r="AC245" i="32"/>
  <c r="AW245" i="32" s="1"/>
  <c r="AG102" i="30"/>
  <c r="AU73" i="29"/>
  <c r="AU76" i="29" s="1"/>
  <c r="AD73" i="29"/>
  <c r="AC73" i="29"/>
  <c r="AW73" i="29" s="1"/>
  <c r="AU294" i="32"/>
  <c r="AU300" i="32" s="1"/>
  <c r="AC294" i="32"/>
  <c r="AW294" i="32" s="1"/>
  <c r="AW300" i="32" s="1"/>
  <c r="AB294" i="32"/>
  <c r="AH42" i="32"/>
  <c r="AT42" i="32" s="1"/>
  <c r="AH107" i="32"/>
  <c r="AT107" i="32" s="1"/>
  <c r="AH104" i="32"/>
  <c r="AT104" i="32" s="1"/>
  <c r="AH141" i="29"/>
  <c r="AT141" i="29" s="1"/>
  <c r="AH113" i="39"/>
  <c r="AT113" i="39" s="1"/>
  <c r="AS100" i="39"/>
  <c r="AZ94" i="39"/>
  <c r="AZ100" i="39" s="1"/>
  <c r="AQ125" i="39"/>
  <c r="AS114" i="39"/>
  <c r="AZ108" i="39"/>
  <c r="AZ114" i="39" s="1"/>
  <c r="AS130" i="39"/>
  <c r="AS42" i="39"/>
  <c r="AZ37" i="39"/>
  <c r="AH108" i="39"/>
  <c r="AB114" i="39"/>
  <c r="BB130" i="39"/>
  <c r="BB42" i="39"/>
  <c r="AA124" i="39"/>
  <c r="T19" i="47" s="1"/>
  <c r="AH120" i="39"/>
  <c r="AT120" i="39" s="1"/>
  <c r="AH111" i="39"/>
  <c r="AT111" i="39" s="1"/>
  <c r="AH94" i="39"/>
  <c r="AB100" i="39"/>
  <c r="AW100" i="39"/>
  <c r="R125" i="39"/>
  <c r="AA125" i="39"/>
  <c r="AR125" i="39"/>
  <c r="AB86" i="39"/>
  <c r="AH80" i="39"/>
  <c r="AD72" i="39"/>
  <c r="AX66" i="39"/>
  <c r="AX72" i="39" s="1"/>
  <c r="AS79" i="39"/>
  <c r="AZ73" i="39"/>
  <c r="AZ79" i="39" s="1"/>
  <c r="AC114" i="39"/>
  <c r="AW108" i="39"/>
  <c r="AW114" i="39" s="1"/>
  <c r="AH98" i="39"/>
  <c r="AT98" i="39" s="1"/>
  <c r="AV130" i="39"/>
  <c r="AV42" i="39"/>
  <c r="AH122" i="39"/>
  <c r="AT122" i="39" s="1"/>
  <c r="AW86" i="39"/>
  <c r="AC50" i="39"/>
  <c r="AW47" i="39"/>
  <c r="AW50" i="39" s="1"/>
  <c r="AG127" i="39"/>
  <c r="AH82" i="39"/>
  <c r="AT82" i="39" s="1"/>
  <c r="AH78" i="39"/>
  <c r="AT78" i="39" s="1"/>
  <c r="AB36" i="39"/>
  <c r="AH31" i="39"/>
  <c r="BA129" i="39"/>
  <c r="BA24" i="39"/>
  <c r="AH85" i="39"/>
  <c r="AT85" i="39" s="1"/>
  <c r="BB131" i="39"/>
  <c r="BB30" i="39"/>
  <c r="BB134" i="39"/>
  <c r="AH76" i="39"/>
  <c r="AT76" i="39" s="1"/>
  <c r="BA56" i="39"/>
  <c r="AH28" i="39"/>
  <c r="AT28" i="39" s="1"/>
  <c r="AH55" i="39"/>
  <c r="AT55" i="39" s="1"/>
  <c r="AS128" i="39"/>
  <c r="AS18" i="39"/>
  <c r="AZ14" i="39"/>
  <c r="AH52" i="39"/>
  <c r="AT52" i="39" s="1"/>
  <c r="AR127" i="39"/>
  <c r="AW36" i="39"/>
  <c r="AC72" i="39"/>
  <c r="AW66" i="39"/>
  <c r="AW72" i="39" s="1"/>
  <c r="AH66" i="39"/>
  <c r="AY136" i="39"/>
  <c r="AY44" i="39"/>
  <c r="AC107" i="39"/>
  <c r="AW102" i="39"/>
  <c r="AW107" i="39" s="1"/>
  <c r="AH112" i="39"/>
  <c r="AT112" i="39" s="1"/>
  <c r="AW118" i="39"/>
  <c r="AH92" i="39"/>
  <c r="AT92" i="39" s="1"/>
  <c r="AD119" i="39"/>
  <c r="AC119" i="39"/>
  <c r="AB119" i="39"/>
  <c r="W123" i="39"/>
  <c r="AU119" i="39"/>
  <c r="AU123" i="39" s="1"/>
  <c r="AX51" i="39"/>
  <c r="AU114" i="39"/>
  <c r="AH106" i="39"/>
  <c r="AT106" i="39" s="1"/>
  <c r="W130" i="39"/>
  <c r="W42" i="39"/>
  <c r="AC37" i="39"/>
  <c r="AB37" i="39"/>
  <c r="AU37" i="39"/>
  <c r="AD37" i="39"/>
  <c r="AD107" i="39"/>
  <c r="AC86" i="39"/>
  <c r="AB57" i="39"/>
  <c r="W58" i="39"/>
  <c r="AU57" i="39"/>
  <c r="AU58" i="39" s="1"/>
  <c r="AD57" i="39"/>
  <c r="AC57" i="39"/>
  <c r="AS131" i="39"/>
  <c r="AS30" i="39"/>
  <c r="AZ25" i="39"/>
  <c r="R127" i="39"/>
  <c r="W126" i="39" s="1"/>
  <c r="AD100" i="39"/>
  <c r="AH81" i="39"/>
  <c r="AT81" i="39" s="1"/>
  <c r="AS56" i="39"/>
  <c r="W131" i="39"/>
  <c r="AD25" i="39"/>
  <c r="AC25" i="39"/>
  <c r="AU25" i="39"/>
  <c r="W30" i="39"/>
  <c r="AB25" i="39"/>
  <c r="W129" i="39"/>
  <c r="AC19" i="39"/>
  <c r="W24" i="39"/>
  <c r="AB19" i="39"/>
  <c r="AU19" i="39"/>
  <c r="AD19" i="39"/>
  <c r="BA134" i="39"/>
  <c r="AH51" i="39"/>
  <c r="AH34" i="39"/>
  <c r="AT34" i="39" s="1"/>
  <c r="AS135" i="39"/>
  <c r="AZ22" i="39"/>
  <c r="AZ135" i="39" s="1"/>
  <c r="AV129" i="39"/>
  <c r="AV24" i="39"/>
  <c r="BA131" i="39"/>
  <c r="AV128" i="39"/>
  <c r="AV18" i="39"/>
  <c r="AC36" i="39"/>
  <c r="AC118" i="39"/>
  <c r="R124" i="39"/>
  <c r="K19" i="47" s="1"/>
  <c r="AH63" i="39"/>
  <c r="AT63" i="39" s="1"/>
  <c r="AU93" i="39"/>
  <c r="AD65" i="39"/>
  <c r="AX59" i="39"/>
  <c r="AX65" i="39" s="1"/>
  <c r="AH59" i="39"/>
  <c r="AB50" i="39"/>
  <c r="AH47" i="39"/>
  <c r="AH102" i="39"/>
  <c r="AT102" i="39" s="1"/>
  <c r="AH74" i="39"/>
  <c r="AT74" i="39" s="1"/>
  <c r="AX100" i="39"/>
  <c r="AZ56" i="39"/>
  <c r="AH29" i="39"/>
  <c r="AT29" i="39" s="1"/>
  <c r="AS137" i="39"/>
  <c r="AZ12" i="39"/>
  <c r="AS13" i="39"/>
  <c r="AS134" i="39"/>
  <c r="AZ17" i="39"/>
  <c r="AZ134" i="39" s="1"/>
  <c r="AS129" i="39"/>
  <c r="AS24" i="39"/>
  <c r="AZ19" i="39"/>
  <c r="AH71" i="39"/>
  <c r="AT71" i="39" s="1"/>
  <c r="AH27" i="39"/>
  <c r="AT27" i="39" s="1"/>
  <c r="AY129" i="39"/>
  <c r="AY24" i="39"/>
  <c r="AA127" i="39"/>
  <c r="AQ124" i="39"/>
  <c r="AJ19" i="47" s="1"/>
  <c r="AS107" i="39"/>
  <c r="AZ101" i="39"/>
  <c r="AZ107" i="39" s="1"/>
  <c r="AD118" i="39"/>
  <c r="AX115" i="39"/>
  <c r="AX118" i="39" s="1"/>
  <c r="AS93" i="39"/>
  <c r="AD114" i="39"/>
  <c r="AX108" i="39"/>
  <c r="AX114" i="39" s="1"/>
  <c r="AZ65" i="39"/>
  <c r="W134" i="39"/>
  <c r="AU17" i="39"/>
  <c r="AC17" i="39"/>
  <c r="AB17" i="39"/>
  <c r="AD17" i="39"/>
  <c r="BA130" i="39"/>
  <c r="BA42" i="39"/>
  <c r="AH90" i="39"/>
  <c r="AT90" i="39" s="1"/>
  <c r="AY128" i="39"/>
  <c r="BA136" i="39"/>
  <c r="BA44" i="39"/>
  <c r="AB135" i="39"/>
  <c r="AH22" i="39"/>
  <c r="AH60" i="39"/>
  <c r="AT60" i="39" s="1"/>
  <c r="AB65" i="39"/>
  <c r="AG124" i="39"/>
  <c r="Z19" i="47" s="1"/>
  <c r="BA123" i="39"/>
  <c r="AS123" i="39"/>
  <c r="AZ119" i="39"/>
  <c r="AZ123" i="39" s="1"/>
  <c r="BA114" i="39"/>
  <c r="AH116" i="39"/>
  <c r="AT116" i="39" s="1"/>
  <c r="AB107" i="39"/>
  <c r="AH95" i="39"/>
  <c r="AT95" i="39" s="1"/>
  <c r="AZ66" i="39"/>
  <c r="AZ72" i="39" s="1"/>
  <c r="AS72" i="39"/>
  <c r="AU65" i="39"/>
  <c r="AH69" i="39"/>
  <c r="AT69" i="39" s="1"/>
  <c r="AX86" i="39"/>
  <c r="W128" i="39"/>
  <c r="W18" i="39"/>
  <c r="AU14" i="39"/>
  <c r="AD14" i="39"/>
  <c r="AC14" i="39"/>
  <c r="AB14" i="39"/>
  <c r="AU107" i="39"/>
  <c r="AC73" i="39"/>
  <c r="AB73" i="39"/>
  <c r="AU73" i="39"/>
  <c r="AU79" i="39" s="1"/>
  <c r="AD73" i="39"/>
  <c r="W79" i="39"/>
  <c r="AZ115" i="39"/>
  <c r="AZ118" i="39" s="1"/>
  <c r="AS118" i="39"/>
  <c r="AC93" i="39"/>
  <c r="AZ86" i="39"/>
  <c r="AC53" i="39"/>
  <c r="AW53" i="39" s="1"/>
  <c r="AW56" i="39" s="1"/>
  <c r="AU53" i="39"/>
  <c r="AU56" i="39" s="1"/>
  <c r="AD53" i="39"/>
  <c r="AX53" i="39" s="1"/>
  <c r="AB53" i="39"/>
  <c r="AX31" i="39"/>
  <c r="AX36" i="39" s="1"/>
  <c r="AD36" i="39"/>
  <c r="BA128" i="39"/>
  <c r="BA18" i="39"/>
  <c r="AU135" i="39"/>
  <c r="AB16" i="39"/>
  <c r="AU16" i="39"/>
  <c r="AD16" i="39"/>
  <c r="AX16" i="39" s="1"/>
  <c r="AC16" i="39"/>
  <c r="AW16" i="39" s="1"/>
  <c r="AY137" i="39"/>
  <c r="AY13" i="39"/>
  <c r="AS36" i="39"/>
  <c r="AZ32" i="39"/>
  <c r="AZ36" i="39" s="1"/>
  <c r="AH26" i="39"/>
  <c r="AT26" i="39" s="1"/>
  <c r="AC135" i="39"/>
  <c r="AW22" i="39"/>
  <c r="AW135" i="39" s="1"/>
  <c r="AY131" i="39"/>
  <c r="AY30" i="39"/>
  <c r="W137" i="39"/>
  <c r="AC12" i="39"/>
  <c r="AB12" i="39"/>
  <c r="AU12" i="39"/>
  <c r="AD12" i="39"/>
  <c r="W13" i="39"/>
  <c r="AH21" i="39"/>
  <c r="AT21" i="39" s="1"/>
  <c r="AW93" i="39"/>
  <c r="AS86" i="39"/>
  <c r="AU36" i="39"/>
  <c r="AV131" i="39"/>
  <c r="AV30" i="39"/>
  <c r="AQ127" i="39"/>
  <c r="AH33" i="39"/>
  <c r="AT33" i="39" s="1"/>
  <c r="AD135" i="39"/>
  <c r="AX22" i="39"/>
  <c r="AX135" i="39" s="1"/>
  <c r="AH38" i="39"/>
  <c r="AT38" i="39" s="1"/>
  <c r="AS136" i="39"/>
  <c r="AS44" i="39"/>
  <c r="AZ43" i="39"/>
  <c r="BB128" i="39"/>
  <c r="BB18" i="39"/>
  <c r="AZ295" i="32"/>
  <c r="AZ300" i="32" s="1"/>
  <c r="AS300" i="32"/>
  <c r="AD244" i="32"/>
  <c r="AX238" i="32"/>
  <c r="AX244" i="32" s="1"/>
  <c r="AX225" i="32"/>
  <c r="AX226" i="32" s="1"/>
  <c r="AD226" i="32"/>
  <c r="AS91" i="32"/>
  <c r="AZ86" i="32"/>
  <c r="AZ91" i="32" s="1"/>
  <c r="AC121" i="32"/>
  <c r="AW115" i="32"/>
  <c r="AQ303" i="32"/>
  <c r="AJ18" i="47" s="1"/>
  <c r="AB65" i="32"/>
  <c r="AB310" i="32"/>
  <c r="AH116" i="32"/>
  <c r="AD258" i="32"/>
  <c r="AX256" i="32"/>
  <c r="AX258" i="32" s="1"/>
  <c r="AB158" i="32"/>
  <c r="AH152" i="32"/>
  <c r="AZ145" i="32"/>
  <c r="AB230" i="32"/>
  <c r="AH227" i="32"/>
  <c r="AU172" i="32"/>
  <c r="AB165" i="32"/>
  <c r="AH159" i="32"/>
  <c r="AV172" i="32"/>
  <c r="AC72" i="32"/>
  <c r="AW66" i="32"/>
  <c r="AW72" i="32" s="1"/>
  <c r="AZ146" i="32"/>
  <c r="AZ147" i="32" s="1"/>
  <c r="AS147" i="32"/>
  <c r="AB312" i="32"/>
  <c r="AD300" i="32"/>
  <c r="AX294" i="32"/>
  <c r="AX300" i="32" s="1"/>
  <c r="BA248" i="32"/>
  <c r="AW249" i="32"/>
  <c r="AW255" i="32" s="1"/>
  <c r="AC255" i="32"/>
  <c r="AS244" i="32"/>
  <c r="AS224" i="32"/>
  <c r="AC286" i="32"/>
  <c r="AW280" i="32"/>
  <c r="AW286" i="32" s="1"/>
  <c r="AU224" i="32"/>
  <c r="AH283" i="32"/>
  <c r="AT283" i="32" s="1"/>
  <c r="AB211" i="32"/>
  <c r="AU211" i="32"/>
  <c r="AU217" i="32" s="1"/>
  <c r="AD211" i="32"/>
  <c r="AX211" i="32" s="1"/>
  <c r="AX217" i="32" s="1"/>
  <c r="AC211" i="32"/>
  <c r="AW211" i="32" s="1"/>
  <c r="AW217" i="32" s="1"/>
  <c r="AB199" i="32"/>
  <c r="AD199" i="32"/>
  <c r="AC199" i="32"/>
  <c r="W202" i="32"/>
  <c r="AU199" i="32"/>
  <c r="AU202" i="32" s="1"/>
  <c r="AZ148" i="32"/>
  <c r="AZ151" i="32" s="1"/>
  <c r="AS151" i="32"/>
  <c r="AS138" i="32"/>
  <c r="AZ132" i="32"/>
  <c r="AZ138" i="32" s="1"/>
  <c r="AH214" i="32"/>
  <c r="AT214" i="32" s="1"/>
  <c r="AS145" i="32"/>
  <c r="AS255" i="32"/>
  <c r="AC230" i="32"/>
  <c r="AW227" i="32"/>
  <c r="AW230" i="32" s="1"/>
  <c r="AB191" i="32"/>
  <c r="AB172" i="32"/>
  <c r="AH166" i="32"/>
  <c r="AH162" i="32"/>
  <c r="AT162" i="32" s="1"/>
  <c r="AD165" i="32"/>
  <c r="AX159" i="32"/>
  <c r="AX165" i="32" s="1"/>
  <c r="AZ152" i="32"/>
  <c r="AZ158" i="32" s="1"/>
  <c r="AS158" i="32"/>
  <c r="AY310" i="32"/>
  <c r="AB286" i="32"/>
  <c r="AC224" i="32"/>
  <c r="AH184" i="32"/>
  <c r="AT184" i="32" s="1"/>
  <c r="AW158" i="32"/>
  <c r="AH112" i="32"/>
  <c r="AB114" i="32"/>
  <c r="AX79" i="32"/>
  <c r="AX85" i="32" s="1"/>
  <c r="AD85" i="32"/>
  <c r="AZ59" i="32"/>
  <c r="AZ65" i="32" s="1"/>
  <c r="AS65" i="32"/>
  <c r="AB45" i="32"/>
  <c r="AH134" i="32"/>
  <c r="AT134" i="32" s="1"/>
  <c r="AV114" i="32"/>
  <c r="AZ186" i="32"/>
  <c r="AZ191" i="32" s="1"/>
  <c r="AS191" i="32"/>
  <c r="AH94" i="32"/>
  <c r="AT94" i="32" s="1"/>
  <c r="AZ126" i="32"/>
  <c r="AZ131" i="32" s="1"/>
  <c r="AS131" i="32"/>
  <c r="AU121" i="32"/>
  <c r="AG303" i="32"/>
  <c r="Z18" i="47" s="1"/>
  <c r="AD158" i="32"/>
  <c r="BB313" i="32"/>
  <c r="AU65" i="32"/>
  <c r="AU31" i="32"/>
  <c r="AR304" i="32"/>
  <c r="AH16" i="32"/>
  <c r="AH83" i="32"/>
  <c r="AT83" i="32" s="1"/>
  <c r="AD39" i="32"/>
  <c r="AX36" i="32"/>
  <c r="AX39" i="32" s="1"/>
  <c r="AY307" i="32"/>
  <c r="AY17" i="32"/>
  <c r="AH225" i="32"/>
  <c r="AW28" i="32"/>
  <c r="AW31" i="32" s="1"/>
  <c r="AC31" i="32"/>
  <c r="AD310" i="32"/>
  <c r="AX116" i="32"/>
  <c r="AX310" i="32" s="1"/>
  <c r="AH66" i="32"/>
  <c r="AB72" i="32"/>
  <c r="AS31" i="32"/>
  <c r="AC39" i="32"/>
  <c r="AZ85" i="32"/>
  <c r="AH30" i="32"/>
  <c r="AT30" i="32" s="1"/>
  <c r="AH270" i="32"/>
  <c r="AT270" i="32" s="1"/>
  <c r="AC203" i="32"/>
  <c r="AB203" i="32"/>
  <c r="W208" i="32"/>
  <c r="AU203" i="32"/>
  <c r="AU208" i="32" s="1"/>
  <c r="AD203" i="32"/>
  <c r="AS313" i="32"/>
  <c r="AZ16" i="32"/>
  <c r="AS307" i="32"/>
  <c r="AS17" i="32"/>
  <c r="AZ14" i="32"/>
  <c r="AV316" i="32"/>
  <c r="AV13" i="32"/>
  <c r="AS293" i="32"/>
  <c r="AZ287" i="32"/>
  <c r="AZ293" i="32" s="1"/>
  <c r="AS272" i="32"/>
  <c r="AH56" i="32"/>
  <c r="AT56" i="32" s="1"/>
  <c r="AA305" i="32"/>
  <c r="AV265" i="32"/>
  <c r="AH299" i="32"/>
  <c r="AT299" i="32" s="1"/>
  <c r="AH264" i="32"/>
  <c r="AT264" i="32" s="1"/>
  <c r="AH291" i="32"/>
  <c r="AT291" i="32" s="1"/>
  <c r="AH277" i="32"/>
  <c r="AT277" i="32" s="1"/>
  <c r="AD255" i="32"/>
  <c r="AX249" i="32"/>
  <c r="AS217" i="32"/>
  <c r="AZ203" i="32"/>
  <c r="AZ208" i="32" s="1"/>
  <c r="AS208" i="32"/>
  <c r="AU286" i="32"/>
  <c r="AU279" i="32"/>
  <c r="AH241" i="32"/>
  <c r="AT241" i="32" s="1"/>
  <c r="AZ202" i="32"/>
  <c r="AH278" i="32"/>
  <c r="AT278" i="32" s="1"/>
  <c r="AH240" i="32"/>
  <c r="AT240" i="32" s="1"/>
  <c r="AH251" i="32"/>
  <c r="AT251" i="32" s="1"/>
  <c r="AH234" i="32"/>
  <c r="AT234" i="32" s="1"/>
  <c r="AH249" i="32"/>
  <c r="AD182" i="32"/>
  <c r="AC182" i="32"/>
  <c r="AW182" i="32" s="1"/>
  <c r="AW185" i="32" s="1"/>
  <c r="AB182" i="32"/>
  <c r="AU182" i="32"/>
  <c r="AU185" i="32" s="1"/>
  <c r="AH173" i="32"/>
  <c r="AC165" i="32"/>
  <c r="AW159" i="32"/>
  <c r="AW165" i="32" s="1"/>
  <c r="AH148" i="32"/>
  <c r="AH213" i="32"/>
  <c r="AT213" i="32" s="1"/>
  <c r="AS165" i="32"/>
  <c r="AZ255" i="32"/>
  <c r="AC172" i="32"/>
  <c r="AW166" i="32"/>
  <c r="AW172" i="32" s="1"/>
  <c r="AH280" i="32"/>
  <c r="AH262" i="32"/>
  <c r="AT262" i="32" s="1"/>
  <c r="AC244" i="32"/>
  <c r="AW224" i="32"/>
  <c r="AH219" i="32"/>
  <c r="AT219" i="32" s="1"/>
  <c r="AC158" i="32"/>
  <c r="AU145" i="32"/>
  <c r="AU97" i="32"/>
  <c r="AZ279" i="32"/>
  <c r="AH254" i="32"/>
  <c r="AT254" i="32" s="1"/>
  <c r="AH223" i="32"/>
  <c r="AT223" i="32" s="1"/>
  <c r="AX132" i="32"/>
  <c r="AX138" i="32" s="1"/>
  <c r="AD138" i="32"/>
  <c r="AS310" i="32"/>
  <c r="AZ116" i="32"/>
  <c r="W314" i="32"/>
  <c r="AC50" i="32"/>
  <c r="AD50" i="32"/>
  <c r="AU50" i="32"/>
  <c r="AU314" i="32" s="1"/>
  <c r="AB50" i="32"/>
  <c r="BA191" i="32"/>
  <c r="BA131" i="32"/>
  <c r="AU91" i="32"/>
  <c r="AW16" i="32"/>
  <c r="AZ115" i="32"/>
  <c r="AS121" i="32"/>
  <c r="AH95" i="32"/>
  <c r="AT95" i="32" s="1"/>
  <c r="AH54" i="32"/>
  <c r="AT54" i="32" s="1"/>
  <c r="AX28" i="32"/>
  <c r="AX31" i="32" s="1"/>
  <c r="AD31" i="32"/>
  <c r="AC176" i="32"/>
  <c r="AW176" i="32" s="1"/>
  <c r="AB176" i="32"/>
  <c r="AB179" i="32" s="1"/>
  <c r="AD176" i="32"/>
  <c r="AX176" i="32" s="1"/>
  <c r="AX179" i="32" s="1"/>
  <c r="AU176" i="32"/>
  <c r="AU179" i="32" s="1"/>
  <c r="AG306" i="32"/>
  <c r="AH135" i="32"/>
  <c r="AT135" i="32" s="1"/>
  <c r="AZ53" i="32"/>
  <c r="AZ58" i="32" s="1"/>
  <c r="AS58" i="32"/>
  <c r="AH25" i="32"/>
  <c r="AT25" i="32" s="1"/>
  <c r="AH87" i="32"/>
  <c r="AT87" i="32" s="1"/>
  <c r="AS72" i="32"/>
  <c r="AH20" i="32"/>
  <c r="AT20" i="32" s="1"/>
  <c r="AU310" i="32"/>
  <c r="BB314" i="32"/>
  <c r="AH36" i="32"/>
  <c r="AB39" i="32"/>
  <c r="AW39" i="32"/>
  <c r="AD312" i="32"/>
  <c r="AX102" i="32"/>
  <c r="AX312" i="32" s="1"/>
  <c r="AH238" i="32"/>
  <c r="AH177" i="32"/>
  <c r="AT177" i="32" s="1"/>
  <c r="AB145" i="32"/>
  <c r="AH139" i="32"/>
  <c r="AW132" i="32"/>
  <c r="AW138" i="32" s="1"/>
  <c r="AC138" i="32"/>
  <c r="AW122" i="32"/>
  <c r="AW125" i="32" s="1"/>
  <c r="AC125" i="32"/>
  <c r="AS315" i="32"/>
  <c r="AS110" i="32"/>
  <c r="AZ109" i="32"/>
  <c r="W308" i="32"/>
  <c r="AC47" i="32"/>
  <c r="AU47" i="32"/>
  <c r="AB47" i="32"/>
  <c r="W52" i="32"/>
  <c r="AD47" i="32"/>
  <c r="AB231" i="32"/>
  <c r="AD231" i="32"/>
  <c r="W237" i="32"/>
  <c r="AU231" i="32"/>
  <c r="AU237" i="32" s="1"/>
  <c r="AC231" i="32"/>
  <c r="AS312" i="32"/>
  <c r="AZ102" i="32"/>
  <c r="AZ312" i="32" s="1"/>
  <c r="AZ73" i="32"/>
  <c r="AZ78" i="32" s="1"/>
  <c r="AS78" i="32"/>
  <c r="AD224" i="32"/>
  <c r="AX218" i="32"/>
  <c r="AX224" i="32" s="1"/>
  <c r="AS314" i="32"/>
  <c r="AZ50" i="32"/>
  <c r="AZ314" i="32" s="1"/>
  <c r="BB310" i="32"/>
  <c r="AX40" i="32"/>
  <c r="AX43" i="32" s="1"/>
  <c r="AD43" i="32"/>
  <c r="BA91" i="32"/>
  <c r="AX46" i="32"/>
  <c r="AC73" i="32"/>
  <c r="W78" i="32"/>
  <c r="AU73" i="32"/>
  <c r="AU78" i="32" s="1"/>
  <c r="AD73" i="32"/>
  <c r="AB73" i="32"/>
  <c r="AR306" i="32"/>
  <c r="AZ40" i="32"/>
  <c r="AZ43" i="32" s="1"/>
  <c r="AS43" i="32"/>
  <c r="AH132" i="32"/>
  <c r="AC310" i="32"/>
  <c r="AW116" i="32"/>
  <c r="AW310" i="32" s="1"/>
  <c r="W307" i="32"/>
  <c r="AC14" i="32"/>
  <c r="AU14" i="32"/>
  <c r="AD14" i="32"/>
  <c r="AB14" i="32"/>
  <c r="W17" i="32"/>
  <c r="AH297" i="32"/>
  <c r="AT297" i="32" s="1"/>
  <c r="AX252" i="32"/>
  <c r="AH252" i="32"/>
  <c r="AT252" i="32" s="1"/>
  <c r="AH284" i="32"/>
  <c r="AT284" i="32" s="1"/>
  <c r="AU255" i="32"/>
  <c r="AH233" i="32"/>
  <c r="AT233" i="32" s="1"/>
  <c r="AD286" i="32"/>
  <c r="AX280" i="32"/>
  <c r="AX286" i="32" s="1"/>
  <c r="AS258" i="32"/>
  <c r="AZ256" i="32"/>
  <c r="AZ258" i="32" s="1"/>
  <c r="AS202" i="32"/>
  <c r="AB255" i="32"/>
  <c r="AH196" i="32"/>
  <c r="AT196" i="32" s="1"/>
  <c r="AW173" i="32"/>
  <c r="AU146" i="32"/>
  <c r="AU147" i="32" s="1"/>
  <c r="W147" i="32"/>
  <c r="AD146" i="32"/>
  <c r="AC146" i="32"/>
  <c r="AB146" i="32"/>
  <c r="AH210" i="32"/>
  <c r="AT210" i="32" s="1"/>
  <c r="AH200" i="32"/>
  <c r="AT200" i="32" s="1"/>
  <c r="AZ165" i="32"/>
  <c r="AH216" i="32"/>
  <c r="AT216" i="32" s="1"/>
  <c r="AH181" i="32"/>
  <c r="AT181" i="32" s="1"/>
  <c r="AS179" i="32"/>
  <c r="AX166" i="32"/>
  <c r="AX172" i="32" s="1"/>
  <c r="AD172" i="32"/>
  <c r="AU165" i="32"/>
  <c r="AX148" i="32"/>
  <c r="AY315" i="32"/>
  <c r="AC279" i="32"/>
  <c r="AS172" i="32"/>
  <c r="AH201" i="32"/>
  <c r="AT201" i="32" s="1"/>
  <c r="AH137" i="32"/>
  <c r="AT137" i="32" s="1"/>
  <c r="AH92" i="32"/>
  <c r="AB97" i="32"/>
  <c r="AS279" i="32"/>
  <c r="AC145" i="32"/>
  <c r="AW139" i="32"/>
  <c r="AW145" i="32" s="1"/>
  <c r="AU138" i="32"/>
  <c r="BA310" i="32"/>
  <c r="AS308" i="32"/>
  <c r="AZ47" i="32"/>
  <c r="AQ304" i="32"/>
  <c r="AH195" i="32"/>
  <c r="AT195" i="32" s="1"/>
  <c r="AH168" i="32"/>
  <c r="AT168" i="32" s="1"/>
  <c r="AH236" i="32"/>
  <c r="AT236" i="32" s="1"/>
  <c r="AH124" i="32"/>
  <c r="AT124" i="32" s="1"/>
  <c r="AS114" i="32"/>
  <c r="AC85" i="32"/>
  <c r="AW79" i="32"/>
  <c r="AW85" i="32" s="1"/>
  <c r="AC43" i="32"/>
  <c r="AW40" i="32"/>
  <c r="AW43" i="32" s="1"/>
  <c r="AW97" i="32"/>
  <c r="AH40" i="32"/>
  <c r="AH41" i="32"/>
  <c r="AT41" i="32" s="1"/>
  <c r="AH212" i="32"/>
  <c r="AT212" i="32" s="1"/>
  <c r="AU39" i="32"/>
  <c r="AB85" i="32"/>
  <c r="BA58" i="32"/>
  <c r="BA307" i="32"/>
  <c r="BA316" i="32"/>
  <c r="BA13" i="32"/>
  <c r="AZ72" i="32"/>
  <c r="AS52" i="32"/>
  <c r="AX65" i="32"/>
  <c r="AH49" i="32"/>
  <c r="AT49" i="32" s="1"/>
  <c r="AH26" i="32"/>
  <c r="AT26" i="32" s="1"/>
  <c r="AH18" i="32"/>
  <c r="AB22" i="32"/>
  <c r="AS316" i="32"/>
  <c r="AS13" i="32"/>
  <c r="AZ12" i="32"/>
  <c r="AH133" i="32"/>
  <c r="AT133" i="32" s="1"/>
  <c r="AH61" i="32"/>
  <c r="AT61" i="32" s="1"/>
  <c r="AU266" i="32"/>
  <c r="AU272" i="32" s="1"/>
  <c r="AD266" i="32"/>
  <c r="AC266" i="32"/>
  <c r="AB266" i="32"/>
  <c r="W272" i="32"/>
  <c r="AB149" i="32"/>
  <c r="AD149" i="32"/>
  <c r="AX149" i="32" s="1"/>
  <c r="AC149" i="32"/>
  <c r="AU149" i="32"/>
  <c r="AU151" i="32" s="1"/>
  <c r="AQ306" i="32"/>
  <c r="BB308" i="32"/>
  <c r="AW23" i="32"/>
  <c r="AV315" i="32"/>
  <c r="AV110" i="32"/>
  <c r="BB307" i="32"/>
  <c r="BB17" i="32"/>
  <c r="AB248" i="32"/>
  <c r="AH102" i="32"/>
  <c r="AS248" i="32"/>
  <c r="AZ245" i="32"/>
  <c r="AZ248" i="32" s="1"/>
  <c r="AZ224" i="32"/>
  <c r="AW246" i="32"/>
  <c r="AH253" i="32"/>
  <c r="AT253" i="32" s="1"/>
  <c r="BA315" i="32"/>
  <c r="BA110" i="32"/>
  <c r="AA306" i="32"/>
  <c r="AD121" i="32"/>
  <c r="AX115" i="32"/>
  <c r="BA313" i="32"/>
  <c r="BA17" i="32"/>
  <c r="AH29" i="32"/>
  <c r="AT29" i="32" s="1"/>
  <c r="BA308" i="32"/>
  <c r="AS22" i="32"/>
  <c r="AZ18" i="32"/>
  <c r="AZ22" i="32" s="1"/>
  <c r="W316" i="32"/>
  <c r="W13" i="32"/>
  <c r="AD12" i="32"/>
  <c r="AC12" i="32"/>
  <c r="AU12" i="32"/>
  <c r="AB12" i="32"/>
  <c r="BA300" i="32"/>
  <c r="AR305" i="32"/>
  <c r="AS302" i="32"/>
  <c r="AZ301" i="32"/>
  <c r="AZ302" i="32" s="1"/>
  <c r="AC287" i="32"/>
  <c r="AB287" i="32"/>
  <c r="AU287" i="32"/>
  <c r="AU293" i="32" s="1"/>
  <c r="AD287" i="32"/>
  <c r="W293" i="32"/>
  <c r="AH288" i="32"/>
  <c r="AT288" i="32" s="1"/>
  <c r="AU244" i="32"/>
  <c r="AH239" i="32"/>
  <c r="AT239" i="32" s="1"/>
  <c r="AH220" i="32"/>
  <c r="AT220" i="32" s="1"/>
  <c r="AS198" i="32"/>
  <c r="AZ192" i="32"/>
  <c r="AZ198" i="32" s="1"/>
  <c r="AH256" i="32"/>
  <c r="AB258" i="32"/>
  <c r="AH247" i="32"/>
  <c r="AT247" i="32" s="1"/>
  <c r="AH246" i="32"/>
  <c r="AT246" i="32" s="1"/>
  <c r="AH194" i="32"/>
  <c r="AT194" i="32" s="1"/>
  <c r="AH171" i="32"/>
  <c r="AT171" i="32" s="1"/>
  <c r="W217" i="32"/>
  <c r="AH155" i="32"/>
  <c r="AT155" i="32" s="1"/>
  <c r="AS309" i="32"/>
  <c r="AZ100" i="32"/>
  <c r="AZ309" i="32" s="1"/>
  <c r="AX227" i="32"/>
  <c r="AX230" i="32" s="1"/>
  <c r="AD230" i="32"/>
  <c r="AH206" i="32"/>
  <c r="AT206" i="32" s="1"/>
  <c r="AH160" i="32"/>
  <c r="AT160" i="32" s="1"/>
  <c r="W151" i="32"/>
  <c r="AW279" i="32"/>
  <c r="AZ172" i="32"/>
  <c r="AC312" i="32"/>
  <c r="AW102" i="32"/>
  <c r="AW312" i="32" s="1"/>
  <c r="AH141" i="32"/>
  <c r="AT141" i="32" s="1"/>
  <c r="AH105" i="32"/>
  <c r="AT105" i="32" s="1"/>
  <c r="AX66" i="32"/>
  <c r="AX72" i="32" s="1"/>
  <c r="AD72" i="32"/>
  <c r="AB244" i="32"/>
  <c r="AX139" i="32"/>
  <c r="AX145" i="32" s="1"/>
  <c r="AD145" i="32"/>
  <c r="AS97" i="32"/>
  <c r="AZ92" i="32"/>
  <c r="AZ97" i="32" s="1"/>
  <c r="AH150" i="32"/>
  <c r="AT150" i="32" s="1"/>
  <c r="AH140" i="32"/>
  <c r="AT140" i="32" s="1"/>
  <c r="BB315" i="32"/>
  <c r="AS108" i="32"/>
  <c r="AY308" i="32"/>
  <c r="AH115" i="32"/>
  <c r="AB121" i="32"/>
  <c r="W315" i="32"/>
  <c r="AD97" i="32"/>
  <c r="W313" i="32"/>
  <c r="AD125" i="32"/>
  <c r="AH143" i="32"/>
  <c r="AT143" i="32" s="1"/>
  <c r="AV308" i="32"/>
  <c r="AH197" i="32"/>
  <c r="AT197" i="32" s="1"/>
  <c r="AY108" i="32"/>
  <c r="AS27" i="32"/>
  <c r="AZ23" i="32"/>
  <c r="AZ27" i="32" s="1"/>
  <c r="AH79" i="32"/>
  <c r="BB316" i="32"/>
  <c r="BB13" i="32"/>
  <c r="AH99" i="32"/>
  <c r="AT99" i="32" s="1"/>
  <c r="AD65" i="32"/>
  <c r="AH23" i="32"/>
  <c r="AV313" i="32"/>
  <c r="AA303" i="32"/>
  <c r="T18" i="47" s="1"/>
  <c r="AC65" i="32"/>
  <c r="AB31" i="32"/>
  <c r="AS39" i="32"/>
  <c r="AH70" i="32"/>
  <c r="AT70" i="32" s="1"/>
  <c r="AH34" i="32"/>
  <c r="AT34" i="32" s="1"/>
  <c r="AC97" i="32"/>
  <c r="AS73" i="31"/>
  <c r="AW66" i="31"/>
  <c r="AZ52" i="31"/>
  <c r="AC81" i="31"/>
  <c r="AW44" i="31"/>
  <c r="AC48" i="31"/>
  <c r="AH63" i="31"/>
  <c r="AT63" i="31" s="1"/>
  <c r="AH59" i="31"/>
  <c r="AT59" i="31" s="1"/>
  <c r="AW55" i="31"/>
  <c r="AH55" i="31"/>
  <c r="AT55" i="31" s="1"/>
  <c r="R75" i="31"/>
  <c r="AA75" i="31"/>
  <c r="BB48" i="31"/>
  <c r="AH37" i="31"/>
  <c r="AT37" i="31" s="1"/>
  <c r="AS32" i="31"/>
  <c r="AV87" i="31"/>
  <c r="AV25" i="31"/>
  <c r="AS84" i="31"/>
  <c r="AZ14" i="31"/>
  <c r="AZ84" i="31" s="1"/>
  <c r="AB15" i="31"/>
  <c r="AH12" i="31"/>
  <c r="AH46" i="31"/>
  <c r="AT46" i="31" s="1"/>
  <c r="BA85" i="31"/>
  <c r="AA74" i="31"/>
  <c r="T17" i="47" s="1"/>
  <c r="BA43" i="31"/>
  <c r="AC19" i="31"/>
  <c r="AW16" i="31"/>
  <c r="AW19" i="31" s="1"/>
  <c r="AU15" i="31"/>
  <c r="AU57" i="31"/>
  <c r="AS79" i="31"/>
  <c r="AD79" i="31"/>
  <c r="AB23" i="31"/>
  <c r="AH20" i="31"/>
  <c r="AS43" i="31"/>
  <c r="AY87" i="31"/>
  <c r="AY25" i="31"/>
  <c r="AU32" i="31"/>
  <c r="AB19" i="31"/>
  <c r="AV19" i="31"/>
  <c r="AX68" i="31"/>
  <c r="AX73" i="31" s="1"/>
  <c r="AD73" i="31"/>
  <c r="AH60" i="31"/>
  <c r="AT60" i="31" s="1"/>
  <c r="AH45" i="31"/>
  <c r="AT45" i="31" s="1"/>
  <c r="BA79" i="31"/>
  <c r="BA32" i="31"/>
  <c r="R74" i="31"/>
  <c r="K17" i="47" s="1"/>
  <c r="AC85" i="31"/>
  <c r="AW30" i="31"/>
  <c r="BB79" i="31"/>
  <c r="BB32" i="31"/>
  <c r="AC84" i="31"/>
  <c r="AW14" i="31"/>
  <c r="AW15" i="31" s="1"/>
  <c r="AC32" i="31"/>
  <c r="AW27" i="31"/>
  <c r="AD19" i="31"/>
  <c r="AX16" i="31"/>
  <c r="AX19" i="31" s="1"/>
  <c r="AU81" i="31"/>
  <c r="AU48" i="31"/>
  <c r="AD81" i="31"/>
  <c r="AD48" i="31"/>
  <c r="AX44" i="31"/>
  <c r="AH62" i="31"/>
  <c r="AT62" i="31" s="1"/>
  <c r="AS57" i="31"/>
  <c r="AZ53" i="31"/>
  <c r="AZ57" i="31" s="1"/>
  <c r="AD85" i="31"/>
  <c r="AX30" i="31"/>
  <c r="AX85" i="31" s="1"/>
  <c r="AB57" i="31"/>
  <c r="AH53" i="31"/>
  <c r="AH28" i="31"/>
  <c r="AT28" i="31" s="1"/>
  <c r="AH54" i="31"/>
  <c r="AT54" i="31" s="1"/>
  <c r="BA81" i="31"/>
  <c r="BA48" i="31"/>
  <c r="AH14" i="31"/>
  <c r="AS15" i="31"/>
  <c r="BB78" i="31"/>
  <c r="AB73" i="31"/>
  <c r="AH68" i="31"/>
  <c r="AW73" i="31"/>
  <c r="AG77" i="31"/>
  <c r="AV81" i="31"/>
  <c r="AV48" i="31"/>
  <c r="AD38" i="31"/>
  <c r="AX33" i="31"/>
  <c r="AX38" i="31" s="1"/>
  <c r="AU85" i="31"/>
  <c r="BA78" i="31"/>
  <c r="AH42" i="31"/>
  <c r="AT42" i="31" s="1"/>
  <c r="AH35" i="31"/>
  <c r="AT35" i="31" s="1"/>
  <c r="AX84" i="31"/>
  <c r="AD57" i="31"/>
  <c r="AX53" i="31"/>
  <c r="AX57" i="31" s="1"/>
  <c r="AH27" i="31"/>
  <c r="AT27" i="31" s="1"/>
  <c r="AS87" i="31"/>
  <c r="AS25" i="31"/>
  <c r="AZ24" i="31"/>
  <c r="AZ16" i="31"/>
  <c r="AZ19" i="31" s="1"/>
  <c r="AS19" i="31"/>
  <c r="AC23" i="31"/>
  <c r="AW20" i="31"/>
  <c r="AW23" i="31" s="1"/>
  <c r="AD41" i="31"/>
  <c r="W43" i="31"/>
  <c r="AU41" i="31"/>
  <c r="AU43" i="31" s="1"/>
  <c r="AC41" i="31"/>
  <c r="AB41" i="31"/>
  <c r="AQ74" i="31"/>
  <c r="AJ17" i="47" s="1"/>
  <c r="AH30" i="31"/>
  <c r="AH21" i="31"/>
  <c r="AT21" i="31" s="1"/>
  <c r="AX15" i="31"/>
  <c r="AB38" i="31"/>
  <c r="AS67" i="31"/>
  <c r="AZ65" i="31"/>
  <c r="AZ67" i="31" s="1"/>
  <c r="AU58" i="31"/>
  <c r="AU64" i="31" s="1"/>
  <c r="AB58" i="31"/>
  <c r="W64" i="31"/>
  <c r="AD58" i="31"/>
  <c r="AC58" i="31"/>
  <c r="AC73" i="31"/>
  <c r="AB81" i="31"/>
  <c r="AB48" i="31"/>
  <c r="AH44" i="31"/>
  <c r="R77" i="31"/>
  <c r="W76" i="31" s="1"/>
  <c r="AU38" i="31"/>
  <c r="AY78" i="31"/>
  <c r="AA77" i="31"/>
  <c r="AS78" i="31"/>
  <c r="AD23" i="31"/>
  <c r="AX20" i="31"/>
  <c r="AX23" i="31" s="1"/>
  <c r="AC38" i="31"/>
  <c r="AC79" i="31"/>
  <c r="AD84" i="31"/>
  <c r="AB85" i="31"/>
  <c r="AH34" i="31"/>
  <c r="AT34" i="31" s="1"/>
  <c r="AH33" i="31"/>
  <c r="AZ73" i="31"/>
  <c r="AH66" i="31"/>
  <c r="AT66" i="31" s="1"/>
  <c r="AH69" i="31"/>
  <c r="AT69" i="31" s="1"/>
  <c r="W86" i="31"/>
  <c r="AU39" i="31"/>
  <c r="W40" i="31"/>
  <c r="AD39" i="31"/>
  <c r="AC39" i="31"/>
  <c r="AB39" i="31"/>
  <c r="AH61" i="31"/>
  <c r="AT61" i="31" s="1"/>
  <c r="AH47" i="31"/>
  <c r="AT47" i="31" s="1"/>
  <c r="AR75" i="31"/>
  <c r="AV79" i="31"/>
  <c r="AR77" i="31"/>
  <c r="AQ77" i="31"/>
  <c r="AZ30" i="31"/>
  <c r="AZ85" i="31" s="1"/>
  <c r="AS85" i="31"/>
  <c r="AW53" i="31"/>
  <c r="AC57" i="31"/>
  <c r="AV85" i="31"/>
  <c r="AD32" i="31"/>
  <c r="AB79" i="31"/>
  <c r="AH18" i="31"/>
  <c r="AT18" i="31" s="1"/>
  <c r="AS81" i="31"/>
  <c r="AS48" i="31"/>
  <c r="AZ44" i="31"/>
  <c r="BB86" i="31"/>
  <c r="BB40" i="31"/>
  <c r="AG75" i="31"/>
  <c r="AH16" i="31"/>
  <c r="AH89" i="30"/>
  <c r="AT89" i="30" s="1"/>
  <c r="AH96" i="30"/>
  <c r="AT96" i="30" s="1"/>
  <c r="AH78" i="30"/>
  <c r="AT78" i="30" s="1"/>
  <c r="AV54" i="30"/>
  <c r="AW54" i="30"/>
  <c r="AC111" i="30"/>
  <c r="AW20" i="30"/>
  <c r="AW111" i="30" s="1"/>
  <c r="AH83" i="30"/>
  <c r="AT83" i="30" s="1"/>
  <c r="AU61" i="30"/>
  <c r="AV105" i="30"/>
  <c r="AQ101" i="30"/>
  <c r="AH39" i="30"/>
  <c r="AT39" i="30" s="1"/>
  <c r="BB112" i="30"/>
  <c r="BB30" i="30"/>
  <c r="AH95" i="30"/>
  <c r="AT95" i="30" s="1"/>
  <c r="AZ54" i="30"/>
  <c r="AS107" i="30"/>
  <c r="AG100" i="30"/>
  <c r="Z16" i="47" s="1"/>
  <c r="AW65" i="30"/>
  <c r="AH52" i="30"/>
  <c r="AT52" i="30" s="1"/>
  <c r="W113" i="30"/>
  <c r="AD16" i="30"/>
  <c r="AC16" i="30"/>
  <c r="AB16" i="30"/>
  <c r="W17" i="30"/>
  <c r="AU16" i="30"/>
  <c r="AV104" i="30"/>
  <c r="AZ28" i="30"/>
  <c r="AS28" i="30"/>
  <c r="BA112" i="30"/>
  <c r="BA30" i="30"/>
  <c r="AX63" i="30"/>
  <c r="AX65" i="30" s="1"/>
  <c r="AD65" i="30"/>
  <c r="AX111" i="30"/>
  <c r="W105" i="30"/>
  <c r="AB18" i="30"/>
  <c r="AU18" i="30"/>
  <c r="AD18" i="30"/>
  <c r="AC18" i="30"/>
  <c r="W23" i="30"/>
  <c r="AH80" i="30"/>
  <c r="AT80" i="30" s="1"/>
  <c r="AW71" i="30"/>
  <c r="AS54" i="30"/>
  <c r="AC65" i="30"/>
  <c r="AR100" i="30"/>
  <c r="AK16" i="47" s="1"/>
  <c r="AS110" i="30"/>
  <c r="AZ14" i="30"/>
  <c r="W107" i="30"/>
  <c r="AU32" i="30"/>
  <c r="AD32" i="30"/>
  <c r="AD37" i="30" s="1"/>
  <c r="AC32" i="30"/>
  <c r="AB32" i="30"/>
  <c r="AD111" i="30"/>
  <c r="AZ62" i="30"/>
  <c r="AZ65" i="30" s="1"/>
  <c r="AS65" i="30"/>
  <c r="AS81" i="30"/>
  <c r="AZ77" i="30"/>
  <c r="AZ81" i="30" s="1"/>
  <c r="AZ86" i="30"/>
  <c r="AZ92" i="30" s="1"/>
  <c r="AS92" i="30"/>
  <c r="AH68" i="30"/>
  <c r="AT68" i="30" s="1"/>
  <c r="AS44" i="30"/>
  <c r="AZ38" i="30"/>
  <c r="AZ44" i="30" s="1"/>
  <c r="R101" i="30"/>
  <c r="AA101" i="30"/>
  <c r="AH70" i="30"/>
  <c r="AT70" i="30" s="1"/>
  <c r="AH55" i="30"/>
  <c r="AB61" i="30"/>
  <c r="AH46" i="30"/>
  <c r="AT46" i="30" s="1"/>
  <c r="W81" i="30"/>
  <c r="AB76" i="30"/>
  <c r="AC76" i="30"/>
  <c r="AU76" i="30"/>
  <c r="AU81" i="30" s="1"/>
  <c r="AD76" i="30"/>
  <c r="AC71" i="30"/>
  <c r="AV112" i="30"/>
  <c r="AV30" i="30"/>
  <c r="AY104" i="30"/>
  <c r="W112" i="30"/>
  <c r="W30" i="30"/>
  <c r="AC29" i="30"/>
  <c r="AB29" i="30"/>
  <c r="AU29" i="30"/>
  <c r="AD29" i="30"/>
  <c r="AY107" i="30"/>
  <c r="AY105" i="30"/>
  <c r="AY23" i="30"/>
  <c r="AC54" i="30"/>
  <c r="AS15" i="30"/>
  <c r="AS105" i="30"/>
  <c r="AS99" i="30"/>
  <c r="AH62" i="30"/>
  <c r="AB65" i="30"/>
  <c r="AC92" i="30"/>
  <c r="AW86" i="30"/>
  <c r="AW92" i="30" s="1"/>
  <c r="AH49" i="30"/>
  <c r="AB54" i="30"/>
  <c r="AC82" i="30"/>
  <c r="AB82" i="30"/>
  <c r="AD82" i="30"/>
  <c r="AU82" i="30"/>
  <c r="AU85" i="30" s="1"/>
  <c r="W85" i="30"/>
  <c r="AC93" i="30"/>
  <c r="AB93" i="30"/>
  <c r="AU93" i="30"/>
  <c r="AU99" i="30" s="1"/>
  <c r="AD93" i="30"/>
  <c r="W99" i="30"/>
  <c r="AZ74" i="30"/>
  <c r="AZ75" i="30" s="1"/>
  <c r="AS75" i="30"/>
  <c r="AX66" i="30"/>
  <c r="AX71" i="30" s="1"/>
  <c r="AD71" i="30"/>
  <c r="R100" i="30"/>
  <c r="K16" i="47" s="1"/>
  <c r="BB104" i="30"/>
  <c r="AH63" i="30"/>
  <c r="AT63" i="30" s="1"/>
  <c r="AW55" i="30"/>
  <c r="AW61" i="30" s="1"/>
  <c r="AC61" i="30"/>
  <c r="AS112" i="30"/>
  <c r="AZ29" i="30"/>
  <c r="AS30" i="30"/>
  <c r="AB111" i="30"/>
  <c r="AH20" i="30"/>
  <c r="AY113" i="30"/>
  <c r="AY17" i="30"/>
  <c r="W110" i="30"/>
  <c r="AU14" i="30"/>
  <c r="AU110" i="30" s="1"/>
  <c r="AB14" i="30"/>
  <c r="AD14" i="30"/>
  <c r="AC14" i="30"/>
  <c r="AS104" i="30"/>
  <c r="AZ46" i="30"/>
  <c r="AZ48" i="30" s="1"/>
  <c r="AS48" i="30"/>
  <c r="AX38" i="30"/>
  <c r="AX44" i="30" s="1"/>
  <c r="AD44" i="30"/>
  <c r="AH19" i="30"/>
  <c r="AT19" i="30" s="1"/>
  <c r="AS37" i="30"/>
  <c r="AB92" i="30"/>
  <c r="AH86" i="30"/>
  <c r="AC72" i="30"/>
  <c r="AU72" i="30"/>
  <c r="AU75" i="30" s="1"/>
  <c r="AD72" i="30"/>
  <c r="AB72" i="30"/>
  <c r="W75" i="30"/>
  <c r="AZ55" i="30"/>
  <c r="AZ61" i="30" s="1"/>
  <c r="AS61" i="30"/>
  <c r="BA85" i="30"/>
  <c r="BB15" i="30"/>
  <c r="AD61" i="30"/>
  <c r="AX55" i="30"/>
  <c r="AX61" i="30" s="1"/>
  <c r="AS113" i="30"/>
  <c r="AS17" i="30"/>
  <c r="AZ16" i="30"/>
  <c r="AZ37" i="30"/>
  <c r="AB24" i="30"/>
  <c r="W28" i="30"/>
  <c r="AU24" i="30"/>
  <c r="AU28" i="30" s="1"/>
  <c r="AD24" i="30"/>
  <c r="AC24" i="30"/>
  <c r="AH33" i="30"/>
  <c r="AT33" i="30" s="1"/>
  <c r="AZ71" i="30"/>
  <c r="AH64" i="30"/>
  <c r="AT64" i="30" s="1"/>
  <c r="BB113" i="30"/>
  <c r="BB17" i="30"/>
  <c r="AQ103" i="30"/>
  <c r="AH69" i="30"/>
  <c r="AT69" i="30" s="1"/>
  <c r="AC44" i="30"/>
  <c r="AW38" i="30"/>
  <c r="AW44" i="30" s="1"/>
  <c r="AH27" i="30"/>
  <c r="AT27" i="30" s="1"/>
  <c r="AV110" i="30"/>
  <c r="AX49" i="30"/>
  <c r="AX54" i="30" s="1"/>
  <c r="AD54" i="30"/>
  <c r="AB71" i="30"/>
  <c r="AH66" i="30"/>
  <c r="AX86" i="30"/>
  <c r="AX92" i="30" s="1"/>
  <c r="AD92" i="30"/>
  <c r="AS85" i="30"/>
  <c r="AZ82" i="30"/>
  <c r="AZ85" i="30" s="1"/>
  <c r="AS111" i="30"/>
  <c r="AZ20" i="30"/>
  <c r="AZ111" i="30" s="1"/>
  <c r="BA104" i="30"/>
  <c r="BB105" i="30"/>
  <c r="BB23" i="30"/>
  <c r="W104" i="30"/>
  <c r="AH43" i="30"/>
  <c r="AT43" i="30" s="1"/>
  <c r="AZ107" i="30"/>
  <c r="AH22" i="30"/>
  <c r="AT22" i="30" s="1"/>
  <c r="AS71" i="30"/>
  <c r="AX31" i="30"/>
  <c r="BA111" i="30"/>
  <c r="BA23" i="30"/>
  <c r="AV113" i="30"/>
  <c r="AV17" i="30"/>
  <c r="AA103" i="30"/>
  <c r="AB44" i="30"/>
  <c r="AH38" i="30"/>
  <c r="AS201" i="29"/>
  <c r="AS137" i="29"/>
  <c r="AZ136" i="29"/>
  <c r="AS188" i="29"/>
  <c r="AZ182" i="29"/>
  <c r="AZ188" i="29" s="1"/>
  <c r="AH157" i="29"/>
  <c r="AD159" i="29"/>
  <c r="AD200" i="29" s="1"/>
  <c r="AC159" i="29"/>
  <c r="AW159" i="29" s="1"/>
  <c r="AW200" i="29" s="1"/>
  <c r="AB159" i="29"/>
  <c r="AB161" i="29" s="1"/>
  <c r="AU159" i="29"/>
  <c r="AU161" i="29" s="1"/>
  <c r="AW172" i="29"/>
  <c r="AH138" i="29"/>
  <c r="AH154" i="29"/>
  <c r="AT154" i="29" s="1"/>
  <c r="AB156" i="29"/>
  <c r="AU117" i="29"/>
  <c r="AS64" i="29"/>
  <c r="W202" i="29"/>
  <c r="AD12" i="29"/>
  <c r="AC12" i="29"/>
  <c r="AU12" i="29"/>
  <c r="AB12" i="29"/>
  <c r="W13" i="29"/>
  <c r="AH184" i="29"/>
  <c r="AT184" i="29" s="1"/>
  <c r="AV172" i="29"/>
  <c r="AS181" i="29"/>
  <c r="AS196" i="29"/>
  <c r="AZ167" i="29"/>
  <c r="AZ196" i="29" s="1"/>
  <c r="AW157" i="29"/>
  <c r="AD178" i="29"/>
  <c r="AX178" i="29" s="1"/>
  <c r="AU178" i="29"/>
  <c r="AU199" i="29" s="1"/>
  <c r="AB178" i="29"/>
  <c r="AB199" i="29" s="1"/>
  <c r="AC178" i="29"/>
  <c r="AW178" i="29" s="1"/>
  <c r="AW181" i="29" s="1"/>
  <c r="AX173" i="29"/>
  <c r="AX175" i="29" s="1"/>
  <c r="AD175" i="29"/>
  <c r="AX164" i="29"/>
  <c r="AX165" i="29" s="1"/>
  <c r="AD165" i="29"/>
  <c r="AH148" i="29"/>
  <c r="AT148" i="29" s="1"/>
  <c r="AX168" i="29"/>
  <c r="AD172" i="29"/>
  <c r="AH183" i="29"/>
  <c r="AT183" i="29" s="1"/>
  <c r="AV201" i="29"/>
  <c r="AV137" i="29"/>
  <c r="AS135" i="29"/>
  <c r="AZ131" i="29"/>
  <c r="AZ135" i="29" s="1"/>
  <c r="AD152" i="29"/>
  <c r="AH120" i="29"/>
  <c r="AT120" i="29" s="1"/>
  <c r="AH116" i="29"/>
  <c r="AT116" i="29" s="1"/>
  <c r="AW146" i="29"/>
  <c r="AW152" i="29" s="1"/>
  <c r="AC152" i="29"/>
  <c r="AC135" i="29"/>
  <c r="AW130" i="29"/>
  <c r="AW135" i="29" s="1"/>
  <c r="AD129" i="29"/>
  <c r="AX125" i="29"/>
  <c r="AX129" i="29" s="1"/>
  <c r="AS123" i="29"/>
  <c r="AZ118" i="29"/>
  <c r="AZ123" i="29" s="1"/>
  <c r="AH119" i="29"/>
  <c r="AT119" i="29" s="1"/>
  <c r="AX123" i="29"/>
  <c r="AH96" i="29"/>
  <c r="AT96" i="29" s="1"/>
  <c r="AX105" i="29"/>
  <c r="AS93" i="29"/>
  <c r="AZ99" i="29"/>
  <c r="AS81" i="29"/>
  <c r="AZ77" i="29"/>
  <c r="AZ81" i="29" s="1"/>
  <c r="AH63" i="29"/>
  <c r="AT63" i="29" s="1"/>
  <c r="AD81" i="29"/>
  <c r="W161" i="29"/>
  <c r="AH85" i="29"/>
  <c r="AS60" i="29"/>
  <c r="AZ57" i="29"/>
  <c r="AZ60" i="29" s="1"/>
  <c r="AW16" i="29"/>
  <c r="AS27" i="29"/>
  <c r="AZ25" i="29"/>
  <c r="AZ27" i="29" s="1"/>
  <c r="AH80" i="29"/>
  <c r="AT80" i="29" s="1"/>
  <c r="AS34" i="29"/>
  <c r="AH71" i="29"/>
  <c r="AT71" i="29" s="1"/>
  <c r="AR190" i="29"/>
  <c r="AD35" i="29"/>
  <c r="AC35" i="29"/>
  <c r="AB35" i="29"/>
  <c r="W37" i="29"/>
  <c r="AU35" i="29"/>
  <c r="AU37" i="29" s="1"/>
  <c r="AS76" i="29"/>
  <c r="AZ73" i="29"/>
  <c r="AZ76" i="29" s="1"/>
  <c r="AB49" i="29"/>
  <c r="AU24" i="29"/>
  <c r="AU53" i="29"/>
  <c r="AU41" i="29"/>
  <c r="AH176" i="29"/>
  <c r="AZ181" i="29"/>
  <c r="AB196" i="29"/>
  <c r="AH167" i="29"/>
  <c r="AS165" i="29"/>
  <c r="AY201" i="29"/>
  <c r="AY137" i="29"/>
  <c r="AX152" i="29"/>
  <c r="AX130" i="29"/>
  <c r="AX135" i="29" s="1"/>
  <c r="AD135" i="29"/>
  <c r="AC123" i="29"/>
  <c r="AW119" i="29"/>
  <c r="AW123" i="29" s="1"/>
  <c r="BA194" i="29"/>
  <c r="AB81" i="29"/>
  <c r="AH77" i="29"/>
  <c r="AH158" i="29"/>
  <c r="AT158" i="29" s="1"/>
  <c r="AX85" i="29"/>
  <c r="AB99" i="29"/>
  <c r="AH67" i="29"/>
  <c r="AT67" i="29" s="1"/>
  <c r="AS20" i="29"/>
  <c r="AZ18" i="29"/>
  <c r="AZ20" i="29" s="1"/>
  <c r="AQ192" i="29"/>
  <c r="AB64" i="29"/>
  <c r="AH61" i="29"/>
  <c r="AC60" i="29"/>
  <c r="AW57" i="29"/>
  <c r="AW60" i="29" s="1"/>
  <c r="AH25" i="29"/>
  <c r="AB27" i="29"/>
  <c r="BB193" i="29"/>
  <c r="BB17" i="29"/>
  <c r="AB28" i="29"/>
  <c r="AC28" i="29"/>
  <c r="W30" i="29"/>
  <c r="AU28" i="29"/>
  <c r="AU30" i="29" s="1"/>
  <c r="AD28" i="29"/>
  <c r="AG192" i="29"/>
  <c r="AW65" i="29"/>
  <c r="AW68" i="29" s="1"/>
  <c r="AC68" i="29"/>
  <c r="BA60" i="29"/>
  <c r="R190" i="29"/>
  <c r="AA190" i="29"/>
  <c r="AS24" i="29"/>
  <c r="AZ21" i="29"/>
  <c r="AZ24" i="29" s="1"/>
  <c r="BA76" i="29"/>
  <c r="AY193" i="29"/>
  <c r="AW27" i="29"/>
  <c r="AH21" i="29"/>
  <c r="AB24" i="29"/>
  <c r="AZ41" i="29"/>
  <c r="AH29" i="29"/>
  <c r="AT29" i="29" s="1"/>
  <c r="BA145" i="29"/>
  <c r="AB152" i="29"/>
  <c r="AH146" i="29"/>
  <c r="AD139" i="29"/>
  <c r="AC139" i="29"/>
  <c r="AB139" i="29"/>
  <c r="AB145" i="29" s="1"/>
  <c r="AU139" i="29"/>
  <c r="AU145" i="29" s="1"/>
  <c r="AH118" i="29"/>
  <c r="AB123" i="29"/>
  <c r="W111" i="29"/>
  <c r="AU106" i="29"/>
  <c r="AU111" i="29" s="1"/>
  <c r="AD106" i="29"/>
  <c r="AC106" i="29"/>
  <c r="AB106" i="29"/>
  <c r="AB87" i="29"/>
  <c r="AH82" i="29"/>
  <c r="AS199" i="29"/>
  <c r="AZ16" i="29"/>
  <c r="AZ199" i="29" s="1"/>
  <c r="AW75" i="29"/>
  <c r="AX38" i="29"/>
  <c r="AX41" i="29" s="1"/>
  <c r="AD41" i="29"/>
  <c r="AC182" i="29"/>
  <c r="AB182" i="29"/>
  <c r="AD182" i="29"/>
  <c r="W188" i="29"/>
  <c r="AU182" i="29"/>
  <c r="AU188" i="29" s="1"/>
  <c r="AH180" i="29"/>
  <c r="AT180" i="29" s="1"/>
  <c r="AB165" i="29"/>
  <c r="AH162" i="29"/>
  <c r="AD156" i="29"/>
  <c r="AH171" i="29"/>
  <c r="AT171" i="29" s="1"/>
  <c r="BA196" i="29"/>
  <c r="AH149" i="29"/>
  <c r="AT149" i="29" s="1"/>
  <c r="BB172" i="29"/>
  <c r="AZ112" i="29"/>
  <c r="AZ117" i="29" s="1"/>
  <c r="AS117" i="29"/>
  <c r="W145" i="29"/>
  <c r="AC129" i="29"/>
  <c r="AB135" i="29"/>
  <c r="AH130" i="29"/>
  <c r="AS129" i="29"/>
  <c r="AZ124" i="29"/>
  <c r="AZ129" i="29" s="1"/>
  <c r="AH155" i="29"/>
  <c r="AT155" i="29" s="1"/>
  <c r="AU172" i="29"/>
  <c r="AS200" i="29"/>
  <c r="AX94" i="29"/>
  <c r="AX99" i="29" s="1"/>
  <c r="AD99" i="29"/>
  <c r="AU105" i="29"/>
  <c r="AH108" i="29"/>
  <c r="AT108" i="29" s="1"/>
  <c r="AH92" i="29"/>
  <c r="AT92" i="29" s="1"/>
  <c r="AH98" i="29"/>
  <c r="AT98" i="29" s="1"/>
  <c r="AD87" i="29"/>
  <c r="AX82" i="29"/>
  <c r="AC89" i="29"/>
  <c r="W93" i="29"/>
  <c r="AU89" i="29"/>
  <c r="AU93" i="29" s="1"/>
  <c r="AD89" i="29"/>
  <c r="AB89" i="29"/>
  <c r="AH107" i="29"/>
  <c r="AT107" i="29" s="1"/>
  <c r="AB76" i="29"/>
  <c r="AS68" i="29"/>
  <c r="AZ65" i="29"/>
  <c r="AZ68" i="29" s="1"/>
  <c r="AU42" i="29"/>
  <c r="AU45" i="29" s="1"/>
  <c r="W45" i="29"/>
  <c r="AD42" i="29"/>
  <c r="AC42" i="29"/>
  <c r="AB42" i="29"/>
  <c r="AH18" i="29"/>
  <c r="AB20" i="29"/>
  <c r="AA192" i="29"/>
  <c r="AH36" i="29"/>
  <c r="AT36" i="29" s="1"/>
  <c r="AV193" i="29"/>
  <c r="AY202" i="29"/>
  <c r="AY13" i="29"/>
  <c r="AH62" i="29"/>
  <c r="AT62" i="29" s="1"/>
  <c r="AS53" i="29"/>
  <c r="AZ50" i="29"/>
  <c r="AZ53" i="29" s="1"/>
  <c r="R192" i="29"/>
  <c r="W191" i="29" s="1"/>
  <c r="AX65" i="29"/>
  <c r="AX68" i="29" s="1"/>
  <c r="AD68" i="29"/>
  <c r="AH90" i="29"/>
  <c r="AT90" i="29" s="1"/>
  <c r="AH57" i="29"/>
  <c r="AV199" i="29"/>
  <c r="R189" i="29"/>
  <c r="K15" i="47" s="1"/>
  <c r="AB31" i="29"/>
  <c r="AU31" i="29"/>
  <c r="AU34" i="29" s="1"/>
  <c r="AD31" i="29"/>
  <c r="AC31" i="29"/>
  <c r="W34" i="29"/>
  <c r="AU20" i="29"/>
  <c r="AQ190" i="29"/>
  <c r="AW72" i="29"/>
  <c r="AH44" i="29"/>
  <c r="AT44" i="29" s="1"/>
  <c r="AH23" i="29"/>
  <c r="AT23" i="29" s="1"/>
  <c r="AC27" i="29"/>
  <c r="AS41" i="29"/>
  <c r="AH58" i="29"/>
  <c r="AT58" i="29" s="1"/>
  <c r="AB53" i="29"/>
  <c r="AH50" i="29"/>
  <c r="AB41" i="29"/>
  <c r="AH38" i="29"/>
  <c r="AW94" i="29"/>
  <c r="AW99" i="29" s="1"/>
  <c r="AC99" i="29"/>
  <c r="AY194" i="29"/>
  <c r="AA189" i="29"/>
  <c r="T15" i="47" s="1"/>
  <c r="AU64" i="29"/>
  <c r="AH16" i="29"/>
  <c r="AD53" i="29"/>
  <c r="AX50" i="29"/>
  <c r="AX53" i="29" s="1"/>
  <c r="AH177" i="29"/>
  <c r="AT177" i="29" s="1"/>
  <c r="AW196" i="29"/>
  <c r="AC156" i="29"/>
  <c r="W201" i="29"/>
  <c r="AC136" i="29"/>
  <c r="AB136" i="29"/>
  <c r="W137" i="29"/>
  <c r="AU136" i="29"/>
  <c r="AD136" i="29"/>
  <c r="AW129" i="29"/>
  <c r="AS145" i="29"/>
  <c r="AZ138" i="29"/>
  <c r="AZ145" i="29" s="1"/>
  <c r="AH151" i="29"/>
  <c r="AT151" i="29" s="1"/>
  <c r="AW112" i="29"/>
  <c r="AW117" i="29" s="1"/>
  <c r="AC117" i="29"/>
  <c r="AH109" i="29"/>
  <c r="AT109" i="29" s="1"/>
  <c r="BB194" i="29"/>
  <c r="BB87" i="29"/>
  <c r="AZ69" i="29"/>
  <c r="AZ72" i="29" s="1"/>
  <c r="AS72" i="29"/>
  <c r="AH103" i="29"/>
  <c r="AT103" i="29" s="1"/>
  <c r="AU87" i="29"/>
  <c r="W200" i="29"/>
  <c r="AH104" i="29"/>
  <c r="AT104" i="29" s="1"/>
  <c r="W193" i="29"/>
  <c r="AU14" i="29"/>
  <c r="W17" i="29"/>
  <c r="AD14" i="29"/>
  <c r="AB14" i="29"/>
  <c r="AC14" i="29"/>
  <c r="AS202" i="29"/>
  <c r="AS13" i="29"/>
  <c r="AZ12" i="29"/>
  <c r="AQ189" i="29"/>
  <c r="AJ15" i="47" s="1"/>
  <c r="AW87" i="29"/>
  <c r="W199" i="29"/>
  <c r="AS56" i="29"/>
  <c r="AZ54" i="29"/>
  <c r="AZ56" i="29" s="1"/>
  <c r="AD20" i="29"/>
  <c r="AX18" i="29"/>
  <c r="AX20" i="29" s="1"/>
  <c r="BB202" i="29"/>
  <c r="BB13" i="29"/>
  <c r="AC72" i="29"/>
  <c r="AS37" i="29"/>
  <c r="AW21" i="29"/>
  <c r="AW24" i="29" s="1"/>
  <c r="AC24" i="29"/>
  <c r="AC20" i="29"/>
  <c r="AS49" i="29"/>
  <c r="AH51" i="29"/>
  <c r="AT51" i="29" s="1"/>
  <c r="AC53" i="29"/>
  <c r="AW50" i="29"/>
  <c r="AW53" i="29" s="1"/>
  <c r="AH26" i="29"/>
  <c r="AT26" i="29" s="1"/>
  <c r="AS17" i="29"/>
  <c r="AH185" i="29"/>
  <c r="AT185" i="29" s="1"/>
  <c r="AZ157" i="29"/>
  <c r="AZ161" i="29" s="1"/>
  <c r="AS161" i="29"/>
  <c r="AX177" i="29"/>
  <c r="AD196" i="29"/>
  <c r="AC196" i="29"/>
  <c r="AH142" i="29"/>
  <c r="AT142" i="29" s="1"/>
  <c r="AB129" i="29"/>
  <c r="AH124" i="29"/>
  <c r="AH168" i="29"/>
  <c r="AT168" i="29" s="1"/>
  <c r="AC172" i="29"/>
  <c r="AS172" i="29"/>
  <c r="AZ166" i="29"/>
  <c r="AH127" i="29"/>
  <c r="AT127" i="29" s="1"/>
  <c r="AV135" i="29"/>
  <c r="AH126" i="29"/>
  <c r="AT126" i="29" s="1"/>
  <c r="AX112" i="29"/>
  <c r="AX117" i="29" s="1"/>
  <c r="AD117" i="29"/>
  <c r="AZ101" i="29"/>
  <c r="AZ105" i="29" s="1"/>
  <c r="AS105" i="29"/>
  <c r="AZ200" i="29"/>
  <c r="AS194" i="29"/>
  <c r="AZ82" i="29"/>
  <c r="AS87" i="29"/>
  <c r="AH69" i="29"/>
  <c r="AB72" i="29"/>
  <c r="W194" i="29"/>
  <c r="AG189" i="29"/>
  <c r="Z15" i="47" s="1"/>
  <c r="AX61" i="29"/>
  <c r="AX64" i="29" s="1"/>
  <c r="AD64" i="29"/>
  <c r="AD60" i="29"/>
  <c r="AX57" i="29"/>
  <c r="AX60" i="29" s="1"/>
  <c r="AR189" i="29"/>
  <c r="AK15" i="47" s="1"/>
  <c r="BB200" i="29"/>
  <c r="AH113" i="29"/>
  <c r="AT113" i="29" s="1"/>
  <c r="AW64" i="29"/>
  <c r="AH15" i="29"/>
  <c r="AT15" i="29" s="1"/>
  <c r="AH75" i="29"/>
  <c r="AT75" i="29" s="1"/>
  <c r="AV202" i="29"/>
  <c r="AV13" i="29"/>
  <c r="AZ37" i="29"/>
  <c r="AX21" i="29"/>
  <c r="AX24" i="29" s="1"/>
  <c r="AD24" i="29"/>
  <c r="AZ49" i="29"/>
  <c r="AH33" i="29"/>
  <c r="AT33" i="29" s="1"/>
  <c r="AC41" i="29"/>
  <c r="AW38" i="29"/>
  <c r="AW41" i="29" s="1"/>
  <c r="AS193" i="29"/>
  <c r="AD58" i="32" l="1"/>
  <c r="AX46" i="29"/>
  <c r="AX49" i="29" s="1"/>
  <c r="AZ313" i="32"/>
  <c r="AW186" i="32"/>
  <c r="AW191" i="32" s="1"/>
  <c r="AC175" i="29"/>
  <c r="AW86" i="32"/>
  <c r="AW91" i="32" s="1"/>
  <c r="AB25" i="31"/>
  <c r="X304" i="32"/>
  <c r="K18" i="47"/>
  <c r="X167" i="40"/>
  <c r="K20" i="47"/>
  <c r="AH173" i="29"/>
  <c r="AH175" i="29" s="1"/>
  <c r="AC58" i="32"/>
  <c r="AD15" i="30"/>
  <c r="AW265" i="32"/>
  <c r="AH46" i="29"/>
  <c r="AT46" i="29" s="1"/>
  <c r="AT49" i="29" s="1"/>
  <c r="AU179" i="40"/>
  <c r="AC110" i="32"/>
  <c r="AC265" i="32"/>
  <c r="AC110" i="40"/>
  <c r="AB19" i="40"/>
  <c r="AW100" i="32"/>
  <c r="AW309" i="32" s="1"/>
  <c r="AU178" i="40"/>
  <c r="AD25" i="31"/>
  <c r="AC309" i="32"/>
  <c r="AD53" i="40"/>
  <c r="AY74" i="31"/>
  <c r="AR17" i="47" s="1"/>
  <c r="AH261" i="32"/>
  <c r="AT261" i="32" s="1"/>
  <c r="AT265" i="32" s="1"/>
  <c r="W167" i="40"/>
  <c r="AB179" i="40"/>
  <c r="AU25" i="31"/>
  <c r="AB265" i="32"/>
  <c r="AH109" i="40"/>
  <c r="AH110" i="40" s="1"/>
  <c r="AU172" i="40"/>
  <c r="AH49" i="31"/>
  <c r="AT49" i="31" s="1"/>
  <c r="AT52" i="31" s="1"/>
  <c r="AH52" i="40"/>
  <c r="AT52" i="40" s="1"/>
  <c r="AW85" i="31"/>
  <c r="AW27" i="32"/>
  <c r="AC105" i="29"/>
  <c r="AH86" i="32"/>
  <c r="AH91" i="32" s="1"/>
  <c r="AS191" i="29"/>
  <c r="AD87" i="31"/>
  <c r="AC27" i="32"/>
  <c r="AH100" i="29"/>
  <c r="AH105" i="29" s="1"/>
  <c r="AH24" i="31"/>
  <c r="AH87" i="31" s="1"/>
  <c r="AW109" i="40"/>
  <c r="AW110" i="40" s="1"/>
  <c r="AW52" i="40"/>
  <c r="AW53" i="40" s="1"/>
  <c r="AC25" i="31"/>
  <c r="AH54" i="29"/>
  <c r="AH56" i="29" s="1"/>
  <c r="AC49" i="29"/>
  <c r="AW24" i="31"/>
  <c r="AW25" i="31" s="1"/>
  <c r="AD179" i="40"/>
  <c r="AH65" i="31"/>
  <c r="AT65" i="31" s="1"/>
  <c r="AT67" i="31" s="1"/>
  <c r="AD25" i="40"/>
  <c r="AC92" i="40"/>
  <c r="AD92" i="40"/>
  <c r="AD38" i="40"/>
  <c r="AX92" i="40"/>
  <c r="AX54" i="29"/>
  <c r="AX56" i="29" s="1"/>
  <c r="AW126" i="32"/>
  <c r="AW131" i="32" s="1"/>
  <c r="AX100" i="32"/>
  <c r="AX309" i="32" s="1"/>
  <c r="AD130" i="40"/>
  <c r="AB172" i="40"/>
  <c r="AH12" i="30"/>
  <c r="AT12" i="30" s="1"/>
  <c r="AZ172" i="29"/>
  <c r="AD27" i="32"/>
  <c r="AW248" i="32"/>
  <c r="AD309" i="32"/>
  <c r="AD170" i="40"/>
  <c r="AC15" i="30"/>
  <c r="AD67" i="31"/>
  <c r="AU25" i="40"/>
  <c r="AX12" i="30"/>
  <c r="AC67" i="31"/>
  <c r="AD191" i="32"/>
  <c r="AH186" i="32"/>
  <c r="AT186" i="32" s="1"/>
  <c r="AT191" i="32" s="1"/>
  <c r="AX34" i="40"/>
  <c r="AX172" i="40" s="1"/>
  <c r="AW67" i="31"/>
  <c r="AD110" i="32"/>
  <c r="AU170" i="40"/>
  <c r="AH109" i="32"/>
  <c r="AT109" i="32" s="1"/>
  <c r="AH34" i="40"/>
  <c r="AT34" i="40" s="1"/>
  <c r="AT38" i="40" s="1"/>
  <c r="AH53" i="32"/>
  <c r="AH58" i="32" s="1"/>
  <c r="AC124" i="40"/>
  <c r="AH100" i="32"/>
  <c r="AH309" i="32" s="1"/>
  <c r="AS75" i="31"/>
  <c r="AD302" i="32"/>
  <c r="AB108" i="32"/>
  <c r="AC300" i="32"/>
  <c r="AH24" i="40"/>
  <c r="AT24" i="40" s="1"/>
  <c r="AB25" i="40"/>
  <c r="AD217" i="32"/>
  <c r="AC171" i="40"/>
  <c r="AW124" i="40"/>
  <c r="AS305" i="32"/>
  <c r="AH126" i="32"/>
  <c r="AT126" i="32" s="1"/>
  <c r="AT131" i="32" s="1"/>
  <c r="AC136" i="39"/>
  <c r="AD52" i="32"/>
  <c r="AC44" i="39"/>
  <c r="AC81" i="40"/>
  <c r="AX130" i="40"/>
  <c r="AW81" i="40"/>
  <c r="AC74" i="40"/>
  <c r="AD155" i="40"/>
  <c r="AC98" i="40"/>
  <c r="AS102" i="30"/>
  <c r="AS167" i="40"/>
  <c r="AH60" i="40"/>
  <c r="AB170" i="40"/>
  <c r="AS168" i="40"/>
  <c r="AD131" i="32"/>
  <c r="AD171" i="40"/>
  <c r="AD81" i="40"/>
  <c r="AX124" i="40"/>
  <c r="AZ17" i="29"/>
  <c r="AY189" i="29"/>
  <c r="AR15" i="47" s="1"/>
  <c r="AW57" i="31"/>
  <c r="AD45" i="32"/>
  <c r="AH90" i="40"/>
  <c r="AT90" i="40" s="1"/>
  <c r="AU136" i="39"/>
  <c r="AU108" i="32"/>
  <c r="AB171" i="40"/>
  <c r="AC155" i="40"/>
  <c r="AH16" i="40"/>
  <c r="AT16" i="40" s="1"/>
  <c r="AB52" i="31"/>
  <c r="AY303" i="32"/>
  <c r="AR18" i="47" s="1"/>
  <c r="AX121" i="32"/>
  <c r="AY166" i="40"/>
  <c r="AR20" i="47" s="1"/>
  <c r="AW155" i="40"/>
  <c r="AW130" i="40"/>
  <c r="AC52" i="31"/>
  <c r="AU118" i="40"/>
  <c r="AU130" i="40"/>
  <c r="AD74" i="40"/>
  <c r="AH154" i="40"/>
  <c r="AT154" i="40" s="1"/>
  <c r="AX118" i="40"/>
  <c r="AC178" i="40"/>
  <c r="AD118" i="40"/>
  <c r="AC302" i="32"/>
  <c r="AH301" i="32"/>
  <c r="AH302" i="32" s="1"/>
  <c r="AV166" i="40"/>
  <c r="AO20" i="47" s="1"/>
  <c r="AC130" i="40"/>
  <c r="AV74" i="31"/>
  <c r="AO17" i="47" s="1"/>
  <c r="AC315" i="32"/>
  <c r="AW92" i="40"/>
  <c r="AC19" i="40"/>
  <c r="AC170" i="40"/>
  <c r="AD124" i="40"/>
  <c r="BA166" i="40"/>
  <c r="AT20" i="47" s="1"/>
  <c r="W77" i="31"/>
  <c r="AB76" i="31" s="1"/>
  <c r="BB166" i="40"/>
  <c r="AU20" i="47" s="1"/>
  <c r="AW172" i="40"/>
  <c r="AH114" i="40"/>
  <c r="AZ40" i="31"/>
  <c r="BA169" i="40"/>
  <c r="AH76" i="40"/>
  <c r="AT76" i="40" s="1"/>
  <c r="AH68" i="40"/>
  <c r="AT68" i="40" s="1"/>
  <c r="AT74" i="40" s="1"/>
  <c r="AD179" i="32"/>
  <c r="AD136" i="39"/>
  <c r="AD44" i="39"/>
  <c r="AD98" i="40"/>
  <c r="AD178" i="40"/>
  <c r="AZ32" i="40"/>
  <c r="AZ38" i="40"/>
  <c r="AH120" i="40"/>
  <c r="AT120" i="40" s="1"/>
  <c r="W166" i="40"/>
  <c r="AH43" i="39"/>
  <c r="AT43" i="39" s="1"/>
  <c r="AX98" i="40"/>
  <c r="AB98" i="40"/>
  <c r="AH94" i="40"/>
  <c r="AT94" i="40" s="1"/>
  <c r="AT98" i="40" s="1"/>
  <c r="AX151" i="32"/>
  <c r="AB136" i="39"/>
  <c r="AX28" i="40"/>
  <c r="AX174" i="40" s="1"/>
  <c r="AD174" i="40"/>
  <c r="AH88" i="40"/>
  <c r="AH18" i="40"/>
  <c r="AT18" i="40" s="1"/>
  <c r="AT119" i="40"/>
  <c r="AW173" i="40"/>
  <c r="AW60" i="40"/>
  <c r="AD32" i="40"/>
  <c r="AT62" i="40"/>
  <c r="AT67" i="40" s="1"/>
  <c r="AH67" i="40"/>
  <c r="AU173" i="40"/>
  <c r="AH127" i="40"/>
  <c r="AT125" i="40"/>
  <c r="AT127" i="40" s="1"/>
  <c r="AW116" i="40"/>
  <c r="AW118" i="40" s="1"/>
  <c r="AC118" i="40"/>
  <c r="AT51" i="40"/>
  <c r="AD181" i="29"/>
  <c r="BB124" i="39"/>
  <c r="AU19" i="47" s="1"/>
  <c r="AY124" i="39"/>
  <c r="AR19" i="47" s="1"/>
  <c r="AH16" i="39"/>
  <c r="AT16" i="39" s="1"/>
  <c r="AW28" i="40"/>
  <c r="AW174" i="40" s="1"/>
  <c r="AC174" i="40"/>
  <c r="AH103" i="40"/>
  <c r="AB108" i="40"/>
  <c r="AH151" i="40"/>
  <c r="AT145" i="40"/>
  <c r="AT151" i="40" s="1"/>
  <c r="AW144" i="40"/>
  <c r="AX170" i="40"/>
  <c r="AH129" i="40"/>
  <c r="AT129" i="40" s="1"/>
  <c r="AD144" i="40"/>
  <c r="AZ53" i="40"/>
  <c r="AZ178" i="40"/>
  <c r="AU176" i="40"/>
  <c r="AB178" i="40"/>
  <c r="AH51" i="40"/>
  <c r="W74" i="31"/>
  <c r="AT89" i="40"/>
  <c r="AX25" i="40"/>
  <c r="AX179" i="40"/>
  <c r="AH28" i="40"/>
  <c r="AH32" i="40" s="1"/>
  <c r="AB174" i="40"/>
  <c r="AX103" i="40"/>
  <c r="AX108" i="40" s="1"/>
  <c r="AD108" i="40"/>
  <c r="AC144" i="40"/>
  <c r="AH165" i="40"/>
  <c r="AT162" i="40"/>
  <c r="AT165" i="40" s="1"/>
  <c r="AX144" i="40"/>
  <c r="AY169" i="40"/>
  <c r="AH102" i="40"/>
  <c r="AT99" i="40"/>
  <c r="AT102" i="40" s="1"/>
  <c r="AX14" i="40"/>
  <c r="AX176" i="40" s="1"/>
  <c r="AD176" i="40"/>
  <c r="AU171" i="40"/>
  <c r="AZ171" i="40"/>
  <c r="AH116" i="40"/>
  <c r="AB118" i="40"/>
  <c r="AT26" i="40"/>
  <c r="AH139" i="40"/>
  <c r="AT139" i="40" s="1"/>
  <c r="AS166" i="40"/>
  <c r="AL20" i="47" s="1"/>
  <c r="AT55" i="40"/>
  <c r="AT60" i="40" s="1"/>
  <c r="AT152" i="40"/>
  <c r="AX53" i="40"/>
  <c r="AX178" i="40"/>
  <c r="AH23" i="40"/>
  <c r="AT20" i="40"/>
  <c r="AT23" i="40" s="1"/>
  <c r="AC32" i="40"/>
  <c r="AB130" i="40"/>
  <c r="AW19" i="40"/>
  <c r="AW14" i="40"/>
  <c r="AW176" i="40" s="1"/>
  <c r="AC176" i="40"/>
  <c r="AU32" i="40"/>
  <c r="AT109" i="40"/>
  <c r="AT110" i="40" s="1"/>
  <c r="AX19" i="40"/>
  <c r="AS304" i="32"/>
  <c r="AT75" i="40"/>
  <c r="AT138" i="40"/>
  <c r="W169" i="40"/>
  <c r="AB168" i="40" s="1"/>
  <c r="AH161" i="40"/>
  <c r="AT156" i="40"/>
  <c r="AT161" i="40" s="1"/>
  <c r="AC173" i="40"/>
  <c r="AT137" i="40"/>
  <c r="AT128" i="40"/>
  <c r="AV169" i="40"/>
  <c r="AT39" i="40"/>
  <c r="AT44" i="40" s="1"/>
  <c r="AH44" i="40"/>
  <c r="AZ173" i="40"/>
  <c r="AZ60" i="40"/>
  <c r="AH14" i="40"/>
  <c r="AH15" i="40" s="1"/>
  <c r="AB176" i="40"/>
  <c r="AS169" i="40"/>
  <c r="AD19" i="40"/>
  <c r="AD173" i="40"/>
  <c r="BB169" i="40"/>
  <c r="AB144" i="40"/>
  <c r="AW103" i="40"/>
  <c r="AW108" i="40" s="1"/>
  <c r="AC108" i="40"/>
  <c r="AB173" i="40"/>
  <c r="AT88" i="40"/>
  <c r="AZ25" i="40"/>
  <c r="AZ179" i="40"/>
  <c r="AH137" i="40"/>
  <c r="AT30" i="40"/>
  <c r="AT177" i="40" s="1"/>
  <c r="AH177" i="40"/>
  <c r="AT12" i="40"/>
  <c r="AT114" i="40"/>
  <c r="AZ98" i="40"/>
  <c r="AZ170" i="40"/>
  <c r="AZ15" i="40"/>
  <c r="AW25" i="40"/>
  <c r="AX173" i="40"/>
  <c r="AB194" i="29"/>
  <c r="AW76" i="29"/>
  <c r="AY100" i="30"/>
  <c r="AR16" i="47" s="1"/>
  <c r="BB74" i="31"/>
  <c r="AU17" i="47" s="1"/>
  <c r="AD313" i="32"/>
  <c r="AH44" i="32"/>
  <c r="AH45" i="32" s="1"/>
  <c r="AH24" i="32"/>
  <c r="AT24" i="32" s="1"/>
  <c r="AZ78" i="31"/>
  <c r="AC76" i="29"/>
  <c r="AD248" i="32"/>
  <c r="AV100" i="30"/>
  <c r="AO16" i="47" s="1"/>
  <c r="AY77" i="31"/>
  <c r="AW32" i="31"/>
  <c r="AH245" i="32"/>
  <c r="AT245" i="32" s="1"/>
  <c r="AT248" i="32" s="1"/>
  <c r="AC179" i="32"/>
  <c r="AU181" i="29"/>
  <c r="BB189" i="29"/>
  <c r="AU15" i="47" s="1"/>
  <c r="AX199" i="29"/>
  <c r="AH73" i="29"/>
  <c r="AT73" i="29" s="1"/>
  <c r="AT76" i="29" s="1"/>
  <c r="AD199" i="29"/>
  <c r="AC185" i="32"/>
  <c r="AW179" i="32"/>
  <c r="AD194" i="29"/>
  <c r="AC181" i="29"/>
  <c r="AD56" i="39"/>
  <c r="AZ310" i="32"/>
  <c r="AS101" i="30"/>
  <c r="AX181" i="29"/>
  <c r="AC199" i="29"/>
  <c r="AD104" i="30"/>
  <c r="AT279" i="32"/>
  <c r="AD198" i="32"/>
  <c r="W304" i="32"/>
  <c r="AU134" i="39"/>
  <c r="AU194" i="29"/>
  <c r="AU200" i="29"/>
  <c r="AH279" i="32"/>
  <c r="AU313" i="32"/>
  <c r="AH46" i="32"/>
  <c r="AT46" i="32" s="1"/>
  <c r="AH93" i="39"/>
  <c r="AH45" i="30"/>
  <c r="AT45" i="30" s="1"/>
  <c r="AT48" i="30" s="1"/>
  <c r="AZ104" i="30"/>
  <c r="W100" i="30"/>
  <c r="AU315" i="32"/>
  <c r="AD151" i="32"/>
  <c r="AC198" i="32"/>
  <c r="BB127" i="39"/>
  <c r="AX32" i="32"/>
  <c r="AX35" i="32" s="1"/>
  <c r="AD35" i="32"/>
  <c r="AH192" i="32"/>
  <c r="AT192" i="32" s="1"/>
  <c r="AT198" i="32" s="1"/>
  <c r="AX45" i="39"/>
  <c r="AX46" i="39" s="1"/>
  <c r="AD46" i="39"/>
  <c r="AD48" i="30"/>
  <c r="AX45" i="30"/>
  <c r="AX48" i="30" s="1"/>
  <c r="AC46" i="39"/>
  <c r="AW45" i="39"/>
  <c r="AW46" i="39" s="1"/>
  <c r="AT117" i="29"/>
  <c r="AB104" i="30"/>
  <c r="AZ110" i="30"/>
  <c r="AZ23" i="30"/>
  <c r="BA74" i="31"/>
  <c r="AT17" i="47" s="1"/>
  <c r="AT31" i="32"/>
  <c r="AV124" i="39"/>
  <c r="AO19" i="47" s="1"/>
  <c r="AH294" i="32"/>
  <c r="AT294" i="32" s="1"/>
  <c r="AT300" i="32" s="1"/>
  <c r="AB300" i="32"/>
  <c r="AX73" i="29"/>
  <c r="AX76" i="29" s="1"/>
  <c r="AD76" i="29"/>
  <c r="AV192" i="29"/>
  <c r="AH178" i="29"/>
  <c r="AT178" i="29" s="1"/>
  <c r="AS76" i="31"/>
  <c r="AH32" i="31"/>
  <c r="AD78" i="31"/>
  <c r="AT65" i="32"/>
  <c r="AS125" i="39"/>
  <c r="AC45" i="32"/>
  <c r="AW44" i="32"/>
  <c r="AW45" i="32" s="1"/>
  <c r="AS192" i="29"/>
  <c r="BA189" i="29"/>
  <c r="AT15" i="47" s="1"/>
  <c r="AX32" i="31"/>
  <c r="AW79" i="31"/>
  <c r="AH65" i="32"/>
  <c r="AV306" i="32"/>
  <c r="AC35" i="32"/>
  <c r="AZ121" i="32"/>
  <c r="AT93" i="39"/>
  <c r="BA124" i="39"/>
  <c r="AT19" i="47" s="1"/>
  <c r="AC56" i="39"/>
  <c r="AX56" i="39"/>
  <c r="AX86" i="32"/>
  <c r="AX91" i="32" s="1"/>
  <c r="AD91" i="32"/>
  <c r="BA192" i="29"/>
  <c r="AW199" i="29"/>
  <c r="BA100" i="30"/>
  <c r="AT16" i="47" s="1"/>
  <c r="AB48" i="30"/>
  <c r="AV77" i="31"/>
  <c r="AB78" i="31"/>
  <c r="BA77" i="31"/>
  <c r="BB303" i="32"/>
  <c r="AU18" i="47" s="1"/>
  <c r="AC248" i="32"/>
  <c r="AV127" i="39"/>
  <c r="AH45" i="39"/>
  <c r="AT45" i="39" s="1"/>
  <c r="AT46" i="39" s="1"/>
  <c r="AH32" i="32"/>
  <c r="AT32" i="32" s="1"/>
  <c r="AT35" i="32" s="1"/>
  <c r="AB35" i="32"/>
  <c r="AW45" i="30"/>
  <c r="AW48" i="30" s="1"/>
  <c r="AC48" i="30"/>
  <c r="AH86" i="39"/>
  <c r="AT80" i="39"/>
  <c r="AT86" i="39" s="1"/>
  <c r="AZ136" i="39"/>
  <c r="AZ44" i="39"/>
  <c r="AD137" i="39"/>
  <c r="AX12" i="39"/>
  <c r="AD13" i="39"/>
  <c r="AH53" i="39"/>
  <c r="AT53" i="39" s="1"/>
  <c r="AB56" i="39"/>
  <c r="AC79" i="39"/>
  <c r="AW73" i="39"/>
  <c r="AW79" i="39" s="1"/>
  <c r="AY127" i="39"/>
  <c r="AH50" i="39"/>
  <c r="AT47" i="39"/>
  <c r="AT50" i="39" s="1"/>
  <c r="AT51" i="39"/>
  <c r="AC129" i="39"/>
  <c r="AC24" i="39"/>
  <c r="AW19" i="39"/>
  <c r="AD131" i="39"/>
  <c r="AD30" i="39"/>
  <c r="AX25" i="39"/>
  <c r="AT66" i="39"/>
  <c r="AT72" i="39" s="1"/>
  <c r="AH72" i="39"/>
  <c r="AZ128" i="39"/>
  <c r="AZ18" i="39"/>
  <c r="AH100" i="39"/>
  <c r="AT94" i="39"/>
  <c r="AT100" i="39" s="1"/>
  <c r="AS126" i="39"/>
  <c r="AU137" i="39"/>
  <c r="AU13" i="39"/>
  <c r="W127" i="39"/>
  <c r="AB126" i="39" s="1"/>
  <c r="X125" i="39"/>
  <c r="W125" i="39"/>
  <c r="AW57" i="39"/>
  <c r="AW58" i="39" s="1"/>
  <c r="AC58" i="39"/>
  <c r="W124" i="39"/>
  <c r="AH36" i="39"/>
  <c r="AT31" i="39"/>
  <c r="AT36" i="39" s="1"/>
  <c r="AT107" i="39"/>
  <c r="AU131" i="39"/>
  <c r="AU30" i="39"/>
  <c r="AB130" i="39"/>
  <c r="AB42" i="39"/>
  <c r="AH37" i="39"/>
  <c r="AX119" i="39"/>
  <c r="AX123" i="39" s="1"/>
  <c r="AD123" i="39"/>
  <c r="AZ130" i="39"/>
  <c r="AZ42" i="39"/>
  <c r="AC131" i="39"/>
  <c r="AW25" i="39"/>
  <c r="AC30" i="39"/>
  <c r="AB58" i="39"/>
  <c r="AH57" i="39"/>
  <c r="AC130" i="39"/>
  <c r="AC42" i="39"/>
  <c r="AW37" i="39"/>
  <c r="AB137" i="39"/>
  <c r="AH12" i="39"/>
  <c r="AB13" i="39"/>
  <c r="BA127" i="39"/>
  <c r="AB128" i="39"/>
  <c r="AH14" i="39"/>
  <c r="AB18" i="39"/>
  <c r="AH135" i="39"/>
  <c r="AT22" i="39"/>
  <c r="AT135" i="39" s="1"/>
  <c r="AW44" i="39"/>
  <c r="AD134" i="39"/>
  <c r="AX17" i="39"/>
  <c r="AX134" i="39" s="1"/>
  <c r="AT59" i="39"/>
  <c r="AT65" i="39" s="1"/>
  <c r="AH65" i="39"/>
  <c r="AD129" i="39"/>
  <c r="AD24" i="39"/>
  <c r="AX19" i="39"/>
  <c r="AB131" i="39"/>
  <c r="AB30" i="39"/>
  <c r="AH25" i="39"/>
  <c r="AZ131" i="39"/>
  <c r="AZ30" i="39"/>
  <c r="AX57" i="39"/>
  <c r="AX58" i="39" s="1"/>
  <c r="AD58" i="39"/>
  <c r="AD130" i="39"/>
  <c r="AX37" i="39"/>
  <c r="AD42" i="39"/>
  <c r="AH119" i="39"/>
  <c r="AB123" i="39"/>
  <c r="AS127" i="39"/>
  <c r="AH107" i="39"/>
  <c r="AH118" i="39"/>
  <c r="AD128" i="39"/>
  <c r="AX14" i="39"/>
  <c r="AD18" i="39"/>
  <c r="AC134" i="39"/>
  <c r="AW17" i="39"/>
  <c r="AW134" i="39" s="1"/>
  <c r="AZ129" i="39"/>
  <c r="AZ24" i="39"/>
  <c r="AZ137" i="39"/>
  <c r="AZ13" i="39"/>
  <c r="AB129" i="39"/>
  <c r="AB24" i="39"/>
  <c r="AH19" i="39"/>
  <c r="AB79" i="39"/>
  <c r="AH73" i="39"/>
  <c r="AU128" i="39"/>
  <c r="AU18" i="39"/>
  <c r="AC137" i="39"/>
  <c r="AW12" i="39"/>
  <c r="AC13" i="39"/>
  <c r="AX73" i="39"/>
  <c r="AX79" i="39" s="1"/>
  <c r="AD79" i="39"/>
  <c r="AC128" i="39"/>
  <c r="AC18" i="39"/>
  <c r="AW14" i="39"/>
  <c r="AS124" i="39"/>
  <c r="AL19" i="47" s="1"/>
  <c r="AB134" i="39"/>
  <c r="AH17" i="39"/>
  <c r="AU129" i="39"/>
  <c r="AU24" i="39"/>
  <c r="AU130" i="39"/>
  <c r="AU42" i="39"/>
  <c r="AC123" i="39"/>
  <c r="AW119" i="39"/>
  <c r="AW123" i="39" s="1"/>
  <c r="AX44" i="39"/>
  <c r="AT108" i="39"/>
  <c r="AT114" i="39" s="1"/>
  <c r="AH114" i="39"/>
  <c r="AT118" i="39"/>
  <c r="AH312" i="32"/>
  <c r="AT102" i="32"/>
  <c r="AT312" i="32" s="1"/>
  <c r="AH266" i="32"/>
  <c r="AB272" i="32"/>
  <c r="AC316" i="32"/>
  <c r="AC13" i="32"/>
  <c r="AW12" i="32"/>
  <c r="AW266" i="32"/>
  <c r="AW272" i="32" s="1"/>
  <c r="AC272" i="32"/>
  <c r="AS303" i="32"/>
  <c r="AL18" i="47" s="1"/>
  <c r="BA306" i="32"/>
  <c r="AC307" i="32"/>
  <c r="AW14" i="32"/>
  <c r="AC17" i="32"/>
  <c r="AC78" i="32"/>
  <c r="AW73" i="32"/>
  <c r="AW78" i="32" s="1"/>
  <c r="AU308" i="32"/>
  <c r="AU52" i="32"/>
  <c r="AT139" i="32"/>
  <c r="AT145" i="32" s="1"/>
  <c r="AH145" i="32"/>
  <c r="AC313" i="32"/>
  <c r="AX255" i="32"/>
  <c r="AZ307" i="32"/>
  <c r="AZ17" i="32"/>
  <c r="AB208" i="32"/>
  <c r="AH203" i="32"/>
  <c r="AH31" i="32"/>
  <c r="AW110" i="32"/>
  <c r="AC202" i="32"/>
  <c r="AW199" i="32"/>
  <c r="AW202" i="32" s="1"/>
  <c r="AH211" i="32"/>
  <c r="AB217" i="32"/>
  <c r="AZ108" i="32"/>
  <c r="AT79" i="32"/>
  <c r="AT85" i="32" s="1"/>
  <c r="AH85" i="32"/>
  <c r="AD293" i="32"/>
  <c r="AX287" i="32"/>
  <c r="AX293" i="32" s="1"/>
  <c r="AD316" i="32"/>
  <c r="AD13" i="32"/>
  <c r="AX12" i="32"/>
  <c r="AH149" i="32"/>
  <c r="AT149" i="32" s="1"/>
  <c r="AD272" i="32"/>
  <c r="AX266" i="32"/>
  <c r="AX272" i="32" s="1"/>
  <c r="W306" i="32"/>
  <c r="AB305" i="32" s="1"/>
  <c r="AX231" i="32"/>
  <c r="AX237" i="32" s="1"/>
  <c r="AD237" i="32"/>
  <c r="AC308" i="32"/>
  <c r="AW47" i="32"/>
  <c r="AC52" i="32"/>
  <c r="AD314" i="32"/>
  <c r="AX50" i="32"/>
  <c r="AX314" i="32" s="1"/>
  <c r="AT280" i="32"/>
  <c r="AT286" i="32" s="1"/>
  <c r="AH286" i="32"/>
  <c r="AT148" i="32"/>
  <c r="AW203" i="32"/>
  <c r="AW208" i="32" s="1"/>
  <c r="AC208" i="32"/>
  <c r="AX199" i="32"/>
  <c r="AX202" i="32" s="1"/>
  <c r="AD202" i="32"/>
  <c r="AH230" i="32"/>
  <c r="AT227" i="32"/>
  <c r="AT230" i="32" s="1"/>
  <c r="AT224" i="32"/>
  <c r="AB314" i="32"/>
  <c r="AH50" i="32"/>
  <c r="AY306" i="32"/>
  <c r="W303" i="32"/>
  <c r="AT92" i="32"/>
  <c r="AT97" i="32" s="1"/>
  <c r="AH97" i="32"/>
  <c r="AH146" i="32"/>
  <c r="AB147" i="32"/>
  <c r="AB78" i="32"/>
  <c r="AH73" i="32"/>
  <c r="AH231" i="32"/>
  <c r="AB237" i="32"/>
  <c r="AT36" i="32"/>
  <c r="AT39" i="32" s="1"/>
  <c r="AH39" i="32"/>
  <c r="AC314" i="32"/>
  <c r="AW50" i="32"/>
  <c r="AW314" i="32" s="1"/>
  <c r="AB151" i="32"/>
  <c r="AH182" i="32"/>
  <c r="AT182" i="32" s="1"/>
  <c r="AT185" i="32" s="1"/>
  <c r="AB185" i="32"/>
  <c r="AS306" i="32"/>
  <c r="AT66" i="32"/>
  <c r="AT72" i="32" s="1"/>
  <c r="AH72" i="32"/>
  <c r="AB202" i="32"/>
  <c r="AH199" i="32"/>
  <c r="AW121" i="32"/>
  <c r="AT125" i="32"/>
  <c r="AH224" i="32"/>
  <c r="AT23" i="32"/>
  <c r="AT173" i="32"/>
  <c r="AH255" i="32"/>
  <c r="AT249" i="32"/>
  <c r="AT255" i="32" s="1"/>
  <c r="AH287" i="32"/>
  <c r="AB293" i="32"/>
  <c r="BB306" i="32"/>
  <c r="AH22" i="32"/>
  <c r="AT18" i="32"/>
  <c r="AT22" i="32" s="1"/>
  <c r="AH43" i="32"/>
  <c r="AT40" i="32"/>
  <c r="AT43" i="32" s="1"/>
  <c r="AZ308" i="32"/>
  <c r="AZ52" i="32"/>
  <c r="AW146" i="32"/>
  <c r="AW147" i="32" s="1"/>
  <c r="AC147" i="32"/>
  <c r="AB307" i="32"/>
  <c r="AB17" i="32"/>
  <c r="AH14" i="32"/>
  <c r="AD78" i="32"/>
  <c r="AX73" i="32"/>
  <c r="AX78" i="32" s="1"/>
  <c r="AB315" i="32"/>
  <c r="AD308" i="32"/>
  <c r="AX47" i="32"/>
  <c r="AZ315" i="32"/>
  <c r="AZ110" i="32"/>
  <c r="AH244" i="32"/>
  <c r="AT238" i="32"/>
  <c r="AT244" i="32" s="1"/>
  <c r="AH176" i="32"/>
  <c r="AT176" i="32" s="1"/>
  <c r="AX110" i="32"/>
  <c r="AX203" i="32"/>
  <c r="AX208" i="32" s="1"/>
  <c r="AD208" i="32"/>
  <c r="AH226" i="32"/>
  <c r="AT225" i="32"/>
  <c r="AT226" i="32" s="1"/>
  <c r="AT16" i="32"/>
  <c r="AT112" i="32"/>
  <c r="AT114" i="32" s="1"/>
  <c r="AH114" i="32"/>
  <c r="AT166" i="32"/>
  <c r="AT172" i="32" s="1"/>
  <c r="AH172" i="32"/>
  <c r="AC217" i="32"/>
  <c r="AH125" i="32"/>
  <c r="AU316" i="32"/>
  <c r="AU13" i="32"/>
  <c r="AW149" i="32"/>
  <c r="AW151" i="32" s="1"/>
  <c r="AC151" i="32"/>
  <c r="AZ316" i="32"/>
  <c r="AZ13" i="32"/>
  <c r="AU307" i="32"/>
  <c r="AU17" i="32"/>
  <c r="AB308" i="32"/>
  <c r="AH47" i="32"/>
  <c r="AB52" i="32"/>
  <c r="AH121" i="32"/>
  <c r="AT115" i="32"/>
  <c r="AH258" i="32"/>
  <c r="AT256" i="32"/>
  <c r="AT258" i="32" s="1"/>
  <c r="AW287" i="32"/>
  <c r="AW293" i="32" s="1"/>
  <c r="AC293" i="32"/>
  <c r="AB316" i="32"/>
  <c r="AH12" i="32"/>
  <c r="AB13" i="32"/>
  <c r="BA303" i="32"/>
  <c r="AT18" i="47" s="1"/>
  <c r="AD147" i="32"/>
  <c r="AX146" i="32"/>
  <c r="AX147" i="32" s="1"/>
  <c r="AD307" i="32"/>
  <c r="AX14" i="32"/>
  <c r="AD17" i="32"/>
  <c r="AH138" i="32"/>
  <c r="AT132" i="32"/>
  <c r="AT138" i="32" s="1"/>
  <c r="AW231" i="32"/>
  <c r="AW237" i="32" s="1"/>
  <c r="AC237" i="32"/>
  <c r="AD315" i="32"/>
  <c r="AX182" i="32"/>
  <c r="AD185" i="32"/>
  <c r="AV303" i="32"/>
  <c r="AO18" i="47" s="1"/>
  <c r="AB313" i="32"/>
  <c r="AT159" i="32"/>
  <c r="AT165" i="32" s="1"/>
  <c r="AH165" i="32"/>
  <c r="AH158" i="32"/>
  <c r="AT152" i="32"/>
  <c r="AT158" i="32" s="1"/>
  <c r="AH310" i="32"/>
  <c r="AT116" i="32"/>
  <c r="AT310" i="32" s="1"/>
  <c r="AC86" i="31"/>
  <c r="AW39" i="31"/>
  <c r="AC40" i="31"/>
  <c r="AX79" i="31"/>
  <c r="AZ15" i="31"/>
  <c r="AD64" i="31"/>
  <c r="AX58" i="31"/>
  <c r="AX64" i="31" s="1"/>
  <c r="AZ87" i="31"/>
  <c r="AZ25" i="31"/>
  <c r="AS74" i="31"/>
  <c r="AL17" i="47" s="1"/>
  <c r="AH57" i="31"/>
  <c r="AT53" i="31"/>
  <c r="AT57" i="31" s="1"/>
  <c r="AH23" i="31"/>
  <c r="AT20" i="31"/>
  <c r="AT23" i="31" s="1"/>
  <c r="AU78" i="31"/>
  <c r="AT16" i="31"/>
  <c r="AT19" i="31" s="1"/>
  <c r="AH19" i="31"/>
  <c r="AD86" i="31"/>
  <c r="AD40" i="31"/>
  <c r="AX39" i="31"/>
  <c r="AD43" i="31"/>
  <c r="AX41" i="31"/>
  <c r="AX43" i="31" s="1"/>
  <c r="AH73" i="31"/>
  <c r="AT68" i="31"/>
  <c r="AT73" i="31" s="1"/>
  <c r="AH84" i="31"/>
  <c r="AT14" i="31"/>
  <c r="AT84" i="31" s="1"/>
  <c r="AH38" i="31"/>
  <c r="AT33" i="31"/>
  <c r="AT38" i="31" s="1"/>
  <c r="AH58" i="31"/>
  <c r="AB64" i="31"/>
  <c r="AU86" i="31"/>
  <c r="AU40" i="31"/>
  <c r="AB43" i="31"/>
  <c r="AH41" i="31"/>
  <c r="AX87" i="31"/>
  <c r="AX25" i="31"/>
  <c r="AW81" i="31"/>
  <c r="AW48" i="31"/>
  <c r="AH79" i="31"/>
  <c r="AS77" i="31"/>
  <c r="AC43" i="31"/>
  <c r="AW41" i="31"/>
  <c r="AW43" i="31" s="1"/>
  <c r="AC78" i="31"/>
  <c r="AZ32" i="31"/>
  <c r="AX81" i="31"/>
  <c r="AX48" i="31"/>
  <c r="AH15" i="31"/>
  <c r="AT12" i="31"/>
  <c r="AZ81" i="31"/>
  <c r="AZ48" i="31"/>
  <c r="AB86" i="31"/>
  <c r="AH39" i="31"/>
  <c r="AB40" i="31"/>
  <c r="AH81" i="31"/>
  <c r="AH48" i="31"/>
  <c r="AT44" i="31"/>
  <c r="AW58" i="31"/>
  <c r="AW64" i="31" s="1"/>
  <c r="AC64" i="31"/>
  <c r="AH85" i="31"/>
  <c r="AT30" i="31"/>
  <c r="AT85" i="31" s="1"/>
  <c r="AZ79" i="31"/>
  <c r="BB77" i="31"/>
  <c r="AW84" i="31"/>
  <c r="W75" i="31"/>
  <c r="X75" i="31"/>
  <c r="AZ15" i="30"/>
  <c r="AX24" i="30"/>
  <c r="AX28" i="30" s="1"/>
  <c r="AD28" i="30"/>
  <c r="AC75" i="30"/>
  <c r="AW72" i="30"/>
  <c r="AW75" i="30" s="1"/>
  <c r="AZ112" i="30"/>
  <c r="AZ30" i="30"/>
  <c r="W101" i="30"/>
  <c r="X101" i="30"/>
  <c r="AX93" i="30"/>
  <c r="AX99" i="30" s="1"/>
  <c r="AD99" i="30"/>
  <c r="AD85" i="30"/>
  <c r="AX82" i="30"/>
  <c r="AX85" i="30" s="1"/>
  <c r="AU112" i="30"/>
  <c r="AU30" i="30"/>
  <c r="AH76" i="30"/>
  <c r="AB81" i="30"/>
  <c r="AU105" i="30"/>
  <c r="AU23" i="30"/>
  <c r="AD113" i="30"/>
  <c r="AX16" i="30"/>
  <c r="AD17" i="30"/>
  <c r="AU15" i="30"/>
  <c r="AT86" i="30"/>
  <c r="AT92" i="30" s="1"/>
  <c r="AH92" i="30"/>
  <c r="AS103" i="30"/>
  <c r="AB85" i="30"/>
  <c r="AH82" i="30"/>
  <c r="AB112" i="30"/>
  <c r="AH29" i="30"/>
  <c r="AB30" i="30"/>
  <c r="AB105" i="30"/>
  <c r="AB23" i="30"/>
  <c r="AH18" i="30"/>
  <c r="AV103" i="30"/>
  <c r="AU104" i="30"/>
  <c r="AC110" i="30"/>
  <c r="AW14" i="30"/>
  <c r="AW110" i="30" s="1"/>
  <c r="AB99" i="30"/>
  <c r="AH93" i="30"/>
  <c r="AC85" i="30"/>
  <c r="AW82" i="30"/>
  <c r="AW85" i="30" s="1"/>
  <c r="AH65" i="30"/>
  <c r="AT62" i="30"/>
  <c r="AT65" i="30" s="1"/>
  <c r="AC112" i="30"/>
  <c r="AC30" i="30"/>
  <c r="AW29" i="30"/>
  <c r="AB107" i="30"/>
  <c r="AH32" i="30"/>
  <c r="AB37" i="30"/>
  <c r="AU113" i="30"/>
  <c r="AU17" i="30"/>
  <c r="AH24" i="30"/>
  <c r="AB28" i="30"/>
  <c r="AB75" i="30"/>
  <c r="AH72" i="30"/>
  <c r="AD110" i="30"/>
  <c r="AX14" i="30"/>
  <c r="AX110" i="30" s="1"/>
  <c r="AH111" i="30"/>
  <c r="AT20" i="30"/>
  <c r="AT111" i="30" s="1"/>
  <c r="AW93" i="30"/>
  <c r="AW99" i="30" s="1"/>
  <c r="AC99" i="30"/>
  <c r="AX76" i="30"/>
  <c r="AX81" i="30" s="1"/>
  <c r="AD81" i="30"/>
  <c r="AC107" i="30"/>
  <c r="AW32" i="30"/>
  <c r="AC37" i="30"/>
  <c r="AZ105" i="30"/>
  <c r="AH44" i="30"/>
  <c r="AT38" i="30"/>
  <c r="AT44" i="30" s="1"/>
  <c r="BA103" i="30"/>
  <c r="AC104" i="30"/>
  <c r="BB100" i="30"/>
  <c r="AU16" i="47" s="1"/>
  <c r="AD75" i="30"/>
  <c r="AX72" i="30"/>
  <c r="AX75" i="30" s="1"/>
  <c r="AB110" i="30"/>
  <c r="AH14" i="30"/>
  <c r="AH54" i="30"/>
  <c r="AT49" i="30"/>
  <c r="AT54" i="30" s="1"/>
  <c r="AD107" i="30"/>
  <c r="AX32" i="30"/>
  <c r="AX107" i="30" s="1"/>
  <c r="AC105" i="30"/>
  <c r="AW18" i="30"/>
  <c r="AC23" i="30"/>
  <c r="AB15" i="30"/>
  <c r="AB113" i="30"/>
  <c r="AH16" i="30"/>
  <c r="AB17" i="30"/>
  <c r="W103" i="30"/>
  <c r="AB102" i="30" s="1"/>
  <c r="AH71" i="30"/>
  <c r="AT66" i="30"/>
  <c r="AT71" i="30" s="1"/>
  <c r="AW24" i="30"/>
  <c r="AW28" i="30" s="1"/>
  <c r="AC28" i="30"/>
  <c r="AZ113" i="30"/>
  <c r="AZ17" i="30"/>
  <c r="BB103" i="30"/>
  <c r="AS100" i="30"/>
  <c r="AL16" i="47" s="1"/>
  <c r="AD112" i="30"/>
  <c r="AD30" i="30"/>
  <c r="AX29" i="30"/>
  <c r="AY103" i="30"/>
  <c r="AC81" i="30"/>
  <c r="AW76" i="30"/>
  <c r="AW81" i="30" s="1"/>
  <c r="AT55" i="30"/>
  <c r="AT61" i="30" s="1"/>
  <c r="AH61" i="30"/>
  <c r="AU107" i="30"/>
  <c r="AU37" i="30"/>
  <c r="AD105" i="30"/>
  <c r="AD23" i="30"/>
  <c r="AX18" i="30"/>
  <c r="AC113" i="30"/>
  <c r="AW16" i="30"/>
  <c r="AC17" i="30"/>
  <c r="AT85" i="29"/>
  <c r="AC161" i="29"/>
  <c r="AZ194" i="29"/>
  <c r="AZ87" i="29"/>
  <c r="AT156" i="29"/>
  <c r="AC193" i="29"/>
  <c r="AW14" i="29"/>
  <c r="AC17" i="29"/>
  <c r="AD201" i="29"/>
  <c r="AX136" i="29"/>
  <c r="AD137" i="29"/>
  <c r="AH53" i="29"/>
  <c r="AT50" i="29"/>
  <c r="AT53" i="29" s="1"/>
  <c r="AX31" i="29"/>
  <c r="AX34" i="29" s="1"/>
  <c r="AD34" i="29"/>
  <c r="AD45" i="29"/>
  <c r="AX42" i="29"/>
  <c r="AX45" i="29" s="1"/>
  <c r="AX182" i="29"/>
  <c r="AX188" i="29" s="1"/>
  <c r="AD188" i="29"/>
  <c r="AH152" i="29"/>
  <c r="AT146" i="29"/>
  <c r="AT152" i="29" s="1"/>
  <c r="AT21" i="29"/>
  <c r="AT24" i="29" s="1"/>
  <c r="AH24" i="29"/>
  <c r="AT77" i="29"/>
  <c r="AT81" i="29" s="1"/>
  <c r="AH81" i="29"/>
  <c r="AB37" i="29"/>
  <c r="AH35" i="29"/>
  <c r="AT54" i="29"/>
  <c r="AT56" i="29" s="1"/>
  <c r="AB200" i="29"/>
  <c r="AX172" i="29"/>
  <c r="AX196" i="29"/>
  <c r="W189" i="29"/>
  <c r="AX159" i="29"/>
  <c r="AX161" i="29" s="1"/>
  <c r="AD161" i="29"/>
  <c r="W192" i="29"/>
  <c r="AB191" i="29" s="1"/>
  <c r="AV189" i="29"/>
  <c r="AO15" i="47" s="1"/>
  <c r="AH156" i="29"/>
  <c r="AB193" i="29"/>
  <c r="AH14" i="29"/>
  <c r="AB17" i="29"/>
  <c r="AU201" i="29"/>
  <c r="AU137" i="29"/>
  <c r="AH172" i="29"/>
  <c r="AH165" i="29"/>
  <c r="AT162" i="29"/>
  <c r="AT165" i="29" s="1"/>
  <c r="AB188" i="29"/>
  <c r="AH182" i="29"/>
  <c r="AH106" i="29"/>
  <c r="AB111" i="29"/>
  <c r="AT118" i="29"/>
  <c r="AT123" i="29" s="1"/>
  <c r="AH123" i="29"/>
  <c r="AX28" i="29"/>
  <c r="AX30" i="29" s="1"/>
  <c r="AD30" i="29"/>
  <c r="AT176" i="29"/>
  <c r="AW35" i="29"/>
  <c r="AW37" i="29" s="1"/>
  <c r="AC37" i="29"/>
  <c r="AB202" i="29"/>
  <c r="AH12" i="29"/>
  <c r="AB13" i="29"/>
  <c r="AT138" i="29"/>
  <c r="AT157" i="29"/>
  <c r="AT99" i="29"/>
  <c r="AT16" i="29"/>
  <c r="AC34" i="29"/>
  <c r="AW31" i="29"/>
  <c r="AW34" i="29" s="1"/>
  <c r="AH60" i="29"/>
  <c r="AT57" i="29"/>
  <c r="AT60" i="29" s="1"/>
  <c r="AW42" i="29"/>
  <c r="AW45" i="29" s="1"/>
  <c r="AC45" i="29"/>
  <c r="AX89" i="29"/>
  <c r="AX93" i="29" s="1"/>
  <c r="AD93" i="29"/>
  <c r="AT25" i="29"/>
  <c r="AT27" i="29" s="1"/>
  <c r="AH27" i="29"/>
  <c r="AZ201" i="29"/>
  <c r="AZ137" i="29"/>
  <c r="AS190" i="29"/>
  <c r="AD193" i="29"/>
  <c r="AX14" i="29"/>
  <c r="AD17" i="29"/>
  <c r="AH31" i="29"/>
  <c r="AB34" i="29"/>
  <c r="AW89" i="29"/>
  <c r="AC194" i="29"/>
  <c r="AC93" i="29"/>
  <c r="AW182" i="29"/>
  <c r="AW188" i="29" s="1"/>
  <c r="AC188" i="29"/>
  <c r="AW106" i="29"/>
  <c r="AW111" i="29" s="1"/>
  <c r="AC111" i="29"/>
  <c r="AY192" i="29"/>
  <c r="AH64" i="29"/>
  <c r="AT61" i="29"/>
  <c r="AT64" i="29" s="1"/>
  <c r="AB181" i="29"/>
  <c r="AD37" i="29"/>
  <c r="AX35" i="29"/>
  <c r="AX37" i="29" s="1"/>
  <c r="AU202" i="29"/>
  <c r="AU13" i="29"/>
  <c r="AH99" i="29"/>
  <c r="AH135" i="29"/>
  <c r="AT130" i="29"/>
  <c r="AT135" i="29" s="1"/>
  <c r="AX139" i="29"/>
  <c r="AX145" i="29" s="1"/>
  <c r="AD145" i="29"/>
  <c r="AB30" i="29"/>
  <c r="AH28" i="29"/>
  <c r="AZ202" i="29"/>
  <c r="AZ13" i="29"/>
  <c r="AB201" i="29"/>
  <c r="AB137" i="29"/>
  <c r="AH136" i="29"/>
  <c r="AZ193" i="29"/>
  <c r="X190" i="29"/>
  <c r="W190" i="29"/>
  <c r="AH20" i="29"/>
  <c r="AT18" i="29"/>
  <c r="AT20" i="29" s="1"/>
  <c r="AX87" i="29"/>
  <c r="AD111" i="29"/>
  <c r="AX106" i="29"/>
  <c r="AX111" i="29" s="1"/>
  <c r="AH139" i="29"/>
  <c r="AT139" i="29" s="1"/>
  <c r="BB192" i="29"/>
  <c r="AH196" i="29"/>
  <c r="AT167" i="29"/>
  <c r="AT172" i="29" s="1"/>
  <c r="AC200" i="29"/>
  <c r="AC202" i="29"/>
  <c r="AW12" i="29"/>
  <c r="AC13" i="29"/>
  <c r="AH68" i="29"/>
  <c r="AT69" i="29"/>
  <c r="AT72" i="29" s="1"/>
  <c r="AH72" i="29"/>
  <c r="AH129" i="29"/>
  <c r="AT124" i="29"/>
  <c r="AT129" i="29" s="1"/>
  <c r="AS189" i="29"/>
  <c r="AL15" i="47" s="1"/>
  <c r="AU193" i="29"/>
  <c r="AU17" i="29"/>
  <c r="AC201" i="29"/>
  <c r="AW136" i="29"/>
  <c r="AC137" i="29"/>
  <c r="AH41" i="29"/>
  <c r="AT38" i="29"/>
  <c r="AT41" i="29" s="1"/>
  <c r="AH42" i="29"/>
  <c r="AB45" i="29"/>
  <c r="AH89" i="29"/>
  <c r="AB93" i="29"/>
  <c r="AH87" i="29"/>
  <c r="AT82" i="29"/>
  <c r="AW139" i="29"/>
  <c r="AW145" i="29" s="1"/>
  <c r="AC145" i="29"/>
  <c r="AW28" i="29"/>
  <c r="AW30" i="29" s="1"/>
  <c r="AC30" i="29"/>
  <c r="AW161" i="29"/>
  <c r="AD202" i="29"/>
  <c r="AX12" i="29"/>
  <c r="AD13" i="29"/>
  <c r="AH159" i="29"/>
  <c r="AT159" i="29" s="1"/>
  <c r="AH117" i="29"/>
  <c r="AT68" i="29"/>
  <c r="AH25" i="31" l="1"/>
  <c r="AT173" i="29"/>
  <c r="AT175" i="29" s="1"/>
  <c r="AW108" i="32"/>
  <c r="AH49" i="29"/>
  <c r="AB304" i="32"/>
  <c r="P18" i="47"/>
  <c r="AB101" i="30"/>
  <c r="P16" i="47"/>
  <c r="AB75" i="31"/>
  <c r="P17" i="47"/>
  <c r="AB167" i="40"/>
  <c r="P20" i="47"/>
  <c r="AB190" i="29"/>
  <c r="P15" i="47"/>
  <c r="AB125" i="39"/>
  <c r="P19" i="47"/>
  <c r="AW87" i="31"/>
  <c r="AH265" i="32"/>
  <c r="AX108" i="32"/>
  <c r="AT86" i="32"/>
  <c r="AT91" i="32" s="1"/>
  <c r="AH67" i="31"/>
  <c r="AT301" i="32"/>
  <c r="AT302" i="32" s="1"/>
  <c r="AT53" i="32"/>
  <c r="AT58" i="32" s="1"/>
  <c r="AT24" i="31"/>
  <c r="AT25" i="31" s="1"/>
  <c r="AH44" i="39"/>
  <c r="AH110" i="32"/>
  <c r="AH108" i="32"/>
  <c r="AT100" i="29"/>
  <c r="AT105" i="29" s="1"/>
  <c r="AT100" i="32"/>
  <c r="AT309" i="32" s="1"/>
  <c r="AH191" i="32"/>
  <c r="AH179" i="40"/>
  <c r="AH53" i="40"/>
  <c r="AU74" i="31"/>
  <c r="AN17" i="47" s="1"/>
  <c r="AW179" i="40"/>
  <c r="AH315" i="32"/>
  <c r="AX38" i="40"/>
  <c r="AH52" i="31"/>
  <c r="AH25" i="40"/>
  <c r="AT172" i="40"/>
  <c r="AH172" i="40"/>
  <c r="AH38" i="40"/>
  <c r="AW178" i="40"/>
  <c r="AZ191" i="29"/>
  <c r="AH155" i="40"/>
  <c r="AH15" i="30"/>
  <c r="AH76" i="29"/>
  <c r="AH131" i="32"/>
  <c r="AH35" i="32"/>
  <c r="AZ76" i="31"/>
  <c r="AZ304" i="32"/>
  <c r="AT81" i="40"/>
  <c r="AT155" i="40"/>
  <c r="AU169" i="40"/>
  <c r="AH74" i="40"/>
  <c r="AH92" i="40"/>
  <c r="AH170" i="40"/>
  <c r="AT92" i="40"/>
  <c r="AZ167" i="40"/>
  <c r="AZ125" i="39"/>
  <c r="AH81" i="40"/>
  <c r="AH178" i="40"/>
  <c r="AB166" i="40"/>
  <c r="U20" i="47" s="1"/>
  <c r="AH130" i="40"/>
  <c r="AH136" i="39"/>
  <c r="AH48" i="30"/>
  <c r="AH46" i="39"/>
  <c r="AZ168" i="40"/>
  <c r="AU166" i="40"/>
  <c r="AN20" i="47" s="1"/>
  <c r="AH98" i="40"/>
  <c r="AH198" i="32"/>
  <c r="AT19" i="40"/>
  <c r="AH144" i="40"/>
  <c r="AT199" i="29"/>
  <c r="AB74" i="31"/>
  <c r="U17" i="47" s="1"/>
  <c r="AC169" i="40"/>
  <c r="AX32" i="40"/>
  <c r="AT124" i="40"/>
  <c r="AT44" i="32"/>
  <c r="AT45" i="32" s="1"/>
  <c r="AH300" i="32"/>
  <c r="AT130" i="40"/>
  <c r="AD166" i="40"/>
  <c r="W20" i="47" s="1"/>
  <c r="AD169" i="40"/>
  <c r="AH171" i="40"/>
  <c r="AZ169" i="40"/>
  <c r="AB169" i="40"/>
  <c r="AW32" i="40"/>
  <c r="AW170" i="40"/>
  <c r="AZ166" i="40"/>
  <c r="AS20" i="47" s="1"/>
  <c r="AW171" i="40"/>
  <c r="AC166" i="40"/>
  <c r="V20" i="47" s="1"/>
  <c r="AH124" i="40"/>
  <c r="AT53" i="40"/>
  <c r="AT178" i="40"/>
  <c r="AT25" i="40"/>
  <c r="AT179" i="40"/>
  <c r="AX15" i="40"/>
  <c r="AT116" i="40"/>
  <c r="AT118" i="40" s="1"/>
  <c r="AH118" i="40"/>
  <c r="AH108" i="40"/>
  <c r="AT103" i="40"/>
  <c r="AT108" i="40" s="1"/>
  <c r="AX200" i="29"/>
  <c r="AB77" i="31"/>
  <c r="AD77" i="31"/>
  <c r="AH173" i="40"/>
  <c r="AT173" i="40"/>
  <c r="AW15" i="40"/>
  <c r="AZ77" i="31"/>
  <c r="AH27" i="32"/>
  <c r="AZ75" i="31"/>
  <c r="AT14" i="40"/>
  <c r="AT176" i="40" s="1"/>
  <c r="AH176" i="40"/>
  <c r="AH19" i="40"/>
  <c r="AT144" i="40"/>
  <c r="AT28" i="40"/>
  <c r="AT174" i="40" s="1"/>
  <c r="AH174" i="40"/>
  <c r="AX171" i="40"/>
  <c r="AX169" i="40" s="1"/>
  <c r="AC77" i="31"/>
  <c r="AW136" i="39"/>
  <c r="AZ126" i="39"/>
  <c r="AH104" i="30"/>
  <c r="AH248" i="32"/>
  <c r="AH78" i="31"/>
  <c r="AZ102" i="30"/>
  <c r="AT27" i="32"/>
  <c r="AZ190" i="29"/>
  <c r="AH199" i="29"/>
  <c r="AU77" i="31"/>
  <c r="AH151" i="32"/>
  <c r="AW313" i="32"/>
  <c r="AT151" i="32"/>
  <c r="AC127" i="39"/>
  <c r="AH194" i="29"/>
  <c r="AT145" i="29"/>
  <c r="AT181" i="29"/>
  <c r="AX78" i="31"/>
  <c r="AZ124" i="39"/>
  <c r="AS19" i="47" s="1"/>
  <c r="AH181" i="29"/>
  <c r="AU189" i="29"/>
  <c r="AN15" i="47" s="1"/>
  <c r="AW15" i="30"/>
  <c r="AC74" i="31"/>
  <c r="V17" i="47" s="1"/>
  <c r="AH313" i="32"/>
  <c r="AH179" i="32"/>
  <c r="AC306" i="32"/>
  <c r="AZ103" i="30"/>
  <c r="AD74" i="31"/>
  <c r="W17" i="47" s="1"/>
  <c r="AU124" i="39"/>
  <c r="AN19" i="47" s="1"/>
  <c r="AU192" i="29"/>
  <c r="AX15" i="30"/>
  <c r="AZ101" i="30"/>
  <c r="AH185" i="32"/>
  <c r="AB103" i="30"/>
  <c r="AD192" i="29"/>
  <c r="AX104" i="30"/>
  <c r="AD103" i="30"/>
  <c r="AD100" i="30"/>
  <c r="W16" i="47" s="1"/>
  <c r="AT196" i="29"/>
  <c r="AT161" i="29"/>
  <c r="AB192" i="29"/>
  <c r="AC100" i="30"/>
  <c r="V16" i="47" s="1"/>
  <c r="AX52" i="32"/>
  <c r="AX136" i="39"/>
  <c r="AZ127" i="39"/>
  <c r="AH134" i="39"/>
  <c r="AT17" i="39"/>
  <c r="AT134" i="39" s="1"/>
  <c r="AU127" i="39"/>
  <c r="AB124" i="39"/>
  <c r="U19" i="47" s="1"/>
  <c r="AX129" i="39"/>
  <c r="AX24" i="39"/>
  <c r="AW129" i="39"/>
  <c r="AW24" i="39"/>
  <c r="AC124" i="39"/>
  <c r="V19" i="47" s="1"/>
  <c r="AH79" i="39"/>
  <c r="AT73" i="39"/>
  <c r="AT79" i="39" s="1"/>
  <c r="AX128" i="39"/>
  <c r="AX18" i="39"/>
  <c r="AT119" i="39"/>
  <c r="AT123" i="39" s="1"/>
  <c r="AH123" i="39"/>
  <c r="AH128" i="39"/>
  <c r="AH18" i="39"/>
  <c r="AT14" i="39"/>
  <c r="AW130" i="39"/>
  <c r="AW42" i="39"/>
  <c r="AD124" i="39"/>
  <c r="W19" i="47" s="1"/>
  <c r="AX137" i="39"/>
  <c r="AX13" i="39"/>
  <c r="AB127" i="39"/>
  <c r="AW128" i="39"/>
  <c r="AW18" i="39"/>
  <c r="AW137" i="39"/>
  <c r="AW13" i="39"/>
  <c r="AH129" i="39"/>
  <c r="AT19" i="39"/>
  <c r="AH24" i="39"/>
  <c r="AX130" i="39"/>
  <c r="AX42" i="39"/>
  <c r="AH131" i="39"/>
  <c r="AH30" i="39"/>
  <c r="AT25" i="39"/>
  <c r="AW131" i="39"/>
  <c r="AW30" i="39"/>
  <c r="AH130" i="39"/>
  <c r="AH42" i="39"/>
  <c r="AT37" i="39"/>
  <c r="AX131" i="39"/>
  <c r="AX30" i="39"/>
  <c r="AT56" i="39"/>
  <c r="AT44" i="39"/>
  <c r="AH137" i="39"/>
  <c r="AT12" i="39"/>
  <c r="AH13" i="39"/>
  <c r="AD127" i="39"/>
  <c r="AH58" i="39"/>
  <c r="AT57" i="39"/>
  <c r="AT58" i="39" s="1"/>
  <c r="AH56" i="39"/>
  <c r="AT199" i="32"/>
  <c r="AT202" i="32" s="1"/>
  <c r="AH202" i="32"/>
  <c r="AC303" i="32"/>
  <c r="V18" i="47" s="1"/>
  <c r="AX313" i="32"/>
  <c r="AX185" i="32"/>
  <c r="AH308" i="32"/>
  <c r="AT47" i="32"/>
  <c r="AH52" i="32"/>
  <c r="AZ303" i="32"/>
  <c r="AS18" i="47" s="1"/>
  <c r="AT146" i="32"/>
  <c r="AT147" i="32" s="1"/>
  <c r="AH147" i="32"/>
  <c r="AX316" i="32"/>
  <c r="AX13" i="32"/>
  <c r="AZ306" i="32"/>
  <c r="AZ305" i="32"/>
  <c r="AH314" i="32"/>
  <c r="AT50" i="32"/>
  <c r="AT314" i="32" s="1"/>
  <c r="AH307" i="32"/>
  <c r="AH17" i="32"/>
  <c r="AT14" i="32"/>
  <c r="AT179" i="32"/>
  <c r="AD303" i="32"/>
  <c r="W18" i="47" s="1"/>
  <c r="AW315" i="32"/>
  <c r="AW308" i="32"/>
  <c r="AW52" i="32"/>
  <c r="AX307" i="32"/>
  <c r="AX17" i="32"/>
  <c r="AB303" i="32"/>
  <c r="U18" i="47" s="1"/>
  <c r="AX315" i="32"/>
  <c r="AX308" i="32"/>
  <c r="AH237" i="32"/>
  <c r="AT231" i="32"/>
  <c r="AT237" i="32" s="1"/>
  <c r="AT266" i="32"/>
  <c r="AT272" i="32" s="1"/>
  <c r="AH272" i="32"/>
  <c r="AD306" i="32"/>
  <c r="AH316" i="32"/>
  <c r="AT12" i="32"/>
  <c r="AH13" i="32"/>
  <c r="AT121" i="32"/>
  <c r="AU306" i="32"/>
  <c r="AB306" i="32"/>
  <c r="AT73" i="32"/>
  <c r="AT78" i="32" s="1"/>
  <c r="AH78" i="32"/>
  <c r="AT110" i="32"/>
  <c r="AT211" i="32"/>
  <c r="AT217" i="32" s="1"/>
  <c r="AH217" i="32"/>
  <c r="AH208" i="32"/>
  <c r="AT203" i="32"/>
  <c r="AT208" i="32" s="1"/>
  <c r="AU303" i="32"/>
  <c r="AN18" i="47" s="1"/>
  <c r="AT287" i="32"/>
  <c r="AT293" i="32" s="1"/>
  <c r="AH293" i="32"/>
  <c r="AW307" i="32"/>
  <c r="AW17" i="32"/>
  <c r="AW316" i="32"/>
  <c r="AW13" i="32"/>
  <c r="AH86" i="31"/>
  <c r="AT39" i="31"/>
  <c r="AH40" i="31"/>
  <c r="AT79" i="31"/>
  <c r="AW78" i="31"/>
  <c r="AT81" i="31"/>
  <c r="AT48" i="31"/>
  <c r="AX86" i="31"/>
  <c r="AX40" i="31"/>
  <c r="AX74" i="31" s="1"/>
  <c r="AQ17" i="47" s="1"/>
  <c r="AZ74" i="31"/>
  <c r="AS17" i="47" s="1"/>
  <c r="AT41" i="31"/>
  <c r="AT43" i="31" s="1"/>
  <c r="AH43" i="31"/>
  <c r="AH64" i="31"/>
  <c r="AT58" i="31"/>
  <c r="AT64" i="31" s="1"/>
  <c r="AT15" i="31"/>
  <c r="AT32" i="31"/>
  <c r="AW86" i="31"/>
  <c r="AW40" i="31"/>
  <c r="AW74" i="31" s="1"/>
  <c r="AP17" i="47" s="1"/>
  <c r="AW113" i="30"/>
  <c r="AW17" i="30"/>
  <c r="AX112" i="30"/>
  <c r="AX30" i="30"/>
  <c r="AX37" i="30"/>
  <c r="AW105" i="30"/>
  <c r="AW23" i="30"/>
  <c r="AH110" i="30"/>
  <c r="AT14" i="30"/>
  <c r="AT110" i="30" s="1"/>
  <c r="AC103" i="30"/>
  <c r="AW107" i="30"/>
  <c r="AW37" i="30"/>
  <c r="AH99" i="30"/>
  <c r="AT93" i="30"/>
  <c r="AT99" i="30" s="1"/>
  <c r="AU103" i="30"/>
  <c r="AH112" i="30"/>
  <c r="AT29" i="30"/>
  <c r="AH30" i="30"/>
  <c r="AH28" i="30"/>
  <c r="AT24" i="30"/>
  <c r="AT28" i="30" s="1"/>
  <c r="AZ100" i="30"/>
  <c r="AS16" i="47" s="1"/>
  <c r="AX105" i="30"/>
  <c r="AX23" i="30"/>
  <c r="AH113" i="30"/>
  <c r="AT16" i="30"/>
  <c r="AH17" i="30"/>
  <c r="AH105" i="30"/>
  <c r="AH23" i="30"/>
  <c r="AT18" i="30"/>
  <c r="AH85" i="30"/>
  <c r="AT82" i="30"/>
  <c r="AT85" i="30" s="1"/>
  <c r="AU100" i="30"/>
  <c r="AN16" i="47" s="1"/>
  <c r="AH107" i="30"/>
  <c r="AT32" i="30"/>
  <c r="AH37" i="30"/>
  <c r="AH81" i="30"/>
  <c r="AT76" i="30"/>
  <c r="AT81" i="30" s="1"/>
  <c r="AB100" i="30"/>
  <c r="U16" i="47" s="1"/>
  <c r="AH75" i="30"/>
  <c r="AT72" i="30"/>
  <c r="AT75" i="30" s="1"/>
  <c r="AX113" i="30"/>
  <c r="AX17" i="30"/>
  <c r="AW112" i="30"/>
  <c r="AW30" i="30"/>
  <c r="AW104" i="30"/>
  <c r="AC189" i="29"/>
  <c r="V15" i="47" s="1"/>
  <c r="AH145" i="29"/>
  <c r="AH37" i="29"/>
  <c r="AT35" i="29"/>
  <c r="AT37" i="29" s="1"/>
  <c r="AX201" i="29"/>
  <c r="AX137" i="29"/>
  <c r="AW202" i="29"/>
  <c r="AW13" i="29"/>
  <c r="AZ189" i="29"/>
  <c r="AS15" i="47" s="1"/>
  <c r="AX193" i="29"/>
  <c r="AX17" i="29"/>
  <c r="AB189" i="29"/>
  <c r="U15" i="47" s="1"/>
  <c r="AH111" i="29"/>
  <c r="AT106" i="29"/>
  <c r="AT111" i="29" s="1"/>
  <c r="AD189" i="29"/>
  <c r="W15" i="47" s="1"/>
  <c r="AT89" i="29"/>
  <c r="AT93" i="29" s="1"/>
  <c r="AH93" i="29"/>
  <c r="AW201" i="29"/>
  <c r="AW137" i="29"/>
  <c r="AH202" i="29"/>
  <c r="AT12" i="29"/>
  <c r="AH13" i="29"/>
  <c r="AH188" i="29"/>
  <c r="AT182" i="29"/>
  <c r="AT188" i="29" s="1"/>
  <c r="AW193" i="29"/>
  <c r="AW17" i="29"/>
  <c r="AT200" i="29"/>
  <c r="AH34" i="29"/>
  <c r="AT31" i="29"/>
  <c r="AT34" i="29" s="1"/>
  <c r="AX202" i="29"/>
  <c r="AX13" i="29"/>
  <c r="AZ192" i="29"/>
  <c r="AW93" i="29"/>
  <c r="AW194" i="29"/>
  <c r="AC192" i="29"/>
  <c r="AH200" i="29"/>
  <c r="AT87" i="29"/>
  <c r="AH45" i="29"/>
  <c r="AT42" i="29"/>
  <c r="AT45" i="29" s="1"/>
  <c r="AX194" i="29"/>
  <c r="AH201" i="29"/>
  <c r="AT136" i="29"/>
  <c r="AH137" i="29"/>
  <c r="AH30" i="29"/>
  <c r="AT28" i="29"/>
  <c r="AT30" i="29" s="1"/>
  <c r="AH161" i="29"/>
  <c r="AH193" i="29"/>
  <c r="AT14" i="29"/>
  <c r="AH17" i="29"/>
  <c r="AT87" i="31" l="1"/>
  <c r="AH77" i="31"/>
  <c r="AT108" i="32"/>
  <c r="AT313" i="32"/>
  <c r="AH191" i="29"/>
  <c r="AH168" i="40"/>
  <c r="AH167" i="40"/>
  <c r="AH75" i="31"/>
  <c r="AX166" i="40"/>
  <c r="AQ20" i="47" s="1"/>
  <c r="AW166" i="40"/>
  <c r="AP20" i="47" s="1"/>
  <c r="AT15" i="40"/>
  <c r="AW169" i="40"/>
  <c r="AT168" i="40" s="1"/>
  <c r="AH76" i="31"/>
  <c r="AT171" i="40"/>
  <c r="AH169" i="40"/>
  <c r="AH166" i="40"/>
  <c r="AA20" i="47" s="1"/>
  <c r="AH305" i="32"/>
  <c r="AT32" i="40"/>
  <c r="AT170" i="40"/>
  <c r="AX103" i="30"/>
  <c r="AW303" i="32"/>
  <c r="AP18" i="47" s="1"/>
  <c r="AT315" i="32"/>
  <c r="AH101" i="30"/>
  <c r="AW306" i="32"/>
  <c r="AX77" i="31"/>
  <c r="AH125" i="39"/>
  <c r="AX100" i="30"/>
  <c r="AQ16" i="47" s="1"/>
  <c r="AH100" i="30"/>
  <c r="AA16" i="47" s="1"/>
  <c r="AT194" i="29"/>
  <c r="AH74" i="31"/>
  <c r="AA17" i="47" s="1"/>
  <c r="AT15" i="30"/>
  <c r="AT104" i="30"/>
  <c r="AH102" i="30"/>
  <c r="AH304" i="32"/>
  <c r="AX189" i="29"/>
  <c r="AQ15" i="47" s="1"/>
  <c r="AW192" i="29"/>
  <c r="AH103" i="30"/>
  <c r="AT136" i="39"/>
  <c r="AX124" i="39"/>
  <c r="AQ19" i="47" s="1"/>
  <c r="AW100" i="30"/>
  <c r="AP16" i="47" s="1"/>
  <c r="AW124" i="39"/>
  <c r="AP19" i="47" s="1"/>
  <c r="AH190" i="29"/>
  <c r="AT75" i="31"/>
  <c r="AH127" i="39"/>
  <c r="AH124" i="39"/>
  <c r="AA19" i="47" s="1"/>
  <c r="AW127" i="39"/>
  <c r="AT137" i="39"/>
  <c r="AT13" i="39"/>
  <c r="AT131" i="39"/>
  <c r="AT30" i="39"/>
  <c r="AT129" i="39"/>
  <c r="AT24" i="39"/>
  <c r="AT130" i="39"/>
  <c r="AT42" i="39"/>
  <c r="AH126" i="39"/>
  <c r="AT128" i="39"/>
  <c r="AT18" i="39"/>
  <c r="AX127" i="39"/>
  <c r="AX306" i="32"/>
  <c r="AT307" i="32"/>
  <c r="AT17" i="32"/>
  <c r="AH303" i="32"/>
  <c r="AA18" i="47" s="1"/>
  <c r="AT316" i="32"/>
  <c r="AT13" i="32"/>
  <c r="AH306" i="32"/>
  <c r="AX303" i="32"/>
  <c r="AQ18" i="47" s="1"/>
  <c r="AT308" i="32"/>
  <c r="AT52" i="32"/>
  <c r="AT78" i="31"/>
  <c r="AT86" i="31"/>
  <c r="AT40" i="31"/>
  <c r="AT74" i="31" s="1"/>
  <c r="AM17" i="47" s="1"/>
  <c r="AW77" i="31"/>
  <c r="AT105" i="30"/>
  <c r="AT23" i="30"/>
  <c r="AT112" i="30"/>
  <c r="AT30" i="30"/>
  <c r="AW103" i="30"/>
  <c r="AT113" i="30"/>
  <c r="AT17" i="30"/>
  <c r="AT107" i="30"/>
  <c r="AT37" i="30"/>
  <c r="AH192" i="29"/>
  <c r="AT202" i="29"/>
  <c r="AT13" i="29"/>
  <c r="AW189" i="29"/>
  <c r="AP15" i="47" s="1"/>
  <c r="AT193" i="29"/>
  <c r="AT17" i="29"/>
  <c r="AT201" i="29"/>
  <c r="AT137" i="29"/>
  <c r="AH189" i="29"/>
  <c r="AA15" i="47" s="1"/>
  <c r="AX192" i="29"/>
  <c r="AT167" i="40" l="1"/>
  <c r="AT102" i="30"/>
  <c r="AT169" i="40"/>
  <c r="AT304" i="32"/>
  <c r="AT166" i="40"/>
  <c r="AM20" i="47" s="1"/>
  <c r="AT101" i="30"/>
  <c r="AT76" i="31"/>
  <c r="AT191" i="29"/>
  <c r="AT190" i="29"/>
  <c r="AT305" i="32"/>
  <c r="AT125" i="39"/>
  <c r="AT306" i="32"/>
  <c r="AT124" i="39"/>
  <c r="AM19" i="47" s="1"/>
  <c r="AT126" i="39"/>
  <c r="AT103" i="30"/>
  <c r="AT189" i="29"/>
  <c r="AM15" i="47" s="1"/>
  <c r="AT100" i="30"/>
  <c r="AM16" i="47" s="1"/>
  <c r="AT127" i="39"/>
  <c r="AT303" i="32"/>
  <c r="AM18" i="47" s="1"/>
  <c r="AT77" i="31"/>
  <c r="AT192" i="29"/>
  <c r="T86" i="44" l="1"/>
  <c r="T85" i="44"/>
  <c r="AJ463" i="43"/>
  <c r="AI463" i="43"/>
  <c r="AF463" i="43"/>
  <c r="AE463" i="43"/>
  <c r="Z463" i="43"/>
  <c r="Y463" i="43"/>
  <c r="X463" i="43"/>
  <c r="AJ459" i="43"/>
  <c r="AI459" i="43"/>
  <c r="AF459" i="43"/>
  <c r="AE459" i="43"/>
  <c r="Z459" i="43"/>
  <c r="Y459" i="43"/>
  <c r="X459" i="43"/>
  <c r="AJ456" i="43"/>
  <c r="AI456" i="43"/>
  <c r="AF456" i="43"/>
  <c r="AE456" i="43"/>
  <c r="Z456" i="43"/>
  <c r="Y456" i="43"/>
  <c r="X456" i="43"/>
  <c r="AJ449" i="43"/>
  <c r="AI449" i="43"/>
  <c r="AF449" i="43"/>
  <c r="AE449" i="43"/>
  <c r="Z449" i="43"/>
  <c r="Y449" i="43"/>
  <c r="X449" i="43"/>
  <c r="AJ442" i="43"/>
  <c r="AI442" i="43"/>
  <c r="AF442" i="43"/>
  <c r="AE442" i="43"/>
  <c r="Z442" i="43"/>
  <c r="Y442" i="43"/>
  <c r="X442" i="43"/>
  <c r="AJ435" i="43"/>
  <c r="AI435" i="43"/>
  <c r="AF435" i="43"/>
  <c r="AE435" i="43"/>
  <c r="Z435" i="43"/>
  <c r="Y435" i="43"/>
  <c r="X435" i="43"/>
  <c r="AJ428" i="43"/>
  <c r="AI428" i="43"/>
  <c r="AF428" i="43"/>
  <c r="AE428" i="43"/>
  <c r="Z428" i="43"/>
  <c r="Y428" i="43"/>
  <c r="X428" i="43"/>
  <c r="AJ421" i="43"/>
  <c r="AI421" i="43"/>
  <c r="AF421" i="43"/>
  <c r="AE421" i="43"/>
  <c r="Z421" i="43"/>
  <c r="Y421" i="43"/>
  <c r="X421" i="43"/>
  <c r="AJ414" i="43"/>
  <c r="AI414" i="43"/>
  <c r="AF414" i="43"/>
  <c r="AE414" i="43"/>
  <c r="Z414" i="43"/>
  <c r="Y414" i="43"/>
  <c r="X414" i="43"/>
  <c r="AJ407" i="43"/>
  <c r="AI407" i="43"/>
  <c r="AF407" i="43"/>
  <c r="AE407" i="43"/>
  <c r="Z407" i="43"/>
  <c r="Y407" i="43"/>
  <c r="X407" i="43"/>
  <c r="AJ400" i="43"/>
  <c r="AI400" i="43"/>
  <c r="AF400" i="43"/>
  <c r="AE400" i="43"/>
  <c r="Z400" i="43"/>
  <c r="Y400" i="43"/>
  <c r="X400" i="43"/>
  <c r="AJ393" i="43"/>
  <c r="AI393" i="43"/>
  <c r="AF393" i="43"/>
  <c r="AE393" i="43"/>
  <c r="Z393" i="43"/>
  <c r="Y393" i="43"/>
  <c r="X393" i="43"/>
  <c r="AJ389" i="43"/>
  <c r="AI389" i="43"/>
  <c r="AF389" i="43"/>
  <c r="AE389" i="43"/>
  <c r="Z389" i="43"/>
  <c r="Y389" i="43"/>
  <c r="X389" i="43"/>
  <c r="AJ383" i="43"/>
  <c r="AI383" i="43"/>
  <c r="AF383" i="43"/>
  <c r="AE383" i="43"/>
  <c r="Z383" i="43"/>
  <c r="Y383" i="43"/>
  <c r="X383" i="43"/>
  <c r="AJ376" i="43"/>
  <c r="AI376" i="43"/>
  <c r="AF376" i="43"/>
  <c r="AE376" i="43"/>
  <c r="Z376" i="43"/>
  <c r="Y376" i="43"/>
  <c r="X376" i="43"/>
  <c r="AJ374" i="43"/>
  <c r="AI374" i="43"/>
  <c r="AF374" i="43"/>
  <c r="AE374" i="43"/>
  <c r="Z374" i="43"/>
  <c r="Y374" i="43"/>
  <c r="X374" i="43"/>
  <c r="AJ370" i="43"/>
  <c r="AI370" i="43"/>
  <c r="AF370" i="43"/>
  <c r="AE370" i="43"/>
  <c r="Z370" i="43"/>
  <c r="Y370" i="43"/>
  <c r="X370" i="43"/>
  <c r="AJ363" i="43"/>
  <c r="AI363" i="43"/>
  <c r="AF363" i="43"/>
  <c r="AE363" i="43"/>
  <c r="Z363" i="43"/>
  <c r="Y363" i="43"/>
  <c r="X363" i="43"/>
  <c r="AJ358" i="43"/>
  <c r="AI358" i="43"/>
  <c r="AF358" i="43"/>
  <c r="AE358" i="43"/>
  <c r="Z358" i="43"/>
  <c r="Y358" i="43"/>
  <c r="X358" i="43"/>
  <c r="AJ351" i="43"/>
  <c r="AI351" i="43"/>
  <c r="AF351" i="43"/>
  <c r="AE351" i="43"/>
  <c r="Z351" i="43"/>
  <c r="Y351" i="43"/>
  <c r="X351" i="43"/>
  <c r="AJ345" i="43"/>
  <c r="AI345" i="43"/>
  <c r="AF345" i="43"/>
  <c r="AE345" i="43"/>
  <c r="Z345" i="43"/>
  <c r="Y345" i="43"/>
  <c r="X345" i="43"/>
  <c r="AJ336" i="43"/>
  <c r="AI336" i="43"/>
  <c r="AF336" i="43"/>
  <c r="AE336" i="43"/>
  <c r="Z336" i="43"/>
  <c r="Y336" i="43"/>
  <c r="X336" i="43"/>
  <c r="AJ332" i="43"/>
  <c r="AI332" i="43"/>
  <c r="AF332" i="43"/>
  <c r="AE332" i="43"/>
  <c r="Z332" i="43"/>
  <c r="Y332" i="43"/>
  <c r="X332" i="43"/>
  <c r="AJ328" i="43"/>
  <c r="AI328" i="43"/>
  <c r="AF328" i="43"/>
  <c r="AE328" i="43"/>
  <c r="Z328" i="43"/>
  <c r="Y328" i="43"/>
  <c r="X328" i="43"/>
  <c r="AJ324" i="43"/>
  <c r="AI324" i="43"/>
  <c r="AF324" i="43"/>
  <c r="AE324" i="43"/>
  <c r="Z324" i="43"/>
  <c r="Y324" i="43"/>
  <c r="X324" i="43"/>
  <c r="AJ322" i="43"/>
  <c r="AI322" i="43"/>
  <c r="AF322" i="43"/>
  <c r="AE322" i="43"/>
  <c r="Z322" i="43"/>
  <c r="Y322" i="43"/>
  <c r="X322" i="43"/>
  <c r="AJ316" i="43"/>
  <c r="AI316" i="43"/>
  <c r="AF316" i="43"/>
  <c r="AE316" i="43"/>
  <c r="Z316" i="43"/>
  <c r="Y316" i="43"/>
  <c r="X316" i="43"/>
  <c r="AJ312" i="43"/>
  <c r="AI312" i="43"/>
  <c r="AF312" i="43"/>
  <c r="AE312" i="43"/>
  <c r="Z312" i="43"/>
  <c r="Y312" i="43"/>
  <c r="X312" i="43"/>
  <c r="AJ305" i="43"/>
  <c r="AI305" i="43"/>
  <c r="AF305" i="43"/>
  <c r="AE305" i="43"/>
  <c r="Z305" i="43"/>
  <c r="Y305" i="43"/>
  <c r="X305" i="43"/>
  <c r="AJ298" i="43"/>
  <c r="AI298" i="43"/>
  <c r="AF298" i="43"/>
  <c r="AE298" i="43"/>
  <c r="Z298" i="43"/>
  <c r="Y298" i="43"/>
  <c r="X298" i="43"/>
  <c r="AJ296" i="43"/>
  <c r="AI296" i="43"/>
  <c r="AF296" i="43"/>
  <c r="AE296" i="43"/>
  <c r="Z296" i="43"/>
  <c r="Y296" i="43"/>
  <c r="X296" i="43"/>
  <c r="AJ288" i="43"/>
  <c r="AI288" i="43"/>
  <c r="AF288" i="43"/>
  <c r="AE288" i="43"/>
  <c r="Z288" i="43"/>
  <c r="Y288" i="43"/>
  <c r="X288" i="43"/>
  <c r="AJ283" i="43"/>
  <c r="AI283" i="43"/>
  <c r="AF283" i="43"/>
  <c r="AE283" i="43"/>
  <c r="Z283" i="43"/>
  <c r="Y283" i="43"/>
  <c r="X283" i="43"/>
  <c r="AJ276" i="43"/>
  <c r="AI276" i="43"/>
  <c r="AF276" i="43"/>
  <c r="AE276" i="43"/>
  <c r="Z276" i="43"/>
  <c r="Y276" i="43"/>
  <c r="X276" i="43"/>
  <c r="AJ272" i="43"/>
  <c r="AI272" i="43"/>
  <c r="AF272" i="43"/>
  <c r="AE272" i="43"/>
  <c r="Z272" i="43"/>
  <c r="Y272" i="43"/>
  <c r="X272" i="43"/>
  <c r="AJ266" i="43"/>
  <c r="AI266" i="43"/>
  <c r="AF266" i="43"/>
  <c r="AE266" i="43"/>
  <c r="Z266" i="43"/>
  <c r="Y266" i="43"/>
  <c r="X266" i="43"/>
  <c r="AJ262" i="43"/>
  <c r="AI262" i="43"/>
  <c r="AF262" i="43"/>
  <c r="AE262" i="43"/>
  <c r="Z262" i="43"/>
  <c r="Y262" i="43"/>
  <c r="X262" i="43"/>
  <c r="AJ258" i="43"/>
  <c r="AI258" i="43"/>
  <c r="AF258" i="43"/>
  <c r="AE258" i="43"/>
  <c r="Z258" i="43"/>
  <c r="Y258" i="43"/>
  <c r="X258" i="43"/>
  <c r="AJ256" i="43"/>
  <c r="AI256" i="43"/>
  <c r="AF256" i="43"/>
  <c r="AE256" i="43"/>
  <c r="Z256" i="43"/>
  <c r="Y256" i="43"/>
  <c r="X256" i="43"/>
  <c r="AJ249" i="43"/>
  <c r="AI249" i="43"/>
  <c r="AF249" i="43"/>
  <c r="AE249" i="43"/>
  <c r="Z249" i="43"/>
  <c r="Y249" i="43"/>
  <c r="X249" i="43"/>
  <c r="AJ243" i="43"/>
  <c r="AI243" i="43"/>
  <c r="AF243" i="43"/>
  <c r="AE243" i="43"/>
  <c r="Z243" i="43"/>
  <c r="Y243" i="43"/>
  <c r="X243" i="43"/>
  <c r="AJ237" i="43"/>
  <c r="AI237" i="43"/>
  <c r="AF237" i="43"/>
  <c r="AE237" i="43"/>
  <c r="Z237" i="43"/>
  <c r="Y237" i="43"/>
  <c r="X237" i="43"/>
  <c r="AJ231" i="43"/>
  <c r="AI231" i="43"/>
  <c r="AF231" i="43"/>
  <c r="AE231" i="43"/>
  <c r="Z231" i="43"/>
  <c r="Y231" i="43"/>
  <c r="X231" i="43"/>
  <c r="AJ225" i="43"/>
  <c r="AI225" i="43"/>
  <c r="AF225" i="43"/>
  <c r="AE225" i="43"/>
  <c r="Z225" i="43"/>
  <c r="Y225" i="43"/>
  <c r="X225" i="43"/>
  <c r="AJ219" i="43"/>
  <c r="AI219" i="43"/>
  <c r="AF219" i="43"/>
  <c r="AE219" i="43"/>
  <c r="Z219" i="43"/>
  <c r="Y219" i="43"/>
  <c r="X219" i="43"/>
  <c r="AJ213" i="43"/>
  <c r="AI213" i="43"/>
  <c r="AF213" i="43"/>
  <c r="AE213" i="43"/>
  <c r="Z213" i="43"/>
  <c r="Y213" i="43"/>
  <c r="X213" i="43"/>
  <c r="AJ206" i="43"/>
  <c r="AI206" i="43"/>
  <c r="AF206" i="43"/>
  <c r="AE206" i="43"/>
  <c r="Z206" i="43"/>
  <c r="Y206" i="43"/>
  <c r="X206" i="43"/>
  <c r="AJ200" i="43"/>
  <c r="AI200" i="43"/>
  <c r="AF200" i="43"/>
  <c r="AE200" i="43"/>
  <c r="Z200" i="43"/>
  <c r="Y200" i="43"/>
  <c r="X200" i="43"/>
  <c r="AJ194" i="43"/>
  <c r="AI194" i="43"/>
  <c r="AF194" i="43"/>
  <c r="AE194" i="43"/>
  <c r="Z194" i="43"/>
  <c r="Y194" i="43"/>
  <c r="X194" i="43"/>
  <c r="AJ187" i="43"/>
  <c r="AI187" i="43"/>
  <c r="AF187" i="43"/>
  <c r="AE187" i="43"/>
  <c r="Z187" i="43"/>
  <c r="Y187" i="43"/>
  <c r="X187" i="43"/>
  <c r="AJ180" i="43"/>
  <c r="AI180" i="43"/>
  <c r="AF180" i="43"/>
  <c r="AE180" i="43"/>
  <c r="Z180" i="43"/>
  <c r="Y180" i="43"/>
  <c r="X180" i="43"/>
  <c r="AJ174" i="43"/>
  <c r="AI174" i="43"/>
  <c r="AF174" i="43"/>
  <c r="AE174" i="43"/>
  <c r="Z174" i="43"/>
  <c r="Y174" i="43"/>
  <c r="X174" i="43"/>
  <c r="AJ168" i="43"/>
  <c r="AI168" i="43"/>
  <c r="AF168" i="43"/>
  <c r="AE168" i="43"/>
  <c r="Z168" i="43"/>
  <c r="Y168" i="43"/>
  <c r="X168" i="43"/>
  <c r="AJ162" i="43"/>
  <c r="AI162" i="43"/>
  <c r="AF162" i="43"/>
  <c r="AE162" i="43"/>
  <c r="Z162" i="43"/>
  <c r="Y162" i="43"/>
  <c r="X162" i="43"/>
  <c r="AJ157" i="43"/>
  <c r="AI157" i="43"/>
  <c r="AF157" i="43"/>
  <c r="AE157" i="43"/>
  <c r="Z157" i="43"/>
  <c r="Y157" i="43"/>
  <c r="X157" i="43"/>
  <c r="AJ151" i="43"/>
  <c r="AI151" i="43"/>
  <c r="AF151" i="43"/>
  <c r="AE151" i="43"/>
  <c r="Z151" i="43"/>
  <c r="Y151" i="43"/>
  <c r="X151" i="43"/>
  <c r="AJ145" i="43"/>
  <c r="AI145" i="43"/>
  <c r="AF145" i="43"/>
  <c r="AE145" i="43"/>
  <c r="Z145" i="43"/>
  <c r="Y145" i="43"/>
  <c r="X145" i="43"/>
  <c r="AJ139" i="43"/>
  <c r="AI139" i="43"/>
  <c r="AF139" i="43"/>
  <c r="AE139" i="43"/>
  <c r="Z139" i="43"/>
  <c r="Y139" i="43"/>
  <c r="X139" i="43"/>
  <c r="AJ132" i="43"/>
  <c r="AI132" i="43"/>
  <c r="AF132" i="43"/>
  <c r="AE132" i="43"/>
  <c r="Z132" i="43"/>
  <c r="Y132" i="43"/>
  <c r="X132" i="43"/>
  <c r="AJ125" i="43"/>
  <c r="AI125" i="43"/>
  <c r="AF125" i="43"/>
  <c r="AE125" i="43"/>
  <c r="Z125" i="43"/>
  <c r="Y125" i="43"/>
  <c r="X125" i="43"/>
  <c r="AJ120" i="43"/>
  <c r="AI120" i="43"/>
  <c r="AF120" i="43"/>
  <c r="AE120" i="43"/>
  <c r="Z120" i="43"/>
  <c r="Y120" i="43"/>
  <c r="X120" i="43"/>
  <c r="AJ116" i="43"/>
  <c r="AI116" i="43"/>
  <c r="AF116" i="43"/>
  <c r="AE116" i="43"/>
  <c r="Z116" i="43"/>
  <c r="Y116" i="43"/>
  <c r="X116" i="43"/>
  <c r="AJ113" i="43"/>
  <c r="AI113" i="43"/>
  <c r="AF113" i="43"/>
  <c r="AE113" i="43"/>
  <c r="Z113" i="43"/>
  <c r="Y113" i="43"/>
  <c r="X113" i="43"/>
  <c r="AJ109" i="43"/>
  <c r="AI109" i="43"/>
  <c r="AF109" i="43"/>
  <c r="AE109" i="43"/>
  <c r="Z109" i="43"/>
  <c r="Y109" i="43"/>
  <c r="X109" i="43"/>
  <c r="AJ105" i="43"/>
  <c r="AI105" i="43"/>
  <c r="AF105" i="43"/>
  <c r="AE105" i="43"/>
  <c r="Z105" i="43"/>
  <c r="Y105" i="43"/>
  <c r="X105" i="43"/>
  <c r="AJ102" i="43"/>
  <c r="AI102" i="43"/>
  <c r="AF102" i="43"/>
  <c r="AE102" i="43"/>
  <c r="Z102" i="43"/>
  <c r="Y102" i="43"/>
  <c r="X102" i="43"/>
  <c r="AJ98" i="43"/>
  <c r="AI98" i="43"/>
  <c r="AF98" i="43"/>
  <c r="AE98" i="43"/>
  <c r="Z98" i="43"/>
  <c r="Y98" i="43"/>
  <c r="X98" i="43"/>
  <c r="AJ94" i="43"/>
  <c r="AI94" i="43"/>
  <c r="AF94" i="43"/>
  <c r="AE94" i="43"/>
  <c r="Z94" i="43"/>
  <c r="Y94" i="43"/>
  <c r="X94" i="43"/>
  <c r="AJ90" i="43"/>
  <c r="AI90" i="43"/>
  <c r="AF90" i="43"/>
  <c r="AE90" i="43"/>
  <c r="Z90" i="43"/>
  <c r="Y90" i="43"/>
  <c r="X90" i="43"/>
  <c r="AJ86" i="43"/>
  <c r="AI86" i="43"/>
  <c r="AF86" i="43"/>
  <c r="AE86" i="43"/>
  <c r="Z86" i="43"/>
  <c r="Y86" i="43"/>
  <c r="X86" i="43"/>
  <c r="AJ82" i="43"/>
  <c r="AI82" i="43"/>
  <c r="AF82" i="43"/>
  <c r="AE82" i="43"/>
  <c r="Z82" i="43"/>
  <c r="Y82" i="43"/>
  <c r="X82" i="43"/>
  <c r="AJ79" i="43"/>
  <c r="AI79" i="43"/>
  <c r="AF79" i="43"/>
  <c r="AE79" i="43"/>
  <c r="Z79" i="43"/>
  <c r="Y79" i="43"/>
  <c r="X79" i="43"/>
  <c r="AJ75" i="43"/>
  <c r="AI75" i="43"/>
  <c r="AF75" i="43"/>
  <c r="AE75" i="43"/>
  <c r="Z75" i="43"/>
  <c r="Y75" i="43"/>
  <c r="X75" i="43"/>
  <c r="AJ70" i="43"/>
  <c r="AI70" i="43"/>
  <c r="AF70" i="43"/>
  <c r="AE70" i="43"/>
  <c r="Z70" i="43"/>
  <c r="Y70" i="43"/>
  <c r="X70" i="43"/>
  <c r="AJ67" i="43"/>
  <c r="AI67" i="43"/>
  <c r="AF67" i="43"/>
  <c r="AE67" i="43"/>
  <c r="Z67" i="43"/>
  <c r="Y67" i="43"/>
  <c r="X67" i="43"/>
  <c r="AJ63" i="43"/>
  <c r="AI63" i="43"/>
  <c r="AF63" i="43"/>
  <c r="AE63" i="43"/>
  <c r="Z63" i="43"/>
  <c r="Y63" i="43"/>
  <c r="X63" i="43"/>
  <c r="AJ59" i="43"/>
  <c r="AI59" i="43"/>
  <c r="AF59" i="43"/>
  <c r="AE59" i="43"/>
  <c r="Z59" i="43"/>
  <c r="Y59" i="43"/>
  <c r="X59" i="43"/>
  <c r="AJ55" i="43"/>
  <c r="AI55" i="43"/>
  <c r="AF55" i="43"/>
  <c r="AE55" i="43"/>
  <c r="Z55" i="43"/>
  <c r="Y55" i="43"/>
  <c r="X55" i="43"/>
  <c r="AJ52" i="43"/>
  <c r="AI52" i="43"/>
  <c r="AF52" i="43"/>
  <c r="AE52" i="43"/>
  <c r="Z52" i="43"/>
  <c r="Y52" i="43"/>
  <c r="X52" i="43"/>
  <c r="AJ49" i="43"/>
  <c r="AI49" i="43"/>
  <c r="AF49" i="43"/>
  <c r="AE49" i="43"/>
  <c r="Z49" i="43"/>
  <c r="Y49" i="43"/>
  <c r="X49" i="43"/>
  <c r="AJ46" i="43"/>
  <c r="AI46" i="43"/>
  <c r="AF46" i="43"/>
  <c r="AE46" i="43"/>
  <c r="Z46" i="43"/>
  <c r="Y46" i="43"/>
  <c r="X46" i="43"/>
  <c r="AJ42" i="43"/>
  <c r="AI42" i="43"/>
  <c r="AF42" i="43"/>
  <c r="AE42" i="43"/>
  <c r="Z42" i="43"/>
  <c r="Y42" i="43"/>
  <c r="X42" i="43"/>
  <c r="AJ39" i="43"/>
  <c r="AI39" i="43"/>
  <c r="AF39" i="43"/>
  <c r="AE39" i="43"/>
  <c r="Z39" i="43"/>
  <c r="Y39" i="43"/>
  <c r="X39" i="43"/>
  <c r="AJ35" i="43"/>
  <c r="AI35" i="43"/>
  <c r="AF35" i="43"/>
  <c r="AE35" i="43"/>
  <c r="Z35" i="43"/>
  <c r="Y35" i="43"/>
  <c r="X35" i="43"/>
  <c r="AJ31" i="43"/>
  <c r="AI31" i="43"/>
  <c r="AF31" i="43"/>
  <c r="AE31" i="43"/>
  <c r="Z31" i="43"/>
  <c r="Y31" i="43"/>
  <c r="X31" i="43"/>
  <c r="AJ27" i="43"/>
  <c r="AI27" i="43"/>
  <c r="AF27" i="43"/>
  <c r="AE27" i="43"/>
  <c r="Z27" i="43"/>
  <c r="Y27" i="43"/>
  <c r="X27" i="43"/>
  <c r="AJ22" i="43"/>
  <c r="AI22" i="43"/>
  <c r="AF22" i="43"/>
  <c r="AE22" i="43"/>
  <c r="Z22" i="43"/>
  <c r="Y22" i="43"/>
  <c r="X22" i="43"/>
  <c r="AJ18" i="43"/>
  <c r="AI18" i="43"/>
  <c r="AF18" i="43"/>
  <c r="AE18" i="43"/>
  <c r="Z18" i="43"/>
  <c r="Y18" i="43"/>
  <c r="X18" i="43"/>
  <c r="AJ13" i="43"/>
  <c r="AI13" i="43"/>
  <c r="AF13" i="43"/>
  <c r="AE13" i="43"/>
  <c r="Z13" i="43"/>
  <c r="Y13" i="43"/>
  <c r="X13" i="43"/>
  <c r="AJ130" i="44"/>
  <c r="AI130" i="44"/>
  <c r="AF130" i="44"/>
  <c r="AE130" i="44"/>
  <c r="Z130" i="44"/>
  <c r="Y130" i="44"/>
  <c r="X130" i="44"/>
  <c r="AJ124" i="44"/>
  <c r="AI124" i="44"/>
  <c r="AF124" i="44"/>
  <c r="AE124" i="44"/>
  <c r="Z124" i="44"/>
  <c r="Y124" i="44"/>
  <c r="X124" i="44"/>
  <c r="AJ115" i="44"/>
  <c r="AI115" i="44"/>
  <c r="AF115" i="44"/>
  <c r="AE115" i="44"/>
  <c r="Z115" i="44"/>
  <c r="Y115" i="44"/>
  <c r="X115" i="44"/>
  <c r="AJ113" i="44"/>
  <c r="AI113" i="44"/>
  <c r="AF113" i="44"/>
  <c r="AE113" i="44"/>
  <c r="Z113" i="44"/>
  <c r="Y113" i="44"/>
  <c r="X113" i="44"/>
  <c r="AJ107" i="44"/>
  <c r="AI107" i="44"/>
  <c r="AF107" i="44"/>
  <c r="AE107" i="44"/>
  <c r="Z107" i="44"/>
  <c r="Y107" i="44"/>
  <c r="X107" i="44"/>
  <c r="AJ105" i="44"/>
  <c r="AI105" i="44"/>
  <c r="AF105" i="44"/>
  <c r="AE105" i="44"/>
  <c r="Z105" i="44"/>
  <c r="Y105" i="44"/>
  <c r="X105" i="44"/>
  <c r="AJ101" i="44"/>
  <c r="AI101" i="44"/>
  <c r="AF101" i="44"/>
  <c r="AE101" i="44"/>
  <c r="Z101" i="44"/>
  <c r="Y101" i="44"/>
  <c r="X101" i="44"/>
  <c r="AJ95" i="44"/>
  <c r="AI95" i="44"/>
  <c r="AF95" i="44"/>
  <c r="AE95" i="44"/>
  <c r="Z95" i="44"/>
  <c r="Y95" i="44"/>
  <c r="X95" i="44"/>
  <c r="AJ91" i="44"/>
  <c r="AI91" i="44"/>
  <c r="AF91" i="44"/>
  <c r="AE91" i="44"/>
  <c r="Z91" i="44"/>
  <c r="Y91" i="44"/>
  <c r="X91" i="44"/>
  <c r="AJ84" i="44"/>
  <c r="AI84" i="44"/>
  <c r="AF84" i="44"/>
  <c r="AE84" i="44"/>
  <c r="Z84" i="44"/>
  <c r="Y84" i="44"/>
  <c r="X84" i="44"/>
  <c r="AJ77" i="44"/>
  <c r="AI77" i="44"/>
  <c r="AF77" i="44"/>
  <c r="AE77" i="44"/>
  <c r="Z77" i="44"/>
  <c r="Y77" i="44"/>
  <c r="X77" i="44"/>
  <c r="AJ70" i="44"/>
  <c r="AI70" i="44"/>
  <c r="AF70" i="44"/>
  <c r="AE70" i="44"/>
  <c r="Z70" i="44"/>
  <c r="Y70" i="44"/>
  <c r="X70" i="44"/>
  <c r="AJ63" i="44"/>
  <c r="AI63" i="44"/>
  <c r="AF63" i="44"/>
  <c r="AE63" i="44"/>
  <c r="Z63" i="44"/>
  <c r="Y63" i="44"/>
  <c r="X63" i="44"/>
  <c r="AJ56" i="44"/>
  <c r="AI56" i="44"/>
  <c r="AF56" i="44"/>
  <c r="AE56" i="44"/>
  <c r="Z56" i="44"/>
  <c r="Y56" i="44"/>
  <c r="X56" i="44"/>
  <c r="AJ49" i="44"/>
  <c r="AI49" i="44"/>
  <c r="AF49" i="44"/>
  <c r="AE49" i="44"/>
  <c r="Z49" i="44"/>
  <c r="Y49" i="44"/>
  <c r="X49" i="44"/>
  <c r="AJ42" i="44"/>
  <c r="AI42" i="44"/>
  <c r="AF42" i="44"/>
  <c r="AE42" i="44"/>
  <c r="Z42" i="44"/>
  <c r="Y42" i="44"/>
  <c r="X42" i="44"/>
  <c r="AJ35" i="44"/>
  <c r="AI35" i="44"/>
  <c r="AF35" i="44"/>
  <c r="AE35" i="44"/>
  <c r="Z35" i="44"/>
  <c r="Y35" i="44"/>
  <c r="X35" i="44"/>
  <c r="AJ28" i="44"/>
  <c r="AI28" i="44"/>
  <c r="AF28" i="44"/>
  <c r="AE28" i="44"/>
  <c r="Z28" i="44"/>
  <c r="Y28" i="44"/>
  <c r="X28" i="44"/>
  <c r="AJ19" i="44"/>
  <c r="AI19" i="44"/>
  <c r="AF19" i="44"/>
  <c r="AE19" i="44"/>
  <c r="Z19" i="44"/>
  <c r="Y19" i="44"/>
  <c r="X19" i="44"/>
  <c r="AJ13" i="44"/>
  <c r="AI13" i="44"/>
  <c r="AF13" i="44"/>
  <c r="AE13" i="44"/>
  <c r="Z13" i="44"/>
  <c r="Y13" i="44"/>
  <c r="X13" i="44"/>
  <c r="AR334" i="43" l="1"/>
  <c r="BB334" i="43" s="1"/>
  <c r="AQ334" i="43"/>
  <c r="AG334" i="43"/>
  <c r="AY334" i="43" s="1"/>
  <c r="AA334" i="43"/>
  <c r="AV334" i="43" s="1"/>
  <c r="R334" i="43"/>
  <c r="W334" i="43" s="1"/>
  <c r="AS334" i="43" l="1"/>
  <c r="AZ334" i="43" s="1"/>
  <c r="BA334" i="43"/>
  <c r="AB334" i="43"/>
  <c r="AU334" i="43"/>
  <c r="AD334" i="43"/>
  <c r="AX334" i="43" s="1"/>
  <c r="AC334" i="43"/>
  <c r="AW334" i="43" s="1"/>
  <c r="AP463" i="43"/>
  <c r="AO463" i="43"/>
  <c r="AN463" i="43"/>
  <c r="AM463" i="43"/>
  <c r="AL463" i="43"/>
  <c r="AK463" i="43"/>
  <c r="V463" i="43"/>
  <c r="U463" i="43"/>
  <c r="T463" i="43"/>
  <c r="S463" i="43"/>
  <c r="AP459" i="43"/>
  <c r="AO459" i="43"/>
  <c r="AN459" i="43"/>
  <c r="AM459" i="43"/>
  <c r="AL459" i="43"/>
  <c r="AK459" i="43"/>
  <c r="V459" i="43"/>
  <c r="U459" i="43"/>
  <c r="T459" i="43"/>
  <c r="S459" i="43"/>
  <c r="AP456" i="43"/>
  <c r="AO456" i="43"/>
  <c r="AN456" i="43"/>
  <c r="AM456" i="43"/>
  <c r="AL456" i="43"/>
  <c r="AK456" i="43"/>
  <c r="V456" i="43"/>
  <c r="U456" i="43"/>
  <c r="T456" i="43"/>
  <c r="S456" i="43"/>
  <c r="AP449" i="43"/>
  <c r="AO449" i="43"/>
  <c r="AN449" i="43"/>
  <c r="AM449" i="43"/>
  <c r="AL449" i="43"/>
  <c r="AK449" i="43"/>
  <c r="V449" i="43"/>
  <c r="U449" i="43"/>
  <c r="T449" i="43"/>
  <c r="S449" i="43"/>
  <c r="AP442" i="43"/>
  <c r="AO442" i="43"/>
  <c r="AN442" i="43"/>
  <c r="AM442" i="43"/>
  <c r="AL442" i="43"/>
  <c r="AK442" i="43"/>
  <c r="V442" i="43"/>
  <c r="U442" i="43"/>
  <c r="T442" i="43"/>
  <c r="S442" i="43"/>
  <c r="AP435" i="43"/>
  <c r="AO435" i="43"/>
  <c r="AN435" i="43"/>
  <c r="AM435" i="43"/>
  <c r="AL435" i="43"/>
  <c r="AK435" i="43"/>
  <c r="V435" i="43"/>
  <c r="U435" i="43"/>
  <c r="T435" i="43"/>
  <c r="S435" i="43"/>
  <c r="AP428" i="43"/>
  <c r="AO428" i="43"/>
  <c r="AN428" i="43"/>
  <c r="AM428" i="43"/>
  <c r="AL428" i="43"/>
  <c r="AK428" i="43"/>
  <c r="V428" i="43"/>
  <c r="U428" i="43"/>
  <c r="T428" i="43"/>
  <c r="S428" i="43"/>
  <c r="AP421" i="43"/>
  <c r="AO421" i="43"/>
  <c r="AN421" i="43"/>
  <c r="AM421" i="43"/>
  <c r="AL421" i="43"/>
  <c r="AK421" i="43"/>
  <c r="V421" i="43"/>
  <c r="U421" i="43"/>
  <c r="T421" i="43"/>
  <c r="S421" i="43"/>
  <c r="AP414" i="43"/>
  <c r="AO414" i="43"/>
  <c r="AN414" i="43"/>
  <c r="AM414" i="43"/>
  <c r="AL414" i="43"/>
  <c r="AK414" i="43"/>
  <c r="V414" i="43"/>
  <c r="U414" i="43"/>
  <c r="T414" i="43"/>
  <c r="S414" i="43"/>
  <c r="AP407" i="43"/>
  <c r="AO407" i="43"/>
  <c r="AN407" i="43"/>
  <c r="AM407" i="43"/>
  <c r="AL407" i="43"/>
  <c r="AK407" i="43"/>
  <c r="V407" i="43"/>
  <c r="U407" i="43"/>
  <c r="T407" i="43"/>
  <c r="S407" i="43"/>
  <c r="AP400" i="43"/>
  <c r="AO400" i="43"/>
  <c r="AN400" i="43"/>
  <c r="AM400" i="43"/>
  <c r="AL400" i="43"/>
  <c r="AK400" i="43"/>
  <c r="V400" i="43"/>
  <c r="U400" i="43"/>
  <c r="T400" i="43"/>
  <c r="S400" i="43"/>
  <c r="AP393" i="43"/>
  <c r="AO393" i="43"/>
  <c r="AN393" i="43"/>
  <c r="AM393" i="43"/>
  <c r="AL393" i="43"/>
  <c r="AK393" i="43"/>
  <c r="V393" i="43"/>
  <c r="U393" i="43"/>
  <c r="T393" i="43"/>
  <c r="S393" i="43"/>
  <c r="AP389" i="43"/>
  <c r="AO389" i="43"/>
  <c r="AN389" i="43"/>
  <c r="AM389" i="43"/>
  <c r="AL389" i="43"/>
  <c r="AK389" i="43"/>
  <c r="V389" i="43"/>
  <c r="U389" i="43"/>
  <c r="T389" i="43"/>
  <c r="S389" i="43"/>
  <c r="AP383" i="43"/>
  <c r="AO383" i="43"/>
  <c r="AN383" i="43"/>
  <c r="AM383" i="43"/>
  <c r="AL383" i="43"/>
  <c r="AK383" i="43"/>
  <c r="V383" i="43"/>
  <c r="U383" i="43"/>
  <c r="T383" i="43"/>
  <c r="S383" i="43"/>
  <c r="AP376" i="43"/>
  <c r="AO376" i="43"/>
  <c r="AN376" i="43"/>
  <c r="AM376" i="43"/>
  <c r="AL376" i="43"/>
  <c r="AK376" i="43"/>
  <c r="V376" i="43"/>
  <c r="U376" i="43"/>
  <c r="T376" i="43"/>
  <c r="S376" i="43"/>
  <c r="AP374" i="43"/>
  <c r="AO374" i="43"/>
  <c r="AN374" i="43"/>
  <c r="AM374" i="43"/>
  <c r="AL374" i="43"/>
  <c r="AK374" i="43"/>
  <c r="V374" i="43"/>
  <c r="U374" i="43"/>
  <c r="T374" i="43"/>
  <c r="S374" i="43"/>
  <c r="AP370" i="43"/>
  <c r="AO370" i="43"/>
  <c r="AN370" i="43"/>
  <c r="AM370" i="43"/>
  <c r="AL370" i="43"/>
  <c r="AK370" i="43"/>
  <c r="V370" i="43"/>
  <c r="U370" i="43"/>
  <c r="T370" i="43"/>
  <c r="S370" i="43"/>
  <c r="AP363" i="43"/>
  <c r="AO363" i="43"/>
  <c r="AN363" i="43"/>
  <c r="AM363" i="43"/>
  <c r="AL363" i="43"/>
  <c r="AK363" i="43"/>
  <c r="V363" i="43"/>
  <c r="U363" i="43"/>
  <c r="T363" i="43"/>
  <c r="S363" i="43"/>
  <c r="AP358" i="43"/>
  <c r="AO358" i="43"/>
  <c r="AN358" i="43"/>
  <c r="AM358" i="43"/>
  <c r="AL358" i="43"/>
  <c r="AK358" i="43"/>
  <c r="V358" i="43"/>
  <c r="U358" i="43"/>
  <c r="T358" i="43"/>
  <c r="S358" i="43"/>
  <c r="AP351" i="43"/>
  <c r="AO351" i="43"/>
  <c r="AN351" i="43"/>
  <c r="AM351" i="43"/>
  <c r="AL351" i="43"/>
  <c r="AK351" i="43"/>
  <c r="V351" i="43"/>
  <c r="U351" i="43"/>
  <c r="T351" i="43"/>
  <c r="S351" i="43"/>
  <c r="AP345" i="43"/>
  <c r="AO345" i="43"/>
  <c r="AN345" i="43"/>
  <c r="AM345" i="43"/>
  <c r="AL345" i="43"/>
  <c r="AK345" i="43"/>
  <c r="V345" i="43"/>
  <c r="U345" i="43"/>
  <c r="T345" i="43"/>
  <c r="S345" i="43"/>
  <c r="AP336" i="43"/>
  <c r="AO336" i="43"/>
  <c r="AN336" i="43"/>
  <c r="AM336" i="43"/>
  <c r="AL336" i="43"/>
  <c r="AK336" i="43"/>
  <c r="V336" i="43"/>
  <c r="U336" i="43"/>
  <c r="T336" i="43"/>
  <c r="S336" i="43"/>
  <c r="AP332" i="43"/>
  <c r="AO332" i="43"/>
  <c r="AN332" i="43"/>
  <c r="AM332" i="43"/>
  <c r="AL332" i="43"/>
  <c r="AK332" i="43"/>
  <c r="V332" i="43"/>
  <c r="U332" i="43"/>
  <c r="T332" i="43"/>
  <c r="S332" i="43"/>
  <c r="AP328" i="43"/>
  <c r="AO328" i="43"/>
  <c r="AN328" i="43"/>
  <c r="AM328" i="43"/>
  <c r="AL328" i="43"/>
  <c r="AK328" i="43"/>
  <c r="V328" i="43"/>
  <c r="U328" i="43"/>
  <c r="T328" i="43"/>
  <c r="S328" i="43"/>
  <c r="AP324" i="43"/>
  <c r="AO324" i="43"/>
  <c r="AN324" i="43"/>
  <c r="AM324" i="43"/>
  <c r="AL324" i="43"/>
  <c r="AK324" i="43"/>
  <c r="V324" i="43"/>
  <c r="U324" i="43"/>
  <c r="T324" i="43"/>
  <c r="S324" i="43"/>
  <c r="AP322" i="43"/>
  <c r="AO322" i="43"/>
  <c r="AN322" i="43"/>
  <c r="AM322" i="43"/>
  <c r="AL322" i="43"/>
  <c r="AK322" i="43"/>
  <c r="V322" i="43"/>
  <c r="U322" i="43"/>
  <c r="T322" i="43"/>
  <c r="S322" i="43"/>
  <c r="AP316" i="43"/>
  <c r="AO316" i="43"/>
  <c r="AN316" i="43"/>
  <c r="AM316" i="43"/>
  <c r="AL316" i="43"/>
  <c r="AK316" i="43"/>
  <c r="V316" i="43"/>
  <c r="U316" i="43"/>
  <c r="T316" i="43"/>
  <c r="S316" i="43"/>
  <c r="AP312" i="43"/>
  <c r="AO312" i="43"/>
  <c r="AN312" i="43"/>
  <c r="AM312" i="43"/>
  <c r="AL312" i="43"/>
  <c r="AK312" i="43"/>
  <c r="V312" i="43"/>
  <c r="U312" i="43"/>
  <c r="T312" i="43"/>
  <c r="S312" i="43"/>
  <c r="AP305" i="43"/>
  <c r="AO305" i="43"/>
  <c r="AN305" i="43"/>
  <c r="AM305" i="43"/>
  <c r="AL305" i="43"/>
  <c r="AK305" i="43"/>
  <c r="V305" i="43"/>
  <c r="U305" i="43"/>
  <c r="T305" i="43"/>
  <c r="S305" i="43"/>
  <c r="AP298" i="43"/>
  <c r="AO298" i="43"/>
  <c r="AN298" i="43"/>
  <c r="AM298" i="43"/>
  <c r="AL298" i="43"/>
  <c r="AK298" i="43"/>
  <c r="V298" i="43"/>
  <c r="U298" i="43"/>
  <c r="T298" i="43"/>
  <c r="S298" i="43"/>
  <c r="AP296" i="43"/>
  <c r="AO296" i="43"/>
  <c r="AN296" i="43"/>
  <c r="AM296" i="43"/>
  <c r="AL296" i="43"/>
  <c r="AK296" i="43"/>
  <c r="V296" i="43"/>
  <c r="U296" i="43"/>
  <c r="T296" i="43"/>
  <c r="S296" i="43"/>
  <c r="AP288" i="43"/>
  <c r="AO288" i="43"/>
  <c r="AN288" i="43"/>
  <c r="AM288" i="43"/>
  <c r="AL288" i="43"/>
  <c r="AK288" i="43"/>
  <c r="V288" i="43"/>
  <c r="U288" i="43"/>
  <c r="T288" i="43"/>
  <c r="S288" i="43"/>
  <c r="AP283" i="43"/>
  <c r="AO283" i="43"/>
  <c r="AN283" i="43"/>
  <c r="AM283" i="43"/>
  <c r="AL283" i="43"/>
  <c r="AK283" i="43"/>
  <c r="V283" i="43"/>
  <c r="U283" i="43"/>
  <c r="T283" i="43"/>
  <c r="S283" i="43"/>
  <c r="AP276" i="43"/>
  <c r="AO276" i="43"/>
  <c r="AN276" i="43"/>
  <c r="AM276" i="43"/>
  <c r="AL276" i="43"/>
  <c r="AK276" i="43"/>
  <c r="V276" i="43"/>
  <c r="U276" i="43"/>
  <c r="T276" i="43"/>
  <c r="S276" i="43"/>
  <c r="AP272" i="43"/>
  <c r="AO272" i="43"/>
  <c r="AN272" i="43"/>
  <c r="AM272" i="43"/>
  <c r="AL272" i="43"/>
  <c r="AK272" i="43"/>
  <c r="V272" i="43"/>
  <c r="U272" i="43"/>
  <c r="T272" i="43"/>
  <c r="S272" i="43"/>
  <c r="AP266" i="43"/>
  <c r="AO266" i="43"/>
  <c r="AN266" i="43"/>
  <c r="AM266" i="43"/>
  <c r="AL266" i="43"/>
  <c r="AK266" i="43"/>
  <c r="V266" i="43"/>
  <c r="U266" i="43"/>
  <c r="T266" i="43"/>
  <c r="S266" i="43"/>
  <c r="AP262" i="43"/>
  <c r="AO262" i="43"/>
  <c r="AN262" i="43"/>
  <c r="AM262" i="43"/>
  <c r="AL262" i="43"/>
  <c r="AK262" i="43"/>
  <c r="V262" i="43"/>
  <c r="U262" i="43"/>
  <c r="T262" i="43"/>
  <c r="S262" i="43"/>
  <c r="AP258" i="43"/>
  <c r="AO258" i="43"/>
  <c r="AN258" i="43"/>
  <c r="AM258" i="43"/>
  <c r="AL258" i="43"/>
  <c r="AK258" i="43"/>
  <c r="V258" i="43"/>
  <c r="U258" i="43"/>
  <c r="T258" i="43"/>
  <c r="S258" i="43"/>
  <c r="AP256" i="43"/>
  <c r="AO256" i="43"/>
  <c r="AN256" i="43"/>
  <c r="AM256" i="43"/>
  <c r="AL256" i="43"/>
  <c r="AK256" i="43"/>
  <c r="V256" i="43"/>
  <c r="U256" i="43"/>
  <c r="T256" i="43"/>
  <c r="S256" i="43"/>
  <c r="AP249" i="43"/>
  <c r="AO249" i="43"/>
  <c r="AN249" i="43"/>
  <c r="AM249" i="43"/>
  <c r="AL249" i="43"/>
  <c r="AK249" i="43"/>
  <c r="V249" i="43"/>
  <c r="U249" i="43"/>
  <c r="T249" i="43"/>
  <c r="S249" i="43"/>
  <c r="AP243" i="43"/>
  <c r="AO243" i="43"/>
  <c r="AN243" i="43"/>
  <c r="AM243" i="43"/>
  <c r="AL243" i="43"/>
  <c r="AK243" i="43"/>
  <c r="V243" i="43"/>
  <c r="U243" i="43"/>
  <c r="T243" i="43"/>
  <c r="S243" i="43"/>
  <c r="AP237" i="43"/>
  <c r="AO237" i="43"/>
  <c r="AN237" i="43"/>
  <c r="AM237" i="43"/>
  <c r="AL237" i="43"/>
  <c r="AK237" i="43"/>
  <c r="V237" i="43"/>
  <c r="U237" i="43"/>
  <c r="T237" i="43"/>
  <c r="S237" i="43"/>
  <c r="AP231" i="43"/>
  <c r="AO231" i="43"/>
  <c r="AN231" i="43"/>
  <c r="AM231" i="43"/>
  <c r="AL231" i="43"/>
  <c r="AK231" i="43"/>
  <c r="V231" i="43"/>
  <c r="U231" i="43"/>
  <c r="T231" i="43"/>
  <c r="S231" i="43"/>
  <c r="AP225" i="43"/>
  <c r="AO225" i="43"/>
  <c r="AN225" i="43"/>
  <c r="AM225" i="43"/>
  <c r="AL225" i="43"/>
  <c r="AK225" i="43"/>
  <c r="V225" i="43"/>
  <c r="U225" i="43"/>
  <c r="T225" i="43"/>
  <c r="S225" i="43"/>
  <c r="AP219" i="43"/>
  <c r="AO219" i="43"/>
  <c r="AN219" i="43"/>
  <c r="AM219" i="43"/>
  <c r="AL219" i="43"/>
  <c r="AK219" i="43"/>
  <c r="V219" i="43"/>
  <c r="U219" i="43"/>
  <c r="T219" i="43"/>
  <c r="S219" i="43"/>
  <c r="AP213" i="43"/>
  <c r="AO213" i="43"/>
  <c r="AN213" i="43"/>
  <c r="AM213" i="43"/>
  <c r="AL213" i="43"/>
  <c r="AK213" i="43"/>
  <c r="V213" i="43"/>
  <c r="U213" i="43"/>
  <c r="T213" i="43"/>
  <c r="S213" i="43"/>
  <c r="AP206" i="43"/>
  <c r="AO206" i="43"/>
  <c r="AN206" i="43"/>
  <c r="AM206" i="43"/>
  <c r="AL206" i="43"/>
  <c r="AK206" i="43"/>
  <c r="V206" i="43"/>
  <c r="U206" i="43"/>
  <c r="T206" i="43"/>
  <c r="S206" i="43"/>
  <c r="AP200" i="43"/>
  <c r="AO200" i="43"/>
  <c r="AN200" i="43"/>
  <c r="AM200" i="43"/>
  <c r="AL200" i="43"/>
  <c r="AK200" i="43"/>
  <c r="V200" i="43"/>
  <c r="U200" i="43"/>
  <c r="T200" i="43"/>
  <c r="S200" i="43"/>
  <c r="AP194" i="43"/>
  <c r="AO194" i="43"/>
  <c r="AN194" i="43"/>
  <c r="AM194" i="43"/>
  <c r="AL194" i="43"/>
  <c r="AK194" i="43"/>
  <c r="V194" i="43"/>
  <c r="U194" i="43"/>
  <c r="T194" i="43"/>
  <c r="S194" i="43"/>
  <c r="AP187" i="43"/>
  <c r="AO187" i="43"/>
  <c r="AN187" i="43"/>
  <c r="AM187" i="43"/>
  <c r="AL187" i="43"/>
  <c r="AK187" i="43"/>
  <c r="V187" i="43"/>
  <c r="U187" i="43"/>
  <c r="T187" i="43"/>
  <c r="S187" i="43"/>
  <c r="AP180" i="43"/>
  <c r="AO180" i="43"/>
  <c r="AN180" i="43"/>
  <c r="AM180" i="43"/>
  <c r="AL180" i="43"/>
  <c r="AK180" i="43"/>
  <c r="V180" i="43"/>
  <c r="U180" i="43"/>
  <c r="T180" i="43"/>
  <c r="S180" i="43"/>
  <c r="AP174" i="43"/>
  <c r="AO174" i="43"/>
  <c r="AN174" i="43"/>
  <c r="AM174" i="43"/>
  <c r="AL174" i="43"/>
  <c r="AK174" i="43"/>
  <c r="V174" i="43"/>
  <c r="U174" i="43"/>
  <c r="T174" i="43"/>
  <c r="S174" i="43"/>
  <c r="AP168" i="43"/>
  <c r="AO168" i="43"/>
  <c r="AN168" i="43"/>
  <c r="AM168" i="43"/>
  <c r="AL168" i="43"/>
  <c r="AK168" i="43"/>
  <c r="V168" i="43"/>
  <c r="U168" i="43"/>
  <c r="T168" i="43"/>
  <c r="S168" i="43"/>
  <c r="AP162" i="43"/>
  <c r="AO162" i="43"/>
  <c r="AN162" i="43"/>
  <c r="AM162" i="43"/>
  <c r="AL162" i="43"/>
  <c r="AK162" i="43"/>
  <c r="V162" i="43"/>
  <c r="U162" i="43"/>
  <c r="T162" i="43"/>
  <c r="S162" i="43"/>
  <c r="AP157" i="43"/>
  <c r="AO157" i="43"/>
  <c r="AN157" i="43"/>
  <c r="AM157" i="43"/>
  <c r="AL157" i="43"/>
  <c r="AK157" i="43"/>
  <c r="V157" i="43"/>
  <c r="U157" i="43"/>
  <c r="T157" i="43"/>
  <c r="S157" i="43"/>
  <c r="AP151" i="43"/>
  <c r="AO151" i="43"/>
  <c r="AN151" i="43"/>
  <c r="AM151" i="43"/>
  <c r="AL151" i="43"/>
  <c r="AK151" i="43"/>
  <c r="V151" i="43"/>
  <c r="U151" i="43"/>
  <c r="T151" i="43"/>
  <c r="S151" i="43"/>
  <c r="AP145" i="43"/>
  <c r="AO145" i="43"/>
  <c r="AN145" i="43"/>
  <c r="AM145" i="43"/>
  <c r="AL145" i="43"/>
  <c r="AK145" i="43"/>
  <c r="V145" i="43"/>
  <c r="U145" i="43"/>
  <c r="T145" i="43"/>
  <c r="S145" i="43"/>
  <c r="AP139" i="43"/>
  <c r="AO139" i="43"/>
  <c r="AN139" i="43"/>
  <c r="AM139" i="43"/>
  <c r="AL139" i="43"/>
  <c r="AK139" i="43"/>
  <c r="V139" i="43"/>
  <c r="U139" i="43"/>
  <c r="T139" i="43"/>
  <c r="S139" i="43"/>
  <c r="AP132" i="43"/>
  <c r="AO132" i="43"/>
  <c r="AN132" i="43"/>
  <c r="AM132" i="43"/>
  <c r="AL132" i="43"/>
  <c r="AK132" i="43"/>
  <c r="V132" i="43"/>
  <c r="U132" i="43"/>
  <c r="T132" i="43"/>
  <c r="S132" i="43"/>
  <c r="AP125" i="43"/>
  <c r="AO125" i="43"/>
  <c r="AN125" i="43"/>
  <c r="AM125" i="43"/>
  <c r="AL125" i="43"/>
  <c r="AK125" i="43"/>
  <c r="V125" i="43"/>
  <c r="U125" i="43"/>
  <c r="T125" i="43"/>
  <c r="S125" i="43"/>
  <c r="AP120" i="43"/>
  <c r="AO120" i="43"/>
  <c r="AN120" i="43"/>
  <c r="AM120" i="43"/>
  <c r="AL120" i="43"/>
  <c r="AK120" i="43"/>
  <c r="V120" i="43"/>
  <c r="U120" i="43"/>
  <c r="T120" i="43"/>
  <c r="S120" i="43"/>
  <c r="AP116" i="43"/>
  <c r="AO116" i="43"/>
  <c r="AN116" i="43"/>
  <c r="AM116" i="43"/>
  <c r="AL116" i="43"/>
  <c r="AK116" i="43"/>
  <c r="V116" i="43"/>
  <c r="U116" i="43"/>
  <c r="T116" i="43"/>
  <c r="S116" i="43"/>
  <c r="AP113" i="43"/>
  <c r="AO113" i="43"/>
  <c r="AN113" i="43"/>
  <c r="AM113" i="43"/>
  <c r="AL113" i="43"/>
  <c r="AK113" i="43"/>
  <c r="V113" i="43"/>
  <c r="U113" i="43"/>
  <c r="T113" i="43"/>
  <c r="S113" i="43"/>
  <c r="AP109" i="43"/>
  <c r="AO109" i="43"/>
  <c r="AN109" i="43"/>
  <c r="AM109" i="43"/>
  <c r="AL109" i="43"/>
  <c r="AK109" i="43"/>
  <c r="V109" i="43"/>
  <c r="U109" i="43"/>
  <c r="T109" i="43"/>
  <c r="S109" i="43"/>
  <c r="AP105" i="43"/>
  <c r="AO105" i="43"/>
  <c r="AN105" i="43"/>
  <c r="AM105" i="43"/>
  <c r="AL105" i="43"/>
  <c r="AK105" i="43"/>
  <c r="V105" i="43"/>
  <c r="U105" i="43"/>
  <c r="T105" i="43"/>
  <c r="S105" i="43"/>
  <c r="AP102" i="43"/>
  <c r="AO102" i="43"/>
  <c r="AN102" i="43"/>
  <c r="AM102" i="43"/>
  <c r="AL102" i="43"/>
  <c r="AK102" i="43"/>
  <c r="V102" i="43"/>
  <c r="U102" i="43"/>
  <c r="T102" i="43"/>
  <c r="S102" i="43"/>
  <c r="AP98" i="43"/>
  <c r="AO98" i="43"/>
  <c r="AN98" i="43"/>
  <c r="AM98" i="43"/>
  <c r="AL98" i="43"/>
  <c r="AK98" i="43"/>
  <c r="V98" i="43"/>
  <c r="U98" i="43"/>
  <c r="T98" i="43"/>
  <c r="S98" i="43"/>
  <c r="AP94" i="43"/>
  <c r="AO94" i="43"/>
  <c r="AN94" i="43"/>
  <c r="AM94" i="43"/>
  <c r="AL94" i="43"/>
  <c r="AK94" i="43"/>
  <c r="V94" i="43"/>
  <c r="U94" i="43"/>
  <c r="T94" i="43"/>
  <c r="S94" i="43"/>
  <c r="AP90" i="43"/>
  <c r="AO90" i="43"/>
  <c r="AN90" i="43"/>
  <c r="AM90" i="43"/>
  <c r="AL90" i="43"/>
  <c r="AK90" i="43"/>
  <c r="V90" i="43"/>
  <c r="U90" i="43"/>
  <c r="T90" i="43"/>
  <c r="S90" i="43"/>
  <c r="AP86" i="43"/>
  <c r="AO86" i="43"/>
  <c r="AN86" i="43"/>
  <c r="AM86" i="43"/>
  <c r="AL86" i="43"/>
  <c r="AK86" i="43"/>
  <c r="V86" i="43"/>
  <c r="U86" i="43"/>
  <c r="T86" i="43"/>
  <c r="S86" i="43"/>
  <c r="AP82" i="43"/>
  <c r="AO82" i="43"/>
  <c r="AN82" i="43"/>
  <c r="AM82" i="43"/>
  <c r="AL82" i="43"/>
  <c r="AK82" i="43"/>
  <c r="V82" i="43"/>
  <c r="U82" i="43"/>
  <c r="T82" i="43"/>
  <c r="S82" i="43"/>
  <c r="AP79" i="43"/>
  <c r="AO79" i="43"/>
  <c r="AN79" i="43"/>
  <c r="AM79" i="43"/>
  <c r="AL79" i="43"/>
  <c r="AK79" i="43"/>
  <c r="V79" i="43"/>
  <c r="U79" i="43"/>
  <c r="T79" i="43"/>
  <c r="S79" i="43"/>
  <c r="AP75" i="43"/>
  <c r="AO75" i="43"/>
  <c r="AN75" i="43"/>
  <c r="AM75" i="43"/>
  <c r="AL75" i="43"/>
  <c r="AK75" i="43"/>
  <c r="V75" i="43"/>
  <c r="U75" i="43"/>
  <c r="T75" i="43"/>
  <c r="S75" i="43"/>
  <c r="AP70" i="43"/>
  <c r="AO70" i="43"/>
  <c r="AN70" i="43"/>
  <c r="AM70" i="43"/>
  <c r="AL70" i="43"/>
  <c r="AK70" i="43"/>
  <c r="V70" i="43"/>
  <c r="U70" i="43"/>
  <c r="T70" i="43"/>
  <c r="S70" i="43"/>
  <c r="AP67" i="43"/>
  <c r="AO67" i="43"/>
  <c r="AN67" i="43"/>
  <c r="AM67" i="43"/>
  <c r="AL67" i="43"/>
  <c r="AK67" i="43"/>
  <c r="V67" i="43"/>
  <c r="U67" i="43"/>
  <c r="T67" i="43"/>
  <c r="S67" i="43"/>
  <c r="AP63" i="43"/>
  <c r="AO63" i="43"/>
  <c r="AN63" i="43"/>
  <c r="AM63" i="43"/>
  <c r="AL63" i="43"/>
  <c r="AK63" i="43"/>
  <c r="V63" i="43"/>
  <c r="U63" i="43"/>
  <c r="T63" i="43"/>
  <c r="S63" i="43"/>
  <c r="AP59" i="43"/>
  <c r="AO59" i="43"/>
  <c r="AN59" i="43"/>
  <c r="AM59" i="43"/>
  <c r="AL59" i="43"/>
  <c r="AK59" i="43"/>
  <c r="V59" i="43"/>
  <c r="U59" i="43"/>
  <c r="T59" i="43"/>
  <c r="S59" i="43"/>
  <c r="AP55" i="43"/>
  <c r="AO55" i="43"/>
  <c r="AN55" i="43"/>
  <c r="AM55" i="43"/>
  <c r="AL55" i="43"/>
  <c r="AK55" i="43"/>
  <c r="V55" i="43"/>
  <c r="U55" i="43"/>
  <c r="T55" i="43"/>
  <c r="S55" i="43"/>
  <c r="AP52" i="43"/>
  <c r="AO52" i="43"/>
  <c r="AN52" i="43"/>
  <c r="AM52" i="43"/>
  <c r="AL52" i="43"/>
  <c r="AK52" i="43"/>
  <c r="V52" i="43"/>
  <c r="U52" i="43"/>
  <c r="T52" i="43"/>
  <c r="S52" i="43"/>
  <c r="AP49" i="43"/>
  <c r="AO49" i="43"/>
  <c r="AN49" i="43"/>
  <c r="AM49" i="43"/>
  <c r="AL49" i="43"/>
  <c r="AK49" i="43"/>
  <c r="V49" i="43"/>
  <c r="U49" i="43"/>
  <c r="T49" i="43"/>
  <c r="S49" i="43"/>
  <c r="AP46" i="43"/>
  <c r="AO46" i="43"/>
  <c r="AN46" i="43"/>
  <c r="AM46" i="43"/>
  <c r="AL46" i="43"/>
  <c r="AK46" i="43"/>
  <c r="V46" i="43"/>
  <c r="U46" i="43"/>
  <c r="T46" i="43"/>
  <c r="S46" i="43"/>
  <c r="AP42" i="43"/>
  <c r="AO42" i="43"/>
  <c r="AN42" i="43"/>
  <c r="AM42" i="43"/>
  <c r="AL42" i="43"/>
  <c r="AK42" i="43"/>
  <c r="V42" i="43"/>
  <c r="U42" i="43"/>
  <c r="T42" i="43"/>
  <c r="S42" i="43"/>
  <c r="AP39" i="43"/>
  <c r="AO39" i="43"/>
  <c r="AN39" i="43"/>
  <c r="AM39" i="43"/>
  <c r="AL39" i="43"/>
  <c r="AK39" i="43"/>
  <c r="V39" i="43"/>
  <c r="U39" i="43"/>
  <c r="T39" i="43"/>
  <c r="S39" i="43"/>
  <c r="AP35" i="43"/>
  <c r="AO35" i="43"/>
  <c r="AN35" i="43"/>
  <c r="AM35" i="43"/>
  <c r="AL35" i="43"/>
  <c r="AK35" i="43"/>
  <c r="V35" i="43"/>
  <c r="U35" i="43"/>
  <c r="T35" i="43"/>
  <c r="S35" i="43"/>
  <c r="AP31" i="43"/>
  <c r="AO31" i="43"/>
  <c r="AN31" i="43"/>
  <c r="AM31" i="43"/>
  <c r="AL31" i="43"/>
  <c r="AK31" i="43"/>
  <c r="V31" i="43"/>
  <c r="U31" i="43"/>
  <c r="T31" i="43"/>
  <c r="S31" i="43"/>
  <c r="AP27" i="43"/>
  <c r="AO27" i="43"/>
  <c r="AN27" i="43"/>
  <c r="AM27" i="43"/>
  <c r="AL27" i="43"/>
  <c r="AK27" i="43"/>
  <c r="V27" i="43"/>
  <c r="U27" i="43"/>
  <c r="T27" i="43"/>
  <c r="S27" i="43"/>
  <c r="AP22" i="43"/>
  <c r="AO22" i="43"/>
  <c r="AN22" i="43"/>
  <c r="AM22" i="43"/>
  <c r="AL22" i="43"/>
  <c r="AK22" i="43"/>
  <c r="V22" i="43"/>
  <c r="U22" i="43"/>
  <c r="T22" i="43"/>
  <c r="S22" i="43"/>
  <c r="AP18" i="43"/>
  <c r="AO18" i="43"/>
  <c r="AN18" i="43"/>
  <c r="AM18" i="43"/>
  <c r="AL18" i="43"/>
  <c r="AK18" i="43"/>
  <c r="V18" i="43"/>
  <c r="U18" i="43"/>
  <c r="T18" i="43"/>
  <c r="S18" i="43"/>
  <c r="AP13" i="43"/>
  <c r="AO13" i="43"/>
  <c r="AN13" i="43"/>
  <c r="AM13" i="43"/>
  <c r="AL13" i="43"/>
  <c r="AK13" i="43"/>
  <c r="V13" i="43"/>
  <c r="U13" i="43"/>
  <c r="T13" i="43"/>
  <c r="S13" i="43"/>
  <c r="AP130" i="44"/>
  <c r="AO130" i="44"/>
  <c r="AN130" i="44"/>
  <c r="AM130" i="44"/>
  <c r="AL130" i="44"/>
  <c r="AK130" i="44"/>
  <c r="V130" i="44"/>
  <c r="U130" i="44"/>
  <c r="T130" i="44"/>
  <c r="S130" i="44"/>
  <c r="AP124" i="44"/>
  <c r="AO124" i="44"/>
  <c r="AN124" i="44"/>
  <c r="AM124" i="44"/>
  <c r="AL124" i="44"/>
  <c r="AK124" i="44"/>
  <c r="V124" i="44"/>
  <c r="U124" i="44"/>
  <c r="T124" i="44"/>
  <c r="S124" i="44"/>
  <c r="AP115" i="44"/>
  <c r="AO115" i="44"/>
  <c r="AN115" i="44"/>
  <c r="AM115" i="44"/>
  <c r="AL115" i="44"/>
  <c r="AK115" i="44"/>
  <c r="V115" i="44"/>
  <c r="U115" i="44"/>
  <c r="T115" i="44"/>
  <c r="S115" i="44"/>
  <c r="AP113" i="44"/>
  <c r="AO113" i="44"/>
  <c r="AN113" i="44"/>
  <c r="AM113" i="44"/>
  <c r="AL113" i="44"/>
  <c r="AK113" i="44"/>
  <c r="V113" i="44"/>
  <c r="U113" i="44"/>
  <c r="T113" i="44"/>
  <c r="S113" i="44"/>
  <c r="AP107" i="44"/>
  <c r="AO107" i="44"/>
  <c r="AN107" i="44"/>
  <c r="AM107" i="44"/>
  <c r="AL107" i="44"/>
  <c r="AK107" i="44"/>
  <c r="V107" i="44"/>
  <c r="U107" i="44"/>
  <c r="T107" i="44"/>
  <c r="S107" i="44"/>
  <c r="AP105" i="44"/>
  <c r="AO105" i="44"/>
  <c r="AN105" i="44"/>
  <c r="AM105" i="44"/>
  <c r="AL105" i="44"/>
  <c r="AK105" i="44"/>
  <c r="V105" i="44"/>
  <c r="U105" i="44"/>
  <c r="T105" i="44"/>
  <c r="S105" i="44"/>
  <c r="AP101" i="44"/>
  <c r="AO101" i="44"/>
  <c r="AN101" i="44"/>
  <c r="AM101" i="44"/>
  <c r="AL101" i="44"/>
  <c r="AK101" i="44"/>
  <c r="V101" i="44"/>
  <c r="U101" i="44"/>
  <c r="T101" i="44"/>
  <c r="S101" i="44"/>
  <c r="AP95" i="44"/>
  <c r="AO95" i="44"/>
  <c r="AN95" i="44"/>
  <c r="AM95" i="44"/>
  <c r="AL95" i="44"/>
  <c r="AK95" i="44"/>
  <c r="V95" i="44"/>
  <c r="U95" i="44"/>
  <c r="T95" i="44"/>
  <c r="S95" i="44"/>
  <c r="AP91" i="44"/>
  <c r="AO91" i="44"/>
  <c r="AN91" i="44"/>
  <c r="AM91" i="44"/>
  <c r="AL91" i="44"/>
  <c r="AK91" i="44"/>
  <c r="V91" i="44"/>
  <c r="U91" i="44"/>
  <c r="T91" i="44"/>
  <c r="S91" i="44"/>
  <c r="AP84" i="44"/>
  <c r="AO84" i="44"/>
  <c r="AN84" i="44"/>
  <c r="AM84" i="44"/>
  <c r="AL84" i="44"/>
  <c r="AK84" i="44"/>
  <c r="V84" i="44"/>
  <c r="U84" i="44"/>
  <c r="T84" i="44"/>
  <c r="S84" i="44"/>
  <c r="AP77" i="44"/>
  <c r="AO77" i="44"/>
  <c r="AN77" i="44"/>
  <c r="AM77" i="44"/>
  <c r="AL77" i="44"/>
  <c r="AK77" i="44"/>
  <c r="V77" i="44"/>
  <c r="U77" i="44"/>
  <c r="T77" i="44"/>
  <c r="S77" i="44"/>
  <c r="AP70" i="44"/>
  <c r="AO70" i="44"/>
  <c r="AN70" i="44"/>
  <c r="AM70" i="44"/>
  <c r="AL70" i="44"/>
  <c r="AK70" i="44"/>
  <c r="V70" i="44"/>
  <c r="U70" i="44"/>
  <c r="T70" i="44"/>
  <c r="S70" i="44"/>
  <c r="AP63" i="44"/>
  <c r="AO63" i="44"/>
  <c r="AN63" i="44"/>
  <c r="AM63" i="44"/>
  <c r="AL63" i="44"/>
  <c r="AK63" i="44"/>
  <c r="V63" i="44"/>
  <c r="U63" i="44"/>
  <c r="T63" i="44"/>
  <c r="S63" i="44"/>
  <c r="AP56" i="44"/>
  <c r="AO56" i="44"/>
  <c r="AN56" i="44"/>
  <c r="AM56" i="44"/>
  <c r="AL56" i="44"/>
  <c r="AK56" i="44"/>
  <c r="V56" i="44"/>
  <c r="U56" i="44"/>
  <c r="T56" i="44"/>
  <c r="S56" i="44"/>
  <c r="AP49" i="44"/>
  <c r="AO49" i="44"/>
  <c r="AN49" i="44"/>
  <c r="AM49" i="44"/>
  <c r="AL49" i="44"/>
  <c r="AK49" i="44"/>
  <c r="V49" i="44"/>
  <c r="U49" i="44"/>
  <c r="T49" i="44"/>
  <c r="S49" i="44"/>
  <c r="AP42" i="44"/>
  <c r="AO42" i="44"/>
  <c r="AN42" i="44"/>
  <c r="AM42" i="44"/>
  <c r="AL42" i="44"/>
  <c r="AK42" i="44"/>
  <c r="V42" i="44"/>
  <c r="U42" i="44"/>
  <c r="T42" i="44"/>
  <c r="S42" i="44"/>
  <c r="AP35" i="44"/>
  <c r="AO35" i="44"/>
  <c r="AN35" i="44"/>
  <c r="AM35" i="44"/>
  <c r="AL35" i="44"/>
  <c r="AK35" i="44"/>
  <c r="V35" i="44"/>
  <c r="U35" i="44"/>
  <c r="T35" i="44"/>
  <c r="S35" i="44"/>
  <c r="AP28" i="44"/>
  <c r="AO28" i="44"/>
  <c r="AN28" i="44"/>
  <c r="AM28" i="44"/>
  <c r="AL28" i="44"/>
  <c r="AK28" i="44"/>
  <c r="V28" i="44"/>
  <c r="U28" i="44"/>
  <c r="T28" i="44"/>
  <c r="S28" i="44"/>
  <c r="AP19" i="44"/>
  <c r="AO19" i="44"/>
  <c r="AN19" i="44"/>
  <c r="AM19" i="44"/>
  <c r="AL19" i="44"/>
  <c r="AK19" i="44"/>
  <c r="V19" i="44"/>
  <c r="U19" i="44"/>
  <c r="T19" i="44"/>
  <c r="S19" i="44"/>
  <c r="AP13" i="44"/>
  <c r="AO13" i="44"/>
  <c r="AN13" i="44"/>
  <c r="AM13" i="44"/>
  <c r="AL13" i="44"/>
  <c r="AK13" i="44"/>
  <c r="V13" i="44"/>
  <c r="U13" i="44"/>
  <c r="T13" i="44"/>
  <c r="S13" i="44"/>
  <c r="R14" i="44"/>
  <c r="W14" i="44" s="1"/>
  <c r="AA14" i="44"/>
  <c r="AG14" i="44"/>
  <c r="AQ14" i="44"/>
  <c r="AR14" i="44"/>
  <c r="R15" i="44"/>
  <c r="W15" i="44" s="1"/>
  <c r="AA15" i="44"/>
  <c r="AG15" i="44"/>
  <c r="AQ15" i="44"/>
  <c r="AR15" i="44"/>
  <c r="R16" i="44"/>
  <c r="W16" i="44" s="1"/>
  <c r="AA16" i="44"/>
  <c r="AG16" i="44"/>
  <c r="AQ16" i="44"/>
  <c r="AR16" i="44"/>
  <c r="R17" i="44"/>
  <c r="W17" i="44" s="1"/>
  <c r="AA17" i="44"/>
  <c r="AG17" i="44"/>
  <c r="AQ17" i="44"/>
  <c r="AR17" i="44"/>
  <c r="R18" i="44"/>
  <c r="W18" i="44" s="1"/>
  <c r="AC18" i="44" s="1"/>
  <c r="AA18" i="44"/>
  <c r="AG18" i="44"/>
  <c r="AQ18" i="44"/>
  <c r="AR18" i="44"/>
  <c r="R20" i="44"/>
  <c r="W20" i="44" s="1"/>
  <c r="AA20" i="44"/>
  <c r="AG20" i="44"/>
  <c r="AQ20" i="44"/>
  <c r="AR20" i="44"/>
  <c r="R21" i="44"/>
  <c r="W21" i="44" s="1"/>
  <c r="AA21" i="44"/>
  <c r="AG21" i="44"/>
  <c r="AQ21" i="44"/>
  <c r="AR21" i="44"/>
  <c r="R22" i="44"/>
  <c r="W22" i="44" s="1"/>
  <c r="AA22" i="44"/>
  <c r="AG22" i="44"/>
  <c r="AQ22" i="44"/>
  <c r="AR22" i="44"/>
  <c r="R23" i="44"/>
  <c r="W23" i="44" s="1"/>
  <c r="AC23" i="44" s="1"/>
  <c r="AA23" i="44"/>
  <c r="AG23" i="44"/>
  <c r="AQ23" i="44"/>
  <c r="AR23" i="44"/>
  <c r="R24" i="44"/>
  <c r="W24" i="44" s="1"/>
  <c r="AC24" i="44" s="1"/>
  <c r="AA24" i="44"/>
  <c r="AG24" i="44"/>
  <c r="AQ24" i="44"/>
  <c r="AR24" i="44"/>
  <c r="R25" i="44"/>
  <c r="W25" i="44" s="1"/>
  <c r="AC25" i="44" s="1"/>
  <c r="AA25" i="44"/>
  <c r="AG25" i="44"/>
  <c r="AQ25" i="44"/>
  <c r="AR25" i="44"/>
  <c r="R26" i="44"/>
  <c r="W26" i="44" s="1"/>
  <c r="AA26" i="44"/>
  <c r="AG26" i="44"/>
  <c r="AQ26" i="44"/>
  <c r="AR26" i="44"/>
  <c r="R27" i="44"/>
  <c r="W27" i="44" s="1"/>
  <c r="AA27" i="44"/>
  <c r="AG27" i="44"/>
  <c r="AQ27" i="44"/>
  <c r="AR27" i="44"/>
  <c r="R29" i="44"/>
  <c r="W29" i="44" s="1"/>
  <c r="AA29" i="44"/>
  <c r="AG29" i="44"/>
  <c r="AQ29" i="44"/>
  <c r="AR29" i="44"/>
  <c r="R30" i="44"/>
  <c r="W30" i="44" s="1"/>
  <c r="AC30" i="44" s="1"/>
  <c r="AA30" i="44"/>
  <c r="AG30" i="44"/>
  <c r="AQ30" i="44"/>
  <c r="AR30" i="44"/>
  <c r="R31" i="44"/>
  <c r="W31" i="44" s="1"/>
  <c r="AC31" i="44" s="1"/>
  <c r="AA31" i="44"/>
  <c r="AG31" i="44"/>
  <c r="AQ31" i="44"/>
  <c r="AR31" i="44"/>
  <c r="R32" i="44"/>
  <c r="W32" i="44" s="1"/>
  <c r="AA32" i="44"/>
  <c r="AG32" i="44"/>
  <c r="AQ32" i="44"/>
  <c r="AR32" i="44"/>
  <c r="R33" i="44"/>
  <c r="W33" i="44" s="1"/>
  <c r="AA33" i="44"/>
  <c r="AG33" i="44"/>
  <c r="AQ33" i="44"/>
  <c r="AR33" i="44"/>
  <c r="R34" i="44"/>
  <c r="W34" i="44" s="1"/>
  <c r="AA34" i="44"/>
  <c r="AG34" i="44"/>
  <c r="AQ34" i="44"/>
  <c r="AR34" i="44"/>
  <c r="R36" i="44"/>
  <c r="W36" i="44" s="1"/>
  <c r="AC36" i="44" s="1"/>
  <c r="AA36" i="44"/>
  <c r="AG36" i="44"/>
  <c r="AQ36" i="44"/>
  <c r="AR36" i="44"/>
  <c r="R37" i="44"/>
  <c r="W37" i="44" s="1"/>
  <c r="AA37" i="44"/>
  <c r="AG37" i="44"/>
  <c r="AQ37" i="44"/>
  <c r="AR37" i="44"/>
  <c r="R38" i="44"/>
  <c r="W38" i="44" s="1"/>
  <c r="AA38" i="44"/>
  <c r="AG38" i="44"/>
  <c r="AQ38" i="44"/>
  <c r="AR38" i="44"/>
  <c r="R39" i="44"/>
  <c r="W39" i="44" s="1"/>
  <c r="AA39" i="44"/>
  <c r="AG39" i="44"/>
  <c r="AQ39" i="44"/>
  <c r="AR39" i="44"/>
  <c r="R40" i="44"/>
  <c r="W40" i="44" s="1"/>
  <c r="AA40" i="44"/>
  <c r="AG40" i="44"/>
  <c r="AQ40" i="44"/>
  <c r="AR40" i="44"/>
  <c r="R41" i="44"/>
  <c r="W41" i="44" s="1"/>
  <c r="AA41" i="44"/>
  <c r="AG41" i="44"/>
  <c r="AQ41" i="44"/>
  <c r="AR41" i="44"/>
  <c r="R43" i="44"/>
  <c r="AA43" i="44"/>
  <c r="AG43" i="44"/>
  <c r="AQ43" i="44"/>
  <c r="AR43" i="44"/>
  <c r="R44" i="44"/>
  <c r="W44" i="44" s="1"/>
  <c r="AA44" i="44"/>
  <c r="AG44" i="44"/>
  <c r="AQ44" i="44"/>
  <c r="AR44" i="44"/>
  <c r="R45" i="44"/>
  <c r="W45" i="44" s="1"/>
  <c r="AA45" i="44"/>
  <c r="AG45" i="44"/>
  <c r="AQ45" i="44"/>
  <c r="AR45" i="44"/>
  <c r="R46" i="44"/>
  <c r="W46" i="44" s="1"/>
  <c r="AA46" i="44"/>
  <c r="AG46" i="44"/>
  <c r="AQ46" i="44"/>
  <c r="AR46" i="44"/>
  <c r="R47" i="44"/>
  <c r="W47" i="44" s="1"/>
  <c r="AA47" i="44"/>
  <c r="AG47" i="44"/>
  <c r="AQ47" i="44"/>
  <c r="AR47" i="44"/>
  <c r="R48" i="44"/>
  <c r="W48" i="44" s="1"/>
  <c r="AC48" i="44" s="1"/>
  <c r="AA48" i="44"/>
  <c r="AG48" i="44"/>
  <c r="AQ48" i="44"/>
  <c r="AR48" i="44"/>
  <c r="R50" i="44"/>
  <c r="W50" i="44" s="1"/>
  <c r="AA50" i="44"/>
  <c r="AG50" i="44"/>
  <c r="AQ50" i="44"/>
  <c r="AR50" i="44"/>
  <c r="R51" i="44"/>
  <c r="W51" i="44" s="1"/>
  <c r="AA51" i="44"/>
  <c r="AG51" i="44"/>
  <c r="AQ51" i="44"/>
  <c r="AR51" i="44"/>
  <c r="R52" i="44"/>
  <c r="W52" i="44" s="1"/>
  <c r="AA52" i="44"/>
  <c r="AG52" i="44"/>
  <c r="AQ52" i="44"/>
  <c r="AR52" i="44"/>
  <c r="R53" i="44"/>
  <c r="W53" i="44" s="1"/>
  <c r="AA53" i="44"/>
  <c r="AG53" i="44"/>
  <c r="AQ53" i="44"/>
  <c r="AR53" i="44"/>
  <c r="R54" i="44"/>
  <c r="W54" i="44" s="1"/>
  <c r="AC54" i="44" s="1"/>
  <c r="AA54" i="44"/>
  <c r="AG54" i="44"/>
  <c r="AQ54" i="44"/>
  <c r="AR54" i="44"/>
  <c r="R55" i="44"/>
  <c r="W55" i="44" s="1"/>
  <c r="AA55" i="44"/>
  <c r="AG55" i="44"/>
  <c r="AQ55" i="44"/>
  <c r="AR55" i="44"/>
  <c r="R57" i="44"/>
  <c r="AA57" i="44"/>
  <c r="AG57" i="44"/>
  <c r="AQ57" i="44"/>
  <c r="AR57" i="44"/>
  <c r="R58" i="44"/>
  <c r="W58" i="44" s="1"/>
  <c r="AA58" i="44"/>
  <c r="AG58" i="44"/>
  <c r="AQ58" i="44"/>
  <c r="AR58" i="44"/>
  <c r="R59" i="44"/>
  <c r="W59" i="44" s="1"/>
  <c r="AC59" i="44" s="1"/>
  <c r="AA59" i="44"/>
  <c r="AG59" i="44"/>
  <c r="AQ59" i="44"/>
  <c r="AR59" i="44"/>
  <c r="R60" i="44"/>
  <c r="W60" i="44" s="1"/>
  <c r="AC60" i="44" s="1"/>
  <c r="AA60" i="44"/>
  <c r="AG60" i="44"/>
  <c r="AQ60" i="44"/>
  <c r="AR60" i="44"/>
  <c r="R61" i="44"/>
  <c r="W61" i="44" s="1"/>
  <c r="AA61" i="44"/>
  <c r="AG61" i="44"/>
  <c r="AQ61" i="44"/>
  <c r="AR61" i="44"/>
  <c r="R62" i="44"/>
  <c r="W62" i="44" s="1"/>
  <c r="AA62" i="44"/>
  <c r="AG62" i="44"/>
  <c r="AQ62" i="44"/>
  <c r="AR62" i="44"/>
  <c r="R64" i="44"/>
  <c r="W64" i="44" s="1"/>
  <c r="AC64" i="44" s="1"/>
  <c r="AA64" i="44"/>
  <c r="AG64" i="44"/>
  <c r="AQ64" i="44"/>
  <c r="AR64" i="44"/>
  <c r="R65" i="44"/>
  <c r="W65" i="44" s="1"/>
  <c r="AC65" i="44" s="1"/>
  <c r="AA65" i="44"/>
  <c r="AG65" i="44"/>
  <c r="AQ65" i="44"/>
  <c r="AR65" i="44"/>
  <c r="R66" i="44"/>
  <c r="W66" i="44" s="1"/>
  <c r="AC66" i="44" s="1"/>
  <c r="AA66" i="44"/>
  <c r="AG66" i="44"/>
  <c r="AQ66" i="44"/>
  <c r="AR66" i="44"/>
  <c r="R67" i="44"/>
  <c r="W67" i="44" s="1"/>
  <c r="AA67" i="44"/>
  <c r="AG67" i="44"/>
  <c r="AQ67" i="44"/>
  <c r="AR67" i="44"/>
  <c r="R68" i="44"/>
  <c r="W68" i="44" s="1"/>
  <c r="AA68" i="44"/>
  <c r="AG68" i="44"/>
  <c r="AQ68" i="44"/>
  <c r="AR68" i="44"/>
  <c r="R69" i="44"/>
  <c r="W69" i="44" s="1"/>
  <c r="AA69" i="44"/>
  <c r="AG69" i="44"/>
  <c r="AQ69" i="44"/>
  <c r="AR69" i="44"/>
  <c r="R71" i="44"/>
  <c r="W71" i="44" s="1"/>
  <c r="AA71" i="44"/>
  <c r="AG71" i="44"/>
  <c r="AQ71" i="44"/>
  <c r="AR71" i="44"/>
  <c r="R72" i="44"/>
  <c r="W72" i="44" s="1"/>
  <c r="AA72" i="44"/>
  <c r="AG72" i="44"/>
  <c r="AQ72" i="44"/>
  <c r="AR72" i="44"/>
  <c r="R73" i="44"/>
  <c r="W73" i="44" s="1"/>
  <c r="AA73" i="44"/>
  <c r="AG73" i="44"/>
  <c r="AQ73" i="44"/>
  <c r="AR73" i="44"/>
  <c r="R74" i="44"/>
  <c r="W74" i="44" s="1"/>
  <c r="AD74" i="44" s="1"/>
  <c r="AA74" i="44"/>
  <c r="AG74" i="44"/>
  <c r="AQ74" i="44"/>
  <c r="AR74" i="44"/>
  <c r="R75" i="44"/>
  <c r="W75" i="44" s="1"/>
  <c r="AC75" i="44" s="1"/>
  <c r="AA75" i="44"/>
  <c r="AG75" i="44"/>
  <c r="AQ75" i="44"/>
  <c r="AR75" i="44"/>
  <c r="R76" i="44"/>
  <c r="W76" i="44" s="1"/>
  <c r="AA76" i="44"/>
  <c r="AG76" i="44"/>
  <c r="AQ76" i="44"/>
  <c r="AR76" i="44"/>
  <c r="R78" i="44"/>
  <c r="W78" i="44" s="1"/>
  <c r="AA78" i="44"/>
  <c r="AG78" i="44"/>
  <c r="AQ78" i="44"/>
  <c r="AR78" i="44"/>
  <c r="R79" i="44"/>
  <c r="W79" i="44" s="1"/>
  <c r="AA79" i="44"/>
  <c r="AG79" i="44"/>
  <c r="AQ79" i="44"/>
  <c r="AR79" i="44"/>
  <c r="R80" i="44"/>
  <c r="W80" i="44" s="1"/>
  <c r="AD80" i="44" s="1"/>
  <c r="AA80" i="44"/>
  <c r="AG80" i="44"/>
  <c r="AQ80" i="44"/>
  <c r="AR80" i="44"/>
  <c r="R81" i="44"/>
  <c r="W81" i="44" s="1"/>
  <c r="AA81" i="44"/>
  <c r="AG81" i="44"/>
  <c r="AQ81" i="44"/>
  <c r="AR81" i="44"/>
  <c r="R82" i="44"/>
  <c r="W82" i="44" s="1"/>
  <c r="AA82" i="44"/>
  <c r="AG82" i="44"/>
  <c r="AQ82" i="44"/>
  <c r="AR82" i="44"/>
  <c r="R83" i="44"/>
  <c r="W83" i="44" s="1"/>
  <c r="AC83" i="44" s="1"/>
  <c r="AA83" i="44"/>
  <c r="AG83" i="44"/>
  <c r="AQ83" i="44"/>
  <c r="AR83" i="44"/>
  <c r="R85" i="44"/>
  <c r="W85" i="44" s="1"/>
  <c r="AA85" i="44"/>
  <c r="AG85" i="44"/>
  <c r="AQ85" i="44"/>
  <c r="AR85" i="44"/>
  <c r="R86" i="44"/>
  <c r="W86" i="44" s="1"/>
  <c r="AD86" i="44" s="1"/>
  <c r="AA86" i="44"/>
  <c r="AG86" i="44"/>
  <c r="AQ86" i="44"/>
  <c r="AR86" i="44"/>
  <c r="R87" i="44"/>
  <c r="W87" i="44" s="1"/>
  <c r="AA87" i="44"/>
  <c r="AG87" i="44"/>
  <c r="AQ87" i="44"/>
  <c r="AR87" i="44"/>
  <c r="R88" i="44"/>
  <c r="W88" i="44" s="1"/>
  <c r="AA88" i="44"/>
  <c r="AG88" i="44"/>
  <c r="AQ88" i="44"/>
  <c r="AR88" i="44"/>
  <c r="R89" i="44"/>
  <c r="W89" i="44" s="1"/>
  <c r="AC89" i="44" s="1"/>
  <c r="AA89" i="44"/>
  <c r="AG89" i="44"/>
  <c r="AQ89" i="44"/>
  <c r="AR89" i="44"/>
  <c r="R90" i="44"/>
  <c r="W90" i="44" s="1"/>
  <c r="AA90" i="44"/>
  <c r="AG90" i="44"/>
  <c r="AQ90" i="44"/>
  <c r="AR90" i="44"/>
  <c r="R92" i="44"/>
  <c r="W92" i="44" s="1"/>
  <c r="AA92" i="44"/>
  <c r="AG92" i="44"/>
  <c r="AQ92" i="44"/>
  <c r="AR92" i="44"/>
  <c r="R93" i="44"/>
  <c r="W93" i="44" s="1"/>
  <c r="AA93" i="44"/>
  <c r="AG93" i="44"/>
  <c r="AQ93" i="44"/>
  <c r="AR93" i="44"/>
  <c r="R94" i="44"/>
  <c r="W94" i="44" s="1"/>
  <c r="AD94" i="44" s="1"/>
  <c r="AA94" i="44"/>
  <c r="AG94" i="44"/>
  <c r="AQ94" i="44"/>
  <c r="AR94" i="44"/>
  <c r="R96" i="44"/>
  <c r="W96" i="44" s="1"/>
  <c r="AA96" i="44"/>
  <c r="AG96" i="44"/>
  <c r="AQ96" i="44"/>
  <c r="AR96" i="44"/>
  <c r="R97" i="44"/>
  <c r="W97" i="44" s="1"/>
  <c r="AA97" i="44"/>
  <c r="AG97" i="44"/>
  <c r="AQ97" i="44"/>
  <c r="AR97" i="44"/>
  <c r="R98" i="44"/>
  <c r="W98" i="44" s="1"/>
  <c r="AC98" i="44" s="1"/>
  <c r="AA98" i="44"/>
  <c r="AG98" i="44"/>
  <c r="AQ98" i="44"/>
  <c r="AR98" i="44"/>
  <c r="R99" i="44"/>
  <c r="W99" i="44" s="1"/>
  <c r="AA99" i="44"/>
  <c r="AG99" i="44"/>
  <c r="AQ99" i="44"/>
  <c r="AR99" i="44"/>
  <c r="R100" i="44"/>
  <c r="W100" i="44" s="1"/>
  <c r="AA100" i="44"/>
  <c r="AG100" i="44"/>
  <c r="AQ100" i="44"/>
  <c r="AR100" i="44"/>
  <c r="R102" i="44"/>
  <c r="W102" i="44" s="1"/>
  <c r="AC102" i="44" s="1"/>
  <c r="AA102" i="44"/>
  <c r="AG102" i="44"/>
  <c r="AQ102" i="44"/>
  <c r="AR102" i="44"/>
  <c r="R103" i="44"/>
  <c r="W103" i="44" s="1"/>
  <c r="AA103" i="44"/>
  <c r="AG103" i="44"/>
  <c r="AQ103" i="44"/>
  <c r="AR103" i="44"/>
  <c r="R104" i="44"/>
  <c r="W104" i="44" s="1"/>
  <c r="AC104" i="44" s="1"/>
  <c r="AA104" i="44"/>
  <c r="AG104" i="44"/>
  <c r="AQ104" i="44"/>
  <c r="AR104" i="44"/>
  <c r="R106" i="44"/>
  <c r="W106" i="44" s="1"/>
  <c r="W107" i="44" s="1"/>
  <c r="AA106" i="44"/>
  <c r="AA107" i="44" s="1"/>
  <c r="AG106" i="44"/>
  <c r="AG107" i="44" s="1"/>
  <c r="AQ106" i="44"/>
  <c r="AR106" i="44"/>
  <c r="AR107" i="44" s="1"/>
  <c r="R108" i="44"/>
  <c r="W108" i="44" s="1"/>
  <c r="AA108" i="44"/>
  <c r="AG108" i="44"/>
  <c r="AQ108" i="44"/>
  <c r="AR108" i="44"/>
  <c r="R109" i="44"/>
  <c r="W109" i="44" s="1"/>
  <c r="AA109" i="44"/>
  <c r="AG109" i="44"/>
  <c r="AQ109" i="44"/>
  <c r="AR109" i="44"/>
  <c r="R110" i="44"/>
  <c r="W110" i="44" s="1"/>
  <c r="AA110" i="44"/>
  <c r="AG110" i="44"/>
  <c r="AQ110" i="44"/>
  <c r="AR110" i="44"/>
  <c r="R111" i="44"/>
  <c r="W111" i="44" s="1"/>
  <c r="AA111" i="44"/>
  <c r="AG111" i="44"/>
  <c r="AQ111" i="44"/>
  <c r="AR111" i="44"/>
  <c r="R112" i="44"/>
  <c r="W112" i="44" s="1"/>
  <c r="AA112" i="44"/>
  <c r="AG112" i="44"/>
  <c r="AQ112" i="44"/>
  <c r="AR112" i="44"/>
  <c r="R114" i="44"/>
  <c r="R115" i="44" s="1"/>
  <c r="AA114" i="44"/>
  <c r="AA115" i="44" s="1"/>
  <c r="AG114" i="44"/>
  <c r="AG115" i="44" s="1"/>
  <c r="AQ114" i="44"/>
  <c r="AQ115" i="44" s="1"/>
  <c r="AR114" i="44"/>
  <c r="R116" i="44"/>
  <c r="W116" i="44" s="1"/>
  <c r="AA116" i="44"/>
  <c r="AG116" i="44"/>
  <c r="AQ116" i="44"/>
  <c r="AR116" i="44"/>
  <c r="R117" i="44"/>
  <c r="W117" i="44" s="1"/>
  <c r="AA117" i="44"/>
  <c r="AG117" i="44"/>
  <c r="AQ117" i="44"/>
  <c r="AR117" i="44"/>
  <c r="R118" i="44"/>
  <c r="W118" i="44" s="1"/>
  <c r="AA118" i="44"/>
  <c r="AG118" i="44"/>
  <c r="AQ118" i="44"/>
  <c r="AR118" i="44"/>
  <c r="R119" i="44"/>
  <c r="W119" i="44" s="1"/>
  <c r="AA119" i="44"/>
  <c r="AG119" i="44"/>
  <c r="AQ119" i="44"/>
  <c r="AR119" i="44"/>
  <c r="R120" i="44"/>
  <c r="W120" i="44" s="1"/>
  <c r="AC120" i="44" s="1"/>
  <c r="AA120" i="44"/>
  <c r="AG120" i="44"/>
  <c r="AQ120" i="44"/>
  <c r="AR120" i="44"/>
  <c r="R121" i="44"/>
  <c r="W121" i="44" s="1"/>
  <c r="AD121" i="44" s="1"/>
  <c r="AA121" i="44"/>
  <c r="AG121" i="44"/>
  <c r="AQ121" i="44"/>
  <c r="AR121" i="44"/>
  <c r="R122" i="44"/>
  <c r="W122" i="44" s="1"/>
  <c r="AA122" i="44"/>
  <c r="AG122" i="44"/>
  <c r="AQ122" i="44"/>
  <c r="AR122" i="44"/>
  <c r="R123" i="44"/>
  <c r="W123" i="44" s="1"/>
  <c r="AA123" i="44"/>
  <c r="AG123" i="44"/>
  <c r="AQ123" i="44"/>
  <c r="AR123" i="44"/>
  <c r="R125" i="44"/>
  <c r="W125" i="44" s="1"/>
  <c r="AA125" i="44"/>
  <c r="AG125" i="44"/>
  <c r="AQ125" i="44"/>
  <c r="AR125" i="44"/>
  <c r="R126" i="44"/>
  <c r="W126" i="44" s="1"/>
  <c r="AA126" i="44"/>
  <c r="AG126" i="44"/>
  <c r="AQ126" i="44"/>
  <c r="AR126" i="44"/>
  <c r="R127" i="44"/>
  <c r="W127" i="44" s="1"/>
  <c r="AD127" i="44" s="1"/>
  <c r="AA127" i="44"/>
  <c r="AG127" i="44"/>
  <c r="AQ127" i="44"/>
  <c r="AR127" i="44"/>
  <c r="R128" i="44"/>
  <c r="W128" i="44" s="1"/>
  <c r="AA128" i="44"/>
  <c r="AG128" i="44"/>
  <c r="AQ128" i="44"/>
  <c r="AR128" i="44"/>
  <c r="R129" i="44"/>
  <c r="W129" i="44" s="1"/>
  <c r="AA129" i="44"/>
  <c r="AG129" i="44"/>
  <c r="AQ129" i="44"/>
  <c r="AR129" i="44"/>
  <c r="R14" i="43"/>
  <c r="AA14" i="43"/>
  <c r="AG14" i="43"/>
  <c r="AQ14" i="43"/>
  <c r="AR14" i="43"/>
  <c r="R15" i="43"/>
  <c r="W15" i="43" s="1"/>
  <c r="AA15" i="43"/>
  <c r="AG15" i="43"/>
  <c r="AQ15" i="43"/>
  <c r="AR15" i="43"/>
  <c r="R16" i="43"/>
  <c r="W16" i="43" s="1"/>
  <c r="AA16" i="43"/>
  <c r="AG16" i="43"/>
  <c r="AQ16" i="43"/>
  <c r="AR16" i="43"/>
  <c r="R17" i="43"/>
  <c r="W17" i="43" s="1"/>
  <c r="AA17" i="43"/>
  <c r="AG17" i="43"/>
  <c r="AQ17" i="43"/>
  <c r="AR17" i="43"/>
  <c r="R19" i="43"/>
  <c r="W19" i="43" s="1"/>
  <c r="AA19" i="43"/>
  <c r="AG19" i="43"/>
  <c r="AQ19" i="43"/>
  <c r="AR19" i="43"/>
  <c r="R20" i="43"/>
  <c r="W20" i="43" s="1"/>
  <c r="AA20" i="43"/>
  <c r="AG20" i="43"/>
  <c r="AQ20" i="43"/>
  <c r="AR20" i="43"/>
  <c r="R21" i="43"/>
  <c r="W21" i="43" s="1"/>
  <c r="AA21" i="43"/>
  <c r="AG21" i="43"/>
  <c r="AQ21" i="43"/>
  <c r="AR21" i="43"/>
  <c r="R23" i="43"/>
  <c r="AA23" i="43"/>
  <c r="AG23" i="43"/>
  <c r="AQ23" i="43"/>
  <c r="AR23" i="43"/>
  <c r="R24" i="43"/>
  <c r="W24" i="43" s="1"/>
  <c r="AA24" i="43"/>
  <c r="AG24" i="43"/>
  <c r="AQ24" i="43"/>
  <c r="AR24" i="43"/>
  <c r="R25" i="43"/>
  <c r="W25" i="43" s="1"/>
  <c r="AC25" i="43" s="1"/>
  <c r="AA25" i="43"/>
  <c r="AG25" i="43"/>
  <c r="AQ25" i="43"/>
  <c r="AR25" i="43"/>
  <c r="R26" i="43"/>
  <c r="W26" i="43" s="1"/>
  <c r="AA26" i="43"/>
  <c r="AG26" i="43"/>
  <c r="AQ26" i="43"/>
  <c r="AR26" i="43"/>
  <c r="R28" i="43"/>
  <c r="AA28" i="43"/>
  <c r="AG28" i="43"/>
  <c r="AQ28" i="43"/>
  <c r="AR28" i="43"/>
  <c r="R29" i="43"/>
  <c r="W29" i="43" s="1"/>
  <c r="AA29" i="43"/>
  <c r="AG29" i="43"/>
  <c r="AQ29" i="43"/>
  <c r="AR29" i="43"/>
  <c r="R30" i="43"/>
  <c r="W30" i="43" s="1"/>
  <c r="AA30" i="43"/>
  <c r="AG30" i="43"/>
  <c r="AQ30" i="43"/>
  <c r="AR30" i="43"/>
  <c r="R32" i="43"/>
  <c r="AA32" i="43"/>
  <c r="AG32" i="43"/>
  <c r="AQ32" i="43"/>
  <c r="AR32" i="43"/>
  <c r="R33" i="43"/>
  <c r="W33" i="43" s="1"/>
  <c r="AA33" i="43"/>
  <c r="AG33" i="43"/>
  <c r="AQ33" i="43"/>
  <c r="AR33" i="43"/>
  <c r="R34" i="43"/>
  <c r="W34" i="43" s="1"/>
  <c r="AA34" i="43"/>
  <c r="AG34" i="43"/>
  <c r="AQ34" i="43"/>
  <c r="AR34" i="43"/>
  <c r="R36" i="43"/>
  <c r="AA36" i="43"/>
  <c r="AG36" i="43"/>
  <c r="AQ36" i="43"/>
  <c r="AR36" i="43"/>
  <c r="R37" i="43"/>
  <c r="W37" i="43" s="1"/>
  <c r="AD37" i="43" s="1"/>
  <c r="AA37" i="43"/>
  <c r="AG37" i="43"/>
  <c r="AQ37" i="43"/>
  <c r="AR37" i="43"/>
  <c r="R38" i="43"/>
  <c r="W38" i="43" s="1"/>
  <c r="AA38" i="43"/>
  <c r="AG38" i="43"/>
  <c r="AQ38" i="43"/>
  <c r="AR38" i="43"/>
  <c r="R40" i="43"/>
  <c r="AA40" i="43"/>
  <c r="AG40" i="43"/>
  <c r="AQ40" i="43"/>
  <c r="AR40" i="43"/>
  <c r="R41" i="43"/>
  <c r="W41" i="43" s="1"/>
  <c r="AA41" i="43"/>
  <c r="AG41" i="43"/>
  <c r="AQ41" i="43"/>
  <c r="AR41" i="43"/>
  <c r="R43" i="43"/>
  <c r="AA43" i="43"/>
  <c r="AG43" i="43"/>
  <c r="AQ43" i="43"/>
  <c r="AR43" i="43"/>
  <c r="R44" i="43"/>
  <c r="W44" i="43" s="1"/>
  <c r="AA44" i="43"/>
  <c r="AG44" i="43"/>
  <c r="AQ44" i="43"/>
  <c r="AR44" i="43"/>
  <c r="R45" i="43"/>
  <c r="W45" i="43" s="1"/>
  <c r="AA45" i="43"/>
  <c r="AG45" i="43"/>
  <c r="AQ45" i="43"/>
  <c r="AR45" i="43"/>
  <c r="R47" i="43"/>
  <c r="AA47" i="43"/>
  <c r="AG47" i="43"/>
  <c r="AQ47" i="43"/>
  <c r="AR47" i="43"/>
  <c r="R48" i="43"/>
  <c r="W48" i="43" s="1"/>
  <c r="AC48" i="43" s="1"/>
  <c r="AA48" i="43"/>
  <c r="AG48" i="43"/>
  <c r="AQ48" i="43"/>
  <c r="AR48" i="43"/>
  <c r="R50" i="43"/>
  <c r="AA50" i="43"/>
  <c r="AG50" i="43"/>
  <c r="AQ50" i="43"/>
  <c r="AR50" i="43"/>
  <c r="R51" i="43"/>
  <c r="W51" i="43" s="1"/>
  <c r="AA51" i="43"/>
  <c r="AG51" i="43"/>
  <c r="AQ51" i="43"/>
  <c r="AR51" i="43"/>
  <c r="R53" i="43"/>
  <c r="AA53" i="43"/>
  <c r="AG53" i="43"/>
  <c r="AQ53" i="43"/>
  <c r="AR53" i="43"/>
  <c r="R54" i="43"/>
  <c r="W54" i="43" s="1"/>
  <c r="AA54" i="43"/>
  <c r="AG54" i="43"/>
  <c r="AQ54" i="43"/>
  <c r="AR54" i="43"/>
  <c r="R56" i="43"/>
  <c r="AA56" i="43"/>
  <c r="AG56" i="43"/>
  <c r="AQ56" i="43"/>
  <c r="AR56" i="43"/>
  <c r="R57" i="43"/>
  <c r="W57" i="43" s="1"/>
  <c r="AC57" i="43" s="1"/>
  <c r="AA57" i="43"/>
  <c r="AG57" i="43"/>
  <c r="AQ57" i="43"/>
  <c r="AR57" i="43"/>
  <c r="R58" i="43"/>
  <c r="W58" i="43" s="1"/>
  <c r="AD58" i="43" s="1"/>
  <c r="AA58" i="43"/>
  <c r="AG58" i="43"/>
  <c r="AQ58" i="43"/>
  <c r="AR58" i="43"/>
  <c r="R60" i="43"/>
  <c r="AA60" i="43"/>
  <c r="AG60" i="43"/>
  <c r="AQ60" i="43"/>
  <c r="AR60" i="43"/>
  <c r="R61" i="43"/>
  <c r="W61" i="43" s="1"/>
  <c r="AC61" i="43" s="1"/>
  <c r="AA61" i="43"/>
  <c r="AG61" i="43"/>
  <c r="AQ61" i="43"/>
  <c r="AR61" i="43"/>
  <c r="R62" i="43"/>
  <c r="W62" i="43" s="1"/>
  <c r="AA62" i="43"/>
  <c r="AG62" i="43"/>
  <c r="AQ62" i="43"/>
  <c r="AR62" i="43"/>
  <c r="R64" i="43"/>
  <c r="AA64" i="43"/>
  <c r="AG64" i="43"/>
  <c r="AQ64" i="43"/>
  <c r="AR64" i="43"/>
  <c r="R65" i="43"/>
  <c r="W65" i="43" s="1"/>
  <c r="AC65" i="43" s="1"/>
  <c r="AA65" i="43"/>
  <c r="AG65" i="43"/>
  <c r="AQ65" i="43"/>
  <c r="AR65" i="43"/>
  <c r="R66" i="43"/>
  <c r="W66" i="43" s="1"/>
  <c r="AA66" i="43"/>
  <c r="AG66" i="43"/>
  <c r="AQ66" i="43"/>
  <c r="AR66" i="43"/>
  <c r="R68" i="43"/>
  <c r="AA68" i="43"/>
  <c r="AG68" i="43"/>
  <c r="AQ68" i="43"/>
  <c r="AR68" i="43"/>
  <c r="R69" i="43"/>
  <c r="W69" i="43" s="1"/>
  <c r="AA69" i="43"/>
  <c r="AG69" i="43"/>
  <c r="AQ69" i="43"/>
  <c r="AR69" i="43"/>
  <c r="R71" i="43"/>
  <c r="AA71" i="43"/>
  <c r="AG71" i="43"/>
  <c r="AQ71" i="43"/>
  <c r="AR71" i="43"/>
  <c r="R72" i="43"/>
  <c r="W72" i="43" s="1"/>
  <c r="AA72" i="43"/>
  <c r="AG72" i="43"/>
  <c r="AQ72" i="43"/>
  <c r="AR72" i="43"/>
  <c r="R73" i="43"/>
  <c r="W73" i="43" s="1"/>
  <c r="AC73" i="43" s="1"/>
  <c r="AA73" i="43"/>
  <c r="AG73" i="43"/>
  <c r="AQ73" i="43"/>
  <c r="AR73" i="43"/>
  <c r="R74" i="43"/>
  <c r="W74" i="43" s="1"/>
  <c r="AD74" i="43" s="1"/>
  <c r="AA74" i="43"/>
  <c r="AG74" i="43"/>
  <c r="AQ74" i="43"/>
  <c r="AR74" i="43"/>
  <c r="R76" i="43"/>
  <c r="W76" i="43" s="1"/>
  <c r="AC76" i="43" s="1"/>
  <c r="AA76" i="43"/>
  <c r="AG76" i="43"/>
  <c r="AQ76" i="43"/>
  <c r="AR76" i="43"/>
  <c r="R77" i="43"/>
  <c r="W77" i="43" s="1"/>
  <c r="AC77" i="43" s="1"/>
  <c r="AA77" i="43"/>
  <c r="AG77" i="43"/>
  <c r="AQ77" i="43"/>
  <c r="AR77" i="43"/>
  <c r="R78" i="43"/>
  <c r="W78" i="43" s="1"/>
  <c r="AA78" i="43"/>
  <c r="AG78" i="43"/>
  <c r="AQ78" i="43"/>
  <c r="AR78" i="43"/>
  <c r="R80" i="43"/>
  <c r="AA80" i="43"/>
  <c r="AG80" i="43"/>
  <c r="AQ80" i="43"/>
  <c r="AR80" i="43"/>
  <c r="R81" i="43"/>
  <c r="W81" i="43" s="1"/>
  <c r="AA81" i="43"/>
  <c r="AG81" i="43"/>
  <c r="AQ81" i="43"/>
  <c r="AR81" i="43"/>
  <c r="R83" i="43"/>
  <c r="AA83" i="43"/>
  <c r="AG83" i="43"/>
  <c r="AQ83" i="43"/>
  <c r="AR83" i="43"/>
  <c r="R84" i="43"/>
  <c r="W84" i="43" s="1"/>
  <c r="AA84" i="43"/>
  <c r="AG84" i="43"/>
  <c r="AQ84" i="43"/>
  <c r="AR84" i="43"/>
  <c r="R85" i="43"/>
  <c r="W85" i="43" s="1"/>
  <c r="AA85" i="43"/>
  <c r="AG85" i="43"/>
  <c r="AQ85" i="43"/>
  <c r="AR85" i="43"/>
  <c r="R87" i="43"/>
  <c r="AA87" i="43"/>
  <c r="AG87" i="43"/>
  <c r="AQ87" i="43"/>
  <c r="AR87" i="43"/>
  <c r="R88" i="43"/>
  <c r="W88" i="43" s="1"/>
  <c r="AA88" i="43"/>
  <c r="AG88" i="43"/>
  <c r="AQ88" i="43"/>
  <c r="AR88" i="43"/>
  <c r="R89" i="43"/>
  <c r="W89" i="43" s="1"/>
  <c r="AA89" i="43"/>
  <c r="AG89" i="43"/>
  <c r="AQ89" i="43"/>
  <c r="AR89" i="43"/>
  <c r="R91" i="43"/>
  <c r="AA91" i="43"/>
  <c r="AG91" i="43"/>
  <c r="AQ91" i="43"/>
  <c r="AR91" i="43"/>
  <c r="R92" i="43"/>
  <c r="W92" i="43" s="1"/>
  <c r="AD92" i="43" s="1"/>
  <c r="AA92" i="43"/>
  <c r="AG92" i="43"/>
  <c r="AQ92" i="43"/>
  <c r="AR92" i="43"/>
  <c r="R93" i="43"/>
  <c r="W93" i="43" s="1"/>
  <c r="AA93" i="43"/>
  <c r="AG93" i="43"/>
  <c r="AQ93" i="43"/>
  <c r="AR93" i="43"/>
  <c r="R95" i="43"/>
  <c r="AA95" i="43"/>
  <c r="AG95" i="43"/>
  <c r="AQ95" i="43"/>
  <c r="AR95" i="43"/>
  <c r="R96" i="43"/>
  <c r="W96" i="43" s="1"/>
  <c r="AA96" i="43"/>
  <c r="AG96" i="43"/>
  <c r="AQ96" i="43"/>
  <c r="AR96" i="43"/>
  <c r="R97" i="43"/>
  <c r="W97" i="43" s="1"/>
  <c r="AD97" i="43" s="1"/>
  <c r="AA97" i="43"/>
  <c r="AG97" i="43"/>
  <c r="AQ97" i="43"/>
  <c r="AR97" i="43"/>
  <c r="R99" i="43"/>
  <c r="AA99" i="43"/>
  <c r="AG99" i="43"/>
  <c r="AQ99" i="43"/>
  <c r="AR99" i="43"/>
  <c r="R100" i="43"/>
  <c r="W100" i="43" s="1"/>
  <c r="AA100" i="43"/>
  <c r="AG100" i="43"/>
  <c r="AQ100" i="43"/>
  <c r="AR100" i="43"/>
  <c r="R101" i="43"/>
  <c r="W101" i="43" s="1"/>
  <c r="AA101" i="43"/>
  <c r="AG101" i="43"/>
  <c r="AQ101" i="43"/>
  <c r="AR101" i="43"/>
  <c r="R103" i="43"/>
  <c r="AA103" i="43"/>
  <c r="AG103" i="43"/>
  <c r="AQ103" i="43"/>
  <c r="AR103" i="43"/>
  <c r="R104" i="43"/>
  <c r="W104" i="43" s="1"/>
  <c r="AC104" i="43" s="1"/>
  <c r="AA104" i="43"/>
  <c r="AG104" i="43"/>
  <c r="AQ104" i="43"/>
  <c r="AR104" i="43"/>
  <c r="R106" i="43"/>
  <c r="AA106" i="43"/>
  <c r="AG106" i="43"/>
  <c r="AQ106" i="43"/>
  <c r="AR106" i="43"/>
  <c r="R107" i="43"/>
  <c r="W107" i="43" s="1"/>
  <c r="AA107" i="43"/>
  <c r="AG107" i="43"/>
  <c r="AQ107" i="43"/>
  <c r="AR107" i="43"/>
  <c r="R108" i="43"/>
  <c r="W108" i="43" s="1"/>
  <c r="AC108" i="43" s="1"/>
  <c r="AA108" i="43"/>
  <c r="AG108" i="43"/>
  <c r="AQ108" i="43"/>
  <c r="AR108" i="43"/>
  <c r="R110" i="43"/>
  <c r="AA110" i="43"/>
  <c r="AG110" i="43"/>
  <c r="AQ110" i="43"/>
  <c r="AR110" i="43"/>
  <c r="R111" i="43"/>
  <c r="W111" i="43" s="1"/>
  <c r="AA111" i="43"/>
  <c r="AG111" i="43"/>
  <c r="AQ111" i="43"/>
  <c r="AR111" i="43"/>
  <c r="R112" i="43"/>
  <c r="W112" i="43" s="1"/>
  <c r="AD112" i="43" s="1"/>
  <c r="AA112" i="43"/>
  <c r="AG112" i="43"/>
  <c r="AQ112" i="43"/>
  <c r="AR112" i="43"/>
  <c r="R114" i="43"/>
  <c r="AA114" i="43"/>
  <c r="AG114" i="43"/>
  <c r="AQ114" i="43"/>
  <c r="AR114" i="43"/>
  <c r="R115" i="43"/>
  <c r="W115" i="43" s="1"/>
  <c r="AA115" i="43"/>
  <c r="AG115" i="43"/>
  <c r="AQ115" i="43"/>
  <c r="AR115" i="43"/>
  <c r="R117" i="43"/>
  <c r="AA117" i="43"/>
  <c r="AG117" i="43"/>
  <c r="AQ117" i="43"/>
  <c r="AR117" i="43"/>
  <c r="R118" i="43"/>
  <c r="W118" i="43" s="1"/>
  <c r="AD118" i="43" s="1"/>
  <c r="AA118" i="43"/>
  <c r="AG118" i="43"/>
  <c r="AQ118" i="43"/>
  <c r="AR118" i="43"/>
  <c r="R119" i="43"/>
  <c r="W119" i="43" s="1"/>
  <c r="AA119" i="43"/>
  <c r="AG119" i="43"/>
  <c r="AQ119" i="43"/>
  <c r="AR119" i="43"/>
  <c r="R121" i="43"/>
  <c r="AA121" i="43"/>
  <c r="AG121" i="43"/>
  <c r="AQ121" i="43"/>
  <c r="AR121" i="43"/>
  <c r="R122" i="43"/>
  <c r="W122" i="43" s="1"/>
  <c r="AA122" i="43"/>
  <c r="AG122" i="43"/>
  <c r="AQ122" i="43"/>
  <c r="AR122" i="43"/>
  <c r="R123" i="43"/>
  <c r="W123" i="43" s="1"/>
  <c r="AA123" i="43"/>
  <c r="AG123" i="43"/>
  <c r="AQ123" i="43"/>
  <c r="AR123" i="43"/>
  <c r="R124" i="43"/>
  <c r="W124" i="43" s="1"/>
  <c r="AD124" i="43" s="1"/>
  <c r="AA124" i="43"/>
  <c r="AG124" i="43"/>
  <c r="AQ124" i="43"/>
  <c r="AR124" i="43"/>
  <c r="R126" i="43"/>
  <c r="AA126" i="43"/>
  <c r="AG126" i="43"/>
  <c r="AQ126" i="43"/>
  <c r="AR126" i="43"/>
  <c r="R127" i="43"/>
  <c r="W127" i="43" s="1"/>
  <c r="AA127" i="43"/>
  <c r="AG127" i="43"/>
  <c r="AQ127" i="43"/>
  <c r="AR127" i="43"/>
  <c r="R128" i="43"/>
  <c r="W128" i="43" s="1"/>
  <c r="AA128" i="43"/>
  <c r="AG128" i="43"/>
  <c r="AQ128" i="43"/>
  <c r="AR128" i="43"/>
  <c r="R129" i="43"/>
  <c r="W129" i="43" s="1"/>
  <c r="AA129" i="43"/>
  <c r="AG129" i="43"/>
  <c r="AQ129" i="43"/>
  <c r="AR129" i="43"/>
  <c r="R130" i="43"/>
  <c r="W130" i="43" s="1"/>
  <c r="AD130" i="43" s="1"/>
  <c r="AA130" i="43"/>
  <c r="AG130" i="43"/>
  <c r="AQ130" i="43"/>
  <c r="AR130" i="43"/>
  <c r="R131" i="43"/>
  <c r="W131" i="43" s="1"/>
  <c r="AA131" i="43"/>
  <c r="AG131" i="43"/>
  <c r="AQ131" i="43"/>
  <c r="AR131" i="43"/>
  <c r="R133" i="43"/>
  <c r="W133" i="43" s="1"/>
  <c r="AA133" i="43"/>
  <c r="AG133" i="43"/>
  <c r="AQ133" i="43"/>
  <c r="AR133" i="43"/>
  <c r="R134" i="43"/>
  <c r="W134" i="43" s="1"/>
  <c r="AA134" i="43"/>
  <c r="AG134" i="43"/>
  <c r="AQ134" i="43"/>
  <c r="AR134" i="43"/>
  <c r="R135" i="43"/>
  <c r="W135" i="43" s="1"/>
  <c r="AA135" i="43"/>
  <c r="AG135" i="43"/>
  <c r="AQ135" i="43"/>
  <c r="AR135" i="43"/>
  <c r="R136" i="43"/>
  <c r="W136" i="43" s="1"/>
  <c r="AD136" i="43" s="1"/>
  <c r="AA136" i="43"/>
  <c r="AG136" i="43"/>
  <c r="AQ136" i="43"/>
  <c r="AR136" i="43"/>
  <c r="R137" i="43"/>
  <c r="W137" i="43" s="1"/>
  <c r="AA137" i="43"/>
  <c r="AG137" i="43"/>
  <c r="AQ137" i="43"/>
  <c r="AR137" i="43"/>
  <c r="R138" i="43"/>
  <c r="W138" i="43" s="1"/>
  <c r="AA138" i="43"/>
  <c r="AG138" i="43"/>
  <c r="AQ138" i="43"/>
  <c r="AR138" i="43"/>
  <c r="R140" i="43"/>
  <c r="AA140" i="43"/>
  <c r="AG140" i="43"/>
  <c r="AQ140" i="43"/>
  <c r="AR140" i="43"/>
  <c r="R141" i="43"/>
  <c r="W141" i="43" s="1"/>
  <c r="AA141" i="43"/>
  <c r="AG141" i="43"/>
  <c r="AQ141" i="43"/>
  <c r="AR141" i="43"/>
  <c r="R142" i="43"/>
  <c r="W142" i="43" s="1"/>
  <c r="AA142" i="43"/>
  <c r="AG142" i="43"/>
  <c r="AQ142" i="43"/>
  <c r="AR142" i="43"/>
  <c r="R143" i="43"/>
  <c r="W143" i="43" s="1"/>
  <c r="AA143" i="43"/>
  <c r="AG143" i="43"/>
  <c r="AQ143" i="43"/>
  <c r="AR143" i="43"/>
  <c r="R144" i="43"/>
  <c r="W144" i="43" s="1"/>
  <c r="AA144" i="43"/>
  <c r="AG144" i="43"/>
  <c r="AQ144" i="43"/>
  <c r="AR144" i="43"/>
  <c r="R146" i="43"/>
  <c r="AA146" i="43"/>
  <c r="AG146" i="43"/>
  <c r="AQ146" i="43"/>
  <c r="AR146" i="43"/>
  <c r="R147" i="43"/>
  <c r="W147" i="43" s="1"/>
  <c r="AA147" i="43"/>
  <c r="AG147" i="43"/>
  <c r="AQ147" i="43"/>
  <c r="AR147" i="43"/>
  <c r="R148" i="43"/>
  <c r="W148" i="43" s="1"/>
  <c r="AA148" i="43"/>
  <c r="AG148" i="43"/>
  <c r="AQ148" i="43"/>
  <c r="AR148" i="43"/>
  <c r="R149" i="43"/>
  <c r="W149" i="43" s="1"/>
  <c r="AA149" i="43"/>
  <c r="AG149" i="43"/>
  <c r="AQ149" i="43"/>
  <c r="AR149" i="43"/>
  <c r="R150" i="43"/>
  <c r="W150" i="43" s="1"/>
  <c r="AA150" i="43"/>
  <c r="AG150" i="43"/>
  <c r="AQ150" i="43"/>
  <c r="AR150" i="43"/>
  <c r="R152" i="43"/>
  <c r="AA152" i="43"/>
  <c r="AG152" i="43"/>
  <c r="AQ152" i="43"/>
  <c r="AR152" i="43"/>
  <c r="R153" i="43"/>
  <c r="W153" i="43" s="1"/>
  <c r="AA153" i="43"/>
  <c r="AG153" i="43"/>
  <c r="AQ153" i="43"/>
  <c r="AR153" i="43"/>
  <c r="R154" i="43"/>
  <c r="W154" i="43" s="1"/>
  <c r="AA154" i="43"/>
  <c r="AG154" i="43"/>
  <c r="AQ154" i="43"/>
  <c r="AR154" i="43"/>
  <c r="R155" i="43"/>
  <c r="W155" i="43" s="1"/>
  <c r="AC155" i="43" s="1"/>
  <c r="AA155" i="43"/>
  <c r="AG155" i="43"/>
  <c r="AQ155" i="43"/>
  <c r="AR155" i="43"/>
  <c r="R156" i="43"/>
  <c r="W156" i="43" s="1"/>
  <c r="AA156" i="43"/>
  <c r="AG156" i="43"/>
  <c r="AQ156" i="43"/>
  <c r="AR156" i="43"/>
  <c r="R158" i="43"/>
  <c r="AA158" i="43"/>
  <c r="AG158" i="43"/>
  <c r="AQ158" i="43"/>
  <c r="AR158" i="43"/>
  <c r="R159" i="43"/>
  <c r="W159" i="43" s="1"/>
  <c r="AA159" i="43"/>
  <c r="AG159" i="43"/>
  <c r="AQ159" i="43"/>
  <c r="AR159" i="43"/>
  <c r="R160" i="43"/>
  <c r="W160" i="43" s="1"/>
  <c r="AA160" i="43"/>
  <c r="AG160" i="43"/>
  <c r="AQ160" i="43"/>
  <c r="AR160" i="43"/>
  <c r="R161" i="43"/>
  <c r="W161" i="43" s="1"/>
  <c r="AC161" i="43" s="1"/>
  <c r="AA161" i="43"/>
  <c r="AG161" i="43"/>
  <c r="AQ161" i="43"/>
  <c r="AR161" i="43"/>
  <c r="R163" i="43"/>
  <c r="AA163" i="43"/>
  <c r="AG163" i="43"/>
  <c r="AQ163" i="43"/>
  <c r="AR163" i="43"/>
  <c r="R164" i="43"/>
  <c r="W164" i="43" s="1"/>
  <c r="AA164" i="43"/>
  <c r="AG164" i="43"/>
  <c r="AQ164" i="43"/>
  <c r="AR164" i="43"/>
  <c r="R165" i="43"/>
  <c r="W165" i="43" s="1"/>
  <c r="AA165" i="43"/>
  <c r="AG165" i="43"/>
  <c r="AQ165" i="43"/>
  <c r="AR165" i="43"/>
  <c r="R166" i="43"/>
  <c r="W166" i="43" s="1"/>
  <c r="AA166" i="43"/>
  <c r="AG166" i="43"/>
  <c r="AQ166" i="43"/>
  <c r="AR166" i="43"/>
  <c r="R167" i="43"/>
  <c r="W167" i="43" s="1"/>
  <c r="AA167" i="43"/>
  <c r="AG167" i="43"/>
  <c r="AQ167" i="43"/>
  <c r="AR167" i="43"/>
  <c r="R169" i="43"/>
  <c r="AA169" i="43"/>
  <c r="AG169" i="43"/>
  <c r="AQ169" i="43"/>
  <c r="AR169" i="43"/>
  <c r="R170" i="43"/>
  <c r="W170" i="43" s="1"/>
  <c r="AA170" i="43"/>
  <c r="AG170" i="43"/>
  <c r="AQ170" i="43"/>
  <c r="AR170" i="43"/>
  <c r="R171" i="43"/>
  <c r="W171" i="43" s="1"/>
  <c r="AA171" i="43"/>
  <c r="AG171" i="43"/>
  <c r="AQ171" i="43"/>
  <c r="AR171" i="43"/>
  <c r="R172" i="43"/>
  <c r="W172" i="43" s="1"/>
  <c r="AA172" i="43"/>
  <c r="AG172" i="43"/>
  <c r="AQ172" i="43"/>
  <c r="AR172" i="43"/>
  <c r="R173" i="43"/>
  <c r="W173" i="43" s="1"/>
  <c r="AA173" i="43"/>
  <c r="AG173" i="43"/>
  <c r="AQ173" i="43"/>
  <c r="AR173" i="43"/>
  <c r="R175" i="43"/>
  <c r="AA175" i="43"/>
  <c r="AG175" i="43"/>
  <c r="AQ175" i="43"/>
  <c r="AR175" i="43"/>
  <c r="R176" i="43"/>
  <c r="W176" i="43" s="1"/>
  <c r="AC176" i="43" s="1"/>
  <c r="AA176" i="43"/>
  <c r="AG176" i="43"/>
  <c r="AQ176" i="43"/>
  <c r="AR176" i="43"/>
  <c r="R177" i="43"/>
  <c r="W177" i="43" s="1"/>
  <c r="AA177" i="43"/>
  <c r="AG177" i="43"/>
  <c r="AQ177" i="43"/>
  <c r="AR177" i="43"/>
  <c r="R178" i="43"/>
  <c r="W178" i="43" s="1"/>
  <c r="AD178" i="43" s="1"/>
  <c r="AA178" i="43"/>
  <c r="AG178" i="43"/>
  <c r="AQ178" i="43"/>
  <c r="AR178" i="43"/>
  <c r="R179" i="43"/>
  <c r="W179" i="43" s="1"/>
  <c r="AA179" i="43"/>
  <c r="AG179" i="43"/>
  <c r="AQ179" i="43"/>
  <c r="AR179" i="43"/>
  <c r="R181" i="43"/>
  <c r="AA181" i="43"/>
  <c r="AG181" i="43"/>
  <c r="AQ181" i="43"/>
  <c r="AR181" i="43"/>
  <c r="R182" i="43"/>
  <c r="W182" i="43" s="1"/>
  <c r="AA182" i="43"/>
  <c r="AG182" i="43"/>
  <c r="AQ182" i="43"/>
  <c r="AR182" i="43"/>
  <c r="R183" i="43"/>
  <c r="W183" i="43" s="1"/>
  <c r="AA183" i="43"/>
  <c r="AG183" i="43"/>
  <c r="AQ183" i="43"/>
  <c r="AR183" i="43"/>
  <c r="R184" i="43"/>
  <c r="W184" i="43" s="1"/>
  <c r="AA184" i="43"/>
  <c r="AG184" i="43"/>
  <c r="AQ184" i="43"/>
  <c r="AR184" i="43"/>
  <c r="R185" i="43"/>
  <c r="W185" i="43" s="1"/>
  <c r="AD185" i="43" s="1"/>
  <c r="AA185" i="43"/>
  <c r="AG185" i="43"/>
  <c r="AQ185" i="43"/>
  <c r="AR185" i="43"/>
  <c r="R186" i="43"/>
  <c r="W186" i="43" s="1"/>
  <c r="AA186" i="43"/>
  <c r="AG186" i="43"/>
  <c r="AQ186" i="43"/>
  <c r="AR186" i="43"/>
  <c r="R188" i="43"/>
  <c r="AA188" i="43"/>
  <c r="AG188" i="43"/>
  <c r="AQ188" i="43"/>
  <c r="AR188" i="43"/>
  <c r="R189" i="43"/>
  <c r="W189" i="43" s="1"/>
  <c r="AA189" i="43"/>
  <c r="AG189" i="43"/>
  <c r="AQ189" i="43"/>
  <c r="AR189" i="43"/>
  <c r="R190" i="43"/>
  <c r="W190" i="43" s="1"/>
  <c r="AD190" i="43" s="1"/>
  <c r="AA190" i="43"/>
  <c r="AG190" i="43"/>
  <c r="AQ190" i="43"/>
  <c r="AR190" i="43"/>
  <c r="R191" i="43"/>
  <c r="W191" i="43" s="1"/>
  <c r="AC191" i="43" s="1"/>
  <c r="AA191" i="43"/>
  <c r="AG191" i="43"/>
  <c r="AQ191" i="43"/>
  <c r="AR191" i="43"/>
  <c r="R192" i="43"/>
  <c r="W192" i="43" s="1"/>
  <c r="AD192" i="43" s="1"/>
  <c r="AA192" i="43"/>
  <c r="AG192" i="43"/>
  <c r="AQ192" i="43"/>
  <c r="AR192" i="43"/>
  <c r="R193" i="43"/>
  <c r="W193" i="43" s="1"/>
  <c r="AA193" i="43"/>
  <c r="AG193" i="43"/>
  <c r="AQ193" i="43"/>
  <c r="AR193" i="43"/>
  <c r="R195" i="43"/>
  <c r="W195" i="43" s="1"/>
  <c r="AA195" i="43"/>
  <c r="AG195" i="43"/>
  <c r="AQ195" i="43"/>
  <c r="AR195" i="43"/>
  <c r="R196" i="43"/>
  <c r="W196" i="43" s="1"/>
  <c r="AD196" i="43" s="1"/>
  <c r="AA196" i="43"/>
  <c r="AG196" i="43"/>
  <c r="AQ196" i="43"/>
  <c r="AR196" i="43"/>
  <c r="R197" i="43"/>
  <c r="W197" i="43" s="1"/>
  <c r="AC197" i="43" s="1"/>
  <c r="AA197" i="43"/>
  <c r="AG197" i="43"/>
  <c r="AQ197" i="43"/>
  <c r="AR197" i="43"/>
  <c r="R198" i="43"/>
  <c r="W198" i="43" s="1"/>
  <c r="AA198" i="43"/>
  <c r="AG198" i="43"/>
  <c r="AQ198" i="43"/>
  <c r="AR198" i="43"/>
  <c r="R199" i="43"/>
  <c r="W199" i="43" s="1"/>
  <c r="AD199" i="43" s="1"/>
  <c r="AA199" i="43"/>
  <c r="AG199" i="43"/>
  <c r="AQ199" i="43"/>
  <c r="AR199" i="43"/>
  <c r="R201" i="43"/>
  <c r="AA201" i="43"/>
  <c r="AG201" i="43"/>
  <c r="AQ201" i="43"/>
  <c r="AR201" i="43"/>
  <c r="R202" i="43"/>
  <c r="W202" i="43" s="1"/>
  <c r="AA202" i="43"/>
  <c r="AG202" i="43"/>
  <c r="AQ202" i="43"/>
  <c r="AR202" i="43"/>
  <c r="R203" i="43"/>
  <c r="W203" i="43" s="1"/>
  <c r="AA203" i="43"/>
  <c r="AG203" i="43"/>
  <c r="AQ203" i="43"/>
  <c r="AR203" i="43"/>
  <c r="R204" i="43"/>
  <c r="W204" i="43" s="1"/>
  <c r="AA204" i="43"/>
  <c r="AG204" i="43"/>
  <c r="AQ204" i="43"/>
  <c r="AR204" i="43"/>
  <c r="R205" i="43"/>
  <c r="W205" i="43" s="1"/>
  <c r="AD205" i="43" s="1"/>
  <c r="AA205" i="43"/>
  <c r="AG205" i="43"/>
  <c r="AQ205" i="43"/>
  <c r="AR205" i="43"/>
  <c r="R207" i="43"/>
  <c r="AA207" i="43"/>
  <c r="AG207" i="43"/>
  <c r="AQ207" i="43"/>
  <c r="AR207" i="43"/>
  <c r="R208" i="43"/>
  <c r="W208" i="43" s="1"/>
  <c r="AA208" i="43"/>
  <c r="AG208" i="43"/>
  <c r="AQ208" i="43"/>
  <c r="AR208" i="43"/>
  <c r="R209" i="43"/>
  <c r="W209" i="43" s="1"/>
  <c r="AA209" i="43"/>
  <c r="AG209" i="43"/>
  <c r="AQ209" i="43"/>
  <c r="AR209" i="43"/>
  <c r="R210" i="43"/>
  <c r="W210" i="43" s="1"/>
  <c r="AA210" i="43"/>
  <c r="AG210" i="43"/>
  <c r="AQ210" i="43"/>
  <c r="AR210" i="43"/>
  <c r="R211" i="43"/>
  <c r="W211" i="43" s="1"/>
  <c r="AD211" i="43" s="1"/>
  <c r="AA211" i="43"/>
  <c r="AG211" i="43"/>
  <c r="AQ211" i="43"/>
  <c r="AR211" i="43"/>
  <c r="R212" i="43"/>
  <c r="W212" i="43" s="1"/>
  <c r="AA212" i="43"/>
  <c r="AG212" i="43"/>
  <c r="AQ212" i="43"/>
  <c r="AR212" i="43"/>
  <c r="R214" i="43"/>
  <c r="AA214" i="43"/>
  <c r="AG214" i="43"/>
  <c r="AQ214" i="43"/>
  <c r="AR214" i="43"/>
  <c r="R215" i="43"/>
  <c r="W215" i="43" s="1"/>
  <c r="AA215" i="43"/>
  <c r="AG215" i="43"/>
  <c r="AQ215" i="43"/>
  <c r="AR215" i="43"/>
  <c r="R216" i="43"/>
  <c r="W216" i="43" s="1"/>
  <c r="AA216" i="43"/>
  <c r="AG216" i="43"/>
  <c r="AQ216" i="43"/>
  <c r="AR216" i="43"/>
  <c r="R217" i="43"/>
  <c r="W217" i="43" s="1"/>
  <c r="AA217" i="43"/>
  <c r="AG217" i="43"/>
  <c r="AQ217" i="43"/>
  <c r="AR217" i="43"/>
  <c r="R218" i="43"/>
  <c r="W218" i="43" s="1"/>
  <c r="AA218" i="43"/>
  <c r="AG218" i="43"/>
  <c r="AQ218" i="43"/>
  <c r="AR218" i="43"/>
  <c r="R220" i="43"/>
  <c r="AA220" i="43"/>
  <c r="AG220" i="43"/>
  <c r="AQ220" i="43"/>
  <c r="AR220" i="43"/>
  <c r="R221" i="43"/>
  <c r="W221" i="43" s="1"/>
  <c r="AA221" i="43"/>
  <c r="AG221" i="43"/>
  <c r="AQ221" i="43"/>
  <c r="AR221" i="43"/>
  <c r="R222" i="43"/>
  <c r="W222" i="43" s="1"/>
  <c r="AA222" i="43"/>
  <c r="AG222" i="43"/>
  <c r="AQ222" i="43"/>
  <c r="AR222" i="43"/>
  <c r="R223" i="43"/>
  <c r="W223" i="43" s="1"/>
  <c r="AA223" i="43"/>
  <c r="AG223" i="43"/>
  <c r="AQ223" i="43"/>
  <c r="AR223" i="43"/>
  <c r="R224" i="43"/>
  <c r="W224" i="43" s="1"/>
  <c r="AA224" i="43"/>
  <c r="AG224" i="43"/>
  <c r="AQ224" i="43"/>
  <c r="AR224" i="43"/>
  <c r="R226" i="43"/>
  <c r="W226" i="43" s="1"/>
  <c r="AA226" i="43"/>
  <c r="AG226" i="43"/>
  <c r="AQ226" i="43"/>
  <c r="AR226" i="43"/>
  <c r="R227" i="43"/>
  <c r="W227" i="43" s="1"/>
  <c r="AA227" i="43"/>
  <c r="AG227" i="43"/>
  <c r="AQ227" i="43"/>
  <c r="AR227" i="43"/>
  <c r="R228" i="43"/>
  <c r="W228" i="43" s="1"/>
  <c r="AA228" i="43"/>
  <c r="AG228" i="43"/>
  <c r="AQ228" i="43"/>
  <c r="AR228" i="43"/>
  <c r="R229" i="43"/>
  <c r="W229" i="43" s="1"/>
  <c r="AA229" i="43"/>
  <c r="AG229" i="43"/>
  <c r="AQ229" i="43"/>
  <c r="AR229" i="43"/>
  <c r="R230" i="43"/>
  <c r="W230" i="43" s="1"/>
  <c r="AA230" i="43"/>
  <c r="AG230" i="43"/>
  <c r="AQ230" i="43"/>
  <c r="AR230" i="43"/>
  <c r="R232" i="43"/>
  <c r="W232" i="43" s="1"/>
  <c r="AA232" i="43"/>
  <c r="AG232" i="43"/>
  <c r="AQ232" i="43"/>
  <c r="AR232" i="43"/>
  <c r="R233" i="43"/>
  <c r="W233" i="43" s="1"/>
  <c r="AA233" i="43"/>
  <c r="AG233" i="43"/>
  <c r="AQ233" i="43"/>
  <c r="AR233" i="43"/>
  <c r="R234" i="43"/>
  <c r="W234" i="43" s="1"/>
  <c r="AA234" i="43"/>
  <c r="AG234" i="43"/>
  <c r="AQ234" i="43"/>
  <c r="AR234" i="43"/>
  <c r="R235" i="43"/>
  <c r="W235" i="43" s="1"/>
  <c r="AD235" i="43" s="1"/>
  <c r="AA235" i="43"/>
  <c r="AG235" i="43"/>
  <c r="AQ235" i="43"/>
  <c r="AR235" i="43"/>
  <c r="R236" i="43"/>
  <c r="W236" i="43" s="1"/>
  <c r="AA236" i="43"/>
  <c r="AG236" i="43"/>
  <c r="AQ236" i="43"/>
  <c r="AR236" i="43"/>
  <c r="R238" i="43"/>
  <c r="W238" i="43" s="1"/>
  <c r="AA238" i="43"/>
  <c r="AG238" i="43"/>
  <c r="AQ238" i="43"/>
  <c r="AR238" i="43"/>
  <c r="R239" i="43"/>
  <c r="W239" i="43" s="1"/>
  <c r="AA239" i="43"/>
  <c r="AG239" i="43"/>
  <c r="AQ239" i="43"/>
  <c r="AR239" i="43"/>
  <c r="R240" i="43"/>
  <c r="W240" i="43" s="1"/>
  <c r="AA240" i="43"/>
  <c r="AG240" i="43"/>
  <c r="AQ240" i="43"/>
  <c r="AR240" i="43"/>
  <c r="R241" i="43"/>
  <c r="W241" i="43" s="1"/>
  <c r="AA241" i="43"/>
  <c r="AG241" i="43"/>
  <c r="AQ241" i="43"/>
  <c r="AR241" i="43"/>
  <c r="R242" i="43"/>
  <c r="W242" i="43" s="1"/>
  <c r="AA242" i="43"/>
  <c r="AG242" i="43"/>
  <c r="AQ242" i="43"/>
  <c r="AR242" i="43"/>
  <c r="R244" i="43"/>
  <c r="W244" i="43" s="1"/>
  <c r="AA244" i="43"/>
  <c r="AG244" i="43"/>
  <c r="AQ244" i="43"/>
  <c r="AR244" i="43"/>
  <c r="R245" i="43"/>
  <c r="W245" i="43" s="1"/>
  <c r="AA245" i="43"/>
  <c r="AG245" i="43"/>
  <c r="AQ245" i="43"/>
  <c r="AR245" i="43"/>
  <c r="R246" i="43"/>
  <c r="W246" i="43" s="1"/>
  <c r="AA246" i="43"/>
  <c r="AG246" i="43"/>
  <c r="AQ246" i="43"/>
  <c r="AR246" i="43"/>
  <c r="R247" i="43"/>
  <c r="W247" i="43" s="1"/>
  <c r="AA247" i="43"/>
  <c r="AG247" i="43"/>
  <c r="AQ247" i="43"/>
  <c r="AR247" i="43"/>
  <c r="R248" i="43"/>
  <c r="W248" i="43" s="1"/>
  <c r="AA248" i="43"/>
  <c r="AG248" i="43"/>
  <c r="AQ248" i="43"/>
  <c r="AR248" i="43"/>
  <c r="R250" i="43"/>
  <c r="AA250" i="43"/>
  <c r="AG250" i="43"/>
  <c r="AQ250" i="43"/>
  <c r="AR250" i="43"/>
  <c r="R251" i="43"/>
  <c r="W251" i="43" s="1"/>
  <c r="AA251" i="43"/>
  <c r="AG251" i="43"/>
  <c r="AQ251" i="43"/>
  <c r="AR251" i="43"/>
  <c r="R252" i="43"/>
  <c r="W252" i="43" s="1"/>
  <c r="AA252" i="43"/>
  <c r="AG252" i="43"/>
  <c r="AQ252" i="43"/>
  <c r="AR252" i="43"/>
  <c r="R253" i="43"/>
  <c r="W253" i="43" s="1"/>
  <c r="AA253" i="43"/>
  <c r="AG253" i="43"/>
  <c r="AQ253" i="43"/>
  <c r="AR253" i="43"/>
  <c r="R254" i="43"/>
  <c r="W254" i="43" s="1"/>
  <c r="AA254" i="43"/>
  <c r="AG254" i="43"/>
  <c r="AQ254" i="43"/>
  <c r="AR254" i="43"/>
  <c r="R255" i="43"/>
  <c r="W255" i="43" s="1"/>
  <c r="AA255" i="43"/>
  <c r="AG255" i="43"/>
  <c r="AQ255" i="43"/>
  <c r="AR255" i="43"/>
  <c r="R257" i="43"/>
  <c r="AA257" i="43"/>
  <c r="AA258" i="43" s="1"/>
  <c r="AG257" i="43"/>
  <c r="AG258" i="43" s="1"/>
  <c r="AQ257" i="43"/>
  <c r="AR257" i="43"/>
  <c r="AR258" i="43" s="1"/>
  <c r="R259" i="43"/>
  <c r="W259" i="43" s="1"/>
  <c r="AA259" i="43"/>
  <c r="AG259" i="43"/>
  <c r="AQ259" i="43"/>
  <c r="AR259" i="43"/>
  <c r="R260" i="43"/>
  <c r="W260" i="43" s="1"/>
  <c r="AA260" i="43"/>
  <c r="AG260" i="43"/>
  <c r="AQ260" i="43"/>
  <c r="AR260" i="43"/>
  <c r="R261" i="43"/>
  <c r="W261" i="43" s="1"/>
  <c r="AC261" i="43" s="1"/>
  <c r="AA261" i="43"/>
  <c r="AG261" i="43"/>
  <c r="AQ261" i="43"/>
  <c r="AR261" i="43"/>
  <c r="R263" i="43"/>
  <c r="AA263" i="43"/>
  <c r="AG263" i="43"/>
  <c r="AQ263" i="43"/>
  <c r="AR263" i="43"/>
  <c r="R264" i="43"/>
  <c r="W264" i="43" s="1"/>
  <c r="AA264" i="43"/>
  <c r="AG264" i="43"/>
  <c r="AQ264" i="43"/>
  <c r="AR264" i="43"/>
  <c r="R265" i="43"/>
  <c r="W265" i="43" s="1"/>
  <c r="AA265" i="43"/>
  <c r="AG265" i="43"/>
  <c r="AQ265" i="43"/>
  <c r="AR265" i="43"/>
  <c r="R267" i="43"/>
  <c r="AA267" i="43"/>
  <c r="AG267" i="43"/>
  <c r="AQ267" i="43"/>
  <c r="AR267" i="43"/>
  <c r="R268" i="43"/>
  <c r="W268" i="43" s="1"/>
  <c r="AA268" i="43"/>
  <c r="AG268" i="43"/>
  <c r="AQ268" i="43"/>
  <c r="AR268" i="43"/>
  <c r="R269" i="43"/>
  <c r="W269" i="43" s="1"/>
  <c r="AA269" i="43"/>
  <c r="AG269" i="43"/>
  <c r="AQ269" i="43"/>
  <c r="AR269" i="43"/>
  <c r="R270" i="43"/>
  <c r="W270" i="43" s="1"/>
  <c r="AA270" i="43"/>
  <c r="AG270" i="43"/>
  <c r="AQ270" i="43"/>
  <c r="AR270" i="43"/>
  <c r="R271" i="43"/>
  <c r="W271" i="43" s="1"/>
  <c r="AA271" i="43"/>
  <c r="AG271" i="43"/>
  <c r="AQ271" i="43"/>
  <c r="AR271" i="43"/>
  <c r="R273" i="43"/>
  <c r="AA273" i="43"/>
  <c r="AG273" i="43"/>
  <c r="AQ273" i="43"/>
  <c r="AR273" i="43"/>
  <c r="R274" i="43"/>
  <c r="W274" i="43" s="1"/>
  <c r="AC274" i="43" s="1"/>
  <c r="AA274" i="43"/>
  <c r="AG274" i="43"/>
  <c r="AQ274" i="43"/>
  <c r="AR274" i="43"/>
  <c r="R275" i="43"/>
  <c r="W275" i="43" s="1"/>
  <c r="AA275" i="43"/>
  <c r="AG275" i="43"/>
  <c r="AQ275" i="43"/>
  <c r="AR275" i="43"/>
  <c r="R277" i="43"/>
  <c r="AA277" i="43"/>
  <c r="AG277" i="43"/>
  <c r="AQ277" i="43"/>
  <c r="AR277" i="43"/>
  <c r="R278" i="43"/>
  <c r="W278" i="43" s="1"/>
  <c r="AC278" i="43" s="1"/>
  <c r="AA278" i="43"/>
  <c r="AG278" i="43"/>
  <c r="AQ278" i="43"/>
  <c r="AR278" i="43"/>
  <c r="R279" i="43"/>
  <c r="W279" i="43" s="1"/>
  <c r="AC279" i="43" s="1"/>
  <c r="AA279" i="43"/>
  <c r="AG279" i="43"/>
  <c r="AQ279" i="43"/>
  <c r="AR279" i="43"/>
  <c r="R280" i="43"/>
  <c r="W280" i="43" s="1"/>
  <c r="AA280" i="43"/>
  <c r="AG280" i="43"/>
  <c r="AQ280" i="43"/>
  <c r="AR280" i="43"/>
  <c r="R281" i="43"/>
  <c r="W281" i="43" s="1"/>
  <c r="AA281" i="43"/>
  <c r="AG281" i="43"/>
  <c r="AQ281" i="43"/>
  <c r="AR281" i="43"/>
  <c r="R282" i="43"/>
  <c r="W282" i="43" s="1"/>
  <c r="AA282" i="43"/>
  <c r="AG282" i="43"/>
  <c r="AQ282" i="43"/>
  <c r="AR282" i="43"/>
  <c r="R284" i="43"/>
  <c r="AA284" i="43"/>
  <c r="AG284" i="43"/>
  <c r="AQ284" i="43"/>
  <c r="AR284" i="43"/>
  <c r="R285" i="43"/>
  <c r="W285" i="43" s="1"/>
  <c r="AC285" i="43" s="1"/>
  <c r="AA285" i="43"/>
  <c r="AG285" i="43"/>
  <c r="AQ285" i="43"/>
  <c r="AR285" i="43"/>
  <c r="R286" i="43"/>
  <c r="W286" i="43" s="1"/>
  <c r="AD286" i="43" s="1"/>
  <c r="AA286" i="43"/>
  <c r="AG286" i="43"/>
  <c r="AQ286" i="43"/>
  <c r="AR286" i="43"/>
  <c r="R287" i="43"/>
  <c r="W287" i="43" s="1"/>
  <c r="AA287" i="43"/>
  <c r="AG287" i="43"/>
  <c r="AQ287" i="43"/>
  <c r="AR287" i="43"/>
  <c r="R289" i="43"/>
  <c r="AA289" i="43"/>
  <c r="AG289" i="43"/>
  <c r="AQ289" i="43"/>
  <c r="AR289" i="43"/>
  <c r="R290" i="43"/>
  <c r="W290" i="43" s="1"/>
  <c r="AC290" i="43" s="1"/>
  <c r="AA290" i="43"/>
  <c r="AG290" i="43"/>
  <c r="AQ290" i="43"/>
  <c r="AR290" i="43"/>
  <c r="R291" i="43"/>
  <c r="W291" i="43" s="1"/>
  <c r="AA291" i="43"/>
  <c r="AG291" i="43"/>
  <c r="AQ291" i="43"/>
  <c r="AR291" i="43"/>
  <c r="R292" i="43"/>
  <c r="W292" i="43" s="1"/>
  <c r="AA292" i="43"/>
  <c r="AG292" i="43"/>
  <c r="AQ292" i="43"/>
  <c r="AR292" i="43"/>
  <c r="R293" i="43"/>
  <c r="W293" i="43" s="1"/>
  <c r="AA293" i="43"/>
  <c r="AG293" i="43"/>
  <c r="AQ293" i="43"/>
  <c r="AR293" i="43"/>
  <c r="R294" i="43"/>
  <c r="W294" i="43" s="1"/>
  <c r="AA294" i="43"/>
  <c r="AG294" i="43"/>
  <c r="AQ294" i="43"/>
  <c r="AR294" i="43"/>
  <c r="R295" i="43"/>
  <c r="W295" i="43" s="1"/>
  <c r="AC295" i="43" s="1"/>
  <c r="AA295" i="43"/>
  <c r="AG295" i="43"/>
  <c r="AQ295" i="43"/>
  <c r="AR295" i="43"/>
  <c r="R297" i="43"/>
  <c r="AA297" i="43"/>
  <c r="AA298" i="43" s="1"/>
  <c r="AG297" i="43"/>
  <c r="AG298" i="43" s="1"/>
  <c r="AQ297" i="43"/>
  <c r="AR297" i="43"/>
  <c r="AR298" i="43" s="1"/>
  <c r="R299" i="43"/>
  <c r="AA299" i="43"/>
  <c r="AG299" i="43"/>
  <c r="AQ299" i="43"/>
  <c r="AR299" i="43"/>
  <c r="R300" i="43"/>
  <c r="W300" i="43" s="1"/>
  <c r="AC300" i="43" s="1"/>
  <c r="AA300" i="43"/>
  <c r="AG300" i="43"/>
  <c r="AQ300" i="43"/>
  <c r="AR300" i="43"/>
  <c r="R301" i="43"/>
  <c r="W301" i="43" s="1"/>
  <c r="AD301" i="43" s="1"/>
  <c r="AA301" i="43"/>
  <c r="AG301" i="43"/>
  <c r="AQ301" i="43"/>
  <c r="AR301" i="43"/>
  <c r="R302" i="43"/>
  <c r="W302" i="43" s="1"/>
  <c r="AC302" i="43" s="1"/>
  <c r="AA302" i="43"/>
  <c r="AG302" i="43"/>
  <c r="AQ302" i="43"/>
  <c r="AR302" i="43"/>
  <c r="R303" i="43"/>
  <c r="W303" i="43" s="1"/>
  <c r="AA303" i="43"/>
  <c r="AG303" i="43"/>
  <c r="AQ303" i="43"/>
  <c r="AR303" i="43"/>
  <c r="R304" i="43"/>
  <c r="W304" i="43" s="1"/>
  <c r="AA304" i="43"/>
  <c r="AG304" i="43"/>
  <c r="AQ304" i="43"/>
  <c r="AR304" i="43"/>
  <c r="R306" i="43"/>
  <c r="W306" i="43" s="1"/>
  <c r="AA306" i="43"/>
  <c r="AG306" i="43"/>
  <c r="AQ306" i="43"/>
  <c r="AR306" i="43"/>
  <c r="R307" i="43"/>
  <c r="W307" i="43" s="1"/>
  <c r="AA307" i="43"/>
  <c r="AG307" i="43"/>
  <c r="AQ307" i="43"/>
  <c r="AR307" i="43"/>
  <c r="R308" i="43"/>
  <c r="W308" i="43" s="1"/>
  <c r="AC308" i="43" s="1"/>
  <c r="AA308" i="43"/>
  <c r="AG308" i="43"/>
  <c r="AQ308" i="43"/>
  <c r="AR308" i="43"/>
  <c r="R309" i="43"/>
  <c r="W309" i="43" s="1"/>
  <c r="AA309" i="43"/>
  <c r="AG309" i="43"/>
  <c r="AQ309" i="43"/>
  <c r="AR309" i="43"/>
  <c r="R310" i="43"/>
  <c r="W310" i="43" s="1"/>
  <c r="AC310" i="43" s="1"/>
  <c r="AA310" i="43"/>
  <c r="AG310" i="43"/>
  <c r="AQ310" i="43"/>
  <c r="AR310" i="43"/>
  <c r="R311" i="43"/>
  <c r="W311" i="43" s="1"/>
  <c r="AD311" i="43" s="1"/>
  <c r="AA311" i="43"/>
  <c r="AG311" i="43"/>
  <c r="AQ311" i="43"/>
  <c r="AR311" i="43"/>
  <c r="R313" i="43"/>
  <c r="AA313" i="43"/>
  <c r="AG313" i="43"/>
  <c r="AQ313" i="43"/>
  <c r="AR313" i="43"/>
  <c r="R314" i="43"/>
  <c r="W314" i="43" s="1"/>
  <c r="AD314" i="43" s="1"/>
  <c r="AA314" i="43"/>
  <c r="AG314" i="43"/>
  <c r="AQ314" i="43"/>
  <c r="AR314" i="43"/>
  <c r="R315" i="43"/>
  <c r="W315" i="43" s="1"/>
  <c r="AD315" i="43" s="1"/>
  <c r="AA315" i="43"/>
  <c r="AG315" i="43"/>
  <c r="AQ315" i="43"/>
  <c r="AR315" i="43"/>
  <c r="R317" i="43"/>
  <c r="AA317" i="43"/>
  <c r="AG317" i="43"/>
  <c r="AQ317" i="43"/>
  <c r="AR317" i="43"/>
  <c r="R318" i="43"/>
  <c r="W318" i="43" s="1"/>
  <c r="AA318" i="43"/>
  <c r="AG318" i="43"/>
  <c r="AQ318" i="43"/>
  <c r="AR318" i="43"/>
  <c r="R319" i="43"/>
  <c r="W319" i="43" s="1"/>
  <c r="AC319" i="43" s="1"/>
  <c r="AA319" i="43"/>
  <c r="AG319" i="43"/>
  <c r="AQ319" i="43"/>
  <c r="AR319" i="43"/>
  <c r="R320" i="43"/>
  <c r="W320" i="43" s="1"/>
  <c r="AA320" i="43"/>
  <c r="AG320" i="43"/>
  <c r="AQ320" i="43"/>
  <c r="AR320" i="43"/>
  <c r="R321" i="43"/>
  <c r="W321" i="43" s="1"/>
  <c r="AD321" i="43" s="1"/>
  <c r="AA321" i="43"/>
  <c r="AG321" i="43"/>
  <c r="AQ321" i="43"/>
  <c r="AR321" i="43"/>
  <c r="R323" i="43"/>
  <c r="AA323" i="43"/>
  <c r="AA324" i="43" s="1"/>
  <c r="AG323" i="43"/>
  <c r="AG324" i="43" s="1"/>
  <c r="AQ323" i="43"/>
  <c r="AR323" i="43"/>
  <c r="AR324" i="43" s="1"/>
  <c r="R325" i="43"/>
  <c r="AA325" i="43"/>
  <c r="AG325" i="43"/>
  <c r="AQ325" i="43"/>
  <c r="AR325" i="43"/>
  <c r="R326" i="43"/>
  <c r="W326" i="43" s="1"/>
  <c r="AA326" i="43"/>
  <c r="AG326" i="43"/>
  <c r="AQ326" i="43"/>
  <c r="AR326" i="43"/>
  <c r="R327" i="43"/>
  <c r="W327" i="43" s="1"/>
  <c r="AA327" i="43"/>
  <c r="AG327" i="43"/>
  <c r="AQ327" i="43"/>
  <c r="AR327" i="43"/>
  <c r="R329" i="43"/>
  <c r="AA329" i="43"/>
  <c r="AG329" i="43"/>
  <c r="AQ329" i="43"/>
  <c r="AR329" i="43"/>
  <c r="R330" i="43"/>
  <c r="W330" i="43" s="1"/>
  <c r="AA330" i="43"/>
  <c r="AG330" i="43"/>
  <c r="AQ330" i="43"/>
  <c r="AR330" i="43"/>
  <c r="R331" i="43"/>
  <c r="W331" i="43" s="1"/>
  <c r="AA331" i="43"/>
  <c r="AG331" i="43"/>
  <c r="AQ331" i="43"/>
  <c r="AR331" i="43"/>
  <c r="R333" i="43"/>
  <c r="AA333" i="43"/>
  <c r="AG333" i="43"/>
  <c r="AQ333" i="43"/>
  <c r="AR333" i="43"/>
  <c r="R335" i="43"/>
  <c r="W335" i="43" s="1"/>
  <c r="AA335" i="43"/>
  <c r="AG335" i="43"/>
  <c r="AQ335" i="43"/>
  <c r="AR335" i="43"/>
  <c r="R337" i="43"/>
  <c r="AA337" i="43"/>
  <c r="AG337" i="43"/>
  <c r="AQ337" i="43"/>
  <c r="AR337" i="43"/>
  <c r="R338" i="43"/>
  <c r="W338" i="43" s="1"/>
  <c r="AA338" i="43"/>
  <c r="AG338" i="43"/>
  <c r="AQ338" i="43"/>
  <c r="AR338" i="43"/>
  <c r="R339" i="43"/>
  <c r="W339" i="43" s="1"/>
  <c r="AA339" i="43"/>
  <c r="AG339" i="43"/>
  <c r="AQ339" i="43"/>
  <c r="AR339" i="43"/>
  <c r="R340" i="43"/>
  <c r="W340" i="43" s="1"/>
  <c r="AD340" i="43" s="1"/>
  <c r="AA340" i="43"/>
  <c r="AG340" i="43"/>
  <c r="AQ340" i="43"/>
  <c r="AR340" i="43"/>
  <c r="R341" i="43"/>
  <c r="W341" i="43" s="1"/>
  <c r="AA341" i="43"/>
  <c r="AG341" i="43"/>
  <c r="AQ341" i="43"/>
  <c r="AR341" i="43"/>
  <c r="R342" i="43"/>
  <c r="W342" i="43" s="1"/>
  <c r="AA342" i="43"/>
  <c r="AG342" i="43"/>
  <c r="AQ342" i="43"/>
  <c r="AR342" i="43"/>
  <c r="R343" i="43"/>
  <c r="W343" i="43" s="1"/>
  <c r="AA343" i="43"/>
  <c r="AG343" i="43"/>
  <c r="AQ343" i="43"/>
  <c r="AR343" i="43"/>
  <c r="R344" i="43"/>
  <c r="W344" i="43" s="1"/>
  <c r="AC344" i="43" s="1"/>
  <c r="AA344" i="43"/>
  <c r="AG344" i="43"/>
  <c r="AQ344" i="43"/>
  <c r="AR344" i="43"/>
  <c r="R346" i="43"/>
  <c r="AA346" i="43"/>
  <c r="AG346" i="43"/>
  <c r="AQ346" i="43"/>
  <c r="AR346" i="43"/>
  <c r="R347" i="43"/>
  <c r="W347" i="43" s="1"/>
  <c r="AA347" i="43"/>
  <c r="AG347" i="43"/>
  <c r="AQ347" i="43"/>
  <c r="AR347" i="43"/>
  <c r="R348" i="43"/>
  <c r="W348" i="43" s="1"/>
  <c r="AA348" i="43"/>
  <c r="AG348" i="43"/>
  <c r="AQ348" i="43"/>
  <c r="AR348" i="43"/>
  <c r="R349" i="43"/>
  <c r="W349" i="43" s="1"/>
  <c r="AA349" i="43"/>
  <c r="AG349" i="43"/>
  <c r="AQ349" i="43"/>
  <c r="AR349" i="43"/>
  <c r="R350" i="43"/>
  <c r="W350" i="43" s="1"/>
  <c r="AA350" i="43"/>
  <c r="AG350" i="43"/>
  <c r="AQ350" i="43"/>
  <c r="AR350" i="43"/>
  <c r="R352" i="43"/>
  <c r="AA352" i="43"/>
  <c r="AG352" i="43"/>
  <c r="AQ352" i="43"/>
  <c r="AR352" i="43"/>
  <c r="R353" i="43"/>
  <c r="W353" i="43" s="1"/>
  <c r="AA353" i="43"/>
  <c r="AG353" i="43"/>
  <c r="AQ353" i="43"/>
  <c r="AR353" i="43"/>
  <c r="R354" i="43"/>
  <c r="W354" i="43" s="1"/>
  <c r="AA354" i="43"/>
  <c r="AG354" i="43"/>
  <c r="AQ354" i="43"/>
  <c r="AR354" i="43"/>
  <c r="R355" i="43"/>
  <c r="W355" i="43" s="1"/>
  <c r="AA355" i="43"/>
  <c r="AG355" i="43"/>
  <c r="AQ355" i="43"/>
  <c r="AR355" i="43"/>
  <c r="R356" i="43"/>
  <c r="W356" i="43" s="1"/>
  <c r="AD356" i="43" s="1"/>
  <c r="AA356" i="43"/>
  <c r="AG356" i="43"/>
  <c r="AQ356" i="43"/>
  <c r="AR356" i="43"/>
  <c r="R357" i="43"/>
  <c r="W357" i="43" s="1"/>
  <c r="AA357" i="43"/>
  <c r="AG357" i="43"/>
  <c r="AQ357" i="43"/>
  <c r="AR357" i="43"/>
  <c r="R359" i="43"/>
  <c r="W359" i="43" s="1"/>
  <c r="AA359" i="43"/>
  <c r="AG359" i="43"/>
  <c r="AQ359" i="43"/>
  <c r="AR359" i="43"/>
  <c r="R360" i="43"/>
  <c r="W360" i="43" s="1"/>
  <c r="AD360" i="43" s="1"/>
  <c r="AA360" i="43"/>
  <c r="AG360" i="43"/>
  <c r="AQ360" i="43"/>
  <c r="AR360" i="43"/>
  <c r="R361" i="43"/>
  <c r="W361" i="43" s="1"/>
  <c r="AA361" i="43"/>
  <c r="AG361" i="43"/>
  <c r="AQ361" i="43"/>
  <c r="AR361" i="43"/>
  <c r="R362" i="43"/>
  <c r="W362" i="43" s="1"/>
  <c r="AC362" i="43" s="1"/>
  <c r="AA362" i="43"/>
  <c r="AG362" i="43"/>
  <c r="AQ362" i="43"/>
  <c r="AR362" i="43"/>
  <c r="R364" i="43"/>
  <c r="AA364" i="43"/>
  <c r="AG364" i="43"/>
  <c r="AQ364" i="43"/>
  <c r="AR364" i="43"/>
  <c r="R365" i="43"/>
  <c r="W365" i="43" s="1"/>
  <c r="AA365" i="43"/>
  <c r="AG365" i="43"/>
  <c r="AQ365" i="43"/>
  <c r="AR365" i="43"/>
  <c r="R366" i="43"/>
  <c r="W366" i="43" s="1"/>
  <c r="AA366" i="43"/>
  <c r="AG366" i="43"/>
  <c r="AQ366" i="43"/>
  <c r="AR366" i="43"/>
  <c r="R367" i="43"/>
  <c r="W367" i="43" s="1"/>
  <c r="AA367" i="43"/>
  <c r="AG367" i="43"/>
  <c r="AQ367" i="43"/>
  <c r="AR367" i="43"/>
  <c r="R368" i="43"/>
  <c r="W368" i="43" s="1"/>
  <c r="AC368" i="43" s="1"/>
  <c r="AA368" i="43"/>
  <c r="AG368" i="43"/>
  <c r="AQ368" i="43"/>
  <c r="AR368" i="43"/>
  <c r="R369" i="43"/>
  <c r="W369" i="43" s="1"/>
  <c r="AA369" i="43"/>
  <c r="AG369" i="43"/>
  <c r="AQ369" i="43"/>
  <c r="AR369" i="43"/>
  <c r="R371" i="43"/>
  <c r="W371" i="43" s="1"/>
  <c r="AA371" i="43"/>
  <c r="AG371" i="43"/>
  <c r="AQ371" i="43"/>
  <c r="AR371" i="43"/>
  <c r="R372" i="43"/>
  <c r="W372" i="43" s="1"/>
  <c r="AD372" i="43" s="1"/>
  <c r="AA372" i="43"/>
  <c r="AG372" i="43"/>
  <c r="AQ372" i="43"/>
  <c r="AR372" i="43"/>
  <c r="R373" i="43"/>
  <c r="W373" i="43" s="1"/>
  <c r="AA373" i="43"/>
  <c r="AG373" i="43"/>
  <c r="AQ373" i="43"/>
  <c r="AR373" i="43"/>
  <c r="R375" i="43"/>
  <c r="AA375" i="43"/>
  <c r="AA376" i="43" s="1"/>
  <c r="AG375" i="43"/>
  <c r="AG376" i="43" s="1"/>
  <c r="AQ375" i="43"/>
  <c r="AR375" i="43"/>
  <c r="AR376" i="43" s="1"/>
  <c r="R377" i="43"/>
  <c r="AA377" i="43"/>
  <c r="AG377" i="43"/>
  <c r="AQ377" i="43"/>
  <c r="AR377" i="43"/>
  <c r="R378" i="43"/>
  <c r="W378" i="43" s="1"/>
  <c r="AA378" i="43"/>
  <c r="AG378" i="43"/>
  <c r="AQ378" i="43"/>
  <c r="AR378" i="43"/>
  <c r="R379" i="43"/>
  <c r="W379" i="43" s="1"/>
  <c r="AA379" i="43"/>
  <c r="AG379" i="43"/>
  <c r="AQ379" i="43"/>
  <c r="AR379" i="43"/>
  <c r="R380" i="43"/>
  <c r="W380" i="43" s="1"/>
  <c r="AD380" i="43" s="1"/>
  <c r="AA380" i="43"/>
  <c r="AG380" i="43"/>
  <c r="AQ380" i="43"/>
  <c r="AR380" i="43"/>
  <c r="R381" i="43"/>
  <c r="W381" i="43" s="1"/>
  <c r="AA381" i="43"/>
  <c r="AG381" i="43"/>
  <c r="AQ381" i="43"/>
  <c r="AR381" i="43"/>
  <c r="R382" i="43"/>
  <c r="W382" i="43" s="1"/>
  <c r="AD382" i="43" s="1"/>
  <c r="AA382" i="43"/>
  <c r="AG382" i="43"/>
  <c r="AQ382" i="43"/>
  <c r="AR382" i="43"/>
  <c r="R384" i="43"/>
  <c r="W384" i="43" s="1"/>
  <c r="AA384" i="43"/>
  <c r="AG384" i="43"/>
  <c r="AQ384" i="43"/>
  <c r="AR384" i="43"/>
  <c r="R385" i="43"/>
  <c r="W385" i="43" s="1"/>
  <c r="AA385" i="43"/>
  <c r="AG385" i="43"/>
  <c r="AQ385" i="43"/>
  <c r="AR385" i="43"/>
  <c r="R386" i="43"/>
  <c r="W386" i="43" s="1"/>
  <c r="AC386" i="43" s="1"/>
  <c r="AA386" i="43"/>
  <c r="AG386" i="43"/>
  <c r="AQ386" i="43"/>
  <c r="AR386" i="43"/>
  <c r="R387" i="43"/>
  <c r="W387" i="43" s="1"/>
  <c r="AA387" i="43"/>
  <c r="AG387" i="43"/>
  <c r="AQ387" i="43"/>
  <c r="AR387" i="43"/>
  <c r="R388" i="43"/>
  <c r="W388" i="43" s="1"/>
  <c r="AD388" i="43" s="1"/>
  <c r="AA388" i="43"/>
  <c r="AG388" i="43"/>
  <c r="AQ388" i="43"/>
  <c r="AR388" i="43"/>
  <c r="R390" i="43"/>
  <c r="AA390" i="43"/>
  <c r="AG390" i="43"/>
  <c r="AQ390" i="43"/>
  <c r="AR390" i="43"/>
  <c r="R391" i="43"/>
  <c r="W391" i="43" s="1"/>
  <c r="AA391" i="43"/>
  <c r="AG391" i="43"/>
  <c r="AQ391" i="43"/>
  <c r="AR391" i="43"/>
  <c r="R392" i="43"/>
  <c r="W392" i="43" s="1"/>
  <c r="AA392" i="43"/>
  <c r="AG392" i="43"/>
  <c r="AQ392" i="43"/>
  <c r="AR392" i="43"/>
  <c r="R394" i="43"/>
  <c r="AA394" i="43"/>
  <c r="AG394" i="43"/>
  <c r="AQ394" i="43"/>
  <c r="AR394" i="43"/>
  <c r="R395" i="43"/>
  <c r="W395" i="43" s="1"/>
  <c r="AA395" i="43"/>
  <c r="AG395" i="43"/>
  <c r="AQ395" i="43"/>
  <c r="AR395" i="43"/>
  <c r="R396" i="43"/>
  <c r="W396" i="43" s="1"/>
  <c r="AA396" i="43"/>
  <c r="AG396" i="43"/>
  <c r="AQ396" i="43"/>
  <c r="AR396" i="43"/>
  <c r="R397" i="43"/>
  <c r="W397" i="43" s="1"/>
  <c r="AA397" i="43"/>
  <c r="AG397" i="43"/>
  <c r="AQ397" i="43"/>
  <c r="AR397" i="43"/>
  <c r="R398" i="43"/>
  <c r="W398" i="43" s="1"/>
  <c r="AA398" i="43"/>
  <c r="AG398" i="43"/>
  <c r="AQ398" i="43"/>
  <c r="AR398" i="43"/>
  <c r="R399" i="43"/>
  <c r="W399" i="43" s="1"/>
  <c r="AA399" i="43"/>
  <c r="AG399" i="43"/>
  <c r="AQ399" i="43"/>
  <c r="AR399" i="43"/>
  <c r="R401" i="43"/>
  <c r="AA401" i="43"/>
  <c r="AG401" i="43"/>
  <c r="AQ401" i="43"/>
  <c r="AR401" i="43"/>
  <c r="R402" i="43"/>
  <c r="W402" i="43" s="1"/>
  <c r="AA402" i="43"/>
  <c r="AG402" i="43"/>
  <c r="AQ402" i="43"/>
  <c r="AR402" i="43"/>
  <c r="R403" i="43"/>
  <c r="W403" i="43" s="1"/>
  <c r="AA403" i="43"/>
  <c r="AG403" i="43"/>
  <c r="AQ403" i="43"/>
  <c r="AR403" i="43"/>
  <c r="R404" i="43"/>
  <c r="W404" i="43" s="1"/>
  <c r="AA404" i="43"/>
  <c r="AG404" i="43"/>
  <c r="AQ404" i="43"/>
  <c r="AR404" i="43"/>
  <c r="R405" i="43"/>
  <c r="W405" i="43" s="1"/>
  <c r="AA405" i="43"/>
  <c r="AG405" i="43"/>
  <c r="AQ405" i="43"/>
  <c r="AR405" i="43"/>
  <c r="R406" i="43"/>
  <c r="W406" i="43" s="1"/>
  <c r="AA406" i="43"/>
  <c r="AG406" i="43"/>
  <c r="AQ406" i="43"/>
  <c r="AR406" i="43"/>
  <c r="R408" i="43"/>
  <c r="AA408" i="43"/>
  <c r="AG408" i="43"/>
  <c r="AQ408" i="43"/>
  <c r="AR408" i="43"/>
  <c r="R409" i="43"/>
  <c r="W409" i="43" s="1"/>
  <c r="AA409" i="43"/>
  <c r="AG409" i="43"/>
  <c r="AQ409" i="43"/>
  <c r="AR409" i="43"/>
  <c r="R410" i="43"/>
  <c r="W410" i="43" s="1"/>
  <c r="AA410" i="43"/>
  <c r="AG410" i="43"/>
  <c r="AQ410" i="43"/>
  <c r="AR410" i="43"/>
  <c r="R411" i="43"/>
  <c r="W411" i="43" s="1"/>
  <c r="AC411" i="43" s="1"/>
  <c r="AA411" i="43"/>
  <c r="AG411" i="43"/>
  <c r="AQ411" i="43"/>
  <c r="AR411" i="43"/>
  <c r="R412" i="43"/>
  <c r="W412" i="43" s="1"/>
  <c r="AA412" i="43"/>
  <c r="AG412" i="43"/>
  <c r="AQ412" i="43"/>
  <c r="AR412" i="43"/>
  <c r="R413" i="43"/>
  <c r="W413" i="43" s="1"/>
  <c r="AA413" i="43"/>
  <c r="AG413" i="43"/>
  <c r="AQ413" i="43"/>
  <c r="AR413" i="43"/>
  <c r="R415" i="43"/>
  <c r="W415" i="43" s="1"/>
  <c r="AA415" i="43"/>
  <c r="AG415" i="43"/>
  <c r="AQ415" i="43"/>
  <c r="AR415" i="43"/>
  <c r="R416" i="43"/>
  <c r="W416" i="43" s="1"/>
  <c r="AA416" i="43"/>
  <c r="AG416" i="43"/>
  <c r="AQ416" i="43"/>
  <c r="AR416" i="43"/>
  <c r="R417" i="43"/>
  <c r="W417" i="43" s="1"/>
  <c r="AC417" i="43" s="1"/>
  <c r="AA417" i="43"/>
  <c r="AG417" i="43"/>
  <c r="AQ417" i="43"/>
  <c r="AR417" i="43"/>
  <c r="R418" i="43"/>
  <c r="W418" i="43" s="1"/>
  <c r="AD418" i="43" s="1"/>
  <c r="AA418" i="43"/>
  <c r="AG418" i="43"/>
  <c r="AQ418" i="43"/>
  <c r="AR418" i="43"/>
  <c r="R419" i="43"/>
  <c r="W419" i="43" s="1"/>
  <c r="AA419" i="43"/>
  <c r="AG419" i="43"/>
  <c r="AQ419" i="43"/>
  <c r="AR419" i="43"/>
  <c r="R420" i="43"/>
  <c r="W420" i="43" s="1"/>
  <c r="AA420" i="43"/>
  <c r="AG420" i="43"/>
  <c r="AQ420" i="43"/>
  <c r="AR420" i="43"/>
  <c r="R422" i="43"/>
  <c r="AA422" i="43"/>
  <c r="AG422" i="43"/>
  <c r="AQ422" i="43"/>
  <c r="AR422" i="43"/>
  <c r="R423" i="43"/>
  <c r="W423" i="43" s="1"/>
  <c r="AC423" i="43" s="1"/>
  <c r="AA423" i="43"/>
  <c r="AG423" i="43"/>
  <c r="AQ423" i="43"/>
  <c r="AR423" i="43"/>
  <c r="R424" i="43"/>
  <c r="W424" i="43" s="1"/>
  <c r="AD424" i="43" s="1"/>
  <c r="AA424" i="43"/>
  <c r="AG424" i="43"/>
  <c r="AQ424" i="43"/>
  <c r="AR424" i="43"/>
  <c r="R425" i="43"/>
  <c r="W425" i="43" s="1"/>
  <c r="AA425" i="43"/>
  <c r="AG425" i="43"/>
  <c r="AQ425" i="43"/>
  <c r="AR425" i="43"/>
  <c r="R426" i="43"/>
  <c r="W426" i="43" s="1"/>
  <c r="AD426" i="43" s="1"/>
  <c r="AA426" i="43"/>
  <c r="AG426" i="43"/>
  <c r="AQ426" i="43"/>
  <c r="AR426" i="43"/>
  <c r="R427" i="43"/>
  <c r="W427" i="43" s="1"/>
  <c r="AA427" i="43"/>
  <c r="AG427" i="43"/>
  <c r="AQ427" i="43"/>
  <c r="AR427" i="43"/>
  <c r="R429" i="43"/>
  <c r="AA429" i="43"/>
  <c r="AG429" i="43"/>
  <c r="AQ429" i="43"/>
  <c r="AR429" i="43"/>
  <c r="R430" i="43"/>
  <c r="W430" i="43" s="1"/>
  <c r="AC430" i="43" s="1"/>
  <c r="AA430" i="43"/>
  <c r="AG430" i="43"/>
  <c r="AQ430" i="43"/>
  <c r="AR430" i="43"/>
  <c r="R431" i="43"/>
  <c r="W431" i="43" s="1"/>
  <c r="AA431" i="43"/>
  <c r="AG431" i="43"/>
  <c r="AQ431" i="43"/>
  <c r="AR431" i="43"/>
  <c r="R432" i="43"/>
  <c r="W432" i="43" s="1"/>
  <c r="AD432" i="43" s="1"/>
  <c r="AA432" i="43"/>
  <c r="AG432" i="43"/>
  <c r="AQ432" i="43"/>
  <c r="AR432" i="43"/>
  <c r="R433" i="43"/>
  <c r="W433" i="43" s="1"/>
  <c r="AD433" i="43" s="1"/>
  <c r="AA433" i="43"/>
  <c r="AG433" i="43"/>
  <c r="AQ433" i="43"/>
  <c r="AR433" i="43"/>
  <c r="R434" i="43"/>
  <c r="W434" i="43" s="1"/>
  <c r="AD434" i="43" s="1"/>
  <c r="AA434" i="43"/>
  <c r="AG434" i="43"/>
  <c r="AQ434" i="43"/>
  <c r="AR434" i="43"/>
  <c r="R436" i="43"/>
  <c r="AA436" i="43"/>
  <c r="AG436" i="43"/>
  <c r="AQ436" i="43"/>
  <c r="AR436" i="43"/>
  <c r="R437" i="43"/>
  <c r="W437" i="43" s="1"/>
  <c r="AA437" i="43"/>
  <c r="AG437" i="43"/>
  <c r="AQ437" i="43"/>
  <c r="AR437" i="43"/>
  <c r="R438" i="43"/>
  <c r="W438" i="43" s="1"/>
  <c r="AD438" i="43" s="1"/>
  <c r="AA438" i="43"/>
  <c r="AG438" i="43"/>
  <c r="AQ438" i="43"/>
  <c r="AR438" i="43"/>
  <c r="R439" i="43"/>
  <c r="W439" i="43" s="1"/>
  <c r="AA439" i="43"/>
  <c r="AG439" i="43"/>
  <c r="AQ439" i="43"/>
  <c r="AR439" i="43"/>
  <c r="R440" i="43"/>
  <c r="W440" i="43" s="1"/>
  <c r="AA440" i="43"/>
  <c r="AG440" i="43"/>
  <c r="AQ440" i="43"/>
  <c r="AR440" i="43"/>
  <c r="R441" i="43"/>
  <c r="W441" i="43" s="1"/>
  <c r="AC441" i="43" s="1"/>
  <c r="AA441" i="43"/>
  <c r="AG441" i="43"/>
  <c r="AQ441" i="43"/>
  <c r="AR441" i="43"/>
  <c r="R443" i="43"/>
  <c r="W443" i="43" s="1"/>
  <c r="AA443" i="43"/>
  <c r="AG443" i="43"/>
  <c r="AQ443" i="43"/>
  <c r="AR443" i="43"/>
  <c r="R444" i="43"/>
  <c r="W444" i="43" s="1"/>
  <c r="AD444" i="43" s="1"/>
  <c r="AA444" i="43"/>
  <c r="AG444" i="43"/>
  <c r="AQ444" i="43"/>
  <c r="AR444" i="43"/>
  <c r="R445" i="43"/>
  <c r="W445" i="43" s="1"/>
  <c r="AA445" i="43"/>
  <c r="AG445" i="43"/>
  <c r="AQ445" i="43"/>
  <c r="AR445" i="43"/>
  <c r="R446" i="43"/>
  <c r="W446" i="43" s="1"/>
  <c r="AD446" i="43" s="1"/>
  <c r="AA446" i="43"/>
  <c r="AG446" i="43"/>
  <c r="AQ446" i="43"/>
  <c r="AR446" i="43"/>
  <c r="R447" i="43"/>
  <c r="W447" i="43" s="1"/>
  <c r="AC447" i="43" s="1"/>
  <c r="AA447" i="43"/>
  <c r="AG447" i="43"/>
  <c r="AQ447" i="43"/>
  <c r="AR447" i="43"/>
  <c r="R448" i="43"/>
  <c r="W448" i="43" s="1"/>
  <c r="AC448" i="43" s="1"/>
  <c r="AA448" i="43"/>
  <c r="AG448" i="43"/>
  <c r="AQ448" i="43"/>
  <c r="AR448" i="43"/>
  <c r="R450" i="43"/>
  <c r="AA450" i="43"/>
  <c r="AG450" i="43"/>
  <c r="AQ450" i="43"/>
  <c r="AR450" i="43"/>
  <c r="R451" i="43"/>
  <c r="W451" i="43" s="1"/>
  <c r="AA451" i="43"/>
  <c r="AG451" i="43"/>
  <c r="AQ451" i="43"/>
  <c r="AR451" i="43"/>
  <c r="R452" i="43"/>
  <c r="W452" i="43" s="1"/>
  <c r="AA452" i="43"/>
  <c r="AG452" i="43"/>
  <c r="AQ452" i="43"/>
  <c r="AR452" i="43"/>
  <c r="R453" i="43"/>
  <c r="W453" i="43" s="1"/>
  <c r="AC453" i="43" s="1"/>
  <c r="AA453" i="43"/>
  <c r="AG453" i="43"/>
  <c r="AQ453" i="43"/>
  <c r="AR453" i="43"/>
  <c r="R454" i="43"/>
  <c r="W454" i="43" s="1"/>
  <c r="AC454" i="43" s="1"/>
  <c r="AA454" i="43"/>
  <c r="AG454" i="43"/>
  <c r="AQ454" i="43"/>
  <c r="AR454" i="43"/>
  <c r="R455" i="43"/>
  <c r="W455" i="43" s="1"/>
  <c r="AC455" i="43" s="1"/>
  <c r="AA455" i="43"/>
  <c r="AG455" i="43"/>
  <c r="AQ455" i="43"/>
  <c r="AR455" i="43"/>
  <c r="R457" i="43"/>
  <c r="W457" i="43" s="1"/>
  <c r="AA457" i="43"/>
  <c r="AG457" i="43"/>
  <c r="AQ457" i="43"/>
  <c r="AR457" i="43"/>
  <c r="R458" i="43"/>
  <c r="W458" i="43" s="1"/>
  <c r="AA458" i="43"/>
  <c r="AG458" i="43"/>
  <c r="AQ458" i="43"/>
  <c r="AR458" i="43"/>
  <c r="R460" i="43"/>
  <c r="AA460" i="43"/>
  <c r="AG460" i="43"/>
  <c r="AQ460" i="43"/>
  <c r="AR460" i="43"/>
  <c r="R461" i="43"/>
  <c r="W461" i="43" s="1"/>
  <c r="AC461" i="43" s="1"/>
  <c r="AA461" i="43"/>
  <c r="AG461" i="43"/>
  <c r="AQ461" i="43"/>
  <c r="AR461" i="43"/>
  <c r="R462" i="43"/>
  <c r="W462" i="43" s="1"/>
  <c r="AA462" i="43"/>
  <c r="AG462" i="43"/>
  <c r="AQ462" i="43"/>
  <c r="AR462" i="43"/>
  <c r="AR12" i="44"/>
  <c r="AR13" i="44" s="1"/>
  <c r="AQ12" i="44"/>
  <c r="AG12" i="44"/>
  <c r="AG13" i="44" s="1"/>
  <c r="AA12" i="44"/>
  <c r="AA13" i="44" s="1"/>
  <c r="R12" i="44"/>
  <c r="W12" i="44" s="1"/>
  <c r="W13" i="44" s="1"/>
  <c r="AS47" i="44" l="1"/>
  <c r="AS20" i="44"/>
  <c r="AA105" i="43"/>
  <c r="AS14" i="44"/>
  <c r="AS74" i="44"/>
  <c r="AS24" i="44"/>
  <c r="AS93" i="44"/>
  <c r="AS72" i="44"/>
  <c r="AS78" i="44"/>
  <c r="AS185" i="43"/>
  <c r="AS156" i="43"/>
  <c r="AG358" i="43"/>
  <c r="AG332" i="43"/>
  <c r="AG316" i="43"/>
  <c r="AG312" i="43"/>
  <c r="AG305" i="43"/>
  <c r="AG288" i="43"/>
  <c r="AG283" i="43"/>
  <c r="AA243" i="43"/>
  <c r="AG237" i="43"/>
  <c r="AA200" i="43"/>
  <c r="AA194" i="43"/>
  <c r="AA187" i="43"/>
  <c r="AG180" i="43"/>
  <c r="AA157" i="43"/>
  <c r="AG151" i="43"/>
  <c r="AG120" i="43"/>
  <c r="AG102" i="43"/>
  <c r="AG94" i="43"/>
  <c r="AG86" i="43"/>
  <c r="AG52" i="43"/>
  <c r="AA42" i="43"/>
  <c r="AA35" i="43"/>
  <c r="AS350" i="43"/>
  <c r="AA463" i="43"/>
  <c r="AG113" i="43"/>
  <c r="AG70" i="43"/>
  <c r="AA52" i="43"/>
  <c r="AG39" i="43"/>
  <c r="AG98" i="43"/>
  <c r="AG90" i="43"/>
  <c r="AA55" i="43"/>
  <c r="AG393" i="43"/>
  <c r="AA363" i="43"/>
  <c r="AA102" i="43"/>
  <c r="AA393" i="43"/>
  <c r="AG459" i="43"/>
  <c r="AA459" i="43"/>
  <c r="AG389" i="43"/>
  <c r="AG383" i="43"/>
  <c r="AA358" i="43"/>
  <c r="AG351" i="43"/>
  <c r="AA332" i="43"/>
  <c r="AA316" i="43"/>
  <c r="AA312" i="43"/>
  <c r="AA305" i="43"/>
  <c r="AA288" i="43"/>
  <c r="AA283" i="43"/>
  <c r="AG266" i="43"/>
  <c r="AA237" i="43"/>
  <c r="AG231" i="43"/>
  <c r="AA180" i="43"/>
  <c r="AG174" i="43"/>
  <c r="AA151" i="43"/>
  <c r="AG145" i="43"/>
  <c r="AG139" i="43"/>
  <c r="AG132" i="43"/>
  <c r="AA120" i="43"/>
  <c r="AA94" i="43"/>
  <c r="AA86" i="43"/>
  <c r="AG79" i="43"/>
  <c r="AG63" i="43"/>
  <c r="AG46" i="43"/>
  <c r="AG22" i="43"/>
  <c r="AA389" i="43"/>
  <c r="AA383" i="43"/>
  <c r="AA351" i="43"/>
  <c r="AA266" i="43"/>
  <c r="AA231" i="43"/>
  <c r="AG225" i="43"/>
  <c r="AS178" i="43"/>
  <c r="AA174" i="43"/>
  <c r="AG168" i="43"/>
  <c r="AA145" i="43"/>
  <c r="AA139" i="43"/>
  <c r="AA132" i="43"/>
  <c r="AA113" i="43"/>
  <c r="AG105" i="43"/>
  <c r="AA79" i="43"/>
  <c r="AA70" i="43"/>
  <c r="AA63" i="43"/>
  <c r="AG55" i="43"/>
  <c r="AA46" i="43"/>
  <c r="AG31" i="43"/>
  <c r="AA22" i="43"/>
  <c r="AG456" i="43"/>
  <c r="AG449" i="43"/>
  <c r="AG442" i="43"/>
  <c r="AG435" i="43"/>
  <c r="AG428" i="43"/>
  <c r="AG421" i="43"/>
  <c r="AG414" i="43"/>
  <c r="AG407" i="43"/>
  <c r="AG400" i="43"/>
  <c r="AG374" i="43"/>
  <c r="AG370" i="43"/>
  <c r="AG336" i="43"/>
  <c r="AG328" i="43"/>
  <c r="AG322" i="43"/>
  <c r="AG276" i="43"/>
  <c r="AG256" i="43"/>
  <c r="AA225" i="43"/>
  <c r="AG219" i="43"/>
  <c r="AG213" i="43"/>
  <c r="AA168" i="43"/>
  <c r="AG125" i="43"/>
  <c r="AG75" i="43"/>
  <c r="AA39" i="43"/>
  <c r="AA31" i="43"/>
  <c r="AG18" i="43"/>
  <c r="AA345" i="43"/>
  <c r="AA456" i="43"/>
  <c r="AA449" i="43"/>
  <c r="AA442" i="43"/>
  <c r="AA435" i="43"/>
  <c r="AA428" i="43"/>
  <c r="AA421" i="43"/>
  <c r="AA414" i="43"/>
  <c r="AA407" i="43"/>
  <c r="AA400" i="43"/>
  <c r="AA374" i="43"/>
  <c r="AA370" i="43"/>
  <c r="AC356" i="43"/>
  <c r="AA336" i="43"/>
  <c r="AA328" i="43"/>
  <c r="AA322" i="43"/>
  <c r="AG296" i="43"/>
  <c r="AA276" i="43"/>
  <c r="AG272" i="43"/>
  <c r="AG262" i="43"/>
  <c r="AA256" i="43"/>
  <c r="AG249" i="43"/>
  <c r="AA219" i="43"/>
  <c r="AA213" i="43"/>
  <c r="AG206" i="43"/>
  <c r="AG162" i="43"/>
  <c r="AA125" i="43"/>
  <c r="AG116" i="43"/>
  <c r="AG109" i="43"/>
  <c r="AA98" i="43"/>
  <c r="AA90" i="43"/>
  <c r="AG82" i="43"/>
  <c r="AA75" i="43"/>
  <c r="AG67" i="43"/>
  <c r="AG59" i="43"/>
  <c r="AG49" i="43"/>
  <c r="AG27" i="43"/>
  <c r="AA18" i="43"/>
  <c r="AG463" i="43"/>
  <c r="AG363" i="43"/>
  <c r="AG345" i="43"/>
  <c r="AA296" i="43"/>
  <c r="AA272" i="43"/>
  <c r="AA262" i="43"/>
  <c r="AA249" i="43"/>
  <c r="AG243" i="43"/>
  <c r="AA206" i="43"/>
  <c r="AG200" i="43"/>
  <c r="AG194" i="43"/>
  <c r="AG187" i="43"/>
  <c r="AA162" i="43"/>
  <c r="AG157" i="43"/>
  <c r="AA116" i="43"/>
  <c r="AA109" i="43"/>
  <c r="AA82" i="43"/>
  <c r="AA67" i="43"/>
  <c r="AA59" i="43"/>
  <c r="AA49" i="43"/>
  <c r="AG42" i="43"/>
  <c r="AG35" i="43"/>
  <c r="AA27" i="43"/>
  <c r="AB355" i="43"/>
  <c r="AS411" i="43"/>
  <c r="AS339" i="43"/>
  <c r="AS12" i="44"/>
  <c r="AS13" i="44" s="1"/>
  <c r="AS121" i="44"/>
  <c r="AG105" i="44"/>
  <c r="AS33" i="44"/>
  <c r="AS83" i="44"/>
  <c r="AS123" i="44"/>
  <c r="AA105" i="44"/>
  <c r="AB100" i="44"/>
  <c r="AG101" i="44"/>
  <c r="AS48" i="44"/>
  <c r="AA101" i="44"/>
  <c r="AG28" i="44"/>
  <c r="AG130" i="44"/>
  <c r="AG124" i="44"/>
  <c r="AG113" i="44"/>
  <c r="AA28" i="44"/>
  <c r="AA130" i="44"/>
  <c r="AS120" i="44"/>
  <c r="AA124" i="44"/>
  <c r="AA113" i="44"/>
  <c r="AG95" i="44"/>
  <c r="AG91" i="44"/>
  <c r="AG84" i="44"/>
  <c r="AG77" i="44"/>
  <c r="AG70" i="44"/>
  <c r="AG63" i="44"/>
  <c r="AG56" i="44"/>
  <c r="AG49" i="44"/>
  <c r="AG42" i="44"/>
  <c r="AG35" i="44"/>
  <c r="AG19" i="44"/>
  <c r="AA95" i="44"/>
  <c r="AA91" i="44"/>
  <c r="AA84" i="44"/>
  <c r="AA77" i="44"/>
  <c r="AA70" i="44"/>
  <c r="AA63" i="44"/>
  <c r="AA56" i="44"/>
  <c r="AA49" i="44"/>
  <c r="AA42" i="44"/>
  <c r="AA35" i="44"/>
  <c r="AA19" i="44"/>
  <c r="AS51" i="44"/>
  <c r="AS32" i="44"/>
  <c r="AS18" i="44"/>
  <c r="AS68" i="44"/>
  <c r="AQ113" i="44"/>
  <c r="AS112" i="44"/>
  <c r="W114" i="44"/>
  <c r="AC114" i="44" s="1"/>
  <c r="AC115" i="44" s="1"/>
  <c r="AS450" i="43"/>
  <c r="AS281" i="43"/>
  <c r="AS361" i="43"/>
  <c r="AS340" i="43"/>
  <c r="AS331" i="43"/>
  <c r="AB148" i="43"/>
  <c r="AS129" i="43"/>
  <c r="AR116" i="43"/>
  <c r="AS106" i="43"/>
  <c r="AS301" i="43"/>
  <c r="AC438" i="43"/>
  <c r="AS433" i="43"/>
  <c r="AS412" i="43"/>
  <c r="AS245" i="43"/>
  <c r="AB306" i="43"/>
  <c r="AS233" i="43"/>
  <c r="AS218" i="43"/>
  <c r="AS211" i="43"/>
  <c r="AS182" i="43"/>
  <c r="AS167" i="43"/>
  <c r="AS81" i="43"/>
  <c r="AB458" i="43"/>
  <c r="AS318" i="43"/>
  <c r="AS212" i="43"/>
  <c r="AS176" i="43"/>
  <c r="AS140" i="43"/>
  <c r="AS282" i="43"/>
  <c r="AS215" i="43"/>
  <c r="AS149" i="43"/>
  <c r="AB451" i="43"/>
  <c r="AS353" i="43"/>
  <c r="AC458" i="43"/>
  <c r="AS193" i="43"/>
  <c r="AS179" i="43"/>
  <c r="AS166" i="43"/>
  <c r="AS72" i="43"/>
  <c r="AB17" i="43"/>
  <c r="AH334" i="43"/>
  <c r="AT334" i="43" s="1"/>
  <c r="AS259" i="43"/>
  <c r="AS199" i="43"/>
  <c r="AS191" i="43"/>
  <c r="AB166" i="43"/>
  <c r="AS76" i="43"/>
  <c r="AS33" i="43"/>
  <c r="AS438" i="43"/>
  <c r="AB74" i="43"/>
  <c r="AS60" i="43"/>
  <c r="AS34" i="43"/>
  <c r="AS45" i="43"/>
  <c r="AS430" i="43"/>
  <c r="AS89" i="43"/>
  <c r="AS265" i="43"/>
  <c r="AS241" i="43"/>
  <c r="AQ49" i="43"/>
  <c r="AS439" i="43"/>
  <c r="AS434" i="43"/>
  <c r="AS420" i="43"/>
  <c r="AS397" i="43"/>
  <c r="AS388" i="43"/>
  <c r="AS380" i="43"/>
  <c r="AS367" i="43"/>
  <c r="AS360" i="43"/>
  <c r="AS357" i="43"/>
  <c r="AS347" i="43"/>
  <c r="AR328" i="43"/>
  <c r="AS287" i="43"/>
  <c r="AS270" i="43"/>
  <c r="AS269" i="43"/>
  <c r="AS253" i="43"/>
  <c r="AB154" i="43"/>
  <c r="AS150" i="43"/>
  <c r="AS141" i="43"/>
  <c r="AS108" i="43"/>
  <c r="AR94" i="43"/>
  <c r="AQ55" i="43"/>
  <c r="AS44" i="43"/>
  <c r="AR31" i="43"/>
  <c r="AQ22" i="43"/>
  <c r="AS239" i="43"/>
  <c r="AS230" i="43"/>
  <c r="AS223" i="43"/>
  <c r="AQ75" i="43"/>
  <c r="AR59" i="43"/>
  <c r="AS29" i="43"/>
  <c r="AB445" i="43"/>
  <c r="AS437" i="43"/>
  <c r="AS425" i="43"/>
  <c r="AS416" i="43"/>
  <c r="AB395" i="43"/>
  <c r="AS391" i="43"/>
  <c r="AS373" i="43"/>
  <c r="AB330" i="43"/>
  <c r="AS307" i="43"/>
  <c r="AB294" i="43"/>
  <c r="AS255" i="43"/>
  <c r="AD108" i="43"/>
  <c r="AS92" i="43"/>
  <c r="AQ86" i="43"/>
  <c r="AS57" i="43"/>
  <c r="AR42" i="43"/>
  <c r="AS418" i="43"/>
  <c r="AS344" i="43"/>
  <c r="AS338" i="43"/>
  <c r="AS337" i="43"/>
  <c r="AS235" i="43"/>
  <c r="AC190" i="43"/>
  <c r="AS155" i="43"/>
  <c r="AS104" i="43"/>
  <c r="AS77" i="43"/>
  <c r="AS66" i="43"/>
  <c r="AS32" i="43"/>
  <c r="AS24" i="43"/>
  <c r="AS302" i="43"/>
  <c r="AS260" i="43"/>
  <c r="AS148" i="43"/>
  <c r="AR70" i="43"/>
  <c r="AQ328" i="43"/>
  <c r="AS291" i="43"/>
  <c r="AQ31" i="43"/>
  <c r="AS300" i="43"/>
  <c r="AS279" i="43"/>
  <c r="AS197" i="43"/>
  <c r="AS186" i="43"/>
  <c r="AS170" i="43"/>
  <c r="AS161" i="43"/>
  <c r="AS154" i="43"/>
  <c r="AQ125" i="43"/>
  <c r="AQ105" i="43"/>
  <c r="AR98" i="43"/>
  <c r="AS84" i="43"/>
  <c r="AR79" i="43"/>
  <c r="AS62" i="43"/>
  <c r="AS314" i="43"/>
  <c r="AR276" i="43"/>
  <c r="W262" i="43"/>
  <c r="AC185" i="43"/>
  <c r="AS171" i="43"/>
  <c r="AQ168" i="43"/>
  <c r="AR109" i="43"/>
  <c r="AQ98" i="43"/>
  <c r="AQ79" i="43"/>
  <c r="AS74" i="43"/>
  <c r="AS65" i="43"/>
  <c r="AS56" i="43"/>
  <c r="AS444" i="43"/>
  <c r="AS410" i="43"/>
  <c r="AS402" i="43"/>
  <c r="AQ139" i="43"/>
  <c r="AS130" i="43"/>
  <c r="AB119" i="43"/>
  <c r="AR120" i="43"/>
  <c r="AQ90" i="43"/>
  <c r="AR82" i="43"/>
  <c r="AS78" i="43"/>
  <c r="AR52" i="43"/>
  <c r="AS40" i="43"/>
  <c r="AS30" i="43"/>
  <c r="AQ27" i="43"/>
  <c r="W22" i="43"/>
  <c r="AS15" i="43"/>
  <c r="AR18" i="43"/>
  <c r="AB439" i="43"/>
  <c r="AS409" i="43"/>
  <c r="AS385" i="43"/>
  <c r="AB367" i="43"/>
  <c r="AR421" i="43"/>
  <c r="AB373" i="43"/>
  <c r="W249" i="43"/>
  <c r="W231" i="43"/>
  <c r="AB199" i="43"/>
  <c r="AB137" i="43"/>
  <c r="AQ82" i="43"/>
  <c r="AQ70" i="43"/>
  <c r="AR63" i="43"/>
  <c r="AQ52" i="43"/>
  <c r="AR46" i="43"/>
  <c r="AQ18" i="43"/>
  <c r="AB413" i="43"/>
  <c r="AB431" i="43"/>
  <c r="AS379" i="43"/>
  <c r="AR374" i="43"/>
  <c r="AS368" i="43"/>
  <c r="AB349" i="43"/>
  <c r="AS319" i="43"/>
  <c r="AR283" i="43"/>
  <c r="AS261" i="43"/>
  <c r="AS251" i="43"/>
  <c r="AQ256" i="43"/>
  <c r="AS242" i="43"/>
  <c r="AS205" i="43"/>
  <c r="AB189" i="43"/>
  <c r="AQ180" i="43"/>
  <c r="AS160" i="43"/>
  <c r="AS118" i="43"/>
  <c r="AS101" i="43"/>
  <c r="AQ94" i="43"/>
  <c r="AR86" i="43"/>
  <c r="AR75" i="43"/>
  <c r="AR55" i="43"/>
  <c r="AQ46" i="43"/>
  <c r="AR39" i="43"/>
  <c r="AR22" i="43"/>
  <c r="AS17" i="43"/>
  <c r="AB379" i="43"/>
  <c r="AS458" i="43"/>
  <c r="AS441" i="43"/>
  <c r="AS427" i="43"/>
  <c r="AS426" i="43"/>
  <c r="AS381" i="43"/>
  <c r="W79" i="43"/>
  <c r="AS128" i="44"/>
  <c r="AS76" i="44"/>
  <c r="AS62" i="44"/>
  <c r="AS23" i="44"/>
  <c r="AQ56" i="44"/>
  <c r="AS15" i="44"/>
  <c r="AQ19" i="44"/>
  <c r="AS75" i="44"/>
  <c r="W56" i="44"/>
  <c r="AS17" i="44"/>
  <c r="R49" i="44"/>
  <c r="AQ35" i="44"/>
  <c r="R105" i="44"/>
  <c r="AR95" i="44"/>
  <c r="W84" i="44"/>
  <c r="AS58" i="44"/>
  <c r="AR49" i="44"/>
  <c r="AR28" i="44"/>
  <c r="AR130" i="44"/>
  <c r="AR105" i="44"/>
  <c r="AS99" i="44"/>
  <c r="AQ95" i="44"/>
  <c r="AR91" i="44"/>
  <c r="AS60" i="44"/>
  <c r="AQ49" i="44"/>
  <c r="AR42" i="44"/>
  <c r="AQ28" i="44"/>
  <c r="W19" i="44"/>
  <c r="AS125" i="44"/>
  <c r="AR124" i="44"/>
  <c r="W113" i="44"/>
  <c r="AQ105" i="44"/>
  <c r="AS100" i="44"/>
  <c r="AQ91" i="44"/>
  <c r="AR84" i="44"/>
  <c r="W77" i="44"/>
  <c r="AS61" i="44"/>
  <c r="R63" i="44"/>
  <c r="AS36" i="44"/>
  <c r="W35" i="44"/>
  <c r="W91" i="44"/>
  <c r="AQ130" i="44"/>
  <c r="AS116" i="44"/>
  <c r="AS103" i="44"/>
  <c r="AR101" i="44"/>
  <c r="AS94" i="44"/>
  <c r="AR77" i="44"/>
  <c r="AR70" i="44"/>
  <c r="AS37" i="44"/>
  <c r="AS27" i="44"/>
  <c r="AS127" i="44"/>
  <c r="AS118" i="44"/>
  <c r="AS108" i="44"/>
  <c r="AS106" i="44"/>
  <c r="AS107" i="44" s="1"/>
  <c r="AS97" i="44"/>
  <c r="AS96" i="44"/>
  <c r="W95" i="44"/>
  <c r="AS89" i="44"/>
  <c r="AQ77" i="44"/>
  <c r="AS65" i="44"/>
  <c r="AS64" i="44"/>
  <c r="AS57" i="44"/>
  <c r="AR56" i="44"/>
  <c r="W43" i="44"/>
  <c r="AC43" i="44" s="1"/>
  <c r="AS30" i="44"/>
  <c r="AS29" i="44"/>
  <c r="W28" i="44"/>
  <c r="W130" i="44"/>
  <c r="AC47" i="44"/>
  <c r="AB47" i="44"/>
  <c r="W124" i="44"/>
  <c r="AC122" i="44"/>
  <c r="AD122" i="44"/>
  <c r="AC17" i="44"/>
  <c r="AB17" i="44"/>
  <c r="AQ42" i="44"/>
  <c r="AQ84" i="44"/>
  <c r="AS129" i="44"/>
  <c r="AB112" i="44"/>
  <c r="AB96" i="44"/>
  <c r="AS92" i="44"/>
  <c r="AS88" i="44"/>
  <c r="AS81" i="44"/>
  <c r="AS80" i="44"/>
  <c r="AS54" i="44"/>
  <c r="AS38" i="44"/>
  <c r="AS21" i="44"/>
  <c r="R13" i="44"/>
  <c r="AR19" i="44"/>
  <c r="R35" i="44"/>
  <c r="R56" i="44"/>
  <c r="AR63" i="44"/>
  <c r="R77" i="44"/>
  <c r="R95" i="44"/>
  <c r="R107" i="44"/>
  <c r="AR113" i="44"/>
  <c r="R124" i="44"/>
  <c r="AQ101" i="44"/>
  <c r="AS114" i="44"/>
  <c r="AS115" i="44" s="1"/>
  <c r="AS109" i="44"/>
  <c r="AC74" i="44"/>
  <c r="AS50" i="44"/>
  <c r="AS26" i="44"/>
  <c r="AQ13" i="44"/>
  <c r="W70" i="44"/>
  <c r="W105" i="44"/>
  <c r="AQ107" i="44"/>
  <c r="AQ124" i="44"/>
  <c r="AQ63" i="44"/>
  <c r="AS82" i="44"/>
  <c r="AB76" i="44"/>
  <c r="AB74" i="44"/>
  <c r="AS69" i="44"/>
  <c r="AD25" i="44"/>
  <c r="R28" i="44"/>
  <c r="AR35" i="44"/>
  <c r="R70" i="44"/>
  <c r="R91" i="44"/>
  <c r="AS111" i="44"/>
  <c r="AB106" i="44"/>
  <c r="AB107" i="44" s="1"/>
  <c r="AS44" i="44"/>
  <c r="AB25" i="44"/>
  <c r="W42" i="44"/>
  <c r="AQ70" i="44"/>
  <c r="W101" i="44"/>
  <c r="AS126" i="44"/>
  <c r="AS119" i="44"/>
  <c r="AS117" i="44"/>
  <c r="AC94" i="44"/>
  <c r="AB90" i="44"/>
  <c r="AS87" i="44"/>
  <c r="AS86" i="44"/>
  <c r="W57" i="44"/>
  <c r="W63" i="44" s="1"/>
  <c r="AS53" i="44"/>
  <c r="R19" i="44"/>
  <c r="R42" i="44"/>
  <c r="R84" i="44"/>
  <c r="R101" i="44"/>
  <c r="R113" i="44"/>
  <c r="AR115" i="44"/>
  <c r="R130" i="44"/>
  <c r="AB457" i="43"/>
  <c r="W459" i="43"/>
  <c r="AS460" i="43"/>
  <c r="AQ463" i="43"/>
  <c r="AS297" i="43"/>
  <c r="AS298" i="43" s="1"/>
  <c r="AQ298" i="43"/>
  <c r="AS462" i="43"/>
  <c r="AD458" i="43"/>
  <c r="AS451" i="43"/>
  <c r="W450" i="43"/>
  <c r="AB450" i="43" s="1"/>
  <c r="R456" i="43"/>
  <c r="AS447" i="43"/>
  <c r="AS446" i="43"/>
  <c r="AQ435" i="43"/>
  <c r="AS417" i="43"/>
  <c r="AS415" i="43"/>
  <c r="AQ421" i="43"/>
  <c r="AS413" i="43"/>
  <c r="AS403" i="43"/>
  <c r="AR407" i="43"/>
  <c r="AS399" i="43"/>
  <c r="AS398" i="43"/>
  <c r="W394" i="43"/>
  <c r="W400" i="43" s="1"/>
  <c r="R400" i="43"/>
  <c r="AR393" i="43"/>
  <c r="AS386" i="43"/>
  <c r="AC380" i="43"/>
  <c r="R383" i="43"/>
  <c r="W377" i="43"/>
  <c r="W383" i="43" s="1"/>
  <c r="AC350" i="43"/>
  <c r="AD350" i="43"/>
  <c r="AS299" i="43"/>
  <c r="AQ305" i="43"/>
  <c r="AS214" i="43"/>
  <c r="AR219" i="43"/>
  <c r="R324" i="43"/>
  <c r="W323" i="43"/>
  <c r="AB323" i="43" s="1"/>
  <c r="AB324" i="43" s="1"/>
  <c r="W313" i="43"/>
  <c r="AB313" i="43" s="1"/>
  <c r="R316" i="43"/>
  <c r="AB238" i="43"/>
  <c r="AR456" i="43"/>
  <c r="AC443" i="43"/>
  <c r="W449" i="43"/>
  <c r="AR442" i="43"/>
  <c r="W422" i="43"/>
  <c r="W428" i="43" s="1"/>
  <c r="R428" i="43"/>
  <c r="W408" i="43"/>
  <c r="W414" i="43" s="1"/>
  <c r="R414" i="43"/>
  <c r="AQ407" i="43"/>
  <c r="AS390" i="43"/>
  <c r="AQ393" i="43"/>
  <c r="AD384" i="43"/>
  <c r="W389" i="43"/>
  <c r="W352" i="43"/>
  <c r="AB352" i="43" s="1"/>
  <c r="R358" i="43"/>
  <c r="AQ266" i="43"/>
  <c r="AS263" i="43"/>
  <c r="W181" i="43"/>
  <c r="AB181" i="43" s="1"/>
  <c r="R187" i="43"/>
  <c r="AS146" i="43"/>
  <c r="AR151" i="43"/>
  <c r="AS111" i="43"/>
  <c r="AQ113" i="43"/>
  <c r="AS429" i="43"/>
  <c r="AR435" i="43"/>
  <c r="W460" i="43"/>
  <c r="W463" i="43" s="1"/>
  <c r="R463" i="43"/>
  <c r="AS453" i="43"/>
  <c r="AQ456" i="43"/>
  <c r="AS448" i="43"/>
  <c r="R449" i="43"/>
  <c r="AS436" i="43"/>
  <c r="AQ442" i="43"/>
  <c r="AS406" i="43"/>
  <c r="AR400" i="43"/>
  <c r="AB385" i="43"/>
  <c r="R389" i="43"/>
  <c r="AS375" i="43"/>
  <c r="AS376" i="43" s="1"/>
  <c r="AQ376" i="43"/>
  <c r="W337" i="43"/>
  <c r="W345" i="43" s="1"/>
  <c r="R345" i="43"/>
  <c r="AD327" i="43"/>
  <c r="AC327" i="43"/>
  <c r="AS457" i="43"/>
  <c r="AQ459" i="43"/>
  <c r="W436" i="43"/>
  <c r="AD436" i="43" s="1"/>
  <c r="R442" i="43"/>
  <c r="R407" i="43"/>
  <c r="R459" i="43"/>
  <c r="AR449" i="43"/>
  <c r="W429" i="43"/>
  <c r="AC429" i="43" s="1"/>
  <c r="R435" i="43"/>
  <c r="AR428" i="43"/>
  <c r="W421" i="43"/>
  <c r="AR414" i="43"/>
  <c r="AS394" i="43"/>
  <c r="AQ400" i="43"/>
  <c r="AR389" i="43"/>
  <c r="AS377" i="43"/>
  <c r="AQ383" i="43"/>
  <c r="W363" i="43"/>
  <c r="AC338" i="43"/>
  <c r="AD338" i="43"/>
  <c r="R332" i="43"/>
  <c r="W329" i="43"/>
  <c r="W332" i="43" s="1"/>
  <c r="AD244" i="43"/>
  <c r="W237" i="43"/>
  <c r="AD232" i="43"/>
  <c r="AR206" i="43"/>
  <c r="AQ194" i="43"/>
  <c r="AS188" i="43"/>
  <c r="W126" i="43"/>
  <c r="AC126" i="43" s="1"/>
  <c r="R132" i="43"/>
  <c r="AC331" i="43"/>
  <c r="AD331" i="43"/>
  <c r="AR463" i="43"/>
  <c r="AR459" i="43"/>
  <c r="AB446" i="43"/>
  <c r="AQ449" i="43"/>
  <c r="AS424" i="43"/>
  <c r="AS422" i="43"/>
  <c r="AQ428" i="43"/>
  <c r="R421" i="43"/>
  <c r="AS408" i="43"/>
  <c r="AQ414" i="43"/>
  <c r="W401" i="43"/>
  <c r="AD401" i="43" s="1"/>
  <c r="AS396" i="43"/>
  <c r="AS395" i="43"/>
  <c r="W390" i="43"/>
  <c r="W393" i="43" s="1"/>
  <c r="R393" i="43"/>
  <c r="AS384" i="43"/>
  <c r="AQ389" i="43"/>
  <c r="AD348" i="43"/>
  <c r="AC348" i="43"/>
  <c r="W346" i="43"/>
  <c r="AB346" i="43" s="1"/>
  <c r="R351" i="43"/>
  <c r="AQ312" i="43"/>
  <c r="R219" i="43"/>
  <c r="W214" i="43"/>
  <c r="AS371" i="43"/>
  <c r="AQ374" i="43"/>
  <c r="AS369" i="43"/>
  <c r="W364" i="43"/>
  <c r="AC364" i="43" s="1"/>
  <c r="R370" i="43"/>
  <c r="R363" i="43"/>
  <c r="AS352" i="43"/>
  <c r="AR358" i="43"/>
  <c r="AS343" i="43"/>
  <c r="AR336" i="43"/>
  <c r="AR332" i="43"/>
  <c r="AS323" i="43"/>
  <c r="AS324" i="43" s="1"/>
  <c r="AQ324" i="43"/>
  <c r="AS320" i="43"/>
  <c r="AS309" i="43"/>
  <c r="AC301" i="43"/>
  <c r="AD295" i="43"/>
  <c r="W289" i="43"/>
  <c r="W296" i="43" s="1"/>
  <c r="R296" i="43"/>
  <c r="AR288" i="43"/>
  <c r="AQ283" i="43"/>
  <c r="W273" i="43"/>
  <c r="AD273" i="43" s="1"/>
  <c r="R276" i="43"/>
  <c r="AR272" i="43"/>
  <c r="AB261" i="43"/>
  <c r="AC238" i="43"/>
  <c r="W243" i="43"/>
  <c r="AS232" i="43"/>
  <c r="AR237" i="43"/>
  <c r="R237" i="43"/>
  <c r="W220" i="43"/>
  <c r="W225" i="43" s="1"/>
  <c r="R225" i="43"/>
  <c r="AQ219" i="43"/>
  <c r="AS209" i="43"/>
  <c r="AS203" i="43"/>
  <c r="AS201" i="43"/>
  <c r="AQ206" i="43"/>
  <c r="AB192" i="43"/>
  <c r="AS181" i="43"/>
  <c r="AS169" i="43"/>
  <c r="AR174" i="43"/>
  <c r="AS164" i="43"/>
  <c r="W152" i="43"/>
  <c r="AB152" i="43" s="1"/>
  <c r="R157" i="43"/>
  <c r="AQ151" i="43"/>
  <c r="AR132" i="43"/>
  <c r="AS122" i="43"/>
  <c r="W117" i="43"/>
  <c r="W120" i="43" s="1"/>
  <c r="R120" i="43"/>
  <c r="AR67" i="43"/>
  <c r="AR49" i="43"/>
  <c r="W14" i="43"/>
  <c r="W18" i="43" s="1"/>
  <c r="R18" i="43"/>
  <c r="AQ145" i="43"/>
  <c r="AC372" i="43"/>
  <c r="AS362" i="43"/>
  <c r="AR363" i="43"/>
  <c r="AS356" i="43"/>
  <c r="AQ358" i="43"/>
  <c r="AS349" i="43"/>
  <c r="AS348" i="43"/>
  <c r="AR351" i="43"/>
  <c r="AR345" i="43"/>
  <c r="AS335" i="43"/>
  <c r="AS333" i="43"/>
  <c r="AQ336" i="43"/>
  <c r="AS330" i="43"/>
  <c r="AQ332" i="43"/>
  <c r="AS326" i="43"/>
  <c r="AS321" i="43"/>
  <c r="W317" i="43"/>
  <c r="W322" i="43" s="1"/>
  <c r="R322" i="43"/>
  <c r="AS313" i="43"/>
  <c r="AR316" i="43"/>
  <c r="AS311" i="43"/>
  <c r="AS285" i="43"/>
  <c r="AQ288" i="43"/>
  <c r="AB278" i="43"/>
  <c r="AS267" i="43"/>
  <c r="AQ272" i="43"/>
  <c r="W257" i="43"/>
  <c r="W258" i="43" s="1"/>
  <c r="R258" i="43"/>
  <c r="AS238" i="43"/>
  <c r="R243" i="43"/>
  <c r="AQ237" i="43"/>
  <c r="AS229" i="43"/>
  <c r="AS217" i="43"/>
  <c r="W207" i="43"/>
  <c r="R213" i="43"/>
  <c r="W200" i="43"/>
  <c r="AQ187" i="43"/>
  <c r="AQ174" i="43"/>
  <c r="W158" i="43"/>
  <c r="W162" i="43" s="1"/>
  <c r="R162" i="43"/>
  <c r="AS152" i="43"/>
  <c r="AR157" i="43"/>
  <c r="W140" i="43"/>
  <c r="W145" i="43" s="1"/>
  <c r="R145" i="43"/>
  <c r="AS137" i="43"/>
  <c r="AS127" i="43"/>
  <c r="AQ132" i="43"/>
  <c r="AS114" i="43"/>
  <c r="AQ116" i="43"/>
  <c r="W110" i="43"/>
  <c r="W113" i="43" s="1"/>
  <c r="R113" i="43"/>
  <c r="AR90" i="43"/>
  <c r="AS64" i="43"/>
  <c r="W43" i="43"/>
  <c r="W46" i="43" s="1"/>
  <c r="R46" i="43"/>
  <c r="AR27" i="43"/>
  <c r="AR187" i="43"/>
  <c r="W375" i="43"/>
  <c r="W376" i="43" s="1"/>
  <c r="R376" i="43"/>
  <c r="AS364" i="43"/>
  <c r="AR370" i="43"/>
  <c r="AS359" i="43"/>
  <c r="AQ363" i="43"/>
  <c r="AS346" i="43"/>
  <c r="AQ351" i="43"/>
  <c r="AQ345" i="43"/>
  <c r="AQ316" i="43"/>
  <c r="W297" i="43"/>
  <c r="W298" i="43" s="1"/>
  <c r="R298" i="43"/>
  <c r="AR296" i="43"/>
  <c r="W263" i="43"/>
  <c r="W266" i="43" s="1"/>
  <c r="R266" i="43"/>
  <c r="R262" i="43"/>
  <c r="AS244" i="43"/>
  <c r="AR249" i="43"/>
  <c r="R249" i="43"/>
  <c r="AQ243" i="43"/>
  <c r="R231" i="43"/>
  <c r="AR225" i="43"/>
  <c r="R200" i="43"/>
  <c r="W188" i="43"/>
  <c r="AB188" i="43" s="1"/>
  <c r="R194" i="43"/>
  <c r="AS184" i="43"/>
  <c r="W175" i="43"/>
  <c r="AC175" i="43" s="1"/>
  <c r="R180" i="43"/>
  <c r="W163" i="43"/>
  <c r="AC163" i="43" s="1"/>
  <c r="R168" i="43"/>
  <c r="AB160" i="43"/>
  <c r="AQ157" i="43"/>
  <c r="W139" i="43"/>
  <c r="W121" i="43"/>
  <c r="W125" i="43" s="1"/>
  <c r="R125" i="43"/>
  <c r="R75" i="43"/>
  <c r="W71" i="43"/>
  <c r="AD71" i="43" s="1"/>
  <c r="R55" i="43"/>
  <c r="W53" i="43"/>
  <c r="W374" i="43"/>
  <c r="AS365" i="43"/>
  <c r="AQ370" i="43"/>
  <c r="AS355" i="43"/>
  <c r="AB343" i="43"/>
  <c r="AR322" i="43"/>
  <c r="AD306" i="43"/>
  <c r="W312" i="43"/>
  <c r="W299" i="43"/>
  <c r="AC299" i="43" s="1"/>
  <c r="R305" i="43"/>
  <c r="AQ296" i="43"/>
  <c r="W277" i="43"/>
  <c r="W283" i="43" s="1"/>
  <c r="R283" i="43"/>
  <c r="AS273" i="43"/>
  <c r="AQ276" i="43"/>
  <c r="AR262" i="43"/>
  <c r="W250" i="43"/>
  <c r="AD250" i="43" s="1"/>
  <c r="R256" i="43"/>
  <c r="AQ249" i="43"/>
  <c r="AS236" i="43"/>
  <c r="AR231" i="43"/>
  <c r="AQ225" i="43"/>
  <c r="AR213" i="43"/>
  <c r="AR200" i="43"/>
  <c r="AS172" i="43"/>
  <c r="AR162" i="43"/>
  <c r="AR145" i="43"/>
  <c r="AS138" i="43"/>
  <c r="R139" i="43"/>
  <c r="AS128" i="43"/>
  <c r="AQ120" i="43"/>
  <c r="AR113" i="43"/>
  <c r="AR102" i="43"/>
  <c r="AQ35" i="43"/>
  <c r="AR383" i="43"/>
  <c r="R374" i="43"/>
  <c r="AD362" i="43"/>
  <c r="AS341" i="43"/>
  <c r="W333" i="43"/>
  <c r="AC333" i="43" s="1"/>
  <c r="R336" i="43"/>
  <c r="W325" i="43"/>
  <c r="AB325" i="43" s="1"/>
  <c r="R328" i="43"/>
  <c r="AQ322" i="43"/>
  <c r="AR312" i="43"/>
  <c r="R312" i="43"/>
  <c r="AS303" i="43"/>
  <c r="AR305" i="43"/>
  <c r="AB290" i="43"/>
  <c r="W284" i="43"/>
  <c r="W288" i="43" s="1"/>
  <c r="R288" i="43"/>
  <c r="AS275" i="43"/>
  <c r="AS274" i="43"/>
  <c r="W267" i="43"/>
  <c r="AD267" i="43" s="1"/>
  <c r="R272" i="43"/>
  <c r="AR266" i="43"/>
  <c r="AQ262" i="43"/>
  <c r="AS257" i="43"/>
  <c r="AS258" i="43" s="1"/>
  <c r="AQ258" i="43"/>
  <c r="AS250" i="43"/>
  <c r="AR256" i="43"/>
  <c r="AS247" i="43"/>
  <c r="AD238" i="43"/>
  <c r="AS227" i="43"/>
  <c r="AQ231" i="43"/>
  <c r="AB211" i="43"/>
  <c r="AS207" i="43"/>
  <c r="AQ213" i="43"/>
  <c r="W201" i="43"/>
  <c r="AD201" i="43" s="1"/>
  <c r="R206" i="43"/>
  <c r="AQ200" i="43"/>
  <c r="AS190" i="43"/>
  <c r="AR194" i="43"/>
  <c r="AR180" i="43"/>
  <c r="AS173" i="43"/>
  <c r="W169" i="43"/>
  <c r="AC169" i="43" s="1"/>
  <c r="R174" i="43"/>
  <c r="AS163" i="43"/>
  <c r="AR168" i="43"/>
  <c r="AS158" i="43"/>
  <c r="AQ162" i="43"/>
  <c r="W146" i="43"/>
  <c r="AD146" i="43" s="1"/>
  <c r="R151" i="43"/>
  <c r="AS143" i="43"/>
  <c r="AR139" i="43"/>
  <c r="AR125" i="43"/>
  <c r="AS99" i="43"/>
  <c r="AQ102" i="43"/>
  <c r="W95" i="43"/>
  <c r="W98" i="43" s="1"/>
  <c r="R98" i="43"/>
  <c r="AR243" i="43"/>
  <c r="AS112" i="43"/>
  <c r="W106" i="43"/>
  <c r="AB106" i="43" s="1"/>
  <c r="R109" i="43"/>
  <c r="AS103" i="43"/>
  <c r="AS88" i="43"/>
  <c r="W83" i="43"/>
  <c r="AC83" i="43" s="1"/>
  <c r="R86" i="43"/>
  <c r="W80" i="43"/>
  <c r="R82" i="43"/>
  <c r="W60" i="43"/>
  <c r="W63" i="43" s="1"/>
  <c r="R63" i="43"/>
  <c r="W56" i="43"/>
  <c r="AB56" i="43" s="1"/>
  <c r="R59" i="43"/>
  <c r="AS48" i="43"/>
  <c r="AS41" i="43"/>
  <c r="AS36" i="43"/>
  <c r="AS26" i="43"/>
  <c r="AQ42" i="43"/>
  <c r="AQ63" i="43"/>
  <c r="AQ109" i="43"/>
  <c r="W32" i="43"/>
  <c r="W35" i="43" s="1"/>
  <c r="R35" i="43"/>
  <c r="AR35" i="43"/>
  <c r="W99" i="43"/>
  <c r="W102" i="43" s="1"/>
  <c r="R102" i="43"/>
  <c r="AS96" i="43"/>
  <c r="W87" i="43"/>
  <c r="W90" i="43" s="1"/>
  <c r="R90" i="43"/>
  <c r="AS83" i="43"/>
  <c r="AS73" i="43"/>
  <c r="AS58" i="43"/>
  <c r="W47" i="43"/>
  <c r="W49" i="43" s="1"/>
  <c r="R49" i="43"/>
  <c r="R22" i="43"/>
  <c r="AR105" i="43"/>
  <c r="W64" i="43"/>
  <c r="AD64" i="43" s="1"/>
  <c r="R67" i="43"/>
  <c r="W36" i="43"/>
  <c r="AB36" i="43" s="1"/>
  <c r="R39" i="43"/>
  <c r="W23" i="43"/>
  <c r="AC23" i="43" s="1"/>
  <c r="R27" i="43"/>
  <c r="AQ39" i="43"/>
  <c r="AQ59" i="43"/>
  <c r="AQ67" i="43"/>
  <c r="R79" i="43"/>
  <c r="W114" i="43"/>
  <c r="W116" i="43" s="1"/>
  <c r="R116" i="43"/>
  <c r="AS110" i="43"/>
  <c r="W103" i="43"/>
  <c r="W105" i="43" s="1"/>
  <c r="R105" i="43"/>
  <c r="W91" i="43"/>
  <c r="W94" i="43" s="1"/>
  <c r="R94" i="43"/>
  <c r="AD76" i="43"/>
  <c r="W68" i="43"/>
  <c r="AC68" i="43" s="1"/>
  <c r="R70" i="43"/>
  <c r="AS61" i="43"/>
  <c r="AC58" i="43"/>
  <c r="W50" i="43"/>
  <c r="AC50" i="43" s="1"/>
  <c r="R52" i="43"/>
  <c r="W40" i="43"/>
  <c r="W42" i="43" s="1"/>
  <c r="R42" i="43"/>
  <c r="W28" i="43"/>
  <c r="W31" i="43" s="1"/>
  <c r="R31" i="43"/>
  <c r="AS21" i="43"/>
  <c r="AS19" i="43"/>
  <c r="AC399" i="43"/>
  <c r="AB399" i="43"/>
  <c r="AD366" i="43"/>
  <c r="AC366" i="43"/>
  <c r="AC437" i="43"/>
  <c r="AD437" i="43"/>
  <c r="AD406" i="43"/>
  <c r="AC406" i="43"/>
  <c r="AD354" i="43"/>
  <c r="AC354" i="43"/>
  <c r="AC419" i="43"/>
  <c r="AB419" i="43"/>
  <c r="AD419" i="43"/>
  <c r="AD342" i="43"/>
  <c r="AC342" i="43"/>
  <c r="AB427" i="43"/>
  <c r="AD427" i="43"/>
  <c r="AB138" i="43"/>
  <c r="AD138" i="43"/>
  <c r="AB440" i="43"/>
  <c r="AB437" i="43"/>
  <c r="AS419" i="43"/>
  <c r="AD378" i="43"/>
  <c r="AC378" i="43"/>
  <c r="AD357" i="43"/>
  <c r="AC357" i="43"/>
  <c r="AC307" i="43"/>
  <c r="AD307" i="43"/>
  <c r="AC280" i="43"/>
  <c r="AD280" i="43"/>
  <c r="AD247" i="43"/>
  <c r="AB247" i="43"/>
  <c r="AS452" i="43"/>
  <c r="AC446" i="43"/>
  <c r="AH446" i="43" s="1"/>
  <c r="AS440" i="43"/>
  <c r="AC431" i="43"/>
  <c r="AD431" i="43"/>
  <c r="AC388" i="43"/>
  <c r="AD386" i="43"/>
  <c r="AS382" i="43"/>
  <c r="AD379" i="43"/>
  <c r="AC379" i="43"/>
  <c r="AD373" i="43"/>
  <c r="AC373" i="43"/>
  <c r="AD368" i="43"/>
  <c r="AD326" i="43"/>
  <c r="AC326" i="43"/>
  <c r="AC321" i="43"/>
  <c r="AS315" i="43"/>
  <c r="AD265" i="43"/>
  <c r="AB265" i="43"/>
  <c r="AB131" i="43"/>
  <c r="AD131" i="43"/>
  <c r="AC131" i="43"/>
  <c r="AC37" i="43"/>
  <c r="AB37" i="43"/>
  <c r="AC425" i="43"/>
  <c r="AD425" i="43"/>
  <c r="AD241" i="43"/>
  <c r="AB241" i="43"/>
  <c r="AS454" i="43"/>
  <c r="AB164" i="43"/>
  <c r="AC164" i="43"/>
  <c r="AD51" i="43"/>
  <c r="AB51" i="43"/>
  <c r="AC51" i="43"/>
  <c r="AC444" i="43"/>
  <c r="AB433" i="43"/>
  <c r="AC384" i="43"/>
  <c r="AD369" i="43"/>
  <c r="AC369" i="43"/>
  <c r="AD355" i="43"/>
  <c r="AC355" i="43"/>
  <c r="AD349" i="43"/>
  <c r="AC349" i="43"/>
  <c r="AD344" i="43"/>
  <c r="AD330" i="43"/>
  <c r="AC330" i="43"/>
  <c r="AS325" i="43"/>
  <c r="AD319" i="43"/>
  <c r="AS306" i="43"/>
  <c r="AD300" i="43"/>
  <c r="AB300" i="43"/>
  <c r="AC286" i="43"/>
  <c r="AB286" i="43"/>
  <c r="AC268" i="43"/>
  <c r="AD268" i="43"/>
  <c r="AB268" i="43"/>
  <c r="AC208" i="43"/>
  <c r="AB208" i="43"/>
  <c r="AD208" i="43"/>
  <c r="AB143" i="43"/>
  <c r="AC143" i="43"/>
  <c r="AD143" i="43"/>
  <c r="AD381" i="43"/>
  <c r="AC381" i="43"/>
  <c r="AD361" i="43"/>
  <c r="AC361" i="43"/>
  <c r="AD318" i="43"/>
  <c r="AC318" i="43"/>
  <c r="AD259" i="43"/>
  <c r="AB259" i="43"/>
  <c r="AB452" i="43"/>
  <c r="AS443" i="43"/>
  <c r="AC101" i="43"/>
  <c r="AB101" i="43"/>
  <c r="AD452" i="43"/>
  <c r="AD440" i="43"/>
  <c r="AB425" i="43"/>
  <c r="AC424" i="43"/>
  <c r="AC418" i="43"/>
  <c r="AB417" i="43"/>
  <c r="AB411" i="43"/>
  <c r="AC405" i="43"/>
  <c r="AB405" i="43"/>
  <c r="AC387" i="43"/>
  <c r="AB387" i="43"/>
  <c r="AC382" i="43"/>
  <c r="AB361" i="43"/>
  <c r="AC360" i="43"/>
  <c r="AC340" i="43"/>
  <c r="AD320" i="43"/>
  <c r="AC320" i="43"/>
  <c r="AB318" i="43"/>
  <c r="AC315" i="43"/>
  <c r="AD294" i="43"/>
  <c r="AC294" i="43"/>
  <c r="AD293" i="43"/>
  <c r="AB293" i="43"/>
  <c r="AD274" i="43"/>
  <c r="AD253" i="43"/>
  <c r="AB253" i="43"/>
  <c r="AB235" i="43"/>
  <c r="AC29" i="43"/>
  <c r="AB29" i="43"/>
  <c r="AD343" i="43"/>
  <c r="AC343" i="43"/>
  <c r="AD184" i="43"/>
  <c r="AB184" i="43"/>
  <c r="AC137" i="43"/>
  <c r="AD137" i="43"/>
  <c r="AS455" i="43"/>
  <c r="AC304" i="43"/>
  <c r="AB304" i="43"/>
  <c r="AC226" i="43"/>
  <c r="AD226" i="43"/>
  <c r="AB226" i="43"/>
  <c r="AC452" i="43"/>
  <c r="AS445" i="43"/>
  <c r="AC440" i="43"/>
  <c r="AS432" i="43"/>
  <c r="AC413" i="43"/>
  <c r="AD413" i="43"/>
  <c r="AD412" i="43"/>
  <c r="AC412" i="43"/>
  <c r="AC395" i="43"/>
  <c r="AD395" i="43"/>
  <c r="AD385" i="43"/>
  <c r="AC385" i="43"/>
  <c r="AD367" i="43"/>
  <c r="AC367" i="43"/>
  <c r="AD339" i="43"/>
  <c r="AC339" i="43"/>
  <c r="AS327" i="43"/>
  <c r="AB311" i="43"/>
  <c r="AB310" i="43"/>
  <c r="AC306" i="43"/>
  <c r="AB302" i="43"/>
  <c r="AS295" i="43"/>
  <c r="AB280" i="43"/>
  <c r="AB274" i="43"/>
  <c r="AD217" i="43"/>
  <c r="AB217" i="43"/>
  <c r="AS196" i="43"/>
  <c r="AB173" i="43"/>
  <c r="AD173" i="43"/>
  <c r="AC173" i="43"/>
  <c r="AD164" i="43"/>
  <c r="AB89" i="43"/>
  <c r="AD89" i="43"/>
  <c r="AC88" i="43"/>
  <c r="AB88" i="43"/>
  <c r="AD88" i="43"/>
  <c r="AD30" i="43"/>
  <c r="AC30" i="43"/>
  <c r="AS404" i="43"/>
  <c r="AS401" i="43"/>
  <c r="AS280" i="43"/>
  <c r="AS224" i="43"/>
  <c r="AS221" i="43"/>
  <c r="AB205" i="43"/>
  <c r="AC202" i="43"/>
  <c r="AD202" i="43"/>
  <c r="AB179" i="43"/>
  <c r="AC179" i="43"/>
  <c r="AD179" i="43"/>
  <c r="AB107" i="43"/>
  <c r="AD107" i="43"/>
  <c r="AS100" i="43"/>
  <c r="AD81" i="43"/>
  <c r="AB81" i="43"/>
  <c r="AC81" i="43"/>
  <c r="AS54" i="43"/>
  <c r="AS423" i="43"/>
  <c r="AS387" i="43"/>
  <c r="AB386" i="43"/>
  <c r="AS372" i="43"/>
  <c r="AB362" i="43"/>
  <c r="AB350" i="43"/>
  <c r="AB338" i="43"/>
  <c r="AS308" i="43"/>
  <c r="AS294" i="43"/>
  <c r="AS284" i="43"/>
  <c r="AC244" i="43"/>
  <c r="AB244" i="43"/>
  <c r="AS202" i="43"/>
  <c r="AB170" i="43"/>
  <c r="AC170" i="43"/>
  <c r="AC119" i="43"/>
  <c r="AD119" i="43"/>
  <c r="AD62" i="43"/>
  <c r="AB62" i="43"/>
  <c r="AC41" i="43"/>
  <c r="AB41" i="43"/>
  <c r="AD24" i="43"/>
  <c r="AC24" i="43"/>
  <c r="AC433" i="43"/>
  <c r="AB423" i="43"/>
  <c r="AS405" i="43"/>
  <c r="AS392" i="43"/>
  <c r="AB380" i="43"/>
  <c r="AS378" i="43"/>
  <c r="AB368" i="43"/>
  <c r="AS366" i="43"/>
  <c r="AB356" i="43"/>
  <c r="AS354" i="43"/>
  <c r="AB344" i="43"/>
  <c r="AS342" i="43"/>
  <c r="AB331" i="43"/>
  <c r="AS329" i="43"/>
  <c r="AB319" i="43"/>
  <c r="AS317" i="43"/>
  <c r="AC314" i="43"/>
  <c r="AB308" i="43"/>
  <c r="AC292" i="43"/>
  <c r="AB292" i="43"/>
  <c r="AS268" i="43"/>
  <c r="AC255" i="43"/>
  <c r="AB255" i="43"/>
  <c r="AC232" i="43"/>
  <c r="AB232" i="43"/>
  <c r="AD229" i="43"/>
  <c r="AB229" i="43"/>
  <c r="AS226" i="43"/>
  <c r="AD223" i="43"/>
  <c r="AB223" i="43"/>
  <c r="AB202" i="43"/>
  <c r="AD197" i="43"/>
  <c r="AD186" i="43"/>
  <c r="AB186" i="43"/>
  <c r="AB149" i="43"/>
  <c r="AC149" i="43"/>
  <c r="AD149" i="43"/>
  <c r="AC107" i="43"/>
  <c r="AD69" i="43"/>
  <c r="AB69" i="43"/>
  <c r="AC69" i="43"/>
  <c r="AD57" i="43"/>
  <c r="AB57" i="43"/>
  <c r="AS271" i="43"/>
  <c r="AS192" i="43"/>
  <c r="AB178" i="43"/>
  <c r="AD176" i="43"/>
  <c r="AB167" i="43"/>
  <c r="AD161" i="43"/>
  <c r="AS159" i="43"/>
  <c r="AD155" i="43"/>
  <c r="AS153" i="43"/>
  <c r="AS134" i="43"/>
  <c r="AS126" i="43"/>
  <c r="AS121" i="43"/>
  <c r="AS119" i="43"/>
  <c r="AS87" i="43"/>
  <c r="AS80" i="43"/>
  <c r="AS69" i="43"/>
  <c r="AS51" i="43"/>
  <c r="AB19" i="43"/>
  <c r="AS293" i="43"/>
  <c r="AS290" i="43"/>
  <c r="AS278" i="43"/>
  <c r="AS248" i="43"/>
  <c r="AS208" i="43"/>
  <c r="AC196" i="43"/>
  <c r="AB195" i="43"/>
  <c r="AB142" i="43"/>
  <c r="AS136" i="43"/>
  <c r="AS115" i="43"/>
  <c r="AS97" i="43"/>
  <c r="AS95" i="43"/>
  <c r="AS28" i="43"/>
  <c r="AS25" i="43"/>
  <c r="AS289" i="43"/>
  <c r="AS286" i="43"/>
  <c r="AS277" i="43"/>
  <c r="AS254" i="43"/>
  <c r="AS220" i="43"/>
  <c r="AD191" i="43"/>
  <c r="AS177" i="43"/>
  <c r="AB176" i="43"/>
  <c r="AD167" i="43"/>
  <c r="AS165" i="43"/>
  <c r="AB161" i="43"/>
  <c r="AB155" i="43"/>
  <c r="AH155" i="43" s="1"/>
  <c r="AS147" i="43"/>
  <c r="AS144" i="43"/>
  <c r="AS124" i="43"/>
  <c r="AS68" i="43"/>
  <c r="AS50" i="43"/>
  <c r="AS43" i="43"/>
  <c r="AS37" i="43"/>
  <c r="AD25" i="43"/>
  <c r="AS20" i="43"/>
  <c r="AS14" i="43"/>
  <c r="AS175" i="43"/>
  <c r="AC167" i="43"/>
  <c r="AS142" i="43"/>
  <c r="AS133" i="43"/>
  <c r="AS131" i="43"/>
  <c r="AS107" i="43"/>
  <c r="AS93" i="43"/>
  <c r="AS71" i="43"/>
  <c r="AS53" i="43"/>
  <c r="AS47" i="43"/>
  <c r="AS38" i="43"/>
  <c r="AB25" i="43"/>
  <c r="AS23" i="43"/>
  <c r="AD19" i="43"/>
  <c r="AS16" i="43"/>
  <c r="AD109" i="44"/>
  <c r="AC109" i="44"/>
  <c r="AC79" i="44"/>
  <c r="AD79" i="44"/>
  <c r="AC128" i="44"/>
  <c r="AB128" i="44"/>
  <c r="AD128" i="44"/>
  <c r="AC126" i="44"/>
  <c r="AB126" i="44"/>
  <c r="AC110" i="44"/>
  <c r="AD110" i="44"/>
  <c r="AB110" i="44"/>
  <c r="AC97" i="44"/>
  <c r="AB97" i="44"/>
  <c r="AC67" i="44"/>
  <c r="AB67" i="44"/>
  <c r="AC41" i="44"/>
  <c r="AB41" i="44"/>
  <c r="AC73" i="44"/>
  <c r="AD73" i="44"/>
  <c r="AC81" i="44"/>
  <c r="AD81" i="44"/>
  <c r="AB81" i="44"/>
  <c r="AC69" i="44"/>
  <c r="AB69" i="44"/>
  <c r="AD69" i="44"/>
  <c r="AC61" i="44"/>
  <c r="AB61" i="44"/>
  <c r="AC53" i="44"/>
  <c r="AB53" i="44"/>
  <c r="AC37" i="44"/>
  <c r="AB37" i="44"/>
  <c r="AD37" i="44"/>
  <c r="AC108" i="44"/>
  <c r="AB108" i="44"/>
  <c r="AC55" i="44"/>
  <c r="AD55" i="44"/>
  <c r="AB55" i="44"/>
  <c r="AC87" i="44"/>
  <c r="AD87" i="44"/>
  <c r="AB87" i="44"/>
  <c r="AC29" i="44"/>
  <c r="AB29" i="44"/>
  <c r="AC116" i="44"/>
  <c r="AD116" i="44"/>
  <c r="AB116" i="44"/>
  <c r="AD103" i="44"/>
  <c r="AC103" i="44"/>
  <c r="AC105" i="44" s="1"/>
  <c r="AC93" i="44"/>
  <c r="AD93" i="44"/>
  <c r="AC85" i="44"/>
  <c r="AD85" i="44"/>
  <c r="AB118" i="44"/>
  <c r="AS98" i="44"/>
  <c r="AB88" i="44"/>
  <c r="AB82" i="44"/>
  <c r="AS67" i="44"/>
  <c r="AS40" i="44"/>
  <c r="AB122" i="44"/>
  <c r="AS104" i="44"/>
  <c r="AB102" i="44"/>
  <c r="AS90" i="44"/>
  <c r="AC86" i="44"/>
  <c r="AC80" i="44"/>
  <c r="AS66" i="44"/>
  <c r="AS52" i="44"/>
  <c r="AS31" i="44"/>
  <c r="AS110" i="44"/>
  <c r="AD98" i="44"/>
  <c r="AB93" i="44"/>
  <c r="AB86" i="44"/>
  <c r="AB80" i="44"/>
  <c r="AD75" i="44"/>
  <c r="AS45" i="44"/>
  <c r="AS43" i="44"/>
  <c r="AS34" i="44"/>
  <c r="AS22" i="44"/>
  <c r="AC121" i="44"/>
  <c r="AD104" i="44"/>
  <c r="AB98" i="44"/>
  <c r="AD89" i="44"/>
  <c r="AD83" i="44"/>
  <c r="AB75" i="44"/>
  <c r="AS59" i="44"/>
  <c r="AS55" i="44"/>
  <c r="AD31" i="44"/>
  <c r="AB23" i="44"/>
  <c r="AC127" i="44"/>
  <c r="AS122" i="44"/>
  <c r="AB120" i="44"/>
  <c r="AB104" i="44"/>
  <c r="AS102" i="44"/>
  <c r="AS71" i="44"/>
  <c r="AS46" i="44"/>
  <c r="AS41" i="44"/>
  <c r="AS39" i="44"/>
  <c r="AB31" i="44"/>
  <c r="AS25" i="44"/>
  <c r="AS16" i="44"/>
  <c r="AB129" i="44"/>
  <c r="AC129" i="44"/>
  <c r="AD129" i="44"/>
  <c r="AB99" i="44"/>
  <c r="AC99" i="44"/>
  <c r="AD99" i="44"/>
  <c r="AD92" i="44"/>
  <c r="AB92" i="44"/>
  <c r="AC92" i="44"/>
  <c r="AB119" i="44"/>
  <c r="AC119" i="44"/>
  <c r="AD119" i="44"/>
  <c r="AB111" i="44"/>
  <c r="AC111" i="44"/>
  <c r="AD111" i="44"/>
  <c r="AB125" i="44"/>
  <c r="AC125" i="44"/>
  <c r="AD125" i="44"/>
  <c r="AB117" i="44"/>
  <c r="AC117" i="44"/>
  <c r="AD117" i="44"/>
  <c r="AB123" i="44"/>
  <c r="AC123" i="44"/>
  <c r="AD123" i="44"/>
  <c r="AC71" i="44"/>
  <c r="AD71" i="44"/>
  <c r="AB71" i="44"/>
  <c r="AD72" i="44"/>
  <c r="AB72" i="44"/>
  <c r="AB68" i="44"/>
  <c r="AD68" i="44"/>
  <c r="AB62" i="44"/>
  <c r="AD62" i="44"/>
  <c r="AB58" i="44"/>
  <c r="AC58" i="44"/>
  <c r="AD58" i="44"/>
  <c r="AB38" i="44"/>
  <c r="AC38" i="44"/>
  <c r="AD38" i="44"/>
  <c r="AB20" i="44"/>
  <c r="AC20" i="44"/>
  <c r="AD20" i="44"/>
  <c r="AB127" i="44"/>
  <c r="AB121" i="44"/>
  <c r="AB109" i="44"/>
  <c r="AB103" i="44"/>
  <c r="AB94" i="44"/>
  <c r="AB89" i="44"/>
  <c r="AB85" i="44"/>
  <c r="AB83" i="44"/>
  <c r="AB79" i="44"/>
  <c r="AB73" i="44"/>
  <c r="AD30" i="44"/>
  <c r="AB30" i="44"/>
  <c r="AB27" i="44"/>
  <c r="AC27" i="44"/>
  <c r="AD27" i="44"/>
  <c r="AD118" i="44"/>
  <c r="AD112" i="44"/>
  <c r="AD106" i="44"/>
  <c r="AD107" i="44" s="1"/>
  <c r="AD100" i="44"/>
  <c r="AB64" i="44"/>
  <c r="AD64" i="44"/>
  <c r="AD48" i="44"/>
  <c r="AB48" i="44"/>
  <c r="AB46" i="44"/>
  <c r="AC46" i="44"/>
  <c r="AD46" i="44"/>
  <c r="AB45" i="44"/>
  <c r="AC45" i="44"/>
  <c r="AD45" i="44"/>
  <c r="AB44" i="44"/>
  <c r="AC44" i="44"/>
  <c r="AD44" i="44"/>
  <c r="AB26" i="44"/>
  <c r="AC26" i="44"/>
  <c r="AD26" i="44"/>
  <c r="AC118" i="44"/>
  <c r="AC112" i="44"/>
  <c r="AC106" i="44"/>
  <c r="AC107" i="44" s="1"/>
  <c r="AC100" i="44"/>
  <c r="AD96" i="44"/>
  <c r="AD90" i="44"/>
  <c r="AD88" i="44"/>
  <c r="AS85" i="44"/>
  <c r="AD82" i="44"/>
  <c r="AS79" i="44"/>
  <c r="AD76" i="44"/>
  <c r="AS73" i="44"/>
  <c r="AD65" i="44"/>
  <c r="AD59" i="44"/>
  <c r="AD36" i="44"/>
  <c r="AB36" i="44"/>
  <c r="AB34" i="44"/>
  <c r="AC34" i="44"/>
  <c r="AD34" i="44"/>
  <c r="AB33" i="44"/>
  <c r="AC33" i="44"/>
  <c r="AD33" i="44"/>
  <c r="AD18" i="44"/>
  <c r="AB18" i="44"/>
  <c r="AB16" i="44"/>
  <c r="AC16" i="44"/>
  <c r="AD16" i="44"/>
  <c r="AB15" i="44"/>
  <c r="AC15" i="44"/>
  <c r="AD15" i="44"/>
  <c r="AD78" i="44"/>
  <c r="AB78" i="44"/>
  <c r="AD126" i="44"/>
  <c r="AD120" i="44"/>
  <c r="AD108" i="44"/>
  <c r="AD102" i="44"/>
  <c r="AC96" i="44"/>
  <c r="AC90" i="44"/>
  <c r="AC88" i="44"/>
  <c r="AC82" i="44"/>
  <c r="AC78" i="44"/>
  <c r="AC76" i="44"/>
  <c r="AC72" i="44"/>
  <c r="AC68" i="44"/>
  <c r="AD66" i="44"/>
  <c r="AB66" i="44"/>
  <c r="AB65" i="44"/>
  <c r="AC62" i="44"/>
  <c r="AD60" i="44"/>
  <c r="AB60" i="44"/>
  <c r="AB59" i="44"/>
  <c r="AD54" i="44"/>
  <c r="AB54" i="44"/>
  <c r="AB52" i="44"/>
  <c r="AC52" i="44"/>
  <c r="AD52" i="44"/>
  <c r="AB51" i="44"/>
  <c r="AC51" i="44"/>
  <c r="AD51" i="44"/>
  <c r="AB32" i="44"/>
  <c r="AC32" i="44"/>
  <c r="AD32" i="44"/>
  <c r="AB14" i="44"/>
  <c r="AC14" i="44"/>
  <c r="AD14" i="44"/>
  <c r="AD97" i="44"/>
  <c r="AD67" i="44"/>
  <c r="AD61" i="44"/>
  <c r="AB50" i="44"/>
  <c r="AC50" i="44"/>
  <c r="AD50" i="44"/>
  <c r="AB40" i="44"/>
  <c r="AC40" i="44"/>
  <c r="AD40" i="44"/>
  <c r="AB39" i="44"/>
  <c r="AC39" i="44"/>
  <c r="AD39" i="44"/>
  <c r="AD24" i="44"/>
  <c r="AB24" i="44"/>
  <c r="AB22" i="44"/>
  <c r="AC22" i="44"/>
  <c r="AD22" i="44"/>
  <c r="AB21" i="44"/>
  <c r="AC21" i="44"/>
  <c r="AD21" i="44"/>
  <c r="AD53" i="44"/>
  <c r="AD47" i="44"/>
  <c r="AD41" i="44"/>
  <c r="AD29" i="44"/>
  <c r="AD23" i="44"/>
  <c r="AD17" i="44"/>
  <c r="AD462" i="43"/>
  <c r="AC462" i="43"/>
  <c r="AB462" i="43"/>
  <c r="AB420" i="43"/>
  <c r="AC420" i="43"/>
  <c r="AD420" i="43"/>
  <c r="AB402" i="43"/>
  <c r="AC402" i="43"/>
  <c r="AD402" i="43"/>
  <c r="AB396" i="43"/>
  <c r="AC396" i="43"/>
  <c r="AD396" i="43"/>
  <c r="AC365" i="43"/>
  <c r="AB365" i="43"/>
  <c r="AD365" i="43"/>
  <c r="AC353" i="43"/>
  <c r="AB353" i="43"/>
  <c r="AD353" i="43"/>
  <c r="AC341" i="43"/>
  <c r="AB341" i="43"/>
  <c r="AD341" i="43"/>
  <c r="AB269" i="43"/>
  <c r="AC269" i="43"/>
  <c r="AD269" i="43"/>
  <c r="AC234" i="43"/>
  <c r="AB234" i="43"/>
  <c r="AD234" i="43"/>
  <c r="AD457" i="43"/>
  <c r="AB444" i="43"/>
  <c r="AB438" i="43"/>
  <c r="AS431" i="43"/>
  <c r="AC427" i="43"/>
  <c r="AD291" i="43"/>
  <c r="AB291" i="43"/>
  <c r="AC291" i="43"/>
  <c r="AB239" i="43"/>
  <c r="AC239" i="43"/>
  <c r="AD239" i="43"/>
  <c r="AD455" i="43"/>
  <c r="AD453" i="43"/>
  <c r="AD451" i="43"/>
  <c r="AD448" i="43"/>
  <c r="AB448" i="43"/>
  <c r="AD447" i="43"/>
  <c r="AD445" i="43"/>
  <c r="AD443" i="43"/>
  <c r="AD441" i="43"/>
  <c r="AD439" i="43"/>
  <c r="AC432" i="43"/>
  <c r="AB245" i="43"/>
  <c r="AC245" i="43"/>
  <c r="AD245" i="43"/>
  <c r="AB224" i="43"/>
  <c r="AC224" i="43"/>
  <c r="AD224" i="43"/>
  <c r="AC457" i="43"/>
  <c r="AD461" i="43"/>
  <c r="AB455" i="43"/>
  <c r="AB453" i="43"/>
  <c r="AC451" i="43"/>
  <c r="AB447" i="43"/>
  <c r="AC445" i="43"/>
  <c r="AB443" i="43"/>
  <c r="AB441" i="43"/>
  <c r="AC439" i="43"/>
  <c r="AB432" i="43"/>
  <c r="AD430" i="43"/>
  <c r="AB430" i="43"/>
  <c r="AC426" i="43"/>
  <c r="AC371" i="43"/>
  <c r="AB371" i="43"/>
  <c r="AD371" i="43"/>
  <c r="AC359" i="43"/>
  <c r="AB359" i="43"/>
  <c r="AD359" i="43"/>
  <c r="AC347" i="43"/>
  <c r="AB347" i="43"/>
  <c r="AD347" i="43"/>
  <c r="AC335" i="43"/>
  <c r="AB335" i="43"/>
  <c r="AD335" i="43"/>
  <c r="AB287" i="43"/>
  <c r="AD287" i="43"/>
  <c r="AC287" i="43"/>
  <c r="AB251" i="43"/>
  <c r="AC251" i="43"/>
  <c r="AD251" i="43"/>
  <c r="AS461" i="43"/>
  <c r="AD454" i="43"/>
  <c r="AB454" i="43"/>
  <c r="AB461" i="43"/>
  <c r="AB426" i="43"/>
  <c r="AB416" i="43"/>
  <c r="AC416" i="43"/>
  <c r="AD416" i="43"/>
  <c r="AB410" i="43"/>
  <c r="AC410" i="43"/>
  <c r="AD410" i="43"/>
  <c r="AB404" i="43"/>
  <c r="AC404" i="43"/>
  <c r="AD404" i="43"/>
  <c r="AB398" i="43"/>
  <c r="AC398" i="43"/>
  <c r="AD398" i="43"/>
  <c r="AB392" i="43"/>
  <c r="AC392" i="43"/>
  <c r="AD392" i="43"/>
  <c r="AD309" i="43"/>
  <c r="AB309" i="43"/>
  <c r="AC309" i="43"/>
  <c r="AB434" i="43"/>
  <c r="AC434" i="43"/>
  <c r="AB415" i="43"/>
  <c r="AC415" i="43"/>
  <c r="AD415" i="43"/>
  <c r="AB409" i="43"/>
  <c r="AC409" i="43"/>
  <c r="AD409" i="43"/>
  <c r="AB403" i="43"/>
  <c r="AC403" i="43"/>
  <c r="AD403" i="43"/>
  <c r="AB397" i="43"/>
  <c r="AC397" i="43"/>
  <c r="AD397" i="43"/>
  <c r="AB391" i="43"/>
  <c r="AC391" i="43"/>
  <c r="AD391" i="43"/>
  <c r="AD303" i="43"/>
  <c r="AB303" i="43"/>
  <c r="AC303" i="43"/>
  <c r="AD172" i="43"/>
  <c r="AC172" i="43"/>
  <c r="AB172" i="43"/>
  <c r="AC129" i="43"/>
  <c r="AB129" i="43"/>
  <c r="AD129" i="43"/>
  <c r="AB424" i="43"/>
  <c r="AB418" i="43"/>
  <c r="AB412" i="43"/>
  <c r="AB406" i="43"/>
  <c r="AB388" i="43"/>
  <c r="AB384" i="43"/>
  <c r="AB381" i="43"/>
  <c r="AB378" i="43"/>
  <c r="AB372" i="43"/>
  <c r="AB369" i="43"/>
  <c r="AB366" i="43"/>
  <c r="AB360" i="43"/>
  <c r="AB357" i="43"/>
  <c r="AB354" i="43"/>
  <c r="AB348" i="43"/>
  <c r="AB342" i="43"/>
  <c r="AB339" i="43"/>
  <c r="AB326" i="43"/>
  <c r="AB320" i="43"/>
  <c r="AB314" i="43"/>
  <c r="AD310" i="43"/>
  <c r="AD308" i="43"/>
  <c r="AB307" i="43"/>
  <c r="AD304" i="43"/>
  <c r="AD302" i="43"/>
  <c r="AB301" i="43"/>
  <c r="AB295" i="43"/>
  <c r="AD292" i="43"/>
  <c r="AD279" i="43"/>
  <c r="AB279" i="43"/>
  <c r="AB233" i="43"/>
  <c r="AC233" i="43"/>
  <c r="AD233" i="43"/>
  <c r="AC228" i="43"/>
  <c r="AB228" i="43"/>
  <c r="AD228" i="43"/>
  <c r="AB218" i="43"/>
  <c r="AC218" i="43"/>
  <c r="AD218" i="43"/>
  <c r="AB275" i="43"/>
  <c r="AC275" i="43"/>
  <c r="AD275" i="43"/>
  <c r="AB227" i="43"/>
  <c r="AC227" i="43"/>
  <c r="AD227" i="43"/>
  <c r="AC222" i="43"/>
  <c r="AB222" i="43"/>
  <c r="AD222" i="43"/>
  <c r="AB212" i="43"/>
  <c r="AC212" i="43"/>
  <c r="AD212" i="43"/>
  <c r="AC198" i="43"/>
  <c r="AB198" i="43"/>
  <c r="AD198" i="43"/>
  <c r="AB193" i="43"/>
  <c r="AC193" i="43"/>
  <c r="AD193" i="43"/>
  <c r="AD285" i="43"/>
  <c r="AB285" i="43"/>
  <c r="AB282" i="43"/>
  <c r="AC282" i="43"/>
  <c r="AD282" i="43"/>
  <c r="AB260" i="43"/>
  <c r="AC260" i="43"/>
  <c r="AD260" i="43"/>
  <c r="AB254" i="43"/>
  <c r="AC254" i="43"/>
  <c r="AD254" i="43"/>
  <c r="AB248" i="43"/>
  <c r="AC248" i="43"/>
  <c r="AD248" i="43"/>
  <c r="AB242" i="43"/>
  <c r="AC242" i="43"/>
  <c r="AD242" i="43"/>
  <c r="AB221" i="43"/>
  <c r="AC221" i="43"/>
  <c r="AD221" i="43"/>
  <c r="AC216" i="43"/>
  <c r="AB216" i="43"/>
  <c r="AD216" i="43"/>
  <c r="AC204" i="43"/>
  <c r="AB204" i="43"/>
  <c r="AD204" i="43"/>
  <c r="AD423" i="43"/>
  <c r="AD417" i="43"/>
  <c r="AD411" i="43"/>
  <c r="AD405" i="43"/>
  <c r="AD399" i="43"/>
  <c r="AD387" i="43"/>
  <c r="AB382" i="43"/>
  <c r="AB340" i="43"/>
  <c r="AB327" i="43"/>
  <c r="AB321" i="43"/>
  <c r="AB315" i="43"/>
  <c r="AS310" i="43"/>
  <c r="AS304" i="43"/>
  <c r="AS292" i="43"/>
  <c r="AB281" i="43"/>
  <c r="AC281" i="43"/>
  <c r="AD281" i="43"/>
  <c r="AB236" i="43"/>
  <c r="AC236" i="43"/>
  <c r="AD236" i="43"/>
  <c r="AB215" i="43"/>
  <c r="AC215" i="43"/>
  <c r="AD215" i="43"/>
  <c r="AC210" i="43"/>
  <c r="AB210" i="43"/>
  <c r="AD210" i="43"/>
  <c r="AB203" i="43"/>
  <c r="AC203" i="43"/>
  <c r="AD203" i="43"/>
  <c r="AC111" i="43"/>
  <c r="AB111" i="43"/>
  <c r="AD111" i="43"/>
  <c r="AC311" i="43"/>
  <c r="AC293" i="43"/>
  <c r="AD290" i="43"/>
  <c r="AB271" i="43"/>
  <c r="AC271" i="43"/>
  <c r="AD271" i="43"/>
  <c r="AB270" i="43"/>
  <c r="AC270" i="43"/>
  <c r="AD270" i="43"/>
  <c r="AC264" i="43"/>
  <c r="AB264" i="43"/>
  <c r="AD264" i="43"/>
  <c r="AC252" i="43"/>
  <c r="AB252" i="43"/>
  <c r="AD252" i="43"/>
  <c r="AC246" i="43"/>
  <c r="AB246" i="43"/>
  <c r="AD246" i="43"/>
  <c r="AC240" i="43"/>
  <c r="AB240" i="43"/>
  <c r="AD240" i="43"/>
  <c r="AB230" i="43"/>
  <c r="AC230" i="43"/>
  <c r="AD230" i="43"/>
  <c r="AB209" i="43"/>
  <c r="AC209" i="43"/>
  <c r="AD209" i="43"/>
  <c r="AC183" i="43"/>
  <c r="AB183" i="43"/>
  <c r="AD183" i="43"/>
  <c r="AB182" i="43"/>
  <c r="AC182" i="43"/>
  <c r="AD182" i="43"/>
  <c r="AC171" i="43"/>
  <c r="AB171" i="43"/>
  <c r="AD171" i="43"/>
  <c r="AC127" i="43"/>
  <c r="AB127" i="43"/>
  <c r="AD127" i="43"/>
  <c r="AC265" i="43"/>
  <c r="AS264" i="43"/>
  <c r="AC259" i="43"/>
  <c r="AC253" i="43"/>
  <c r="AS252" i="43"/>
  <c r="AC247" i="43"/>
  <c r="AS246" i="43"/>
  <c r="AC241" i="43"/>
  <c r="AS240" i="43"/>
  <c r="AC235" i="43"/>
  <c r="AS234" i="43"/>
  <c r="AC229" i="43"/>
  <c r="AS228" i="43"/>
  <c r="AC223" i="43"/>
  <c r="AS222" i="43"/>
  <c r="AC217" i="43"/>
  <c r="AS216" i="43"/>
  <c r="AC211" i="43"/>
  <c r="AS210" i="43"/>
  <c r="AC205" i="43"/>
  <c r="AS204" i="43"/>
  <c r="AC199" i="43"/>
  <c r="AS198" i="43"/>
  <c r="AB196" i="43"/>
  <c r="AB190" i="43"/>
  <c r="AC178" i="43"/>
  <c r="AD142" i="43"/>
  <c r="AC142" i="43"/>
  <c r="AC141" i="43"/>
  <c r="AB141" i="43"/>
  <c r="AD141" i="43"/>
  <c r="AS135" i="43"/>
  <c r="AD128" i="43"/>
  <c r="AB128" i="43"/>
  <c r="AC128" i="43"/>
  <c r="AS117" i="43"/>
  <c r="AD72" i="43"/>
  <c r="AB72" i="43"/>
  <c r="AC72" i="43"/>
  <c r="AD54" i="43"/>
  <c r="AB54" i="43"/>
  <c r="AC54" i="43"/>
  <c r="AD148" i="43"/>
  <c r="AC148" i="43"/>
  <c r="AC147" i="43"/>
  <c r="AB147" i="43"/>
  <c r="AD147" i="43"/>
  <c r="AC123" i="43"/>
  <c r="AB123" i="43"/>
  <c r="AD123" i="43"/>
  <c r="AB96" i="43"/>
  <c r="AC96" i="43"/>
  <c r="AD96" i="43"/>
  <c r="AC85" i="43"/>
  <c r="AB85" i="43"/>
  <c r="AD85" i="43"/>
  <c r="AD154" i="43"/>
  <c r="AC154" i="43"/>
  <c r="AC153" i="43"/>
  <c r="AB153" i="43"/>
  <c r="AD153" i="43"/>
  <c r="AB144" i="43"/>
  <c r="AC144" i="43"/>
  <c r="AD144" i="43"/>
  <c r="AD122" i="43"/>
  <c r="AB122" i="43"/>
  <c r="AC122" i="43"/>
  <c r="AD278" i="43"/>
  <c r="AD261" i="43"/>
  <c r="AD255" i="43"/>
  <c r="AC195" i="43"/>
  <c r="AD195" i="43"/>
  <c r="AC189" i="43"/>
  <c r="AD189" i="43"/>
  <c r="AS183" i="43"/>
  <c r="AC177" i="43"/>
  <c r="AB177" i="43"/>
  <c r="AD177" i="43"/>
  <c r="AD160" i="43"/>
  <c r="AC160" i="43"/>
  <c r="AC159" i="43"/>
  <c r="AB159" i="43"/>
  <c r="AD159" i="43"/>
  <c r="AB150" i="43"/>
  <c r="AC150" i="43"/>
  <c r="AD150" i="43"/>
  <c r="AC135" i="43"/>
  <c r="AB135" i="43"/>
  <c r="AD135" i="43"/>
  <c r="AC133" i="43"/>
  <c r="AB133" i="43"/>
  <c r="AD133" i="43"/>
  <c r="AC115" i="43"/>
  <c r="AB115" i="43"/>
  <c r="AD115" i="43"/>
  <c r="AB197" i="43"/>
  <c r="AS195" i="43"/>
  <c r="AC192" i="43"/>
  <c r="AH192" i="43" s="1"/>
  <c r="AB191" i="43"/>
  <c r="AS189" i="43"/>
  <c r="AC186" i="43"/>
  <c r="AB185" i="43"/>
  <c r="AC184" i="43"/>
  <c r="AD170" i="43"/>
  <c r="AD166" i="43"/>
  <c r="AC166" i="43"/>
  <c r="AC165" i="43"/>
  <c r="AB165" i="43"/>
  <c r="AD165" i="43"/>
  <c r="AB156" i="43"/>
  <c r="AC156" i="43"/>
  <c r="AD156" i="43"/>
  <c r="AD134" i="43"/>
  <c r="AB134" i="43"/>
  <c r="AC134" i="43"/>
  <c r="AS123" i="43"/>
  <c r="AB100" i="43"/>
  <c r="AD100" i="43"/>
  <c r="AC100" i="43"/>
  <c r="AC138" i="43"/>
  <c r="AC136" i="43"/>
  <c r="AC130" i="43"/>
  <c r="AC124" i="43"/>
  <c r="AC118" i="43"/>
  <c r="AC112" i="43"/>
  <c r="AD101" i="43"/>
  <c r="AB84" i="43"/>
  <c r="AC84" i="43"/>
  <c r="AD84" i="43"/>
  <c r="AD78" i="43"/>
  <c r="AB78" i="43"/>
  <c r="AC78" i="43"/>
  <c r="AC79" i="43" s="1"/>
  <c r="AB136" i="43"/>
  <c r="AB130" i="43"/>
  <c r="AB124" i="43"/>
  <c r="AB118" i="43"/>
  <c r="AB112" i="43"/>
  <c r="AB93" i="43"/>
  <c r="AC93" i="43"/>
  <c r="AD93" i="43"/>
  <c r="AB26" i="43"/>
  <c r="AC26" i="43"/>
  <c r="AD26" i="43"/>
  <c r="AB108" i="43"/>
  <c r="AD104" i="43"/>
  <c r="AB104" i="43"/>
  <c r="AC97" i="43"/>
  <c r="AB97" i="43"/>
  <c r="AD66" i="43"/>
  <c r="AB66" i="43"/>
  <c r="AC66" i="43"/>
  <c r="AB38" i="43"/>
  <c r="AC38" i="43"/>
  <c r="AD38" i="43"/>
  <c r="AC92" i="43"/>
  <c r="AS91" i="43"/>
  <c r="AC89" i="43"/>
  <c r="AS85" i="43"/>
  <c r="AD77" i="43"/>
  <c r="AB76" i="43"/>
  <c r="AD73" i="43"/>
  <c r="AD65" i="43"/>
  <c r="AD61" i="43"/>
  <c r="AB58" i="43"/>
  <c r="AB92" i="43"/>
  <c r="AB77" i="43"/>
  <c r="AB73" i="43"/>
  <c r="AB65" i="43"/>
  <c r="AB61" i="43"/>
  <c r="AB21" i="43"/>
  <c r="AC21" i="43"/>
  <c r="AD21" i="43"/>
  <c r="AB20" i="43"/>
  <c r="AC20" i="43"/>
  <c r="AD20" i="43"/>
  <c r="AB45" i="43"/>
  <c r="AC45" i="43"/>
  <c r="AD45" i="43"/>
  <c r="AB44" i="43"/>
  <c r="AC44" i="43"/>
  <c r="AD44" i="43"/>
  <c r="AB34" i="43"/>
  <c r="AC34" i="43"/>
  <c r="AD34" i="43"/>
  <c r="AB16" i="43"/>
  <c r="AC16" i="43"/>
  <c r="AD16" i="43"/>
  <c r="AB15" i="43"/>
  <c r="AC15" i="43"/>
  <c r="AD15" i="43"/>
  <c r="AC74" i="43"/>
  <c r="AC62" i="43"/>
  <c r="AD48" i="43"/>
  <c r="AB48" i="43"/>
  <c r="AB33" i="43"/>
  <c r="AC33" i="43"/>
  <c r="AD33" i="43"/>
  <c r="AC17" i="43"/>
  <c r="AD17" i="43"/>
  <c r="AB30" i="43"/>
  <c r="AB24" i="43"/>
  <c r="AC19" i="43"/>
  <c r="AD41" i="43"/>
  <c r="AD29" i="43"/>
  <c r="AD12" i="44"/>
  <c r="AD13" i="44" s="1"/>
  <c r="AC12" i="44"/>
  <c r="AC13" i="44" s="1"/>
  <c r="AB12" i="44"/>
  <c r="AB13" i="44" s="1"/>
  <c r="AH104" i="44" l="1"/>
  <c r="AB28" i="43"/>
  <c r="AB31" i="43" s="1"/>
  <c r="AC106" i="43"/>
  <c r="AC109" i="43" s="1"/>
  <c r="AS82" i="43"/>
  <c r="AC459" i="43"/>
  <c r="AH199" i="43"/>
  <c r="AH314" i="43"/>
  <c r="AH356" i="43"/>
  <c r="AB64" i="43"/>
  <c r="AB67" i="43" s="1"/>
  <c r="W49" i="44"/>
  <c r="AH67" i="44"/>
  <c r="AD57" i="44"/>
  <c r="AD63" i="44" s="1"/>
  <c r="AD95" i="44"/>
  <c r="AD169" i="43"/>
  <c r="AD174" i="43" s="1"/>
  <c r="AH447" i="43"/>
  <c r="AH424" i="43"/>
  <c r="AC101" i="44"/>
  <c r="AD105" i="44"/>
  <c r="AH344" i="43"/>
  <c r="AH74" i="43"/>
  <c r="AB459" i="43"/>
  <c r="AH185" i="43"/>
  <c r="AH301" i="43"/>
  <c r="AC421" i="43"/>
  <c r="AC262" i="43"/>
  <c r="AC22" i="43"/>
  <c r="AC132" i="43"/>
  <c r="AB187" i="43"/>
  <c r="AC374" i="43"/>
  <c r="AC70" i="43"/>
  <c r="AD67" i="43"/>
  <c r="AD363" i="43"/>
  <c r="AB449" i="43"/>
  <c r="AD449" i="43"/>
  <c r="AD459" i="43"/>
  <c r="AB22" i="43"/>
  <c r="AB262" i="43"/>
  <c r="AB363" i="43"/>
  <c r="AB79" i="43"/>
  <c r="AC174" i="43"/>
  <c r="AC140" i="43"/>
  <c r="AC145" i="43" s="1"/>
  <c r="AB140" i="43"/>
  <c r="AB145" i="43" s="1"/>
  <c r="AB59" i="43"/>
  <c r="AD277" i="43"/>
  <c r="AD283" i="43" s="1"/>
  <c r="AC237" i="43"/>
  <c r="AB249" i="43"/>
  <c r="AC312" i="43"/>
  <c r="AD262" i="43"/>
  <c r="AD79" i="43"/>
  <c r="AD272" i="43"/>
  <c r="AB328" i="43"/>
  <c r="AD256" i="43"/>
  <c r="AD407" i="43"/>
  <c r="AD237" i="43"/>
  <c r="AB358" i="43"/>
  <c r="AC449" i="43"/>
  <c r="AB237" i="43"/>
  <c r="AD139" i="43"/>
  <c r="AC277" i="43"/>
  <c r="AC283" i="43" s="1"/>
  <c r="AD421" i="43"/>
  <c r="AC363" i="43"/>
  <c r="AC249" i="43"/>
  <c r="AC250" i="43"/>
  <c r="AC256" i="43" s="1"/>
  <c r="AC52" i="43"/>
  <c r="AC27" i="43"/>
  <c r="AD75" i="43"/>
  <c r="AD276" i="43"/>
  <c r="AC370" i="43"/>
  <c r="AC435" i="43"/>
  <c r="AD40" i="43"/>
  <c r="AD42" i="43" s="1"/>
  <c r="AB139" i="43"/>
  <c r="AH290" i="43"/>
  <c r="AB277" i="43"/>
  <c r="AB283" i="43" s="1"/>
  <c r="AD374" i="43"/>
  <c r="AD442" i="43"/>
  <c r="AD22" i="43"/>
  <c r="AB231" i="43"/>
  <c r="AC336" i="43"/>
  <c r="AC305" i="43"/>
  <c r="AB194" i="43"/>
  <c r="AD249" i="43"/>
  <c r="AD389" i="43"/>
  <c r="AB243" i="43"/>
  <c r="AB456" i="43"/>
  <c r="AS35" i="43"/>
  <c r="AB312" i="43"/>
  <c r="AC86" i="43"/>
  <c r="AC139" i="43"/>
  <c r="AD200" i="43"/>
  <c r="AH321" i="43"/>
  <c r="AB421" i="43"/>
  <c r="AB374" i="43"/>
  <c r="AD231" i="43"/>
  <c r="AC389" i="43"/>
  <c r="AB39" i="43"/>
  <c r="AD206" i="43"/>
  <c r="AD243" i="43"/>
  <c r="AC168" i="43"/>
  <c r="AC243" i="43"/>
  <c r="AB351" i="43"/>
  <c r="AC180" i="43"/>
  <c r="AC200" i="43"/>
  <c r="AD151" i="43"/>
  <c r="AB389" i="43"/>
  <c r="AB109" i="43"/>
  <c r="AS31" i="43"/>
  <c r="AB200" i="43"/>
  <c r="AC231" i="43"/>
  <c r="AD312" i="43"/>
  <c r="AB157" i="43"/>
  <c r="AB316" i="43"/>
  <c r="AH388" i="43"/>
  <c r="AD117" i="43"/>
  <c r="AD120" i="43" s="1"/>
  <c r="AC375" i="43"/>
  <c r="AC376" i="43" s="1"/>
  <c r="AB32" i="43"/>
  <c r="AB35" i="43" s="1"/>
  <c r="AH300" i="43"/>
  <c r="AH173" i="43"/>
  <c r="AH161" i="43"/>
  <c r="AH17" i="44"/>
  <c r="AD43" i="44"/>
  <c r="AD49" i="44" s="1"/>
  <c r="AD114" i="44"/>
  <c r="AD115" i="44" s="1"/>
  <c r="W115" i="44"/>
  <c r="AB84" i="44"/>
  <c r="AB91" i="44"/>
  <c r="AB114" i="44"/>
  <c r="AB115" i="44" s="1"/>
  <c r="AC84" i="44"/>
  <c r="AC70" i="44"/>
  <c r="AD77" i="44"/>
  <c r="AB95" i="44"/>
  <c r="AB105" i="44"/>
  <c r="AC42" i="44"/>
  <c r="AD84" i="44"/>
  <c r="AD28" i="44"/>
  <c r="AC77" i="44"/>
  <c r="AC35" i="44"/>
  <c r="AD35" i="44"/>
  <c r="AD56" i="44"/>
  <c r="AD19" i="44"/>
  <c r="AD113" i="44"/>
  <c r="AH94" i="44"/>
  <c r="AC28" i="44"/>
  <c r="AD130" i="44"/>
  <c r="AB113" i="44"/>
  <c r="AC49" i="44"/>
  <c r="AB35" i="44"/>
  <c r="AC56" i="44"/>
  <c r="AC19" i="44"/>
  <c r="AD101" i="44"/>
  <c r="AB28" i="44"/>
  <c r="AC130" i="44"/>
  <c r="AD91" i="44"/>
  <c r="AB124" i="44"/>
  <c r="AC113" i="44"/>
  <c r="AB101" i="44"/>
  <c r="AB56" i="44"/>
  <c r="AB19" i="44"/>
  <c r="AB42" i="44"/>
  <c r="AS84" i="44"/>
  <c r="AD70" i="44"/>
  <c r="AB130" i="44"/>
  <c r="AC91" i="44"/>
  <c r="AD124" i="44"/>
  <c r="AD42" i="44"/>
  <c r="AB70" i="44"/>
  <c r="AB77" i="44"/>
  <c r="AC95" i="44"/>
  <c r="AC124" i="44"/>
  <c r="AS101" i="44"/>
  <c r="AS19" i="44"/>
  <c r="AS95" i="44"/>
  <c r="AH112" i="44"/>
  <c r="AH75" i="44"/>
  <c r="AH120" i="44"/>
  <c r="AH25" i="43"/>
  <c r="AS262" i="43"/>
  <c r="AH340" i="43"/>
  <c r="AH380" i="43"/>
  <c r="AD313" i="43"/>
  <c r="AD316" i="43" s="1"/>
  <c r="AH452" i="43"/>
  <c r="AH405" i="43"/>
  <c r="AB390" i="43"/>
  <c r="AB393" i="43" s="1"/>
  <c r="AC346" i="43"/>
  <c r="AC351" i="43" s="1"/>
  <c r="AD158" i="43"/>
  <c r="AD162" i="43" s="1"/>
  <c r="AC158" i="43"/>
  <c r="AC162" i="43" s="1"/>
  <c r="AB117" i="43"/>
  <c r="AB120" i="43" s="1"/>
  <c r="AH438" i="43"/>
  <c r="AD375" i="43"/>
  <c r="AD376" i="43" s="1"/>
  <c r="AC117" i="43"/>
  <c r="AC120" i="43" s="1"/>
  <c r="AH261" i="43"/>
  <c r="AD121" i="43"/>
  <c r="AD125" i="43" s="1"/>
  <c r="AH211" i="43"/>
  <c r="AS113" i="43"/>
  <c r="AB121" i="43"/>
  <c r="AB125" i="43" s="1"/>
  <c r="AD163" i="43"/>
  <c r="AD168" i="43" s="1"/>
  <c r="AH348" i="43"/>
  <c r="AD140" i="43"/>
  <c r="AC121" i="43"/>
  <c r="AC125" i="43" s="1"/>
  <c r="AH399" i="43"/>
  <c r="AB375" i="43"/>
  <c r="AB376" i="43" s="1"/>
  <c r="AS46" i="43"/>
  <c r="AH343" i="43"/>
  <c r="AH444" i="43"/>
  <c r="AC220" i="43"/>
  <c r="AC225" i="43" s="1"/>
  <c r="AH295" i="43"/>
  <c r="AH369" i="43"/>
  <c r="AH88" i="43"/>
  <c r="AD95" i="43"/>
  <c r="AD98" i="43" s="1"/>
  <c r="AH458" i="43"/>
  <c r="AH274" i="43"/>
  <c r="AC289" i="43"/>
  <c r="AC296" i="43" s="1"/>
  <c r="AC297" i="43"/>
  <c r="AC298" i="43" s="1"/>
  <c r="AH294" i="43"/>
  <c r="AC87" i="43"/>
  <c r="AC90" i="43" s="1"/>
  <c r="AB71" i="43"/>
  <c r="AB75" i="43" s="1"/>
  <c r="AH278" i="43"/>
  <c r="AH411" i="43"/>
  <c r="AB289" i="43"/>
  <c r="AB296" i="43" s="1"/>
  <c r="AB297" i="43"/>
  <c r="AB298" i="43" s="1"/>
  <c r="AH244" i="43"/>
  <c r="AB401" i="43"/>
  <c r="AB407" i="43" s="1"/>
  <c r="AB110" i="43"/>
  <c r="AB113" i="43" s="1"/>
  <c r="AH190" i="43"/>
  <c r="AH69" i="43"/>
  <c r="AH355" i="43"/>
  <c r="AS363" i="43"/>
  <c r="AC56" i="43"/>
  <c r="AC59" i="43" s="1"/>
  <c r="AH191" i="43"/>
  <c r="AB87" i="43"/>
  <c r="AB90" i="43" s="1"/>
  <c r="AH24" i="43"/>
  <c r="AD91" i="43"/>
  <c r="AD94" i="43" s="1"/>
  <c r="AH293" i="43"/>
  <c r="AH382" i="43"/>
  <c r="AH445" i="43"/>
  <c r="AB460" i="43"/>
  <c r="AB463" i="43" s="1"/>
  <c r="AS109" i="43"/>
  <c r="AC36" i="43"/>
  <c r="AC39" i="43" s="1"/>
  <c r="AD83" i="43"/>
  <c r="AD86" i="43" s="1"/>
  <c r="AH362" i="43"/>
  <c r="AC152" i="43"/>
  <c r="AC157" i="43" s="1"/>
  <c r="AH89" i="43"/>
  <c r="AH226" i="43"/>
  <c r="AH208" i="43"/>
  <c r="AS63" i="43"/>
  <c r="AS42" i="43"/>
  <c r="AS105" i="43"/>
  <c r="AB91" i="43"/>
  <c r="AB94" i="43" s="1"/>
  <c r="AH118" i="43"/>
  <c r="AH311" i="43"/>
  <c r="AH315" i="43"/>
  <c r="AH360" i="43"/>
  <c r="AS332" i="43"/>
  <c r="AB337" i="43"/>
  <c r="AB345" i="43" s="1"/>
  <c r="AC337" i="43"/>
  <c r="AC345" i="43" s="1"/>
  <c r="AD220" i="43"/>
  <c r="AD225" i="43" s="1"/>
  <c r="AS79" i="43"/>
  <c r="AB333" i="43"/>
  <c r="AB336" i="43" s="1"/>
  <c r="AD460" i="43"/>
  <c r="AD463" i="43" s="1"/>
  <c r="AC284" i="43"/>
  <c r="AC288" i="43" s="1"/>
  <c r="AD284" i="43"/>
  <c r="AD288" i="43" s="1"/>
  <c r="AC460" i="43"/>
  <c r="AC463" i="43" s="1"/>
  <c r="AS180" i="43"/>
  <c r="AH108" i="43"/>
  <c r="AC91" i="43"/>
  <c r="AC94" i="43" s="1"/>
  <c r="AH255" i="43"/>
  <c r="AD87" i="43"/>
  <c r="AD90" i="43" s="1"/>
  <c r="AC110" i="43"/>
  <c r="AC113" i="43" s="1"/>
  <c r="AH366" i="43"/>
  <c r="AD263" i="43"/>
  <c r="AD266" i="43" s="1"/>
  <c r="AD377" i="43"/>
  <c r="AD383" i="43" s="1"/>
  <c r="AH331" i="43"/>
  <c r="AD337" i="43"/>
  <c r="AD345" i="43" s="1"/>
  <c r="AH143" i="43"/>
  <c r="AB220" i="43"/>
  <c r="AB225" i="43" s="1"/>
  <c r="AH37" i="43"/>
  <c r="AD422" i="43"/>
  <c r="AD428" i="43" s="1"/>
  <c r="AH306" i="43"/>
  <c r="AB267" i="43"/>
  <c r="AB272" i="43" s="1"/>
  <c r="AS459" i="43"/>
  <c r="AH167" i="43"/>
  <c r="AH423" i="43"/>
  <c r="AH378" i="43"/>
  <c r="AC422" i="43"/>
  <c r="AC428" i="43" s="1"/>
  <c r="AS168" i="43"/>
  <c r="AS213" i="43"/>
  <c r="AH241" i="43"/>
  <c r="AH307" i="43"/>
  <c r="AB422" i="43"/>
  <c r="AB428" i="43" s="1"/>
  <c r="AS27" i="43"/>
  <c r="AS90" i="43"/>
  <c r="AH431" i="43"/>
  <c r="AH440" i="43"/>
  <c r="AD47" i="43"/>
  <c r="AD49" i="43" s="1"/>
  <c r="AH339" i="43"/>
  <c r="AS52" i="43"/>
  <c r="AH350" i="43"/>
  <c r="AB47" i="43"/>
  <c r="AB49" i="43" s="1"/>
  <c r="AH51" i="43"/>
  <c r="AH379" i="43"/>
  <c r="AH280" i="43"/>
  <c r="AC47" i="43"/>
  <c r="AC49" i="43" s="1"/>
  <c r="AC95" i="43"/>
  <c r="AC98" i="43" s="1"/>
  <c r="AH202" i="43"/>
  <c r="AH413" i="43"/>
  <c r="AH318" i="43"/>
  <c r="AH268" i="43"/>
  <c r="AH349" i="43"/>
  <c r="AH395" i="43"/>
  <c r="AS328" i="43"/>
  <c r="AH286" i="43"/>
  <c r="AS225" i="43"/>
  <c r="AH196" i="43"/>
  <c r="AH176" i="43"/>
  <c r="AS102" i="43"/>
  <c r="AH44" i="43"/>
  <c r="AD23" i="43"/>
  <c r="AD27" i="43" s="1"/>
  <c r="AC60" i="43"/>
  <c r="AC63" i="43" s="1"/>
  <c r="AS200" i="43"/>
  <c r="AD110" i="43"/>
  <c r="AD113" i="43" s="1"/>
  <c r="AH72" i="43"/>
  <c r="AH235" i="43"/>
  <c r="AB273" i="43"/>
  <c r="AB276" i="43" s="1"/>
  <c r="AB158" i="43"/>
  <c r="AB162" i="43" s="1"/>
  <c r="AH302" i="43"/>
  <c r="AB317" i="43"/>
  <c r="AB322" i="43" s="1"/>
  <c r="AH372" i="43"/>
  <c r="AB394" i="43"/>
  <c r="AB400" i="43" s="1"/>
  <c r="AC263" i="43"/>
  <c r="AC266" i="43" s="1"/>
  <c r="AD257" i="43"/>
  <c r="AD258" i="43" s="1"/>
  <c r="AH426" i="43"/>
  <c r="AD297" i="43"/>
  <c r="AD298" i="43" s="1"/>
  <c r="AC377" i="43"/>
  <c r="AC383" i="43" s="1"/>
  <c r="AS70" i="43"/>
  <c r="AB114" i="43"/>
  <c r="AB116" i="43" s="1"/>
  <c r="AH149" i="43"/>
  <c r="AH119" i="43"/>
  <c r="AH81" i="43"/>
  <c r="AH164" i="43"/>
  <c r="AH367" i="43"/>
  <c r="AH425" i="43"/>
  <c r="AS67" i="43"/>
  <c r="AS435" i="43"/>
  <c r="AH170" i="43"/>
  <c r="AH148" i="43"/>
  <c r="AB175" i="43"/>
  <c r="AB180" i="43" s="1"/>
  <c r="AB377" i="43"/>
  <c r="AB383" i="43" s="1"/>
  <c r="AS351" i="43"/>
  <c r="AH29" i="43"/>
  <c r="AC43" i="43"/>
  <c r="AC46" i="43" s="1"/>
  <c r="AS94" i="43"/>
  <c r="AB60" i="43"/>
  <c r="AB63" i="43" s="1"/>
  <c r="AC114" i="43"/>
  <c r="AC116" i="43" s="1"/>
  <c r="AH138" i="43"/>
  <c r="AH197" i="43"/>
  <c r="AH178" i="43"/>
  <c r="AH304" i="43"/>
  <c r="AH320" i="43"/>
  <c r="AH354" i="43"/>
  <c r="AH406" i="43"/>
  <c r="AB263" i="43"/>
  <c r="AB266" i="43" s="1"/>
  <c r="AC257" i="43"/>
  <c r="AC258" i="43" s="1"/>
  <c r="AH461" i="43"/>
  <c r="AH432" i="43"/>
  <c r="AH451" i="43"/>
  <c r="AD390" i="43"/>
  <c r="AD393" i="43" s="1"/>
  <c r="AS283" i="43"/>
  <c r="AS322" i="43"/>
  <c r="AH338" i="43"/>
  <c r="AC99" i="43"/>
  <c r="AC102" i="43" s="1"/>
  <c r="AH330" i="43"/>
  <c r="AS456" i="43"/>
  <c r="AS194" i="43"/>
  <c r="AS383" i="43"/>
  <c r="AH154" i="43"/>
  <c r="AH342" i="43"/>
  <c r="AS86" i="43"/>
  <c r="AH17" i="43"/>
  <c r="AD28" i="43"/>
  <c r="AD31" i="43" s="1"/>
  <c r="AH58" i="43"/>
  <c r="AD32" i="43"/>
  <c r="AD35" i="43" s="1"/>
  <c r="AD60" i="43"/>
  <c r="AD63" i="43" s="1"/>
  <c r="AS120" i="43"/>
  <c r="AH205" i="43"/>
  <c r="AH223" i="43"/>
  <c r="AD289" i="43"/>
  <c r="AD296" i="43" s="1"/>
  <c r="AD429" i="43"/>
  <c r="AD435" i="43" s="1"/>
  <c r="AB257" i="43"/>
  <c r="AB258" i="43" s="1"/>
  <c r="AH439" i="43"/>
  <c r="AC390" i="43"/>
  <c r="AC393" i="43" s="1"/>
  <c r="AS55" i="43"/>
  <c r="AS125" i="43"/>
  <c r="AB43" i="43"/>
  <c r="AB46" i="43" s="1"/>
  <c r="AC317" i="43"/>
  <c r="AC322" i="43" s="1"/>
  <c r="AS162" i="43"/>
  <c r="AS243" i="43"/>
  <c r="AS316" i="43"/>
  <c r="AS174" i="43"/>
  <c r="AH62" i="43"/>
  <c r="AC28" i="43"/>
  <c r="AC31" i="43" s="1"/>
  <c r="AH65" i="43"/>
  <c r="AC32" i="43"/>
  <c r="AC35" i="43" s="1"/>
  <c r="AH115" i="43"/>
  <c r="AH292" i="43"/>
  <c r="AH308" i="43"/>
  <c r="AH381" i="43"/>
  <c r="AH418" i="43"/>
  <c r="AS75" i="43"/>
  <c r="AS145" i="43"/>
  <c r="AH107" i="43"/>
  <c r="AH137" i="43"/>
  <c r="AS59" i="43"/>
  <c r="AS345" i="43"/>
  <c r="AH31" i="44"/>
  <c r="AC57" i="44"/>
  <c r="AC63" i="44" s="1"/>
  <c r="AB57" i="44"/>
  <c r="AB63" i="44" s="1"/>
  <c r="AH47" i="44"/>
  <c r="AH53" i="44"/>
  <c r="AH74" i="44"/>
  <c r="AS35" i="44"/>
  <c r="AS63" i="44"/>
  <c r="AS113" i="44"/>
  <c r="AB43" i="44"/>
  <c r="AB49" i="44" s="1"/>
  <c r="AH103" i="44"/>
  <c r="AH80" i="44"/>
  <c r="AS130" i="44"/>
  <c r="AH25" i="44"/>
  <c r="AS28" i="44"/>
  <c r="AH23" i="44"/>
  <c r="AH119" i="44"/>
  <c r="AS70" i="44"/>
  <c r="AH122" i="44"/>
  <c r="AH21" i="44"/>
  <c r="AH48" i="44"/>
  <c r="AH89" i="44"/>
  <c r="AS42" i="44"/>
  <c r="AS124" i="44"/>
  <c r="AH50" i="44"/>
  <c r="AH121" i="44"/>
  <c r="AH69" i="44"/>
  <c r="AH41" i="44"/>
  <c r="AH110" i="44"/>
  <c r="AH128" i="44"/>
  <c r="AH24" i="44"/>
  <c r="AH60" i="44"/>
  <c r="AH36" i="44"/>
  <c r="AH118" i="44"/>
  <c r="AH85" i="44"/>
  <c r="AS77" i="44"/>
  <c r="AH106" i="44"/>
  <c r="AH107" i="44" s="1"/>
  <c r="AS105" i="44"/>
  <c r="AS49" i="44"/>
  <c r="AS56" i="44"/>
  <c r="AH29" i="44"/>
  <c r="AH97" i="44"/>
  <c r="AS91" i="44"/>
  <c r="AH64" i="44"/>
  <c r="AH108" i="44"/>
  <c r="AH73" i="44"/>
  <c r="AH37" i="44"/>
  <c r="AD364" i="43"/>
  <c r="AD370" i="43" s="1"/>
  <c r="W370" i="43"/>
  <c r="AH30" i="43"/>
  <c r="AH77" i="43"/>
  <c r="AC40" i="43"/>
  <c r="AC42" i="43" s="1"/>
  <c r="AH136" i="43"/>
  <c r="AH134" i="43"/>
  <c r="AH189" i="43"/>
  <c r="AH153" i="43"/>
  <c r="AH147" i="43"/>
  <c r="AH265" i="43"/>
  <c r="AH230" i="43"/>
  <c r="AH204" i="43"/>
  <c r="AD188" i="43"/>
  <c r="AD194" i="43" s="1"/>
  <c r="AH198" i="43"/>
  <c r="AS49" i="43"/>
  <c r="AD114" i="43"/>
  <c r="AD116" i="43" s="1"/>
  <c r="AS18" i="43"/>
  <c r="AS132" i="43"/>
  <c r="AH57" i="43"/>
  <c r="AC394" i="43"/>
  <c r="AC400" i="43" s="1"/>
  <c r="AD43" i="43"/>
  <c r="AD46" i="43" s="1"/>
  <c r="AB95" i="43"/>
  <c r="AB98" i="43" s="1"/>
  <c r="AB284" i="43"/>
  <c r="AB288" i="43" s="1"/>
  <c r="AC329" i="43"/>
  <c r="AC332" i="43" s="1"/>
  <c r="AD317" i="43"/>
  <c r="AD322" i="43" s="1"/>
  <c r="AS22" i="43"/>
  <c r="AD36" i="43"/>
  <c r="AD39" i="43" s="1"/>
  <c r="W39" i="43"/>
  <c r="AD106" i="43"/>
  <c r="AD109" i="43" s="1"/>
  <c r="W109" i="43"/>
  <c r="AC325" i="43"/>
  <c r="AC328" i="43" s="1"/>
  <c r="W328" i="43"/>
  <c r="AD325" i="43"/>
  <c r="AD328" i="43" s="1"/>
  <c r="AD299" i="43"/>
  <c r="AD305" i="43" s="1"/>
  <c r="W305" i="43"/>
  <c r="AB299" i="43"/>
  <c r="AB305" i="43" s="1"/>
  <c r="AS157" i="43"/>
  <c r="W157" i="43"/>
  <c r="AD152" i="43"/>
  <c r="AD157" i="43" s="1"/>
  <c r="AS206" i="43"/>
  <c r="AS428" i="43"/>
  <c r="AS266" i="43"/>
  <c r="AC313" i="43"/>
  <c r="AC316" i="43" s="1"/>
  <c r="W316" i="43"/>
  <c r="AD80" i="43"/>
  <c r="AD82" i="43" s="1"/>
  <c r="AB80" i="43"/>
  <c r="AB82" i="43" s="1"/>
  <c r="W82" i="43"/>
  <c r="AC53" i="43"/>
  <c r="AC55" i="43" s="1"/>
  <c r="W55" i="43"/>
  <c r="AC207" i="43"/>
  <c r="AC213" i="43" s="1"/>
  <c r="W213" i="43"/>
  <c r="AC80" i="43"/>
  <c r="AC82" i="43" s="1"/>
  <c r="AB53" i="43"/>
  <c r="AB55" i="43" s="1"/>
  <c r="AH92" i="43"/>
  <c r="AB40" i="43"/>
  <c r="AB42" i="43" s="1"/>
  <c r="AH184" i="43"/>
  <c r="AD103" i="43"/>
  <c r="AD105" i="43" s="1"/>
  <c r="AH229" i="43"/>
  <c r="AH247" i="43"/>
  <c r="AH238" i="43"/>
  <c r="AH270" i="43"/>
  <c r="AH326" i="43"/>
  <c r="AH357" i="43"/>
  <c r="AH412" i="43"/>
  <c r="AH430" i="43"/>
  <c r="AH457" i="43"/>
  <c r="AS98" i="43"/>
  <c r="AH232" i="43"/>
  <c r="AH368" i="43"/>
  <c r="AS288" i="43"/>
  <c r="AH385" i="43"/>
  <c r="AD394" i="43"/>
  <c r="AD400" i="43" s="1"/>
  <c r="AS449" i="43"/>
  <c r="AS312" i="43"/>
  <c r="AD329" i="43"/>
  <c r="AD332" i="43" s="1"/>
  <c r="AD50" i="43"/>
  <c r="AD52" i="43" s="1"/>
  <c r="AB50" i="43"/>
  <c r="AB52" i="43" s="1"/>
  <c r="W52" i="43"/>
  <c r="AD56" i="43"/>
  <c r="AD59" i="43" s="1"/>
  <c r="W59" i="43"/>
  <c r="AB83" i="43"/>
  <c r="AB86" i="43" s="1"/>
  <c r="W86" i="43"/>
  <c r="AB146" i="43"/>
  <c r="AB151" i="43" s="1"/>
  <c r="AC146" i="43"/>
  <c r="AC151" i="43" s="1"/>
  <c r="W151" i="43"/>
  <c r="AB169" i="43"/>
  <c r="AB174" i="43" s="1"/>
  <c r="W174" i="43"/>
  <c r="AS276" i="43"/>
  <c r="AC71" i="43"/>
  <c r="AC75" i="43" s="1"/>
  <c r="W75" i="43"/>
  <c r="AD175" i="43"/>
  <c r="AD180" i="43" s="1"/>
  <c r="W180" i="43"/>
  <c r="AS249" i="43"/>
  <c r="AS370" i="43"/>
  <c r="AS187" i="43"/>
  <c r="AS389" i="43"/>
  <c r="AC401" i="43"/>
  <c r="AC407" i="43" s="1"/>
  <c r="W407" i="43"/>
  <c r="AD323" i="43"/>
  <c r="AD324" i="43" s="1"/>
  <c r="W324" i="43"/>
  <c r="AC323" i="43"/>
  <c r="AC324" i="43" s="1"/>
  <c r="AS305" i="43"/>
  <c r="AS421" i="43"/>
  <c r="AS463" i="43"/>
  <c r="AD68" i="43"/>
  <c r="AD70" i="43" s="1"/>
  <c r="W70" i="43"/>
  <c r="AB68" i="43"/>
  <c r="AB70" i="43" s="1"/>
  <c r="AC188" i="43"/>
  <c r="AC194" i="43" s="1"/>
  <c r="W194" i="43"/>
  <c r="AD14" i="43"/>
  <c r="AD18" i="43" s="1"/>
  <c r="AD53" i="43"/>
  <c r="AD55" i="43" s="1"/>
  <c r="AH84" i="43"/>
  <c r="AH159" i="43"/>
  <c r="AH54" i="43"/>
  <c r="AB103" i="43"/>
  <c r="AB105" i="43" s="1"/>
  <c r="AB364" i="43"/>
  <c r="AB370" i="43" s="1"/>
  <c r="AH417" i="43"/>
  <c r="AH310" i="43"/>
  <c r="AB329" i="43"/>
  <c r="AB332" i="43" s="1"/>
  <c r="AH427" i="43"/>
  <c r="AD408" i="43"/>
  <c r="AD414" i="43" s="1"/>
  <c r="AS139" i="43"/>
  <c r="AS407" i="43"/>
  <c r="AC64" i="43"/>
  <c r="AC67" i="43" s="1"/>
  <c r="W67" i="43"/>
  <c r="AD333" i="43"/>
  <c r="AD336" i="43" s="1"/>
  <c r="W336" i="43"/>
  <c r="W256" i="43"/>
  <c r="AB250" i="43"/>
  <c r="AB256" i="43" s="1"/>
  <c r="AS116" i="43"/>
  <c r="AS336" i="43"/>
  <c r="AC273" i="43"/>
  <c r="AC276" i="43" s="1"/>
  <c r="W276" i="43"/>
  <c r="AS358" i="43"/>
  <c r="AS374" i="43"/>
  <c r="AS400" i="43"/>
  <c r="AB429" i="43"/>
  <c r="AB435" i="43" s="1"/>
  <c r="W435" i="43"/>
  <c r="AS442" i="43"/>
  <c r="AS393" i="43"/>
  <c r="AH133" i="43"/>
  <c r="W219" i="43"/>
  <c r="AD214" i="43"/>
  <c r="AD219" i="43" s="1"/>
  <c r="AC436" i="43"/>
  <c r="AC442" i="43" s="1"/>
  <c r="W442" i="43"/>
  <c r="AD181" i="43"/>
  <c r="AD187" i="43" s="1"/>
  <c r="AC181" i="43"/>
  <c r="AC187" i="43" s="1"/>
  <c r="W187" i="43"/>
  <c r="AH41" i="43"/>
  <c r="AC14" i="43"/>
  <c r="AC18" i="43" s="1"/>
  <c r="AH76" i="43"/>
  <c r="AH101" i="43"/>
  <c r="AH186" i="43"/>
  <c r="AC103" i="43"/>
  <c r="AC105" i="43" s="1"/>
  <c r="AH217" i="43"/>
  <c r="AH253" i="43"/>
  <c r="AH327" i="43"/>
  <c r="AH384" i="43"/>
  <c r="AC408" i="43"/>
  <c r="AC414" i="43" s="1"/>
  <c r="AS296" i="43"/>
  <c r="AB207" i="43"/>
  <c r="AB213" i="43" s="1"/>
  <c r="AB214" i="43"/>
  <c r="AB219" i="43" s="1"/>
  <c r="AB99" i="43"/>
  <c r="AB102" i="43" s="1"/>
  <c r="AS39" i="43"/>
  <c r="AC201" i="43"/>
  <c r="AC206" i="43" s="1"/>
  <c r="W206" i="43"/>
  <c r="AB201" i="43"/>
  <c r="AB206" i="43" s="1"/>
  <c r="AS256" i="43"/>
  <c r="AC267" i="43"/>
  <c r="AC272" i="43" s="1"/>
  <c r="W272" i="43"/>
  <c r="AD346" i="43"/>
  <c r="AD351" i="43" s="1"/>
  <c r="W351" i="43"/>
  <c r="AS414" i="43"/>
  <c r="AS151" i="43"/>
  <c r="AD450" i="43"/>
  <c r="AD456" i="43" s="1"/>
  <c r="W456" i="43"/>
  <c r="AC450" i="43"/>
  <c r="AC456" i="43" s="1"/>
  <c r="AH19" i="43"/>
  <c r="AB14" i="43"/>
  <c r="AB18" i="43" s="1"/>
  <c r="AH97" i="43"/>
  <c r="AH104" i="43"/>
  <c r="AH124" i="43"/>
  <c r="AH166" i="43"/>
  <c r="AH160" i="43"/>
  <c r="AD207" i="43"/>
  <c r="AD213" i="43" s="1"/>
  <c r="AH259" i="43"/>
  <c r="AH387" i="43"/>
  <c r="AB436" i="43"/>
  <c r="AB442" i="43" s="1"/>
  <c r="AB408" i="43"/>
  <c r="AB414" i="43" s="1"/>
  <c r="AS231" i="43"/>
  <c r="AC214" i="43"/>
  <c r="AC219" i="43" s="1"/>
  <c r="AH386" i="43"/>
  <c r="AD99" i="43"/>
  <c r="AD102" i="43" s="1"/>
  <c r="AH433" i="43"/>
  <c r="AH373" i="43"/>
  <c r="AB23" i="43"/>
  <c r="AB27" i="43" s="1"/>
  <c r="W27" i="43"/>
  <c r="AB163" i="43"/>
  <c r="AB168" i="43" s="1"/>
  <c r="W168" i="43"/>
  <c r="AS272" i="43"/>
  <c r="AS237" i="43"/>
  <c r="AB126" i="43"/>
  <c r="AB132" i="43" s="1"/>
  <c r="W132" i="43"/>
  <c r="AD126" i="43"/>
  <c r="AD132" i="43" s="1"/>
  <c r="AD352" i="43"/>
  <c r="AD358" i="43" s="1"/>
  <c r="W358" i="43"/>
  <c r="AC352" i="43"/>
  <c r="AC358" i="43" s="1"/>
  <c r="AS219" i="43"/>
  <c r="AH33" i="43"/>
  <c r="AH122" i="43"/>
  <c r="AH142" i="43"/>
  <c r="AH182" i="43"/>
  <c r="AH203" i="43"/>
  <c r="AH236" i="43"/>
  <c r="AH193" i="43"/>
  <c r="AH434" i="43"/>
  <c r="AH335" i="43"/>
  <c r="AH371" i="43"/>
  <c r="AH443" i="43"/>
  <c r="AH319" i="43"/>
  <c r="AH179" i="43"/>
  <c r="AH361" i="43"/>
  <c r="AH437" i="43"/>
  <c r="AH419" i="43"/>
  <c r="AH254" i="43"/>
  <c r="AH218" i="43"/>
  <c r="AH269" i="43"/>
  <c r="AH402" i="43"/>
  <c r="AH20" i="43"/>
  <c r="AH135" i="43"/>
  <c r="AH171" i="43"/>
  <c r="AH183" i="43"/>
  <c r="AH398" i="43"/>
  <c r="AH410" i="43"/>
  <c r="AH131" i="43"/>
  <c r="AH248" i="43"/>
  <c r="AH245" i="43"/>
  <c r="AH448" i="43"/>
  <c r="AH291" i="43"/>
  <c r="AH48" i="43"/>
  <c r="AH15" i="43"/>
  <c r="AH111" i="43"/>
  <c r="AH61" i="44"/>
  <c r="AH66" i="44"/>
  <c r="AH102" i="44"/>
  <c r="AH76" i="44"/>
  <c r="AH96" i="44"/>
  <c r="AH79" i="44"/>
  <c r="AH109" i="44"/>
  <c r="AH86" i="44"/>
  <c r="AH87" i="44"/>
  <c r="AH81" i="44"/>
  <c r="AH59" i="44"/>
  <c r="AH82" i="44"/>
  <c r="AH18" i="44"/>
  <c r="AH100" i="44"/>
  <c r="AH83" i="44"/>
  <c r="AH117" i="44"/>
  <c r="AH98" i="44"/>
  <c r="AH93" i="44"/>
  <c r="AH116" i="44"/>
  <c r="AH88" i="44"/>
  <c r="AH15" i="44"/>
  <c r="AH127" i="44"/>
  <c r="AH55" i="44"/>
  <c r="AH52" i="44"/>
  <c r="AH90" i="44"/>
  <c r="AH126" i="44"/>
  <c r="AH30" i="44"/>
  <c r="AH40" i="44"/>
  <c r="AH54" i="44"/>
  <c r="AH65" i="44"/>
  <c r="AH78" i="44"/>
  <c r="AH34" i="44"/>
  <c r="AH68" i="44"/>
  <c r="AH71" i="44"/>
  <c r="AH14" i="44"/>
  <c r="AH26" i="44"/>
  <c r="AH45" i="44"/>
  <c r="AH38" i="44"/>
  <c r="AH111" i="44"/>
  <c r="AH22" i="44"/>
  <c r="AH51" i="44"/>
  <c r="AH16" i="44"/>
  <c r="AH58" i="44"/>
  <c r="AH72" i="44"/>
  <c r="AH99" i="44"/>
  <c r="AH39" i="44"/>
  <c r="AH33" i="44"/>
  <c r="AH27" i="44"/>
  <c r="AH32" i="44"/>
  <c r="AH44" i="44"/>
  <c r="AH46" i="44"/>
  <c r="AH20" i="44"/>
  <c r="AH62" i="44"/>
  <c r="AH123" i="44"/>
  <c r="AH125" i="44"/>
  <c r="AH92" i="44"/>
  <c r="AH129" i="44"/>
  <c r="AH45" i="43"/>
  <c r="AH21" i="43"/>
  <c r="AH93" i="43"/>
  <c r="AH78" i="43"/>
  <c r="AH150" i="43"/>
  <c r="AH85" i="43"/>
  <c r="AH141" i="43"/>
  <c r="AH240" i="43"/>
  <c r="AH271" i="43"/>
  <c r="AH210" i="43"/>
  <c r="AH281" i="43"/>
  <c r="AH212" i="43"/>
  <c r="AH227" i="43"/>
  <c r="AH233" i="43"/>
  <c r="AH129" i="43"/>
  <c r="AH303" i="43"/>
  <c r="AH392" i="43"/>
  <c r="AH404" i="43"/>
  <c r="AH416" i="43"/>
  <c r="AH251" i="43"/>
  <c r="AH347" i="43"/>
  <c r="AH26" i="43"/>
  <c r="AH130" i="43"/>
  <c r="AH156" i="43"/>
  <c r="AH128" i="43"/>
  <c r="AH127" i="43"/>
  <c r="AH242" i="43"/>
  <c r="AH260" i="43"/>
  <c r="AH397" i="43"/>
  <c r="AH409" i="43"/>
  <c r="AH454" i="43"/>
  <c r="AH441" i="43"/>
  <c r="AH453" i="43"/>
  <c r="AH234" i="43"/>
  <c r="AH353" i="43"/>
  <c r="AH16" i="43"/>
  <c r="AH73" i="43"/>
  <c r="AH100" i="43"/>
  <c r="AH177" i="43"/>
  <c r="AH144" i="43"/>
  <c r="AH96" i="43"/>
  <c r="AH252" i="43"/>
  <c r="AH221" i="43"/>
  <c r="AH285" i="43"/>
  <c r="AH222" i="43"/>
  <c r="AH228" i="43"/>
  <c r="AH279" i="43"/>
  <c r="AH172" i="43"/>
  <c r="AH309" i="43"/>
  <c r="AH455" i="43"/>
  <c r="AH224" i="43"/>
  <c r="AH396" i="43"/>
  <c r="AH420" i="43"/>
  <c r="AH462" i="43"/>
  <c r="AH38" i="43"/>
  <c r="AH287" i="43"/>
  <c r="AH239" i="43"/>
  <c r="AH34" i="43"/>
  <c r="AH61" i="43"/>
  <c r="AH66" i="43"/>
  <c r="AH112" i="43"/>
  <c r="AH165" i="43"/>
  <c r="AH195" i="43"/>
  <c r="AH123" i="43"/>
  <c r="AH209" i="43"/>
  <c r="AH246" i="43"/>
  <c r="AH264" i="43"/>
  <c r="AH215" i="43"/>
  <c r="AH216" i="43"/>
  <c r="AH282" i="43"/>
  <c r="AH275" i="43"/>
  <c r="AH391" i="43"/>
  <c r="AH403" i="43"/>
  <c r="AH415" i="43"/>
  <c r="AH359" i="43"/>
  <c r="AH341" i="43"/>
  <c r="AH365" i="43"/>
  <c r="AH12" i="44"/>
  <c r="AH13" i="44" s="1"/>
  <c r="AH114" i="44" l="1"/>
  <c r="AH115" i="44" s="1"/>
  <c r="AH158" i="43"/>
  <c r="AH162" i="43" s="1"/>
  <c r="AH375" i="43"/>
  <c r="AH376" i="43" s="1"/>
  <c r="AH105" i="44"/>
  <c r="AH459" i="43"/>
  <c r="AH449" i="43"/>
  <c r="AH363" i="43"/>
  <c r="AH200" i="43"/>
  <c r="AH421" i="43"/>
  <c r="AH117" i="43"/>
  <c r="AH120" i="43" s="1"/>
  <c r="AH374" i="43"/>
  <c r="AH389" i="43"/>
  <c r="AH237" i="43"/>
  <c r="AH231" i="43"/>
  <c r="AH277" i="43"/>
  <c r="AH283" i="43" s="1"/>
  <c r="AH79" i="43"/>
  <c r="AH312" i="43"/>
  <c r="AH262" i="43"/>
  <c r="AH243" i="43"/>
  <c r="AH140" i="43"/>
  <c r="AH145" i="43" s="1"/>
  <c r="AD145" i="43"/>
  <c r="AH22" i="43"/>
  <c r="AH249" i="43"/>
  <c r="AH139" i="43"/>
  <c r="AH28" i="43"/>
  <c r="AH31" i="43" s="1"/>
  <c r="AH19" i="44"/>
  <c r="AH70" i="44"/>
  <c r="AH28" i="44"/>
  <c r="AH77" i="44"/>
  <c r="AH124" i="44"/>
  <c r="AH56" i="44"/>
  <c r="AH95" i="44"/>
  <c r="AH35" i="44"/>
  <c r="AH91" i="44"/>
  <c r="AH130" i="44"/>
  <c r="AH84" i="44"/>
  <c r="AH101" i="44"/>
  <c r="AH113" i="44"/>
  <c r="AH42" i="44"/>
  <c r="AH57" i="44"/>
  <c r="AH63" i="44" s="1"/>
  <c r="AH43" i="44"/>
  <c r="AH49" i="44" s="1"/>
  <c r="AH337" i="43"/>
  <c r="AH345" i="43" s="1"/>
  <c r="AH36" i="43"/>
  <c r="AH39" i="43" s="1"/>
  <c r="AH121" i="43"/>
  <c r="AH125" i="43" s="1"/>
  <c r="AH87" i="43"/>
  <c r="AH90" i="43" s="1"/>
  <c r="AH377" i="43"/>
  <c r="AH383" i="43" s="1"/>
  <c r="AH47" i="43"/>
  <c r="AH49" i="43" s="1"/>
  <c r="AH60" i="43"/>
  <c r="AH63" i="43" s="1"/>
  <c r="AH220" i="43"/>
  <c r="AH225" i="43" s="1"/>
  <c r="AH297" i="43"/>
  <c r="AH298" i="43" s="1"/>
  <c r="AH71" i="43"/>
  <c r="AH75" i="43" s="1"/>
  <c r="AH333" i="43"/>
  <c r="AH336" i="43" s="1"/>
  <c r="AH95" i="43"/>
  <c r="AH98" i="43" s="1"/>
  <c r="AH91" i="43"/>
  <c r="AH94" i="43" s="1"/>
  <c r="AH422" i="43"/>
  <c r="AH428" i="43" s="1"/>
  <c r="AH50" i="43"/>
  <c r="AH52" i="43" s="1"/>
  <c r="AH460" i="43"/>
  <c r="AH463" i="43" s="1"/>
  <c r="AH408" i="43"/>
  <c r="AH414" i="43" s="1"/>
  <c r="AH14" i="43"/>
  <c r="AH18" i="43" s="1"/>
  <c r="AH43" i="43"/>
  <c r="AH46" i="43" s="1"/>
  <c r="AH64" i="43"/>
  <c r="AH67" i="43" s="1"/>
  <c r="AH317" i="43"/>
  <c r="AH322" i="43" s="1"/>
  <c r="AH263" i="43"/>
  <c r="AH266" i="43" s="1"/>
  <c r="AH257" i="43"/>
  <c r="AH258" i="43" s="1"/>
  <c r="AH188" i="43"/>
  <c r="AH194" i="43" s="1"/>
  <c r="AH273" i="43"/>
  <c r="AH276" i="43" s="1"/>
  <c r="AH390" i="43"/>
  <c r="AH393" i="43" s="1"/>
  <c r="AH110" i="43"/>
  <c r="AH113" i="43" s="1"/>
  <c r="AH32" i="43"/>
  <c r="AH35" i="43" s="1"/>
  <c r="AH289" i="43"/>
  <c r="AH296" i="43" s="1"/>
  <c r="AH103" i="43"/>
  <c r="AH105" i="43" s="1"/>
  <c r="AH394" i="43"/>
  <c r="AH400" i="43" s="1"/>
  <c r="AH114" i="43"/>
  <c r="AH116" i="43" s="1"/>
  <c r="AH106" i="43"/>
  <c r="AH109" i="43" s="1"/>
  <c r="AH214" i="43"/>
  <c r="AH219" i="43" s="1"/>
  <c r="AH146" i="43"/>
  <c r="AH151" i="43" s="1"/>
  <c r="AH201" i="43"/>
  <c r="AH206" i="43" s="1"/>
  <c r="AH429" i="43"/>
  <c r="AH435" i="43" s="1"/>
  <c r="AH325" i="43"/>
  <c r="AH328" i="43" s="1"/>
  <c r="AH152" i="43"/>
  <c r="AH157" i="43" s="1"/>
  <c r="AH126" i="43"/>
  <c r="AH132" i="43" s="1"/>
  <c r="AH250" i="43"/>
  <c r="AH256" i="43" s="1"/>
  <c r="AH364" i="43"/>
  <c r="AH370" i="43" s="1"/>
  <c r="AH352" i="43"/>
  <c r="AH358" i="43" s="1"/>
  <c r="AH401" i="43"/>
  <c r="AH407" i="43" s="1"/>
  <c r="AH207" i="43"/>
  <c r="AH213" i="43" s="1"/>
  <c r="AH329" i="43"/>
  <c r="AH332" i="43" s="1"/>
  <c r="AH175" i="43"/>
  <c r="AH180" i="43" s="1"/>
  <c r="AH267" i="43"/>
  <c r="AH272" i="43" s="1"/>
  <c r="AH450" i="43"/>
  <c r="AH456" i="43" s="1"/>
  <c r="AH346" i="43"/>
  <c r="AH351" i="43" s="1"/>
  <c r="AH169" i="43"/>
  <c r="AH174" i="43" s="1"/>
  <c r="AH181" i="43"/>
  <c r="AH187" i="43" s="1"/>
  <c r="AH40" i="43"/>
  <c r="AH42" i="43" s="1"/>
  <c r="AH53" i="43"/>
  <c r="AH55" i="43" s="1"/>
  <c r="AH313" i="43"/>
  <c r="AH316" i="43" s="1"/>
  <c r="AH163" i="43"/>
  <c r="AH168" i="43" s="1"/>
  <c r="AH323" i="43"/>
  <c r="AH324" i="43" s="1"/>
  <c r="AH99" i="43"/>
  <c r="AH102" i="43" s="1"/>
  <c r="AH80" i="43"/>
  <c r="AH82" i="43" s="1"/>
  <c r="AH83" i="43"/>
  <c r="AH86" i="43" s="1"/>
  <c r="AH436" i="43"/>
  <c r="AH442" i="43" s="1"/>
  <c r="AH299" i="43"/>
  <c r="AH305" i="43" s="1"/>
  <c r="AH68" i="43"/>
  <c r="AH70" i="43" s="1"/>
  <c r="AH284" i="43"/>
  <c r="AH288" i="43" s="1"/>
  <c r="AH56" i="43"/>
  <c r="AH59" i="43" s="1"/>
  <c r="AH23" i="43"/>
  <c r="AH27" i="43" s="1"/>
  <c r="AQ12" i="43" l="1"/>
  <c r="AQ13" i="43" s="1"/>
  <c r="AR12" i="43"/>
  <c r="AR13" i="43" s="1"/>
  <c r="AG12" i="43"/>
  <c r="AG13" i="43" s="1"/>
  <c r="AA12" i="43"/>
  <c r="AA13" i="43" s="1"/>
  <c r="R12" i="43"/>
  <c r="W12" i="43" l="1"/>
  <c r="W13" i="43" s="1"/>
  <c r="R13" i="43"/>
  <c r="AB12" i="43" l="1"/>
  <c r="AB13" i="43" s="1"/>
  <c r="AD12" i="43"/>
  <c r="AD13" i="43" s="1"/>
  <c r="AC12" i="43"/>
  <c r="AC13" i="43" s="1"/>
  <c r="AH12" i="43" l="1"/>
  <c r="AH13" i="43" s="1"/>
  <c r="AS12" i="43"/>
  <c r="AS13" i="43" s="1"/>
  <c r="X135" i="44" l="1"/>
  <c r="X136" i="44"/>
  <c r="X137" i="44"/>
  <c r="X138" i="44"/>
  <c r="X139" i="44"/>
  <c r="X140" i="44"/>
  <c r="X141" i="44"/>
  <c r="X142" i="44"/>
  <c r="X143" i="44"/>
  <c r="X144" i="44"/>
  <c r="X131" i="44" l="1"/>
  <c r="Q14" i="47" s="1"/>
  <c r="X134" i="44"/>
  <c r="K135" i="44" l="1"/>
  <c r="K136" i="44"/>
  <c r="K137" i="44"/>
  <c r="K138" i="44"/>
  <c r="K139" i="44"/>
  <c r="K140" i="44"/>
  <c r="K141" i="44"/>
  <c r="K142" i="44"/>
  <c r="K143" i="44"/>
  <c r="K144" i="44"/>
  <c r="K468" i="43"/>
  <c r="K469" i="43"/>
  <c r="K470" i="43"/>
  <c r="D29" i="47" s="1"/>
  <c r="K471" i="43"/>
  <c r="K472" i="43"/>
  <c r="K473" i="43"/>
  <c r="K474" i="43"/>
  <c r="K475" i="43"/>
  <c r="K476" i="43"/>
  <c r="D35" i="47" s="1"/>
  <c r="K477" i="43"/>
  <c r="D36" i="47" s="1"/>
  <c r="D34" i="47" l="1"/>
  <c r="D28" i="47"/>
  <c r="D33" i="47"/>
  <c r="D30" i="47"/>
  <c r="D32" i="47"/>
  <c r="D31" i="47"/>
  <c r="D27" i="47"/>
  <c r="K134" i="44"/>
  <c r="D23" i="47"/>
  <c r="K467" i="43"/>
  <c r="D26" i="47" l="1"/>
  <c r="L468" i="43" l="1"/>
  <c r="M468" i="43"/>
  <c r="L469" i="43"/>
  <c r="M469" i="43"/>
  <c r="L470" i="43"/>
  <c r="M470" i="43"/>
  <c r="L471" i="43"/>
  <c r="M471" i="43"/>
  <c r="L472" i="43"/>
  <c r="M472" i="43"/>
  <c r="L473" i="43"/>
  <c r="M473" i="43"/>
  <c r="L474" i="43"/>
  <c r="M474" i="43"/>
  <c r="L475" i="43"/>
  <c r="M475" i="43"/>
  <c r="L476" i="43"/>
  <c r="M476" i="43"/>
  <c r="L477" i="43"/>
  <c r="M477" i="43"/>
  <c r="L135" i="44"/>
  <c r="M135" i="44"/>
  <c r="L136" i="44"/>
  <c r="M136" i="44"/>
  <c r="L137" i="44"/>
  <c r="M137" i="44"/>
  <c r="L138" i="44"/>
  <c r="M138" i="44"/>
  <c r="L139" i="44"/>
  <c r="M139" i="44"/>
  <c r="L140" i="44"/>
  <c r="M140" i="44"/>
  <c r="L141" i="44"/>
  <c r="M141" i="44"/>
  <c r="L142" i="44"/>
  <c r="M142" i="44"/>
  <c r="L143" i="44"/>
  <c r="M143" i="44"/>
  <c r="L144" i="44"/>
  <c r="M144" i="44"/>
  <c r="E34" i="47" l="1"/>
  <c r="E31" i="47"/>
  <c r="F35" i="47"/>
  <c r="F32" i="47"/>
  <c r="F29" i="47"/>
  <c r="E35" i="47"/>
  <c r="E32" i="47"/>
  <c r="E29" i="47"/>
  <c r="F34" i="47"/>
  <c r="F31" i="47"/>
  <c r="F28" i="47"/>
  <c r="E28" i="47"/>
  <c r="F36" i="47"/>
  <c r="F33" i="47"/>
  <c r="F30" i="47"/>
  <c r="F27" i="47"/>
  <c r="E36" i="47"/>
  <c r="E33" i="47"/>
  <c r="E30" i="47"/>
  <c r="E27" i="47"/>
  <c r="L134" i="44"/>
  <c r="M134" i="44"/>
  <c r="L467" i="43"/>
  <c r="M467" i="43"/>
  <c r="AE468" i="43" l="1"/>
  <c r="AE469" i="43"/>
  <c r="AE470" i="43"/>
  <c r="AE471" i="43"/>
  <c r="AE472" i="43"/>
  <c r="AE473" i="43"/>
  <c r="AE474" i="43"/>
  <c r="AE475" i="43"/>
  <c r="AE476" i="43"/>
  <c r="AE477" i="43"/>
  <c r="AK468" i="43"/>
  <c r="AK469" i="43"/>
  <c r="AK470" i="43"/>
  <c r="AK471" i="43"/>
  <c r="AK472" i="43"/>
  <c r="AK473" i="43"/>
  <c r="AK474" i="43"/>
  <c r="AK475" i="43"/>
  <c r="AK476" i="43"/>
  <c r="AK477" i="43"/>
  <c r="BA14" i="43"/>
  <c r="BB14" i="43"/>
  <c r="BA15" i="43"/>
  <c r="BB15" i="43"/>
  <c r="BA16" i="43"/>
  <c r="BB16" i="43"/>
  <c r="BA17" i="43"/>
  <c r="BB17" i="43"/>
  <c r="BA19" i="43"/>
  <c r="BB19" i="43"/>
  <c r="BA20" i="43"/>
  <c r="BB20" i="43"/>
  <c r="BA21" i="43"/>
  <c r="BB21" i="43"/>
  <c r="BA23" i="43"/>
  <c r="BB23" i="43"/>
  <c r="BA24" i="43"/>
  <c r="BB24" i="43"/>
  <c r="BA25" i="43"/>
  <c r="BB25" i="43"/>
  <c r="BA26" i="43"/>
  <c r="BB26" i="43"/>
  <c r="BA28" i="43"/>
  <c r="BB28" i="43"/>
  <c r="BA29" i="43"/>
  <c r="BB29" i="43"/>
  <c r="BA30" i="43"/>
  <c r="BB30" i="43"/>
  <c r="BA32" i="43"/>
  <c r="BB32" i="43"/>
  <c r="BA33" i="43"/>
  <c r="BB33" i="43"/>
  <c r="BA34" i="43"/>
  <c r="BB34" i="43"/>
  <c r="BA36" i="43"/>
  <c r="BB36" i="43"/>
  <c r="BA37" i="43"/>
  <c r="BB37" i="43"/>
  <c r="BA38" i="43"/>
  <c r="BB38" i="43"/>
  <c r="BA40" i="43"/>
  <c r="BB40" i="43"/>
  <c r="BA41" i="43"/>
  <c r="BB41" i="43"/>
  <c r="BA43" i="43"/>
  <c r="BB43" i="43"/>
  <c r="BA44" i="43"/>
  <c r="BB44" i="43"/>
  <c r="BA45" i="43"/>
  <c r="BB45" i="43"/>
  <c r="BA47" i="43"/>
  <c r="BB47" i="43"/>
  <c r="BA48" i="43"/>
  <c r="BB48" i="43"/>
  <c r="BA50" i="43"/>
  <c r="BB50" i="43"/>
  <c r="BA51" i="43"/>
  <c r="BB51" i="43"/>
  <c r="BA53" i="43"/>
  <c r="BB53" i="43"/>
  <c r="BA54" i="43"/>
  <c r="BB54" i="43"/>
  <c r="BA56" i="43"/>
  <c r="BB56" i="43"/>
  <c r="BA57" i="43"/>
  <c r="BB57" i="43"/>
  <c r="BA58" i="43"/>
  <c r="BB58" i="43"/>
  <c r="BA60" i="43"/>
  <c r="BB60" i="43"/>
  <c r="BA61" i="43"/>
  <c r="BB61" i="43"/>
  <c r="BA62" i="43"/>
  <c r="BB62" i="43"/>
  <c r="BA64" i="43"/>
  <c r="BB64" i="43"/>
  <c r="BA65" i="43"/>
  <c r="BB65" i="43"/>
  <c r="BA66" i="43"/>
  <c r="BB66" i="43"/>
  <c r="BA68" i="43"/>
  <c r="BB68" i="43"/>
  <c r="BA69" i="43"/>
  <c r="BB69" i="43"/>
  <c r="BA71" i="43"/>
  <c r="BB71" i="43"/>
  <c r="BA72" i="43"/>
  <c r="BB72" i="43"/>
  <c r="BA73" i="43"/>
  <c r="BB73" i="43"/>
  <c r="BA74" i="43"/>
  <c r="BB74" i="43"/>
  <c r="BA76" i="43"/>
  <c r="BB76" i="43"/>
  <c r="BA77" i="43"/>
  <c r="BB77" i="43"/>
  <c r="BA78" i="43"/>
  <c r="BB78" i="43"/>
  <c r="BA80" i="43"/>
  <c r="BB80" i="43"/>
  <c r="BA81" i="43"/>
  <c r="BB81" i="43"/>
  <c r="BA83" i="43"/>
  <c r="BB83" i="43"/>
  <c r="BA84" i="43"/>
  <c r="BB84" i="43"/>
  <c r="BA85" i="43"/>
  <c r="BB85" i="43"/>
  <c r="BA87" i="43"/>
  <c r="BB87" i="43"/>
  <c r="BA88" i="43"/>
  <c r="BB88" i="43"/>
  <c r="BA89" i="43"/>
  <c r="BB89" i="43"/>
  <c r="BA91" i="43"/>
  <c r="BB91" i="43"/>
  <c r="BA92" i="43"/>
  <c r="BB92" i="43"/>
  <c r="BA93" i="43"/>
  <c r="BB93" i="43"/>
  <c r="BA95" i="43"/>
  <c r="BB95" i="43"/>
  <c r="BA96" i="43"/>
  <c r="BB96" i="43"/>
  <c r="BA97" i="43"/>
  <c r="BB97" i="43"/>
  <c r="BA99" i="43"/>
  <c r="BB99" i="43"/>
  <c r="BA100" i="43"/>
  <c r="BB100" i="43"/>
  <c r="BA101" i="43"/>
  <c r="BB101" i="43"/>
  <c r="BA103" i="43"/>
  <c r="BB103" i="43"/>
  <c r="BA104" i="43"/>
  <c r="BB104" i="43"/>
  <c r="BA106" i="43"/>
  <c r="BB106" i="43"/>
  <c r="BA107" i="43"/>
  <c r="BB107" i="43"/>
  <c r="BA108" i="43"/>
  <c r="BB108" i="43"/>
  <c r="BA110" i="43"/>
  <c r="BB110" i="43"/>
  <c r="BA111" i="43"/>
  <c r="BB111" i="43"/>
  <c r="BA112" i="43"/>
  <c r="BB112" i="43"/>
  <c r="BA114" i="43"/>
  <c r="BB114" i="43"/>
  <c r="BA115" i="43"/>
  <c r="BB115" i="43"/>
  <c r="BA117" i="43"/>
  <c r="BB117" i="43"/>
  <c r="BA118" i="43"/>
  <c r="BB118" i="43"/>
  <c r="BA119" i="43"/>
  <c r="BB119" i="43"/>
  <c r="BA121" i="43"/>
  <c r="BB121" i="43"/>
  <c r="BA122" i="43"/>
  <c r="BB122" i="43"/>
  <c r="BA123" i="43"/>
  <c r="BB123" i="43"/>
  <c r="BA124" i="43"/>
  <c r="BB124" i="43"/>
  <c r="BA126" i="43"/>
  <c r="BB126" i="43"/>
  <c r="BA127" i="43"/>
  <c r="BB127" i="43"/>
  <c r="BA128" i="43"/>
  <c r="BB128" i="43"/>
  <c r="BA129" i="43"/>
  <c r="BB129" i="43"/>
  <c r="BA130" i="43"/>
  <c r="BB130" i="43"/>
  <c r="BA131" i="43"/>
  <c r="BB131" i="43"/>
  <c r="BA133" i="43"/>
  <c r="BB133" i="43"/>
  <c r="BA134" i="43"/>
  <c r="BB134" i="43"/>
  <c r="BA135" i="43"/>
  <c r="BB135" i="43"/>
  <c r="BA136" i="43"/>
  <c r="BB136" i="43"/>
  <c r="BA137" i="43"/>
  <c r="BB137" i="43"/>
  <c r="BA138" i="43"/>
  <c r="BB138" i="43"/>
  <c r="BA140" i="43"/>
  <c r="BB140" i="43"/>
  <c r="BA141" i="43"/>
  <c r="BB141" i="43"/>
  <c r="BA142" i="43"/>
  <c r="BB142" i="43"/>
  <c r="BA143" i="43"/>
  <c r="BB143" i="43"/>
  <c r="BA144" i="43"/>
  <c r="BB144" i="43"/>
  <c r="BA146" i="43"/>
  <c r="BB146" i="43"/>
  <c r="BA147" i="43"/>
  <c r="BB147" i="43"/>
  <c r="BA148" i="43"/>
  <c r="BB148" i="43"/>
  <c r="BA149" i="43"/>
  <c r="BB149" i="43"/>
  <c r="BA150" i="43"/>
  <c r="BB150" i="43"/>
  <c r="BA152" i="43"/>
  <c r="BB152" i="43"/>
  <c r="BA153" i="43"/>
  <c r="BB153" i="43"/>
  <c r="BA154" i="43"/>
  <c r="BB154" i="43"/>
  <c r="BA155" i="43"/>
  <c r="BB155" i="43"/>
  <c r="BA156" i="43"/>
  <c r="BB156" i="43"/>
  <c r="BA158" i="43"/>
  <c r="BB158" i="43"/>
  <c r="BA159" i="43"/>
  <c r="BB159" i="43"/>
  <c r="BA160" i="43"/>
  <c r="BB160" i="43"/>
  <c r="BA161" i="43"/>
  <c r="BB161" i="43"/>
  <c r="BA163" i="43"/>
  <c r="BB163" i="43"/>
  <c r="BA164" i="43"/>
  <c r="BB164" i="43"/>
  <c r="BA165" i="43"/>
  <c r="BB165" i="43"/>
  <c r="BA166" i="43"/>
  <c r="BB166" i="43"/>
  <c r="BA167" i="43"/>
  <c r="BB167" i="43"/>
  <c r="BA169" i="43"/>
  <c r="BB169" i="43"/>
  <c r="BA170" i="43"/>
  <c r="BB170" i="43"/>
  <c r="BA171" i="43"/>
  <c r="BB171" i="43"/>
  <c r="BA172" i="43"/>
  <c r="BB172" i="43"/>
  <c r="BA173" i="43"/>
  <c r="BB173" i="43"/>
  <c r="BA175" i="43"/>
  <c r="BB175" i="43"/>
  <c r="BA176" i="43"/>
  <c r="BB176" i="43"/>
  <c r="BA177" i="43"/>
  <c r="BB177" i="43"/>
  <c r="BA178" i="43"/>
  <c r="BB178" i="43"/>
  <c r="BA179" i="43"/>
  <c r="BB179" i="43"/>
  <c r="BA181" i="43"/>
  <c r="BB181" i="43"/>
  <c r="BA182" i="43"/>
  <c r="BB182" i="43"/>
  <c r="BA183" i="43"/>
  <c r="BB183" i="43"/>
  <c r="BA184" i="43"/>
  <c r="BB184" i="43"/>
  <c r="BA185" i="43"/>
  <c r="BB185" i="43"/>
  <c r="BA186" i="43"/>
  <c r="BB186" i="43"/>
  <c r="BA188" i="43"/>
  <c r="BB188" i="43"/>
  <c r="BA189" i="43"/>
  <c r="BB189" i="43"/>
  <c r="BA190" i="43"/>
  <c r="BB190" i="43"/>
  <c r="BA191" i="43"/>
  <c r="BB191" i="43"/>
  <c r="BA192" i="43"/>
  <c r="BB192" i="43"/>
  <c r="BA193" i="43"/>
  <c r="BB193" i="43"/>
  <c r="BA195" i="43"/>
  <c r="BB195" i="43"/>
  <c r="BA196" i="43"/>
  <c r="BB196" i="43"/>
  <c r="BA197" i="43"/>
  <c r="BB197" i="43"/>
  <c r="BA198" i="43"/>
  <c r="BB198" i="43"/>
  <c r="BA199" i="43"/>
  <c r="BB199" i="43"/>
  <c r="BA201" i="43"/>
  <c r="BB201" i="43"/>
  <c r="BA202" i="43"/>
  <c r="BB202" i="43"/>
  <c r="BA203" i="43"/>
  <c r="BB203" i="43"/>
  <c r="BA204" i="43"/>
  <c r="BB204" i="43"/>
  <c r="BA205" i="43"/>
  <c r="BB205" i="43"/>
  <c r="BA207" i="43"/>
  <c r="BB207" i="43"/>
  <c r="BA208" i="43"/>
  <c r="BB208" i="43"/>
  <c r="BA209" i="43"/>
  <c r="BB209" i="43"/>
  <c r="BA210" i="43"/>
  <c r="BB210" i="43"/>
  <c r="BA211" i="43"/>
  <c r="BB211" i="43"/>
  <c r="BA212" i="43"/>
  <c r="BB212" i="43"/>
  <c r="BA214" i="43"/>
  <c r="BB214" i="43"/>
  <c r="BA215" i="43"/>
  <c r="BB215" i="43"/>
  <c r="BA216" i="43"/>
  <c r="BB216" i="43"/>
  <c r="BA217" i="43"/>
  <c r="BB217" i="43"/>
  <c r="BA218" i="43"/>
  <c r="BB218" i="43"/>
  <c r="BA220" i="43"/>
  <c r="BB220" i="43"/>
  <c r="BA221" i="43"/>
  <c r="BB221" i="43"/>
  <c r="BA222" i="43"/>
  <c r="BB222" i="43"/>
  <c r="BA223" i="43"/>
  <c r="BB223" i="43"/>
  <c r="BA224" i="43"/>
  <c r="BB224" i="43"/>
  <c r="BA226" i="43"/>
  <c r="BB226" i="43"/>
  <c r="BA227" i="43"/>
  <c r="BB227" i="43"/>
  <c r="BA228" i="43"/>
  <c r="BB228" i="43"/>
  <c r="BA229" i="43"/>
  <c r="BB229" i="43"/>
  <c r="BA230" i="43"/>
  <c r="BB230" i="43"/>
  <c r="BA232" i="43"/>
  <c r="BB232" i="43"/>
  <c r="BA233" i="43"/>
  <c r="BB233" i="43"/>
  <c r="BA234" i="43"/>
  <c r="BB234" i="43"/>
  <c r="BA235" i="43"/>
  <c r="BB235" i="43"/>
  <c r="BA236" i="43"/>
  <c r="BB236" i="43"/>
  <c r="BA238" i="43"/>
  <c r="BB238" i="43"/>
  <c r="BA239" i="43"/>
  <c r="BB239" i="43"/>
  <c r="BA240" i="43"/>
  <c r="BB240" i="43"/>
  <c r="BA241" i="43"/>
  <c r="BB241" i="43"/>
  <c r="BA242" i="43"/>
  <c r="BB242" i="43"/>
  <c r="BA244" i="43"/>
  <c r="BB244" i="43"/>
  <c r="BA245" i="43"/>
  <c r="BB245" i="43"/>
  <c r="BA246" i="43"/>
  <c r="BB246" i="43"/>
  <c r="BA247" i="43"/>
  <c r="BB247" i="43"/>
  <c r="BA248" i="43"/>
  <c r="BB248" i="43"/>
  <c r="BA250" i="43"/>
  <c r="BB250" i="43"/>
  <c r="BA251" i="43"/>
  <c r="BB251" i="43"/>
  <c r="BA252" i="43"/>
  <c r="BB252" i="43"/>
  <c r="BA253" i="43"/>
  <c r="BB253" i="43"/>
  <c r="BA254" i="43"/>
  <c r="BB254" i="43"/>
  <c r="BA255" i="43"/>
  <c r="BB255" i="43"/>
  <c r="BA257" i="43"/>
  <c r="BA258" i="43" s="1"/>
  <c r="BB257" i="43"/>
  <c r="BB258" i="43" s="1"/>
  <c r="BA259" i="43"/>
  <c r="BB259" i="43"/>
  <c r="BA260" i="43"/>
  <c r="BB260" i="43"/>
  <c r="BA261" i="43"/>
  <c r="BB261" i="43"/>
  <c r="BA263" i="43"/>
  <c r="BB263" i="43"/>
  <c r="BA264" i="43"/>
  <c r="BB264" i="43"/>
  <c r="BA265" i="43"/>
  <c r="BB265" i="43"/>
  <c r="BA267" i="43"/>
  <c r="BB267" i="43"/>
  <c r="BA268" i="43"/>
  <c r="BB268" i="43"/>
  <c r="BA269" i="43"/>
  <c r="BB269" i="43"/>
  <c r="BA270" i="43"/>
  <c r="BB270" i="43"/>
  <c r="BA271" i="43"/>
  <c r="BB271" i="43"/>
  <c r="BA273" i="43"/>
  <c r="BB273" i="43"/>
  <c r="BA274" i="43"/>
  <c r="BB274" i="43"/>
  <c r="BA275" i="43"/>
  <c r="BB275" i="43"/>
  <c r="BA277" i="43"/>
  <c r="BB277" i="43"/>
  <c r="BA278" i="43"/>
  <c r="BB278" i="43"/>
  <c r="BA279" i="43"/>
  <c r="BB279" i="43"/>
  <c r="BA280" i="43"/>
  <c r="BB280" i="43"/>
  <c r="BA281" i="43"/>
  <c r="BB281" i="43"/>
  <c r="BA282" i="43"/>
  <c r="BB282" i="43"/>
  <c r="BA284" i="43"/>
  <c r="BB284" i="43"/>
  <c r="BA285" i="43"/>
  <c r="BB285" i="43"/>
  <c r="BA286" i="43"/>
  <c r="BB286" i="43"/>
  <c r="BA287" i="43"/>
  <c r="BB287" i="43"/>
  <c r="BA289" i="43"/>
  <c r="BB289" i="43"/>
  <c r="BA290" i="43"/>
  <c r="BB290" i="43"/>
  <c r="BA291" i="43"/>
  <c r="BB291" i="43"/>
  <c r="BA292" i="43"/>
  <c r="BB292" i="43"/>
  <c r="BA293" i="43"/>
  <c r="BB293" i="43"/>
  <c r="BA294" i="43"/>
  <c r="BB294" i="43"/>
  <c r="BA295" i="43"/>
  <c r="BB295" i="43"/>
  <c r="BA297" i="43"/>
  <c r="BA298" i="43" s="1"/>
  <c r="BB297" i="43"/>
  <c r="BB298" i="43" s="1"/>
  <c r="BA299" i="43"/>
  <c r="BB299" i="43"/>
  <c r="BA300" i="43"/>
  <c r="BB300" i="43"/>
  <c r="BA301" i="43"/>
  <c r="BB301" i="43"/>
  <c r="BA302" i="43"/>
  <c r="BB302" i="43"/>
  <c r="BA303" i="43"/>
  <c r="BB303" i="43"/>
  <c r="BA304" i="43"/>
  <c r="BB304" i="43"/>
  <c r="BA306" i="43"/>
  <c r="BB306" i="43"/>
  <c r="BA307" i="43"/>
  <c r="BB307" i="43"/>
  <c r="BA308" i="43"/>
  <c r="BB308" i="43"/>
  <c r="BA309" i="43"/>
  <c r="BB309" i="43"/>
  <c r="BA310" i="43"/>
  <c r="BB310" i="43"/>
  <c r="BA311" i="43"/>
  <c r="BB311" i="43"/>
  <c r="BA313" i="43"/>
  <c r="BB313" i="43"/>
  <c r="BA314" i="43"/>
  <c r="BB314" i="43"/>
  <c r="BA315" i="43"/>
  <c r="BB315" i="43"/>
  <c r="BA317" i="43"/>
  <c r="BB317" i="43"/>
  <c r="BA318" i="43"/>
  <c r="BB318" i="43"/>
  <c r="BA319" i="43"/>
  <c r="BB319" i="43"/>
  <c r="BA320" i="43"/>
  <c r="BB320" i="43"/>
  <c r="BA321" i="43"/>
  <c r="BB321" i="43"/>
  <c r="BA323" i="43"/>
  <c r="BA324" i="43" s="1"/>
  <c r="BB323" i="43"/>
  <c r="BB324" i="43" s="1"/>
  <c r="BA325" i="43"/>
  <c r="BB325" i="43"/>
  <c r="BA326" i="43"/>
  <c r="BB326" i="43"/>
  <c r="BA327" i="43"/>
  <c r="BB327" i="43"/>
  <c r="BA329" i="43"/>
  <c r="BB329" i="43"/>
  <c r="BA330" i="43"/>
  <c r="BB330" i="43"/>
  <c r="BA331" i="43"/>
  <c r="BB331" i="43"/>
  <c r="BA333" i="43"/>
  <c r="BB333" i="43"/>
  <c r="BA335" i="43"/>
  <c r="BB335" i="43"/>
  <c r="BA337" i="43"/>
  <c r="BB337" i="43"/>
  <c r="BA338" i="43"/>
  <c r="BB338" i="43"/>
  <c r="BA339" i="43"/>
  <c r="BB339" i="43"/>
  <c r="BA340" i="43"/>
  <c r="BB340" i="43"/>
  <c r="BA341" i="43"/>
  <c r="BB341" i="43"/>
  <c r="BA342" i="43"/>
  <c r="BB342" i="43"/>
  <c r="BA343" i="43"/>
  <c r="BB343" i="43"/>
  <c r="BA344" i="43"/>
  <c r="BB344" i="43"/>
  <c r="BA346" i="43"/>
  <c r="BB346" i="43"/>
  <c r="BA347" i="43"/>
  <c r="BB347" i="43"/>
  <c r="BA348" i="43"/>
  <c r="BB348" i="43"/>
  <c r="BA349" i="43"/>
  <c r="BB349" i="43"/>
  <c r="BA350" i="43"/>
  <c r="BB350" i="43"/>
  <c r="BA352" i="43"/>
  <c r="BB352" i="43"/>
  <c r="BA353" i="43"/>
  <c r="BB353" i="43"/>
  <c r="BA354" i="43"/>
  <c r="BB354" i="43"/>
  <c r="BA355" i="43"/>
  <c r="BB355" i="43"/>
  <c r="BA356" i="43"/>
  <c r="BB356" i="43"/>
  <c r="BA357" i="43"/>
  <c r="BB357" i="43"/>
  <c r="BA359" i="43"/>
  <c r="BB359" i="43"/>
  <c r="BA360" i="43"/>
  <c r="BB360" i="43"/>
  <c r="BA361" i="43"/>
  <c r="BB361" i="43"/>
  <c r="BA362" i="43"/>
  <c r="BB362" i="43"/>
  <c r="BA364" i="43"/>
  <c r="BB364" i="43"/>
  <c r="BA365" i="43"/>
  <c r="BB365" i="43"/>
  <c r="BA366" i="43"/>
  <c r="BB366" i="43"/>
  <c r="BA367" i="43"/>
  <c r="BB367" i="43"/>
  <c r="BA368" i="43"/>
  <c r="BB368" i="43"/>
  <c r="BA369" i="43"/>
  <c r="BB369" i="43"/>
  <c r="BA371" i="43"/>
  <c r="BB371" i="43"/>
  <c r="BA372" i="43"/>
  <c r="BB372" i="43"/>
  <c r="BA373" i="43"/>
  <c r="BB373" i="43"/>
  <c r="BA375" i="43"/>
  <c r="BA376" i="43" s="1"/>
  <c r="BB375" i="43"/>
  <c r="BB376" i="43" s="1"/>
  <c r="BA377" i="43"/>
  <c r="BB377" i="43"/>
  <c r="BA378" i="43"/>
  <c r="BB378" i="43"/>
  <c r="BA379" i="43"/>
  <c r="BB379" i="43"/>
  <c r="BA380" i="43"/>
  <c r="BB380" i="43"/>
  <c r="BA381" i="43"/>
  <c r="BB381" i="43"/>
  <c r="BA382" i="43"/>
  <c r="BB382" i="43"/>
  <c r="BA384" i="43"/>
  <c r="BB384" i="43"/>
  <c r="BA385" i="43"/>
  <c r="BB385" i="43"/>
  <c r="BA386" i="43"/>
  <c r="BB386" i="43"/>
  <c r="BA387" i="43"/>
  <c r="BB387" i="43"/>
  <c r="BA388" i="43"/>
  <c r="BB388" i="43"/>
  <c r="BA390" i="43"/>
  <c r="BB390" i="43"/>
  <c r="BA391" i="43"/>
  <c r="BB391" i="43"/>
  <c r="BA392" i="43"/>
  <c r="BB392" i="43"/>
  <c r="BA394" i="43"/>
  <c r="BB394" i="43"/>
  <c r="BA395" i="43"/>
  <c r="BB395" i="43"/>
  <c r="BA396" i="43"/>
  <c r="BB396" i="43"/>
  <c r="BA397" i="43"/>
  <c r="BB397" i="43"/>
  <c r="BA398" i="43"/>
  <c r="BB398" i="43"/>
  <c r="BA399" i="43"/>
  <c r="BB399" i="43"/>
  <c r="BA401" i="43"/>
  <c r="BB401" i="43"/>
  <c r="BA402" i="43"/>
  <c r="BB402" i="43"/>
  <c r="BA403" i="43"/>
  <c r="BB403" i="43"/>
  <c r="BA404" i="43"/>
  <c r="BB404" i="43"/>
  <c r="BA405" i="43"/>
  <c r="BB405" i="43"/>
  <c r="BA406" i="43"/>
  <c r="BB406" i="43"/>
  <c r="BA408" i="43"/>
  <c r="BB408" i="43"/>
  <c r="BA409" i="43"/>
  <c r="BB409" i="43"/>
  <c r="BA410" i="43"/>
  <c r="BB410" i="43"/>
  <c r="BA411" i="43"/>
  <c r="BB411" i="43"/>
  <c r="BA412" i="43"/>
  <c r="BB412" i="43"/>
  <c r="BA413" i="43"/>
  <c r="BB413" i="43"/>
  <c r="BA415" i="43"/>
  <c r="BB415" i="43"/>
  <c r="BA416" i="43"/>
  <c r="BB416" i="43"/>
  <c r="BA417" i="43"/>
  <c r="BB417" i="43"/>
  <c r="BA418" i="43"/>
  <c r="BB418" i="43"/>
  <c r="BA419" i="43"/>
  <c r="BB419" i="43"/>
  <c r="BA420" i="43"/>
  <c r="BB420" i="43"/>
  <c r="BA422" i="43"/>
  <c r="BB422" i="43"/>
  <c r="BA423" i="43"/>
  <c r="BB423" i="43"/>
  <c r="BA424" i="43"/>
  <c r="BB424" i="43"/>
  <c r="BA425" i="43"/>
  <c r="BB425" i="43"/>
  <c r="BA426" i="43"/>
  <c r="BB426" i="43"/>
  <c r="BA427" i="43"/>
  <c r="BB427" i="43"/>
  <c r="BA429" i="43"/>
  <c r="BB429" i="43"/>
  <c r="BA430" i="43"/>
  <c r="BB430" i="43"/>
  <c r="BA431" i="43"/>
  <c r="BB431" i="43"/>
  <c r="BA432" i="43"/>
  <c r="BB432" i="43"/>
  <c r="BA433" i="43"/>
  <c r="BB433" i="43"/>
  <c r="BA434" i="43"/>
  <c r="BB434" i="43"/>
  <c r="BA436" i="43"/>
  <c r="BB436" i="43"/>
  <c r="BA437" i="43"/>
  <c r="BB437" i="43"/>
  <c r="BA438" i="43"/>
  <c r="BB438" i="43"/>
  <c r="BA439" i="43"/>
  <c r="BB439" i="43"/>
  <c r="BA440" i="43"/>
  <c r="BB440" i="43"/>
  <c r="BA441" i="43"/>
  <c r="BB441" i="43"/>
  <c r="BA443" i="43"/>
  <c r="BB443" i="43"/>
  <c r="BA444" i="43"/>
  <c r="BB444" i="43"/>
  <c r="BA445" i="43"/>
  <c r="BB445" i="43"/>
  <c r="BA446" i="43"/>
  <c r="BB446" i="43"/>
  <c r="BA447" i="43"/>
  <c r="BB447" i="43"/>
  <c r="BA448" i="43"/>
  <c r="BB448" i="43"/>
  <c r="BA450" i="43"/>
  <c r="BB450" i="43"/>
  <c r="BA451" i="43"/>
  <c r="BB451" i="43"/>
  <c r="BA452" i="43"/>
  <c r="BB452" i="43"/>
  <c r="BA453" i="43"/>
  <c r="BB453" i="43"/>
  <c r="BA454" i="43"/>
  <c r="BB454" i="43"/>
  <c r="BA455" i="43"/>
  <c r="BB455" i="43"/>
  <c r="BA457" i="43"/>
  <c r="BB457" i="43"/>
  <c r="BA458" i="43"/>
  <c r="BB458" i="43"/>
  <c r="BA460" i="43"/>
  <c r="BB460" i="43"/>
  <c r="BA461" i="43"/>
  <c r="BB461" i="43"/>
  <c r="BA462" i="43"/>
  <c r="BB462" i="43"/>
  <c r="BA116" i="43" l="1"/>
  <c r="BA55" i="43"/>
  <c r="BA42" i="43"/>
  <c r="BB105" i="43"/>
  <c r="BA459" i="43"/>
  <c r="BB102" i="43"/>
  <c r="BB98" i="43"/>
  <c r="BB90" i="43"/>
  <c r="BB86" i="43"/>
  <c r="BA105" i="43"/>
  <c r="BA456" i="43"/>
  <c r="BA428" i="43"/>
  <c r="BA421" i="43"/>
  <c r="BA414" i="43"/>
  <c r="BA407" i="43"/>
  <c r="BA393" i="43"/>
  <c r="BA374" i="43"/>
  <c r="BA266" i="43"/>
  <c r="BA262" i="43"/>
  <c r="BA113" i="43"/>
  <c r="BA109" i="43"/>
  <c r="BA39" i="43"/>
  <c r="BA35" i="43"/>
  <c r="BA31" i="43"/>
  <c r="BB336" i="43"/>
  <c r="BB459" i="43"/>
  <c r="BB374" i="43"/>
  <c r="BB266" i="43"/>
  <c r="BB262" i="43"/>
  <c r="BB116" i="43"/>
  <c r="BB113" i="43"/>
  <c r="BB55" i="43"/>
  <c r="BB42" i="43"/>
  <c r="BB39" i="43"/>
  <c r="BB35" i="43"/>
  <c r="BB31" i="43"/>
  <c r="BA370" i="43"/>
  <c r="BA351" i="43"/>
  <c r="BA272" i="43"/>
  <c r="BA249" i="43"/>
  <c r="BA231" i="43"/>
  <c r="BA206" i="43"/>
  <c r="BA174" i="43"/>
  <c r="BA162" i="43"/>
  <c r="BA139" i="43"/>
  <c r="BA132" i="43"/>
  <c r="BA435" i="43"/>
  <c r="BB332" i="43"/>
  <c r="BB328" i="43"/>
  <c r="BB276" i="43"/>
  <c r="BB82" i="43"/>
  <c r="BA296" i="43"/>
  <c r="BB463" i="43"/>
  <c r="BB363" i="43"/>
  <c r="BB358" i="43"/>
  <c r="BB322" i="43"/>
  <c r="BB316" i="43"/>
  <c r="BB312" i="43"/>
  <c r="BB305" i="43"/>
  <c r="BB288" i="43"/>
  <c r="BB283" i="43"/>
  <c r="BB256" i="43"/>
  <c r="BB237" i="43"/>
  <c r="BB219" i="43"/>
  <c r="BB213" i="43"/>
  <c r="BB180" i="43"/>
  <c r="BB151" i="43"/>
  <c r="BB125" i="43"/>
  <c r="BB120" i="43"/>
  <c r="BB79" i="43"/>
  <c r="BB70" i="43"/>
  <c r="BB67" i="43"/>
  <c r="BB63" i="43"/>
  <c r="BB59" i="43"/>
  <c r="BB49" i="43"/>
  <c r="BB46" i="43"/>
  <c r="BB27" i="43"/>
  <c r="BB22" i="43"/>
  <c r="BA145" i="43"/>
  <c r="BA463" i="43"/>
  <c r="BA363" i="43"/>
  <c r="BA358" i="43"/>
  <c r="BA336" i="43"/>
  <c r="BA332" i="43"/>
  <c r="BA328" i="43"/>
  <c r="BA322" i="43"/>
  <c r="BA316" i="43"/>
  <c r="BA312" i="43"/>
  <c r="BA305" i="43"/>
  <c r="BA288" i="43"/>
  <c r="BA283" i="43"/>
  <c r="BA276" i="43"/>
  <c r="BA256" i="43"/>
  <c r="BA237" i="43"/>
  <c r="BA219" i="43"/>
  <c r="BA213" i="43"/>
  <c r="BA180" i="43"/>
  <c r="BA151" i="43"/>
  <c r="BA125" i="43"/>
  <c r="BA120" i="43"/>
  <c r="BA82" i="43"/>
  <c r="BA79" i="43"/>
  <c r="BA70" i="43"/>
  <c r="BA67" i="43"/>
  <c r="BA63" i="43"/>
  <c r="BA59" i="43"/>
  <c r="BA49" i="43"/>
  <c r="BA46" i="43"/>
  <c r="BA27" i="43"/>
  <c r="BA22" i="43"/>
  <c r="BA442" i="43"/>
  <c r="BA400" i="43"/>
  <c r="BB389" i="43"/>
  <c r="BB383" i="43"/>
  <c r="BB345" i="43"/>
  <c r="BB243" i="43"/>
  <c r="BB225" i="43"/>
  <c r="BB200" i="43"/>
  <c r="BB194" i="43"/>
  <c r="BB187" i="43"/>
  <c r="BB168" i="43"/>
  <c r="BB157" i="43"/>
  <c r="BB94" i="43"/>
  <c r="BB75" i="43"/>
  <c r="BB52" i="43"/>
  <c r="BB18" i="43"/>
  <c r="BA449" i="43"/>
  <c r="BA389" i="43"/>
  <c r="BA383" i="43"/>
  <c r="BA345" i="43"/>
  <c r="BA243" i="43"/>
  <c r="BA225" i="43"/>
  <c r="BA200" i="43"/>
  <c r="BA194" i="43"/>
  <c r="BA187" i="43"/>
  <c r="BA168" i="43"/>
  <c r="BA157" i="43"/>
  <c r="BA102" i="43"/>
  <c r="BA98" i="43"/>
  <c r="BA94" i="43"/>
  <c r="BA90" i="43"/>
  <c r="BA86" i="43"/>
  <c r="BA75" i="43"/>
  <c r="BA52" i="43"/>
  <c r="BA18" i="43"/>
  <c r="BB456" i="43"/>
  <c r="BB449" i="43"/>
  <c r="BB442" i="43"/>
  <c r="BB435" i="43"/>
  <c r="BB428" i="43"/>
  <c r="BB421" i="43"/>
  <c r="BB414" i="43"/>
  <c r="BB407" i="43"/>
  <c r="BB400" i="43"/>
  <c r="BB393" i="43"/>
  <c r="BB370" i="43"/>
  <c r="BB351" i="43"/>
  <c r="BB296" i="43"/>
  <c r="BB272" i="43"/>
  <c r="BB249" i="43"/>
  <c r="BB231" i="43"/>
  <c r="BB206" i="43"/>
  <c r="BB174" i="43"/>
  <c r="BB162" i="43"/>
  <c r="BB145" i="43"/>
  <c r="BB139" i="43"/>
  <c r="BB132" i="43"/>
  <c r="BB109" i="43"/>
  <c r="AE464" i="43"/>
  <c r="X13" i="47" s="1"/>
  <c r="AZ130" i="43"/>
  <c r="AZ415" i="43"/>
  <c r="AZ401" i="43"/>
  <c r="AZ307" i="43"/>
  <c r="AZ40" i="43"/>
  <c r="AZ76" i="43"/>
  <c r="AZ72" i="43"/>
  <c r="AZ447" i="43"/>
  <c r="AZ433" i="43"/>
  <c r="AZ297" i="43"/>
  <c r="AZ298" i="43" s="1"/>
  <c r="AZ138" i="43"/>
  <c r="AZ114" i="43"/>
  <c r="AZ61" i="43"/>
  <c r="AZ181" i="43"/>
  <c r="AZ166" i="43"/>
  <c r="AZ152" i="43"/>
  <c r="AZ56" i="43"/>
  <c r="AZ201" i="43"/>
  <c r="AZ232" i="43"/>
  <c r="AZ214" i="43"/>
  <c r="AK464" i="43"/>
  <c r="AD13" i="47" s="1"/>
  <c r="AZ207" i="43"/>
  <c r="AZ284" i="43"/>
  <c r="AZ210" i="43"/>
  <c r="AZ117" i="43"/>
  <c r="AZ385" i="43"/>
  <c r="AZ378" i="43"/>
  <c r="AZ257" i="43"/>
  <c r="AZ258" i="43" s="1"/>
  <c r="AZ68" i="43"/>
  <c r="AZ460" i="43"/>
  <c r="AZ381" i="43"/>
  <c r="AZ273" i="43"/>
  <c r="AZ24" i="43"/>
  <c r="AZ454" i="43"/>
  <c r="AZ14" i="43"/>
  <c r="AZ158" i="43"/>
  <c r="AZ440" i="43"/>
  <c r="AZ430" i="43"/>
  <c r="AZ412" i="43"/>
  <c r="AZ402" i="43"/>
  <c r="AZ365" i="43"/>
  <c r="AZ357" i="43"/>
  <c r="AZ343" i="43"/>
  <c r="AZ340" i="43"/>
  <c r="AZ293" i="43"/>
  <c r="AZ238" i="43"/>
  <c r="AZ223" i="43"/>
  <c r="AZ436" i="43"/>
  <c r="AZ422" i="43"/>
  <c r="AZ397" i="43"/>
  <c r="AZ394" i="43"/>
  <c r="AZ371" i="43"/>
  <c r="AZ346" i="43"/>
  <c r="AZ310" i="43"/>
  <c r="AZ289" i="43"/>
  <c r="AZ285" i="43"/>
  <c r="AZ281" i="43"/>
  <c r="AZ270" i="43"/>
  <c r="AZ267" i="43"/>
  <c r="AZ263" i="43"/>
  <c r="AZ244" i="43"/>
  <c r="AZ229" i="43"/>
  <c r="AZ226" i="43"/>
  <c r="AZ195" i="43"/>
  <c r="AZ188" i="43"/>
  <c r="AZ110" i="43"/>
  <c r="AZ106" i="43"/>
  <c r="AZ77" i="43"/>
  <c r="AZ50" i="43"/>
  <c r="AZ15" i="43"/>
  <c r="AZ416" i="43"/>
  <c r="AZ377" i="43"/>
  <c r="AZ337" i="43"/>
  <c r="AZ241" i="43"/>
  <c r="AZ220" i="43"/>
  <c r="AZ140" i="43"/>
  <c r="AZ99" i="43"/>
  <c r="AZ87" i="43"/>
  <c r="AZ182" i="43"/>
  <c r="AZ136" i="43"/>
  <c r="AE467" i="43"/>
  <c r="AZ204" i="43"/>
  <c r="AZ121" i="43"/>
  <c r="AK467" i="43"/>
  <c r="AZ198" i="43"/>
  <c r="AZ185" i="43"/>
  <c r="AZ178" i="43"/>
  <c r="AZ171" i="43"/>
  <c r="AZ133" i="43"/>
  <c r="AZ126" i="43"/>
  <c r="AZ355" i="43"/>
  <c r="AZ352" i="43"/>
  <c r="AZ235" i="43"/>
  <c r="AZ53" i="43"/>
  <c r="AZ36" i="43"/>
  <c r="AZ32" i="43"/>
  <c r="AZ423" i="43"/>
  <c r="AZ333" i="43"/>
  <c r="AZ325" i="43"/>
  <c r="AZ313" i="43"/>
  <c r="AZ299" i="43"/>
  <c r="AZ146" i="43"/>
  <c r="AZ122" i="43"/>
  <c r="AZ169" i="43"/>
  <c r="AZ217" i="43"/>
  <c r="AZ80" i="43"/>
  <c r="AZ399" i="43"/>
  <c r="AZ259" i="43"/>
  <c r="AZ247" i="43"/>
  <c r="AZ60" i="43"/>
  <c r="AZ450" i="43"/>
  <c r="AZ408" i="43"/>
  <c r="AZ303" i="43"/>
  <c r="AZ277" i="43"/>
  <c r="AZ426" i="43"/>
  <c r="AZ306" i="43"/>
  <c r="AZ254" i="43"/>
  <c r="AZ251" i="43"/>
  <c r="AZ160" i="43"/>
  <c r="AZ64" i="43"/>
  <c r="AZ444" i="43"/>
  <c r="AZ300" i="43"/>
  <c r="AZ329" i="43"/>
  <c r="AZ28" i="43"/>
  <c r="AZ457" i="43"/>
  <c r="AZ451" i="43"/>
  <c r="AZ429" i="43"/>
  <c r="AZ405" i="43"/>
  <c r="AZ443" i="43"/>
  <c r="AZ437" i="43"/>
  <c r="AZ419" i="43"/>
  <c r="AZ390" i="43"/>
  <c r="AZ384" i="43"/>
  <c r="AZ364" i="43"/>
  <c r="AZ361" i="43"/>
  <c r="AZ338" i="43"/>
  <c r="AZ320" i="43"/>
  <c r="AZ317" i="43"/>
  <c r="AZ191" i="43"/>
  <c r="AZ155" i="43"/>
  <c r="AZ143" i="43"/>
  <c r="AZ95" i="43"/>
  <c r="AZ83" i="43"/>
  <c r="AZ71" i="43"/>
  <c r="AZ47" i="43"/>
  <c r="AZ23" i="43"/>
  <c r="AZ349" i="43"/>
  <c r="AZ250" i="43"/>
  <c r="AZ409" i="43"/>
  <c r="AZ368" i="43"/>
  <c r="AZ149" i="43"/>
  <c r="AZ175" i="43"/>
  <c r="AZ163" i="43"/>
  <c r="AZ127" i="43"/>
  <c r="AZ103" i="43"/>
  <c r="AZ91" i="43"/>
  <c r="AZ43" i="43"/>
  <c r="AZ19" i="43"/>
  <c r="AZ387" i="43"/>
  <c r="AZ339" i="43"/>
  <c r="AZ290" i="43"/>
  <c r="AZ278" i="43"/>
  <c r="AZ359" i="43"/>
  <c r="AY408" i="43" l="1"/>
  <c r="AV408" i="43"/>
  <c r="AU408" i="43" l="1"/>
  <c r="AW408" i="43" l="1"/>
  <c r="AX408" i="43"/>
  <c r="AT408" i="43" l="1"/>
  <c r="AZ462" i="43" l="1"/>
  <c r="AZ461" i="43"/>
  <c r="AZ458" i="43"/>
  <c r="AZ459" i="43" s="1"/>
  <c r="AZ455" i="43"/>
  <c r="AZ453" i="43"/>
  <c r="AZ452" i="43"/>
  <c r="AZ448" i="43"/>
  <c r="AZ446" i="43"/>
  <c r="AZ445" i="43"/>
  <c r="AZ441" i="43"/>
  <c r="AZ439" i="43"/>
  <c r="AZ438" i="43"/>
  <c r="AZ434" i="43"/>
  <c r="AZ432" i="43"/>
  <c r="AZ431" i="43"/>
  <c r="AZ427" i="43"/>
  <c r="AZ425" i="43"/>
  <c r="AZ424" i="43"/>
  <c r="AZ420" i="43"/>
  <c r="AZ418" i="43"/>
  <c r="AZ417" i="43"/>
  <c r="AZ413" i="43"/>
  <c r="AZ411" i="43"/>
  <c r="AZ410" i="43"/>
  <c r="AZ406" i="43"/>
  <c r="AZ404" i="43"/>
  <c r="AZ403" i="43"/>
  <c r="AZ398" i="43"/>
  <c r="AZ396" i="43"/>
  <c r="AZ395" i="43"/>
  <c r="AZ392" i="43"/>
  <c r="AZ391" i="43"/>
  <c r="AZ388" i="43"/>
  <c r="AZ386" i="43"/>
  <c r="AZ382" i="43"/>
  <c r="AZ380" i="43"/>
  <c r="AZ379" i="43"/>
  <c r="AZ373" i="43"/>
  <c r="AZ372" i="43"/>
  <c r="AZ369" i="43"/>
  <c r="AZ367" i="43"/>
  <c r="AZ366" i="43"/>
  <c r="AZ362" i="43"/>
  <c r="AZ360" i="43"/>
  <c r="AZ356" i="43"/>
  <c r="AZ354" i="43"/>
  <c r="AZ353" i="43"/>
  <c r="AZ350" i="43"/>
  <c r="AZ348" i="43"/>
  <c r="AZ347" i="43"/>
  <c r="AZ344" i="43"/>
  <c r="AZ342" i="43"/>
  <c r="AZ341" i="43"/>
  <c r="AZ335" i="43"/>
  <c r="AZ336" i="43" s="1"/>
  <c r="AZ331" i="43"/>
  <c r="AZ330" i="43"/>
  <c r="AZ327" i="43"/>
  <c r="AZ326" i="43"/>
  <c r="AZ321" i="43"/>
  <c r="AZ319" i="43"/>
  <c r="AZ318" i="43"/>
  <c r="AZ315" i="43"/>
  <c r="AZ314" i="43"/>
  <c r="AZ311" i="43"/>
  <c r="AZ309" i="43"/>
  <c r="AZ308" i="43"/>
  <c r="AZ304" i="43"/>
  <c r="AZ302" i="43"/>
  <c r="AZ301" i="43"/>
  <c r="AZ295" i="43"/>
  <c r="AZ294" i="43"/>
  <c r="AZ292" i="43"/>
  <c r="AZ291" i="43"/>
  <c r="AZ287" i="43"/>
  <c r="AZ286" i="43"/>
  <c r="AZ282" i="43"/>
  <c r="AZ280" i="43"/>
  <c r="AZ279" i="43"/>
  <c r="AZ275" i="43"/>
  <c r="AZ274" i="43"/>
  <c r="AZ271" i="43"/>
  <c r="AZ269" i="43"/>
  <c r="AZ268" i="43"/>
  <c r="AZ265" i="43"/>
  <c r="AZ264" i="43"/>
  <c r="AZ261" i="43"/>
  <c r="AZ260" i="43"/>
  <c r="AZ255" i="43"/>
  <c r="AZ253" i="43"/>
  <c r="AZ252" i="43"/>
  <c r="AZ248" i="43"/>
  <c r="AZ246" i="43"/>
  <c r="AZ245" i="43"/>
  <c r="AZ242" i="43"/>
  <c r="AZ240" i="43"/>
  <c r="AZ239" i="43"/>
  <c r="AZ236" i="43"/>
  <c r="AZ234" i="43"/>
  <c r="AZ233" i="43"/>
  <c r="AZ230" i="43"/>
  <c r="AZ228" i="43"/>
  <c r="AZ227" i="43"/>
  <c r="AZ224" i="43"/>
  <c r="AZ222" i="43"/>
  <c r="AZ221" i="43"/>
  <c r="AZ218" i="43"/>
  <c r="AZ216" i="43"/>
  <c r="AZ215" i="43"/>
  <c r="AZ212" i="43"/>
  <c r="AZ211" i="43"/>
  <c r="AZ209" i="43"/>
  <c r="AZ208" i="43"/>
  <c r="AZ205" i="43"/>
  <c r="AZ203" i="43"/>
  <c r="AZ202" i="43"/>
  <c r="AZ199" i="43"/>
  <c r="AZ197" i="43"/>
  <c r="AZ196" i="43"/>
  <c r="AZ193" i="43"/>
  <c r="AZ192" i="43"/>
  <c r="AZ190" i="43"/>
  <c r="AZ189" i="43"/>
  <c r="AZ186" i="43"/>
  <c r="AZ184" i="43"/>
  <c r="AZ183" i="43"/>
  <c r="AZ179" i="43"/>
  <c r="AZ177" i="43"/>
  <c r="AZ176" i="43"/>
  <c r="AZ173" i="43"/>
  <c r="AZ172" i="43"/>
  <c r="AZ170" i="43"/>
  <c r="AZ167" i="43"/>
  <c r="AZ165" i="43"/>
  <c r="AZ164" i="43"/>
  <c r="AZ161" i="43"/>
  <c r="AZ159" i="43"/>
  <c r="AZ156" i="43"/>
  <c r="AZ154" i="43"/>
  <c r="AZ153" i="43"/>
  <c r="AZ150" i="43"/>
  <c r="AZ148" i="43"/>
  <c r="AZ147" i="43"/>
  <c r="AZ144" i="43"/>
  <c r="AZ142" i="43"/>
  <c r="AZ141" i="43"/>
  <c r="AZ137" i="43"/>
  <c r="AZ135" i="43"/>
  <c r="AZ134" i="43"/>
  <c r="AZ131" i="43"/>
  <c r="AZ129" i="43"/>
  <c r="AZ128" i="43"/>
  <c r="AZ124" i="43"/>
  <c r="AZ123" i="43"/>
  <c r="AZ119" i="43"/>
  <c r="AZ118" i="43"/>
  <c r="AZ115" i="43"/>
  <c r="AZ116" i="43" s="1"/>
  <c r="AZ112" i="43"/>
  <c r="AZ111" i="43"/>
  <c r="AZ108" i="43"/>
  <c r="AZ107" i="43"/>
  <c r="AZ104" i="43"/>
  <c r="AZ105" i="43" s="1"/>
  <c r="AZ101" i="43"/>
  <c r="AZ100" i="43"/>
  <c r="AZ97" i="43"/>
  <c r="AZ96" i="43"/>
  <c r="AZ93" i="43"/>
  <c r="AZ92" i="43"/>
  <c r="AZ89" i="43"/>
  <c r="AZ88" i="43"/>
  <c r="AZ85" i="43"/>
  <c r="AZ84" i="43"/>
  <c r="AZ81" i="43"/>
  <c r="AZ82" i="43" s="1"/>
  <c r="AZ78" i="43"/>
  <c r="AZ79" i="43" s="1"/>
  <c r="AZ74" i="43"/>
  <c r="AZ73" i="43"/>
  <c r="AZ69" i="43"/>
  <c r="AZ70" i="43" s="1"/>
  <c r="AZ66" i="43"/>
  <c r="AZ65" i="43"/>
  <c r="AZ62" i="43"/>
  <c r="AZ63" i="43" s="1"/>
  <c r="AZ58" i="43"/>
  <c r="AZ57" i="43"/>
  <c r="AZ54" i="43"/>
  <c r="AZ55" i="43" s="1"/>
  <c r="AZ51" i="43"/>
  <c r="AZ52" i="43" s="1"/>
  <c r="AZ48" i="43"/>
  <c r="AZ49" i="43" s="1"/>
  <c r="AZ45" i="43"/>
  <c r="AZ44" i="43"/>
  <c r="AZ41" i="43"/>
  <c r="AZ42" i="43" s="1"/>
  <c r="AZ38" i="43"/>
  <c r="AZ37" i="43"/>
  <c r="AZ34" i="43"/>
  <c r="AZ33" i="43"/>
  <c r="AZ30" i="43"/>
  <c r="AZ29" i="43"/>
  <c r="AZ26" i="43"/>
  <c r="AZ25" i="43"/>
  <c r="AZ21" i="43"/>
  <c r="AZ20" i="43"/>
  <c r="AZ17" i="43"/>
  <c r="AZ16" i="43"/>
  <c r="AZ27" i="43" l="1"/>
  <c r="AZ39" i="43"/>
  <c r="AZ86" i="43"/>
  <c r="AZ98" i="43"/>
  <c r="AZ125" i="43"/>
  <c r="AZ262" i="43"/>
  <c r="AZ288" i="43"/>
  <c r="AZ225" i="43"/>
  <c r="AZ237" i="43"/>
  <c r="AZ249" i="43"/>
  <c r="AZ305" i="43"/>
  <c r="AZ316" i="43"/>
  <c r="AZ332" i="43"/>
  <c r="AZ351" i="43"/>
  <c r="AZ393" i="43"/>
  <c r="AZ18" i="43"/>
  <c r="AZ31" i="43"/>
  <c r="AZ59" i="43"/>
  <c r="AZ75" i="43"/>
  <c r="AZ90" i="43"/>
  <c r="AZ266" i="43"/>
  <c r="AZ322" i="43"/>
  <c r="AZ328" i="43"/>
  <c r="AZ46" i="43"/>
  <c r="AZ296" i="43"/>
  <c r="AZ219" i="43"/>
  <c r="AZ231" i="43"/>
  <c r="AZ243" i="43"/>
  <c r="AZ256" i="43"/>
  <c r="AZ283" i="43"/>
  <c r="AZ312" i="43"/>
  <c r="AZ463" i="43"/>
  <c r="AZ22" i="43"/>
  <c r="AZ35" i="43"/>
  <c r="AZ94" i="43"/>
  <c r="AZ120" i="43"/>
  <c r="AZ113" i="43"/>
  <c r="AZ168" i="43"/>
  <c r="AZ180" i="43"/>
  <c r="AZ194" i="43"/>
  <c r="AZ276" i="43"/>
  <c r="AZ374" i="43"/>
  <c r="AZ389" i="43"/>
  <c r="AZ102" i="43"/>
  <c r="AZ132" i="43"/>
  <c r="AZ145" i="43"/>
  <c r="AZ157" i="43"/>
  <c r="AZ206" i="43"/>
  <c r="AZ363" i="43"/>
  <c r="AZ407" i="43"/>
  <c r="AZ421" i="43"/>
  <c r="AZ435" i="43"/>
  <c r="AZ449" i="43"/>
  <c r="AZ174" i="43"/>
  <c r="AZ187" i="43"/>
  <c r="AZ272" i="43"/>
  <c r="AZ370" i="43"/>
  <c r="AZ383" i="43"/>
  <c r="AZ67" i="43"/>
  <c r="AZ109" i="43"/>
  <c r="AZ139" i="43"/>
  <c r="AZ151" i="43"/>
  <c r="AZ162" i="43"/>
  <c r="AZ200" i="43"/>
  <c r="AZ213" i="43"/>
  <c r="AZ345" i="43"/>
  <c r="AZ358" i="43"/>
  <c r="AZ400" i="43"/>
  <c r="AZ414" i="43"/>
  <c r="AZ428" i="43"/>
  <c r="AZ442" i="43"/>
  <c r="AZ456" i="43"/>
  <c r="AZ323" i="43"/>
  <c r="AZ324" i="43" s="1"/>
  <c r="AZ375" i="43"/>
  <c r="AZ376" i="43" s="1"/>
  <c r="BB129" i="44" l="1"/>
  <c r="BA129" i="44"/>
  <c r="AY129" i="44"/>
  <c r="AV129" i="44"/>
  <c r="AU129" i="44"/>
  <c r="BB128" i="44"/>
  <c r="BA128" i="44"/>
  <c r="AY128" i="44"/>
  <c r="AV128" i="44"/>
  <c r="AU128" i="44"/>
  <c r="BB127" i="44"/>
  <c r="BA127" i="44"/>
  <c r="AY127" i="44"/>
  <c r="AV127" i="44"/>
  <c r="AU127" i="44"/>
  <c r="BB126" i="44"/>
  <c r="BA126" i="44"/>
  <c r="AY126" i="44"/>
  <c r="AV126" i="44"/>
  <c r="AU126" i="44"/>
  <c r="BB125" i="44"/>
  <c r="BA125" i="44"/>
  <c r="AY125" i="44"/>
  <c r="AV125" i="44"/>
  <c r="AU125" i="44"/>
  <c r="BB123" i="44"/>
  <c r="BA123" i="44"/>
  <c r="AY123" i="44"/>
  <c r="AV123" i="44"/>
  <c r="AU123" i="44"/>
  <c r="BB122" i="44"/>
  <c r="BA122" i="44"/>
  <c r="AY122" i="44"/>
  <c r="AV122" i="44"/>
  <c r="AU122" i="44"/>
  <c r="BB121" i="44"/>
  <c r="BA121" i="44"/>
  <c r="AY121" i="44"/>
  <c r="AV121" i="44"/>
  <c r="AU121" i="44"/>
  <c r="BB120" i="44"/>
  <c r="BA120" i="44"/>
  <c r="AY120" i="44"/>
  <c r="AV120" i="44"/>
  <c r="AU120" i="44"/>
  <c r="BB119" i="44"/>
  <c r="BA119" i="44"/>
  <c r="AY119" i="44"/>
  <c r="AV119" i="44"/>
  <c r="AU119" i="44"/>
  <c r="BB118" i="44"/>
  <c r="BA118" i="44"/>
  <c r="AY118" i="44"/>
  <c r="AV118" i="44"/>
  <c r="AU118" i="44"/>
  <c r="BB117" i="44"/>
  <c r="BA117" i="44"/>
  <c r="AY117" i="44"/>
  <c r="AV117" i="44"/>
  <c r="AU117" i="44"/>
  <c r="BB116" i="44"/>
  <c r="BA116" i="44"/>
  <c r="AY116" i="44"/>
  <c r="AV116" i="44"/>
  <c r="AU116" i="44"/>
  <c r="BB114" i="44"/>
  <c r="BB115" i="44" s="1"/>
  <c r="BA114" i="44"/>
  <c r="BA115" i="44" s="1"/>
  <c r="AY114" i="44"/>
  <c r="AY115" i="44" s="1"/>
  <c r="AV114" i="44"/>
  <c r="AU114" i="44"/>
  <c r="AU115" i="44" s="1"/>
  <c r="BB112" i="44"/>
  <c r="BA112" i="44"/>
  <c r="AY112" i="44"/>
  <c r="AV112" i="44"/>
  <c r="AU112" i="44"/>
  <c r="BB111" i="44"/>
  <c r="BA111" i="44"/>
  <c r="AY111" i="44"/>
  <c r="AV111" i="44"/>
  <c r="AU111" i="44"/>
  <c r="BB110" i="44"/>
  <c r="BA110" i="44"/>
  <c r="AY110" i="44"/>
  <c r="AV110" i="44"/>
  <c r="AU110" i="44"/>
  <c r="BB109" i="44"/>
  <c r="BA109" i="44"/>
  <c r="AY109" i="44"/>
  <c r="AV109" i="44"/>
  <c r="AU109" i="44"/>
  <c r="BB108" i="44"/>
  <c r="BA108" i="44"/>
  <c r="AY108" i="44"/>
  <c r="AV108" i="44"/>
  <c r="AU108" i="44"/>
  <c r="BB106" i="44"/>
  <c r="BB107" i="44" s="1"/>
  <c r="BA106" i="44"/>
  <c r="BA107" i="44" s="1"/>
  <c r="AY106" i="44"/>
  <c r="AY107" i="44" s="1"/>
  <c r="AV106" i="44"/>
  <c r="AU106" i="44"/>
  <c r="AU107" i="44" s="1"/>
  <c r="BB104" i="44"/>
  <c r="BA104" i="44"/>
  <c r="AY104" i="44"/>
  <c r="AV104" i="44"/>
  <c r="AU104" i="44"/>
  <c r="BB103" i="44"/>
  <c r="BA103" i="44"/>
  <c r="AY103" i="44"/>
  <c r="AV103" i="44"/>
  <c r="AU103" i="44"/>
  <c r="BB102" i="44"/>
  <c r="BA102" i="44"/>
  <c r="AY102" i="44"/>
  <c r="AV102" i="44"/>
  <c r="AU102" i="44"/>
  <c r="BB100" i="44"/>
  <c r="BA100" i="44"/>
  <c r="AY100" i="44"/>
  <c r="AV100" i="44"/>
  <c r="AU100" i="44"/>
  <c r="BB99" i="44"/>
  <c r="BA99" i="44"/>
  <c r="AY99" i="44"/>
  <c r="AV99" i="44"/>
  <c r="AU99" i="44"/>
  <c r="BB98" i="44"/>
  <c r="BA98" i="44"/>
  <c r="AY98" i="44"/>
  <c r="AV98" i="44"/>
  <c r="AU98" i="44"/>
  <c r="BB97" i="44"/>
  <c r="BA97" i="44"/>
  <c r="AY97" i="44"/>
  <c r="AV97" i="44"/>
  <c r="AU97" i="44"/>
  <c r="BB96" i="44"/>
  <c r="BA96" i="44"/>
  <c r="AY96" i="44"/>
  <c r="AV96" i="44"/>
  <c r="AU96" i="44"/>
  <c r="BB94" i="44"/>
  <c r="BA94" i="44"/>
  <c r="AY94" i="44"/>
  <c r="AV94" i="44"/>
  <c r="AU94" i="44"/>
  <c r="BB93" i="44"/>
  <c r="BA93" i="44"/>
  <c r="AY93" i="44"/>
  <c r="AV93" i="44"/>
  <c r="AU93" i="44"/>
  <c r="BB92" i="44"/>
  <c r="BA92" i="44"/>
  <c r="AY92" i="44"/>
  <c r="AV92" i="44"/>
  <c r="AU92" i="44"/>
  <c r="BB90" i="44"/>
  <c r="BA90" i="44"/>
  <c r="AY90" i="44"/>
  <c r="AV90" i="44"/>
  <c r="AU90" i="44"/>
  <c r="BB89" i="44"/>
  <c r="BA89" i="44"/>
  <c r="AY89" i="44"/>
  <c r="AV89" i="44"/>
  <c r="AU89" i="44"/>
  <c r="BB88" i="44"/>
  <c r="BA88" i="44"/>
  <c r="AY88" i="44"/>
  <c r="AV88" i="44"/>
  <c r="AU88" i="44"/>
  <c r="BB87" i="44"/>
  <c r="BA87" i="44"/>
  <c r="AY87" i="44"/>
  <c r="AV87" i="44"/>
  <c r="AU87" i="44"/>
  <c r="BB86" i="44"/>
  <c r="BA86" i="44"/>
  <c r="AY86" i="44"/>
  <c r="AV86" i="44"/>
  <c r="AU86" i="44"/>
  <c r="BB85" i="44"/>
  <c r="BA85" i="44"/>
  <c r="AY85" i="44"/>
  <c r="AV85" i="44"/>
  <c r="AU85" i="44"/>
  <c r="BB83" i="44"/>
  <c r="BA83" i="44"/>
  <c r="AY83" i="44"/>
  <c r="AV83" i="44"/>
  <c r="AU83" i="44"/>
  <c r="BB82" i="44"/>
  <c r="BA82" i="44"/>
  <c r="AY82" i="44"/>
  <c r="AV82" i="44"/>
  <c r="AU82" i="44"/>
  <c r="BB81" i="44"/>
  <c r="BA81" i="44"/>
  <c r="AY81" i="44"/>
  <c r="AV81" i="44"/>
  <c r="AU81" i="44"/>
  <c r="BB80" i="44"/>
  <c r="BA80" i="44"/>
  <c r="AY80" i="44"/>
  <c r="AV80" i="44"/>
  <c r="AU80" i="44"/>
  <c r="BB79" i="44"/>
  <c r="BA79" i="44"/>
  <c r="AY79" i="44"/>
  <c r="AV79" i="44"/>
  <c r="AU79" i="44"/>
  <c r="BB78" i="44"/>
  <c r="BA78" i="44"/>
  <c r="AY78" i="44"/>
  <c r="AV78" i="44"/>
  <c r="AU78" i="44"/>
  <c r="BB76" i="44"/>
  <c r="BA76" i="44"/>
  <c r="AY76" i="44"/>
  <c r="AV76" i="44"/>
  <c r="AU76" i="44"/>
  <c r="BB75" i="44"/>
  <c r="BA75" i="44"/>
  <c r="AY75" i="44"/>
  <c r="AV75" i="44"/>
  <c r="AU75" i="44"/>
  <c r="BB74" i="44"/>
  <c r="BA74" i="44"/>
  <c r="AY74" i="44"/>
  <c r="AV74" i="44"/>
  <c r="AU74" i="44"/>
  <c r="BB73" i="44"/>
  <c r="BA73" i="44"/>
  <c r="AY73" i="44"/>
  <c r="AV73" i="44"/>
  <c r="AU73" i="44"/>
  <c r="BB72" i="44"/>
  <c r="BA72" i="44"/>
  <c r="AY72" i="44"/>
  <c r="AV72" i="44"/>
  <c r="AU72" i="44"/>
  <c r="BB71" i="44"/>
  <c r="BA71" i="44"/>
  <c r="AY71" i="44"/>
  <c r="AV71" i="44"/>
  <c r="AU71" i="44"/>
  <c r="BB69" i="44"/>
  <c r="BA69" i="44"/>
  <c r="AY69" i="44"/>
  <c r="AV69" i="44"/>
  <c r="AU69" i="44"/>
  <c r="BB68" i="44"/>
  <c r="BA68" i="44"/>
  <c r="AY68" i="44"/>
  <c r="AV68" i="44"/>
  <c r="AU68" i="44"/>
  <c r="BB67" i="44"/>
  <c r="BA67" i="44"/>
  <c r="AY67" i="44"/>
  <c r="AV67" i="44"/>
  <c r="AU67" i="44"/>
  <c r="BB66" i="44"/>
  <c r="BA66" i="44"/>
  <c r="AY66" i="44"/>
  <c r="AV66" i="44"/>
  <c r="AU66" i="44"/>
  <c r="BB65" i="44"/>
  <c r="BA65" i="44"/>
  <c r="AY65" i="44"/>
  <c r="AV65" i="44"/>
  <c r="AU65" i="44"/>
  <c r="BB64" i="44"/>
  <c r="BA64" i="44"/>
  <c r="AY64" i="44"/>
  <c r="AV64" i="44"/>
  <c r="AU64" i="44"/>
  <c r="BB62" i="44"/>
  <c r="BA62" i="44"/>
  <c r="AY62" i="44"/>
  <c r="AV62" i="44"/>
  <c r="AU62" i="44"/>
  <c r="BB61" i="44"/>
  <c r="BA61" i="44"/>
  <c r="AY61" i="44"/>
  <c r="AV61" i="44"/>
  <c r="AU61" i="44"/>
  <c r="BB60" i="44"/>
  <c r="BA60" i="44"/>
  <c r="AY60" i="44"/>
  <c r="AV60" i="44"/>
  <c r="AU60" i="44"/>
  <c r="BB59" i="44"/>
  <c r="BA59" i="44"/>
  <c r="AY59" i="44"/>
  <c r="AV59" i="44"/>
  <c r="AU59" i="44"/>
  <c r="BB58" i="44"/>
  <c r="BA58" i="44"/>
  <c r="AY58" i="44"/>
  <c r="AV58" i="44"/>
  <c r="AU58" i="44"/>
  <c r="BB57" i="44"/>
  <c r="BA57" i="44"/>
  <c r="AY57" i="44"/>
  <c r="AV57" i="44"/>
  <c r="AU57" i="44"/>
  <c r="BB55" i="44"/>
  <c r="BA55" i="44"/>
  <c r="AY55" i="44"/>
  <c r="AV55" i="44"/>
  <c r="AU55" i="44"/>
  <c r="BB54" i="44"/>
  <c r="BA54" i="44"/>
  <c r="AY54" i="44"/>
  <c r="AV54" i="44"/>
  <c r="AU54" i="44"/>
  <c r="BB53" i="44"/>
  <c r="BA53" i="44"/>
  <c r="AY53" i="44"/>
  <c r="AV53" i="44"/>
  <c r="AU53" i="44"/>
  <c r="BB52" i="44"/>
  <c r="BA52" i="44"/>
  <c r="AY52" i="44"/>
  <c r="AV52" i="44"/>
  <c r="AU52" i="44"/>
  <c r="BB51" i="44"/>
  <c r="BA51" i="44"/>
  <c r="AY51" i="44"/>
  <c r="AV51" i="44"/>
  <c r="AU51" i="44"/>
  <c r="BB50" i="44"/>
  <c r="BA50" i="44"/>
  <c r="AY50" i="44"/>
  <c r="AV50" i="44"/>
  <c r="AU50" i="44"/>
  <c r="BB48" i="44"/>
  <c r="BA48" i="44"/>
  <c r="AY48" i="44"/>
  <c r="AV48" i="44"/>
  <c r="AU48" i="44"/>
  <c r="BB47" i="44"/>
  <c r="BA47" i="44"/>
  <c r="AY47" i="44"/>
  <c r="AV47" i="44"/>
  <c r="AU47" i="44"/>
  <c r="BB46" i="44"/>
  <c r="BA46" i="44"/>
  <c r="AY46" i="44"/>
  <c r="AV46" i="44"/>
  <c r="AU46" i="44"/>
  <c r="BB45" i="44"/>
  <c r="BA45" i="44"/>
  <c r="AY45" i="44"/>
  <c r="AV45" i="44"/>
  <c r="AU45" i="44"/>
  <c r="BB44" i="44"/>
  <c r="BA44" i="44"/>
  <c r="AY44" i="44"/>
  <c r="AV44" i="44"/>
  <c r="AU44" i="44"/>
  <c r="BB43" i="44"/>
  <c r="BA43" i="44"/>
  <c r="AY43" i="44"/>
  <c r="AV43" i="44"/>
  <c r="AU43" i="44"/>
  <c r="BB41" i="44"/>
  <c r="BA41" i="44"/>
  <c r="AY41" i="44"/>
  <c r="AV41" i="44"/>
  <c r="AU41" i="44"/>
  <c r="BB40" i="44"/>
  <c r="BA40" i="44"/>
  <c r="AY40" i="44"/>
  <c r="AV40" i="44"/>
  <c r="AU40" i="44"/>
  <c r="BB39" i="44"/>
  <c r="BA39" i="44"/>
  <c r="AY39" i="44"/>
  <c r="AV39" i="44"/>
  <c r="AU39" i="44"/>
  <c r="BB38" i="44"/>
  <c r="BA38" i="44"/>
  <c r="AY38" i="44"/>
  <c r="AV38" i="44"/>
  <c r="AU38" i="44"/>
  <c r="BB37" i="44"/>
  <c r="BA37" i="44"/>
  <c r="AY37" i="44"/>
  <c r="AV37" i="44"/>
  <c r="AU37" i="44"/>
  <c r="BB36" i="44"/>
  <c r="BA36" i="44"/>
  <c r="AY36" i="44"/>
  <c r="AV36" i="44"/>
  <c r="AU36" i="44"/>
  <c r="BB34" i="44"/>
  <c r="BA34" i="44"/>
  <c r="AY34" i="44"/>
  <c r="AV34" i="44"/>
  <c r="AU34" i="44"/>
  <c r="BB33" i="44"/>
  <c r="BA33" i="44"/>
  <c r="AY33" i="44"/>
  <c r="AV33" i="44"/>
  <c r="AU33" i="44"/>
  <c r="BB32" i="44"/>
  <c r="BA32" i="44"/>
  <c r="AY32" i="44"/>
  <c r="AV32" i="44"/>
  <c r="AU32" i="44"/>
  <c r="BB31" i="44"/>
  <c r="BA31" i="44"/>
  <c r="AY31" i="44"/>
  <c r="AV31" i="44"/>
  <c r="AU31" i="44"/>
  <c r="BB30" i="44"/>
  <c r="BA30" i="44"/>
  <c r="AY30" i="44"/>
  <c r="AV30" i="44"/>
  <c r="AU30" i="44"/>
  <c r="BB29" i="44"/>
  <c r="BA29" i="44"/>
  <c r="AY29" i="44"/>
  <c r="AV29" i="44"/>
  <c r="AU29" i="44"/>
  <c r="BB27" i="44"/>
  <c r="BA27" i="44"/>
  <c r="AY27" i="44"/>
  <c r="AV27" i="44"/>
  <c r="AU27" i="44"/>
  <c r="BB26" i="44"/>
  <c r="BA26" i="44"/>
  <c r="AY26" i="44"/>
  <c r="AV26" i="44"/>
  <c r="AU26" i="44"/>
  <c r="BB25" i="44"/>
  <c r="BA25" i="44"/>
  <c r="AY25" i="44"/>
  <c r="AV25" i="44"/>
  <c r="AU25" i="44"/>
  <c r="BB24" i="44"/>
  <c r="BA24" i="44"/>
  <c r="AY24" i="44"/>
  <c r="AV24" i="44"/>
  <c r="AU24" i="44"/>
  <c r="BB23" i="44"/>
  <c r="BA23" i="44"/>
  <c r="AY23" i="44"/>
  <c r="AV23" i="44"/>
  <c r="AU23" i="44"/>
  <c r="BB22" i="44"/>
  <c r="BA22" i="44"/>
  <c r="AY22" i="44"/>
  <c r="AV22" i="44"/>
  <c r="AU22" i="44"/>
  <c r="BB21" i="44"/>
  <c r="BA21" i="44"/>
  <c r="AY21" i="44"/>
  <c r="AV21" i="44"/>
  <c r="AU21" i="44"/>
  <c r="BB20" i="44"/>
  <c r="BA20" i="44"/>
  <c r="AY20" i="44"/>
  <c r="AV20" i="44"/>
  <c r="AU20" i="44"/>
  <c r="BB18" i="44"/>
  <c r="BA18" i="44"/>
  <c r="AY18" i="44"/>
  <c r="AV18" i="44"/>
  <c r="AU18" i="44"/>
  <c r="BB17" i="44"/>
  <c r="BA17" i="44"/>
  <c r="AY17" i="44"/>
  <c r="AV17" i="44"/>
  <c r="AU17" i="44"/>
  <c r="BB16" i="44"/>
  <c r="BA16" i="44"/>
  <c r="AY16" i="44"/>
  <c r="AV16" i="44"/>
  <c r="AU16" i="44"/>
  <c r="BB15" i="44"/>
  <c r="BA15" i="44"/>
  <c r="AY15" i="44"/>
  <c r="AV15" i="44"/>
  <c r="AU15" i="44"/>
  <c r="BB14" i="44"/>
  <c r="BA14" i="44"/>
  <c r="AY14" i="44"/>
  <c r="AV14" i="44"/>
  <c r="AY462" i="43"/>
  <c r="AV462" i="43"/>
  <c r="AU462" i="43"/>
  <c r="AY461" i="43"/>
  <c r="AV461" i="43"/>
  <c r="AU461" i="43"/>
  <c r="AY460" i="43"/>
  <c r="AV460" i="43"/>
  <c r="AY458" i="43"/>
  <c r="AV458" i="43"/>
  <c r="AU458" i="43"/>
  <c r="AY457" i="43"/>
  <c r="AV457" i="43"/>
  <c r="AY455" i="43"/>
  <c r="AV455" i="43"/>
  <c r="AU455" i="43"/>
  <c r="AY454" i="43"/>
  <c r="AV454" i="43"/>
  <c r="AU454" i="43"/>
  <c r="AY453" i="43"/>
  <c r="AV453" i="43"/>
  <c r="AU453" i="43"/>
  <c r="AY452" i="43"/>
  <c r="AV452" i="43"/>
  <c r="AU452" i="43"/>
  <c r="AY451" i="43"/>
  <c r="AV451" i="43"/>
  <c r="AU451" i="43"/>
  <c r="AY450" i="43"/>
  <c r="AV450" i="43"/>
  <c r="AY448" i="43"/>
  <c r="AV448" i="43"/>
  <c r="AU448" i="43"/>
  <c r="AY447" i="43"/>
  <c r="AV447" i="43"/>
  <c r="AU447" i="43"/>
  <c r="AY446" i="43"/>
  <c r="AV446" i="43"/>
  <c r="AU446" i="43"/>
  <c r="AY445" i="43"/>
  <c r="AV445" i="43"/>
  <c r="AU445" i="43"/>
  <c r="AY444" i="43"/>
  <c r="AV444" i="43"/>
  <c r="AU444" i="43"/>
  <c r="AY443" i="43"/>
  <c r="AV443" i="43"/>
  <c r="AY441" i="43"/>
  <c r="AV441" i="43"/>
  <c r="AU441" i="43"/>
  <c r="AY440" i="43"/>
  <c r="AV440" i="43"/>
  <c r="AU440" i="43"/>
  <c r="AY439" i="43"/>
  <c r="AV439" i="43"/>
  <c r="AU439" i="43"/>
  <c r="AY438" i="43"/>
  <c r="AV438" i="43"/>
  <c r="AU438" i="43"/>
  <c r="AY437" i="43"/>
  <c r="AV437" i="43"/>
  <c r="AU437" i="43"/>
  <c r="AY436" i="43"/>
  <c r="AV436" i="43"/>
  <c r="AY434" i="43"/>
  <c r="AV434" i="43"/>
  <c r="AU434" i="43"/>
  <c r="AY433" i="43"/>
  <c r="AV433" i="43"/>
  <c r="AU433" i="43"/>
  <c r="AY432" i="43"/>
  <c r="AV432" i="43"/>
  <c r="AU432" i="43"/>
  <c r="AY431" i="43"/>
  <c r="AV431" i="43"/>
  <c r="AU431" i="43"/>
  <c r="AY430" i="43"/>
  <c r="AV430" i="43"/>
  <c r="AU430" i="43"/>
  <c r="AY429" i="43"/>
  <c r="AV429" i="43"/>
  <c r="AY427" i="43"/>
  <c r="AV427" i="43"/>
  <c r="AU427" i="43"/>
  <c r="AY426" i="43"/>
  <c r="AV426" i="43"/>
  <c r="AU426" i="43"/>
  <c r="AY425" i="43"/>
  <c r="AV425" i="43"/>
  <c r="AU425" i="43"/>
  <c r="AY424" i="43"/>
  <c r="AV424" i="43"/>
  <c r="AU424" i="43"/>
  <c r="AY423" i="43"/>
  <c r="AV423" i="43"/>
  <c r="AU423" i="43"/>
  <c r="AY422" i="43"/>
  <c r="AV422" i="43"/>
  <c r="AY420" i="43"/>
  <c r="AV420" i="43"/>
  <c r="AU420" i="43"/>
  <c r="AY419" i="43"/>
  <c r="AV419" i="43"/>
  <c r="AU419" i="43"/>
  <c r="AY418" i="43"/>
  <c r="AV418" i="43"/>
  <c r="AU418" i="43"/>
  <c r="AY417" i="43"/>
  <c r="AV417" i="43"/>
  <c r="AU417" i="43"/>
  <c r="AY416" i="43"/>
  <c r="AV416" i="43"/>
  <c r="AU416" i="43"/>
  <c r="AY415" i="43"/>
  <c r="AV415" i="43"/>
  <c r="AY413" i="43"/>
  <c r="AV413" i="43"/>
  <c r="AU413" i="43"/>
  <c r="AY412" i="43"/>
  <c r="AV412" i="43"/>
  <c r="AU412" i="43"/>
  <c r="AY411" i="43"/>
  <c r="AV411" i="43"/>
  <c r="AU411" i="43"/>
  <c r="AY410" i="43"/>
  <c r="AV410" i="43"/>
  <c r="AU410" i="43"/>
  <c r="AY409" i="43"/>
  <c r="AV409" i="43"/>
  <c r="AY406" i="43"/>
  <c r="AV406" i="43"/>
  <c r="AU406" i="43"/>
  <c r="AY405" i="43"/>
  <c r="AV405" i="43"/>
  <c r="AU405" i="43"/>
  <c r="AY404" i="43"/>
  <c r="AV404" i="43"/>
  <c r="AU404" i="43"/>
  <c r="AY403" i="43"/>
  <c r="AV403" i="43"/>
  <c r="AU403" i="43"/>
  <c r="AY402" i="43"/>
  <c r="AV402" i="43"/>
  <c r="AU402" i="43"/>
  <c r="AY401" i="43"/>
  <c r="AV401" i="43"/>
  <c r="AY399" i="43"/>
  <c r="AV399" i="43"/>
  <c r="AU399" i="43"/>
  <c r="AY398" i="43"/>
  <c r="AV398" i="43"/>
  <c r="AU398" i="43"/>
  <c r="AY397" i="43"/>
  <c r="AV397" i="43"/>
  <c r="AU397" i="43"/>
  <c r="AY396" i="43"/>
  <c r="AV396" i="43"/>
  <c r="AU396" i="43"/>
  <c r="AY395" i="43"/>
  <c r="AV395" i="43"/>
  <c r="AU395" i="43"/>
  <c r="AY394" i="43"/>
  <c r="AV394" i="43"/>
  <c r="AY392" i="43"/>
  <c r="AV392" i="43"/>
  <c r="AU392" i="43"/>
  <c r="AY391" i="43"/>
  <c r="AV391" i="43"/>
  <c r="AU391" i="43"/>
  <c r="AY390" i="43"/>
  <c r="AV390" i="43"/>
  <c r="AY388" i="43"/>
  <c r="AV388" i="43"/>
  <c r="AU388" i="43"/>
  <c r="AY387" i="43"/>
  <c r="AV387" i="43"/>
  <c r="AU387" i="43"/>
  <c r="AY386" i="43"/>
  <c r="AV386" i="43"/>
  <c r="AU386" i="43"/>
  <c r="AY385" i="43"/>
  <c r="AV385" i="43"/>
  <c r="AU385" i="43"/>
  <c r="AY384" i="43"/>
  <c r="AV384" i="43"/>
  <c r="AY382" i="43"/>
  <c r="AV382" i="43"/>
  <c r="AU382" i="43"/>
  <c r="AY381" i="43"/>
  <c r="AV381" i="43"/>
  <c r="AU381" i="43"/>
  <c r="AY380" i="43"/>
  <c r="AV380" i="43"/>
  <c r="AU380" i="43"/>
  <c r="AY379" i="43"/>
  <c r="AV379" i="43"/>
  <c r="AU379" i="43"/>
  <c r="AY378" i="43"/>
  <c r="AV378" i="43"/>
  <c r="AU378" i="43"/>
  <c r="AY377" i="43"/>
  <c r="AV377" i="43"/>
  <c r="AY375" i="43"/>
  <c r="AY376" i="43" s="1"/>
  <c r="AY373" i="43"/>
  <c r="AV373" i="43"/>
  <c r="AU373" i="43"/>
  <c r="AY372" i="43"/>
  <c r="AV372" i="43"/>
  <c r="AU372" i="43"/>
  <c r="AY371" i="43"/>
  <c r="AV371" i="43"/>
  <c r="AY369" i="43"/>
  <c r="AV369" i="43"/>
  <c r="AU369" i="43"/>
  <c r="AY368" i="43"/>
  <c r="AV368" i="43"/>
  <c r="AU368" i="43"/>
  <c r="AY367" i="43"/>
  <c r="AV367" i="43"/>
  <c r="AU367" i="43"/>
  <c r="AY366" i="43"/>
  <c r="AV366" i="43"/>
  <c r="AU366" i="43"/>
  <c r="AY365" i="43"/>
  <c r="AV365" i="43"/>
  <c r="AU365" i="43"/>
  <c r="AY364" i="43"/>
  <c r="AV364" i="43"/>
  <c r="AY362" i="43"/>
  <c r="AV362" i="43"/>
  <c r="AU362" i="43"/>
  <c r="AY361" i="43"/>
  <c r="AV361" i="43"/>
  <c r="AU361" i="43"/>
  <c r="AY360" i="43"/>
  <c r="AV360" i="43"/>
  <c r="AU360" i="43"/>
  <c r="AY359" i="43"/>
  <c r="AV359" i="43"/>
  <c r="AY357" i="43"/>
  <c r="AV357" i="43"/>
  <c r="AU357" i="43"/>
  <c r="AY356" i="43"/>
  <c r="AV356" i="43"/>
  <c r="AU356" i="43"/>
  <c r="AY355" i="43"/>
  <c r="AV355" i="43"/>
  <c r="AU355" i="43"/>
  <c r="AY354" i="43"/>
  <c r="AV354" i="43"/>
  <c r="AU354" i="43"/>
  <c r="AY353" i="43"/>
  <c r="AV353" i="43"/>
  <c r="AU353" i="43"/>
  <c r="AY352" i="43"/>
  <c r="AV352" i="43"/>
  <c r="AY350" i="43"/>
  <c r="AV350" i="43"/>
  <c r="AU350" i="43"/>
  <c r="AY349" i="43"/>
  <c r="AV349" i="43"/>
  <c r="AU349" i="43"/>
  <c r="AY348" i="43"/>
  <c r="AV348" i="43"/>
  <c r="AU348" i="43"/>
  <c r="AY347" i="43"/>
  <c r="AV347" i="43"/>
  <c r="AU347" i="43"/>
  <c r="AY346" i="43"/>
  <c r="AV346" i="43"/>
  <c r="AY344" i="43"/>
  <c r="AV344" i="43"/>
  <c r="AU344" i="43"/>
  <c r="AY343" i="43"/>
  <c r="AV343" i="43"/>
  <c r="AU343" i="43"/>
  <c r="AY342" i="43"/>
  <c r="AV342" i="43"/>
  <c r="AU342" i="43"/>
  <c r="AY341" i="43"/>
  <c r="AV341" i="43"/>
  <c r="AU341" i="43"/>
  <c r="AY340" i="43"/>
  <c r="AV340" i="43"/>
  <c r="AU340" i="43"/>
  <c r="AY339" i="43"/>
  <c r="AV339" i="43"/>
  <c r="AU339" i="43"/>
  <c r="AY338" i="43"/>
  <c r="AV338" i="43"/>
  <c r="AU338" i="43"/>
  <c r="AY337" i="43"/>
  <c r="AV337" i="43"/>
  <c r="AY335" i="43"/>
  <c r="AV335" i="43"/>
  <c r="AU335" i="43"/>
  <c r="AY333" i="43"/>
  <c r="AV333" i="43"/>
  <c r="AY331" i="43"/>
  <c r="AV331" i="43"/>
  <c r="AU331" i="43"/>
  <c r="AY330" i="43"/>
  <c r="AV330" i="43"/>
  <c r="AU330" i="43"/>
  <c r="AY329" i="43"/>
  <c r="AV329" i="43"/>
  <c r="AY327" i="43"/>
  <c r="AV327" i="43"/>
  <c r="AU327" i="43"/>
  <c r="AY326" i="43"/>
  <c r="AV326" i="43"/>
  <c r="AU326" i="43"/>
  <c r="AY325" i="43"/>
  <c r="AV325" i="43"/>
  <c r="AY323" i="43"/>
  <c r="AY324" i="43" s="1"/>
  <c r="AY321" i="43"/>
  <c r="AV321" i="43"/>
  <c r="AU321" i="43"/>
  <c r="AY320" i="43"/>
  <c r="AV320" i="43"/>
  <c r="AU320" i="43"/>
  <c r="AY319" i="43"/>
  <c r="AV319" i="43"/>
  <c r="AU319" i="43"/>
  <c r="AY318" i="43"/>
  <c r="AV318" i="43"/>
  <c r="AU318" i="43"/>
  <c r="AY317" i="43"/>
  <c r="AV317" i="43"/>
  <c r="AY315" i="43"/>
  <c r="AV315" i="43"/>
  <c r="AU315" i="43"/>
  <c r="AY314" i="43"/>
  <c r="AV314" i="43"/>
  <c r="AU314" i="43"/>
  <c r="AY313" i="43"/>
  <c r="AV313" i="43"/>
  <c r="AY311" i="43"/>
  <c r="AV311" i="43"/>
  <c r="AU311" i="43"/>
  <c r="AY310" i="43"/>
  <c r="AV310" i="43"/>
  <c r="AU310" i="43"/>
  <c r="AY309" i="43"/>
  <c r="AV309" i="43"/>
  <c r="AU309" i="43"/>
  <c r="AY308" i="43"/>
  <c r="AV308" i="43"/>
  <c r="AU308" i="43"/>
  <c r="AY307" i="43"/>
  <c r="AV307" i="43"/>
  <c r="AU307" i="43"/>
  <c r="AY306" i="43"/>
  <c r="AV306" i="43"/>
  <c r="AY304" i="43"/>
  <c r="AV304" i="43"/>
  <c r="AU304" i="43"/>
  <c r="AY303" i="43"/>
  <c r="AV303" i="43"/>
  <c r="AU303" i="43"/>
  <c r="AY302" i="43"/>
  <c r="AV302" i="43"/>
  <c r="AU302" i="43"/>
  <c r="AY301" i="43"/>
  <c r="AV301" i="43"/>
  <c r="AU301" i="43"/>
  <c r="AY300" i="43"/>
  <c r="AV300" i="43"/>
  <c r="AU300" i="43"/>
  <c r="AY299" i="43"/>
  <c r="AV299" i="43"/>
  <c r="AY297" i="43"/>
  <c r="AY298" i="43" s="1"/>
  <c r="AY295" i="43"/>
  <c r="AV295" i="43"/>
  <c r="AU295" i="43"/>
  <c r="AY294" i="43"/>
  <c r="AV294" i="43"/>
  <c r="AU294" i="43"/>
  <c r="AY293" i="43"/>
  <c r="AV293" i="43"/>
  <c r="AU293" i="43"/>
  <c r="AY292" i="43"/>
  <c r="AV292" i="43"/>
  <c r="AU292" i="43"/>
  <c r="AY291" i="43"/>
  <c r="AV291" i="43"/>
  <c r="AU291" i="43"/>
  <c r="AY290" i="43"/>
  <c r="AV290" i="43"/>
  <c r="AU290" i="43"/>
  <c r="AY289" i="43"/>
  <c r="AV289" i="43"/>
  <c r="AY287" i="43"/>
  <c r="AV287" i="43"/>
  <c r="AU287" i="43"/>
  <c r="AY286" i="43"/>
  <c r="AV286" i="43"/>
  <c r="AU286" i="43"/>
  <c r="AY285" i="43"/>
  <c r="AV285" i="43"/>
  <c r="AU285" i="43"/>
  <c r="AY284" i="43"/>
  <c r="AV284" i="43"/>
  <c r="AY282" i="43"/>
  <c r="AV282" i="43"/>
  <c r="AU282" i="43"/>
  <c r="AY281" i="43"/>
  <c r="AV281" i="43"/>
  <c r="AU281" i="43"/>
  <c r="AY280" i="43"/>
  <c r="AV280" i="43"/>
  <c r="AU280" i="43"/>
  <c r="AY279" i="43"/>
  <c r="AV279" i="43"/>
  <c r="AU279" i="43"/>
  <c r="AY278" i="43"/>
  <c r="AV278" i="43"/>
  <c r="AU278" i="43"/>
  <c r="AY277" i="43"/>
  <c r="AV277" i="43"/>
  <c r="AY275" i="43"/>
  <c r="AV275" i="43"/>
  <c r="AU275" i="43"/>
  <c r="AY274" i="43"/>
  <c r="AV274" i="43"/>
  <c r="AU274" i="43"/>
  <c r="AY273" i="43"/>
  <c r="AV273" i="43"/>
  <c r="AY271" i="43"/>
  <c r="AV271" i="43"/>
  <c r="AU271" i="43"/>
  <c r="AY270" i="43"/>
  <c r="AV270" i="43"/>
  <c r="AU270" i="43"/>
  <c r="AY269" i="43"/>
  <c r="AV269" i="43"/>
  <c r="AU269" i="43"/>
  <c r="AY268" i="43"/>
  <c r="AV268" i="43"/>
  <c r="AU268" i="43"/>
  <c r="AY267" i="43"/>
  <c r="AV267" i="43"/>
  <c r="AY265" i="43"/>
  <c r="AV265" i="43"/>
  <c r="AU265" i="43"/>
  <c r="AY264" i="43"/>
  <c r="AV264" i="43"/>
  <c r="AU264" i="43"/>
  <c r="AY263" i="43"/>
  <c r="AV263" i="43"/>
  <c r="AY261" i="43"/>
  <c r="AV261" i="43"/>
  <c r="AU261" i="43"/>
  <c r="AY260" i="43"/>
  <c r="AV260" i="43"/>
  <c r="AU260" i="43"/>
  <c r="AY259" i="43"/>
  <c r="AV259" i="43"/>
  <c r="AY257" i="43"/>
  <c r="AY258" i="43" s="1"/>
  <c r="AY255" i="43"/>
  <c r="AV255" i="43"/>
  <c r="AU255" i="43"/>
  <c r="AY254" i="43"/>
  <c r="AV254" i="43"/>
  <c r="AU254" i="43"/>
  <c r="AY253" i="43"/>
  <c r="AV253" i="43"/>
  <c r="AU253" i="43"/>
  <c r="AY252" i="43"/>
  <c r="AV252" i="43"/>
  <c r="AU252" i="43"/>
  <c r="AY251" i="43"/>
  <c r="AV251" i="43"/>
  <c r="AU251" i="43"/>
  <c r="AY250" i="43"/>
  <c r="AV250" i="43"/>
  <c r="AY248" i="43"/>
  <c r="AV248" i="43"/>
  <c r="AU248" i="43"/>
  <c r="AY247" i="43"/>
  <c r="AV247" i="43"/>
  <c r="AU247" i="43"/>
  <c r="AY246" i="43"/>
  <c r="AV246" i="43"/>
  <c r="AU246" i="43"/>
  <c r="AY245" i="43"/>
  <c r="AV245" i="43"/>
  <c r="AU245" i="43"/>
  <c r="AY244" i="43"/>
  <c r="AV244" i="43"/>
  <c r="AY242" i="43"/>
  <c r="AV242" i="43"/>
  <c r="AU242" i="43"/>
  <c r="AY241" i="43"/>
  <c r="AV241" i="43"/>
  <c r="AU241" i="43"/>
  <c r="AY240" i="43"/>
  <c r="AV240" i="43"/>
  <c r="AU240" i="43"/>
  <c r="AY239" i="43"/>
  <c r="AV239" i="43"/>
  <c r="AU239" i="43"/>
  <c r="AY238" i="43"/>
  <c r="AV238" i="43"/>
  <c r="AY236" i="43"/>
  <c r="AV236" i="43"/>
  <c r="AU236" i="43"/>
  <c r="AY235" i="43"/>
  <c r="AV235" i="43"/>
  <c r="AU235" i="43"/>
  <c r="AY234" i="43"/>
  <c r="AV234" i="43"/>
  <c r="AU234" i="43"/>
  <c r="AY233" i="43"/>
  <c r="AV233" i="43"/>
  <c r="AU233" i="43"/>
  <c r="AY232" i="43"/>
  <c r="AV232" i="43"/>
  <c r="AY230" i="43"/>
  <c r="AV230" i="43"/>
  <c r="AU230" i="43"/>
  <c r="AY229" i="43"/>
  <c r="AV229" i="43"/>
  <c r="AU229" i="43"/>
  <c r="AY228" i="43"/>
  <c r="AV228" i="43"/>
  <c r="AU228" i="43"/>
  <c r="AY227" i="43"/>
  <c r="AV227" i="43"/>
  <c r="AU227" i="43"/>
  <c r="AY226" i="43"/>
  <c r="AV226" i="43"/>
  <c r="AY224" i="43"/>
  <c r="AV224" i="43"/>
  <c r="AU224" i="43"/>
  <c r="AY223" i="43"/>
  <c r="AV223" i="43"/>
  <c r="AU223" i="43"/>
  <c r="AY222" i="43"/>
  <c r="AV222" i="43"/>
  <c r="AU222" i="43"/>
  <c r="AY221" i="43"/>
  <c r="AV221" i="43"/>
  <c r="AU221" i="43"/>
  <c r="AY220" i="43"/>
  <c r="AV220" i="43"/>
  <c r="AY218" i="43"/>
  <c r="AV218" i="43"/>
  <c r="AU218" i="43"/>
  <c r="AY217" i="43"/>
  <c r="AV217" i="43"/>
  <c r="AU217" i="43"/>
  <c r="AY216" i="43"/>
  <c r="AV216" i="43"/>
  <c r="AU216" i="43"/>
  <c r="AY215" i="43"/>
  <c r="AV215" i="43"/>
  <c r="AU215" i="43"/>
  <c r="AY214" i="43"/>
  <c r="AV214" i="43"/>
  <c r="AY212" i="43"/>
  <c r="AV212" i="43"/>
  <c r="AU212" i="43"/>
  <c r="AY211" i="43"/>
  <c r="AV211" i="43"/>
  <c r="AU211" i="43"/>
  <c r="AY210" i="43"/>
  <c r="AV210" i="43"/>
  <c r="AU210" i="43"/>
  <c r="AY209" i="43"/>
  <c r="AV209" i="43"/>
  <c r="AU209" i="43"/>
  <c r="AY208" i="43"/>
  <c r="AV208" i="43"/>
  <c r="AU208" i="43"/>
  <c r="AY207" i="43"/>
  <c r="AV207" i="43"/>
  <c r="AY205" i="43"/>
  <c r="AV205" i="43"/>
  <c r="AU205" i="43"/>
  <c r="AY204" i="43"/>
  <c r="AV204" i="43"/>
  <c r="AU204" i="43"/>
  <c r="AY203" i="43"/>
  <c r="AV203" i="43"/>
  <c r="AU203" i="43"/>
  <c r="AY202" i="43"/>
  <c r="AV202" i="43"/>
  <c r="AU202" i="43"/>
  <c r="AY201" i="43"/>
  <c r="AV201" i="43"/>
  <c r="AY199" i="43"/>
  <c r="AV199" i="43"/>
  <c r="AU199" i="43"/>
  <c r="AY198" i="43"/>
  <c r="AV198" i="43"/>
  <c r="AU198" i="43"/>
  <c r="AY197" i="43"/>
  <c r="AV197" i="43"/>
  <c r="AU197" i="43"/>
  <c r="AY196" i="43"/>
  <c r="AV196" i="43"/>
  <c r="AU196" i="43"/>
  <c r="AY195" i="43"/>
  <c r="AV195" i="43"/>
  <c r="AY193" i="43"/>
  <c r="AV193" i="43"/>
  <c r="AU193" i="43"/>
  <c r="AY192" i="43"/>
  <c r="AV192" i="43"/>
  <c r="AU192" i="43"/>
  <c r="AY191" i="43"/>
  <c r="AV191" i="43"/>
  <c r="AU191" i="43"/>
  <c r="AY190" i="43"/>
  <c r="AV190" i="43"/>
  <c r="AU190" i="43"/>
  <c r="AY189" i="43"/>
  <c r="AV189" i="43"/>
  <c r="AU189" i="43"/>
  <c r="AY188" i="43"/>
  <c r="AV188" i="43"/>
  <c r="AY186" i="43"/>
  <c r="AV186" i="43"/>
  <c r="AU186" i="43"/>
  <c r="AY185" i="43"/>
  <c r="AV185" i="43"/>
  <c r="AU185" i="43"/>
  <c r="AY184" i="43"/>
  <c r="AV184" i="43"/>
  <c r="AU184" i="43"/>
  <c r="AY183" i="43"/>
  <c r="AV183" i="43"/>
  <c r="AU183" i="43"/>
  <c r="AY182" i="43"/>
  <c r="AV182" i="43"/>
  <c r="AU182" i="43"/>
  <c r="AY181" i="43"/>
  <c r="AV181" i="43"/>
  <c r="AY179" i="43"/>
  <c r="AV179" i="43"/>
  <c r="AU179" i="43"/>
  <c r="AY178" i="43"/>
  <c r="AV178" i="43"/>
  <c r="AU178" i="43"/>
  <c r="AY177" i="43"/>
  <c r="AV177" i="43"/>
  <c r="AU177" i="43"/>
  <c r="AY176" i="43"/>
  <c r="AV176" i="43"/>
  <c r="AU176" i="43"/>
  <c r="AY175" i="43"/>
  <c r="AV175" i="43"/>
  <c r="AY173" i="43"/>
  <c r="AV173" i="43"/>
  <c r="AU173" i="43"/>
  <c r="AY172" i="43"/>
  <c r="AV172" i="43"/>
  <c r="AU172" i="43"/>
  <c r="AY171" i="43"/>
  <c r="AV171" i="43"/>
  <c r="AU171" i="43"/>
  <c r="AY170" i="43"/>
  <c r="AV170" i="43"/>
  <c r="AU170" i="43"/>
  <c r="AY169" i="43"/>
  <c r="AV169" i="43"/>
  <c r="AY167" i="43"/>
  <c r="AV167" i="43"/>
  <c r="AU167" i="43"/>
  <c r="AY166" i="43"/>
  <c r="AV166" i="43"/>
  <c r="AU166" i="43"/>
  <c r="AY165" i="43"/>
  <c r="AV165" i="43"/>
  <c r="AU165" i="43"/>
  <c r="AY164" i="43"/>
  <c r="AV164" i="43"/>
  <c r="AU164" i="43"/>
  <c r="AY163" i="43"/>
  <c r="AV163" i="43"/>
  <c r="AY161" i="43"/>
  <c r="AV161" i="43"/>
  <c r="AU161" i="43"/>
  <c r="AY160" i="43"/>
  <c r="AV160" i="43"/>
  <c r="AU160" i="43"/>
  <c r="AY159" i="43"/>
  <c r="AV159" i="43"/>
  <c r="AU159" i="43"/>
  <c r="AY158" i="43"/>
  <c r="AV158" i="43"/>
  <c r="AY156" i="43"/>
  <c r="AV156" i="43"/>
  <c r="AU156" i="43"/>
  <c r="AY155" i="43"/>
  <c r="AV155" i="43"/>
  <c r="AU155" i="43"/>
  <c r="AY154" i="43"/>
  <c r="AV154" i="43"/>
  <c r="AU154" i="43"/>
  <c r="AY153" i="43"/>
  <c r="AV153" i="43"/>
  <c r="AU153" i="43"/>
  <c r="AY152" i="43"/>
  <c r="AV152" i="43"/>
  <c r="AY150" i="43"/>
  <c r="AV150" i="43"/>
  <c r="AU150" i="43"/>
  <c r="AY149" i="43"/>
  <c r="AV149" i="43"/>
  <c r="AU149" i="43"/>
  <c r="AY148" i="43"/>
  <c r="AV148" i="43"/>
  <c r="AU148" i="43"/>
  <c r="AY147" i="43"/>
  <c r="AV147" i="43"/>
  <c r="AU147" i="43"/>
  <c r="AY146" i="43"/>
  <c r="AV146" i="43"/>
  <c r="AY144" i="43"/>
  <c r="AV144" i="43"/>
  <c r="AU144" i="43"/>
  <c r="AY143" i="43"/>
  <c r="AV143" i="43"/>
  <c r="AU143" i="43"/>
  <c r="AY142" i="43"/>
  <c r="AV142" i="43"/>
  <c r="AU142" i="43"/>
  <c r="AY141" i="43"/>
  <c r="AV141" i="43"/>
  <c r="AU141" i="43"/>
  <c r="AY140" i="43"/>
  <c r="AV140" i="43"/>
  <c r="AY138" i="43"/>
  <c r="AV138" i="43"/>
  <c r="AU138" i="43"/>
  <c r="AY137" i="43"/>
  <c r="AV137" i="43"/>
  <c r="AU137" i="43"/>
  <c r="AY136" i="43"/>
  <c r="AV136" i="43"/>
  <c r="AU136" i="43"/>
  <c r="AY135" i="43"/>
  <c r="AV135" i="43"/>
  <c r="AU135" i="43"/>
  <c r="AY134" i="43"/>
  <c r="AV134" i="43"/>
  <c r="AU134" i="43"/>
  <c r="AY133" i="43"/>
  <c r="AV133" i="43"/>
  <c r="AY131" i="43"/>
  <c r="AV131" i="43"/>
  <c r="AU131" i="43"/>
  <c r="AY130" i="43"/>
  <c r="AV130" i="43"/>
  <c r="AU130" i="43"/>
  <c r="AY129" i="43"/>
  <c r="AV129" i="43"/>
  <c r="AU129" i="43"/>
  <c r="AY128" i="43"/>
  <c r="AV128" i="43"/>
  <c r="AU128" i="43"/>
  <c r="AY127" i="43"/>
  <c r="AV127" i="43"/>
  <c r="AU127" i="43"/>
  <c r="AY126" i="43"/>
  <c r="AV126" i="43"/>
  <c r="AY124" i="43"/>
  <c r="AV124" i="43"/>
  <c r="AU124" i="43"/>
  <c r="AY123" i="43"/>
  <c r="AV123" i="43"/>
  <c r="AU123" i="43"/>
  <c r="AY122" i="43"/>
  <c r="AV122" i="43"/>
  <c r="AU122" i="43"/>
  <c r="AY121" i="43"/>
  <c r="AV121" i="43"/>
  <c r="AY119" i="43"/>
  <c r="AV119" i="43"/>
  <c r="AU119" i="43"/>
  <c r="AY118" i="43"/>
  <c r="AV118" i="43"/>
  <c r="AU118" i="43"/>
  <c r="AY117" i="43"/>
  <c r="AV117" i="43"/>
  <c r="AY115" i="43"/>
  <c r="AV115" i="43"/>
  <c r="AU115" i="43"/>
  <c r="AY114" i="43"/>
  <c r="AV114" i="43"/>
  <c r="AY112" i="43"/>
  <c r="AV112" i="43"/>
  <c r="AU112" i="43"/>
  <c r="AY111" i="43"/>
  <c r="AV111" i="43"/>
  <c r="AU111" i="43"/>
  <c r="AY110" i="43"/>
  <c r="AV110" i="43"/>
  <c r="AY108" i="43"/>
  <c r="AV108" i="43"/>
  <c r="AU108" i="43"/>
  <c r="AY107" i="43"/>
  <c r="AV107" i="43"/>
  <c r="AU107" i="43"/>
  <c r="AY106" i="43"/>
  <c r="AV106" i="43"/>
  <c r="AY104" i="43"/>
  <c r="AV104" i="43"/>
  <c r="AU104" i="43"/>
  <c r="AY103" i="43"/>
  <c r="AV103" i="43"/>
  <c r="AY101" i="43"/>
  <c r="AV101" i="43"/>
  <c r="AU101" i="43"/>
  <c r="AY100" i="43"/>
  <c r="AV100" i="43"/>
  <c r="AU100" i="43"/>
  <c r="AY99" i="43"/>
  <c r="AV99" i="43"/>
  <c r="AY97" i="43"/>
  <c r="AV97" i="43"/>
  <c r="AU97" i="43"/>
  <c r="AY96" i="43"/>
  <c r="AV96" i="43"/>
  <c r="AU96" i="43"/>
  <c r="AY95" i="43"/>
  <c r="AV95" i="43"/>
  <c r="AY93" i="43"/>
  <c r="AV93" i="43"/>
  <c r="AU93" i="43"/>
  <c r="AY92" i="43"/>
  <c r="AV92" i="43"/>
  <c r="AU92" i="43"/>
  <c r="AY91" i="43"/>
  <c r="AV91" i="43"/>
  <c r="AY89" i="43"/>
  <c r="AV89" i="43"/>
  <c r="AU89" i="43"/>
  <c r="AY88" i="43"/>
  <c r="AV88" i="43"/>
  <c r="AU88" i="43"/>
  <c r="AY87" i="43"/>
  <c r="AV87" i="43"/>
  <c r="AY85" i="43"/>
  <c r="AV85" i="43"/>
  <c r="AU85" i="43"/>
  <c r="AY84" i="43"/>
  <c r="AV84" i="43"/>
  <c r="AU84" i="43"/>
  <c r="AY83" i="43"/>
  <c r="AV83" i="43"/>
  <c r="AY81" i="43"/>
  <c r="AV81" i="43"/>
  <c r="AU81" i="43"/>
  <c r="AY80" i="43"/>
  <c r="AV80" i="43"/>
  <c r="AY78" i="43"/>
  <c r="AV78" i="43"/>
  <c r="AU78" i="43"/>
  <c r="AY77" i="43"/>
  <c r="AV77" i="43"/>
  <c r="AU77" i="43"/>
  <c r="AY76" i="43"/>
  <c r="AV76" i="43"/>
  <c r="AY74" i="43"/>
  <c r="AV74" i="43"/>
  <c r="AU74" i="43"/>
  <c r="AY73" i="43"/>
  <c r="AV73" i="43"/>
  <c r="AU73" i="43"/>
  <c r="AY72" i="43"/>
  <c r="AV72" i="43"/>
  <c r="AU72" i="43"/>
  <c r="AY71" i="43"/>
  <c r="AV71" i="43"/>
  <c r="AY69" i="43"/>
  <c r="AV69" i="43"/>
  <c r="AU69" i="43"/>
  <c r="AY68" i="43"/>
  <c r="AV68" i="43"/>
  <c r="AY66" i="43"/>
  <c r="AV66" i="43"/>
  <c r="AU66" i="43"/>
  <c r="AY65" i="43"/>
  <c r="AV65" i="43"/>
  <c r="AU65" i="43"/>
  <c r="AY64" i="43"/>
  <c r="AV64" i="43"/>
  <c r="AY62" i="43"/>
  <c r="AV62" i="43"/>
  <c r="AU62" i="43"/>
  <c r="AY61" i="43"/>
  <c r="AV61" i="43"/>
  <c r="AU61" i="43"/>
  <c r="AY60" i="43"/>
  <c r="AV60" i="43"/>
  <c r="AY58" i="43"/>
  <c r="AV58" i="43"/>
  <c r="AU58" i="43"/>
  <c r="AY57" i="43"/>
  <c r="AV57" i="43"/>
  <c r="AU57" i="43"/>
  <c r="AY56" i="43"/>
  <c r="AV56" i="43"/>
  <c r="AY54" i="43"/>
  <c r="AV54" i="43"/>
  <c r="AU54" i="43"/>
  <c r="AY53" i="43"/>
  <c r="AV53" i="43"/>
  <c r="AY51" i="43"/>
  <c r="AV51" i="43"/>
  <c r="AU51" i="43"/>
  <c r="AY50" i="43"/>
  <c r="AV50" i="43"/>
  <c r="AY48" i="43"/>
  <c r="AV48" i="43"/>
  <c r="AU48" i="43"/>
  <c r="AY47" i="43"/>
  <c r="AV47" i="43"/>
  <c r="AY45" i="43"/>
  <c r="AV45" i="43"/>
  <c r="AU45" i="43"/>
  <c r="AY44" i="43"/>
  <c r="AV44" i="43"/>
  <c r="AU44" i="43"/>
  <c r="AY43" i="43"/>
  <c r="AV43" i="43"/>
  <c r="AY41" i="43"/>
  <c r="AV41" i="43"/>
  <c r="AU41" i="43"/>
  <c r="AY40" i="43"/>
  <c r="AV40" i="43"/>
  <c r="AY38" i="43"/>
  <c r="AV38" i="43"/>
  <c r="AU38" i="43"/>
  <c r="AY37" i="43"/>
  <c r="AV37" i="43"/>
  <c r="AU37" i="43"/>
  <c r="AY36" i="43"/>
  <c r="AV36" i="43"/>
  <c r="AY34" i="43"/>
  <c r="AV34" i="43"/>
  <c r="AU34" i="43"/>
  <c r="AY33" i="43"/>
  <c r="AV33" i="43"/>
  <c r="AU33" i="43"/>
  <c r="AY32" i="43"/>
  <c r="AV32" i="43"/>
  <c r="AY30" i="43"/>
  <c r="AV30" i="43"/>
  <c r="AU30" i="43"/>
  <c r="AY29" i="43"/>
  <c r="AV29" i="43"/>
  <c r="AU29" i="43"/>
  <c r="AY28" i="43"/>
  <c r="AV28" i="43"/>
  <c r="AY26" i="43"/>
  <c r="AV26" i="43"/>
  <c r="AU26" i="43"/>
  <c r="AY25" i="43"/>
  <c r="AV25" i="43"/>
  <c r="AU25" i="43"/>
  <c r="AY24" i="43"/>
  <c r="AV24" i="43"/>
  <c r="AU24" i="43"/>
  <c r="AY23" i="43"/>
  <c r="AV23" i="43"/>
  <c r="AY21" i="43"/>
  <c r="AV21" i="43"/>
  <c r="AU21" i="43"/>
  <c r="AY20" i="43"/>
  <c r="AV20" i="43"/>
  <c r="AU20" i="43"/>
  <c r="AY19" i="43"/>
  <c r="AV19" i="43"/>
  <c r="AY17" i="43"/>
  <c r="AV17" i="43"/>
  <c r="AU17" i="43"/>
  <c r="AY16" i="43"/>
  <c r="AV16" i="43"/>
  <c r="AU16" i="43"/>
  <c r="AY15" i="43"/>
  <c r="AV15" i="43"/>
  <c r="AU15" i="43"/>
  <c r="AY14" i="43"/>
  <c r="AV14" i="43"/>
  <c r="AV115" i="44" l="1"/>
  <c r="AV107" i="44"/>
  <c r="AV375" i="43"/>
  <c r="AV376" i="43" s="1"/>
  <c r="AV323" i="43"/>
  <c r="AV324" i="43" s="1"/>
  <c r="AV257" i="43"/>
  <c r="AV258" i="43" s="1"/>
  <c r="AV297" i="43"/>
  <c r="AV298" i="43" s="1"/>
  <c r="AY225" i="43"/>
  <c r="AY288" i="43"/>
  <c r="AV316" i="43"/>
  <c r="AV328" i="43"/>
  <c r="AV266" i="43"/>
  <c r="AV180" i="43"/>
  <c r="AV283" i="43"/>
  <c r="AY243" i="43"/>
  <c r="AY383" i="43"/>
  <c r="AV393" i="43"/>
  <c r="AV428" i="43"/>
  <c r="AY435" i="43"/>
  <c r="AV463" i="43"/>
  <c r="AV22" i="43"/>
  <c r="AY82" i="43"/>
  <c r="AV102" i="43"/>
  <c r="AY116" i="43"/>
  <c r="AV125" i="43"/>
  <c r="AY132" i="43"/>
  <c r="AY151" i="43"/>
  <c r="AV414" i="43"/>
  <c r="AV435" i="43"/>
  <c r="AY39" i="43"/>
  <c r="AV46" i="43"/>
  <c r="AV55" i="43"/>
  <c r="AY59" i="43"/>
  <c r="AY70" i="43"/>
  <c r="AY442" i="43"/>
  <c r="BA95" i="44"/>
  <c r="AV95" i="44"/>
  <c r="AV19" i="44"/>
  <c r="AV28" i="44"/>
  <c r="BA105" i="44"/>
  <c r="AY105" i="44"/>
  <c r="AY95" i="44"/>
  <c r="BB105" i="44"/>
  <c r="AY113" i="44"/>
  <c r="BB130" i="44"/>
  <c r="AU95" i="44"/>
  <c r="AY19" i="44"/>
  <c r="BA35" i="44"/>
  <c r="BA42" i="44"/>
  <c r="BA49" i="44"/>
  <c r="BA56" i="44"/>
  <c r="BA63" i="44"/>
  <c r="BA70" i="44"/>
  <c r="BA77" i="44"/>
  <c r="BA84" i="44"/>
  <c r="BA91" i="44"/>
  <c r="AU101" i="44"/>
  <c r="BA113" i="44"/>
  <c r="BA124" i="44"/>
  <c r="AY35" i="43"/>
  <c r="AY67" i="43"/>
  <c r="AV75" i="43"/>
  <c r="AY79" i="43"/>
  <c r="AV86" i="43"/>
  <c r="AV98" i="43"/>
  <c r="AY113" i="43"/>
  <c r="AV120" i="43"/>
  <c r="AV139" i="43"/>
  <c r="AY145" i="43"/>
  <c r="AY162" i="43"/>
  <c r="AV174" i="43"/>
  <c r="AV213" i="43"/>
  <c r="AY219" i="43"/>
  <c r="AY237" i="43"/>
  <c r="AY256" i="43"/>
  <c r="AV262" i="43"/>
  <c r="AV276" i="43"/>
  <c r="AV296" i="43"/>
  <c r="AV336" i="43"/>
  <c r="AY345" i="43"/>
  <c r="AV358" i="43"/>
  <c r="AY363" i="43"/>
  <c r="AV389" i="43"/>
  <c r="AV449" i="43"/>
  <c r="AY456" i="43"/>
  <c r="AV39" i="43"/>
  <c r="AV59" i="43"/>
  <c r="AV70" i="43"/>
  <c r="AY75" i="43"/>
  <c r="AV82" i="43"/>
  <c r="AY86" i="43"/>
  <c r="AY98" i="43"/>
  <c r="AV116" i="43"/>
  <c r="AY120" i="43"/>
  <c r="AV132" i="43"/>
  <c r="AY139" i="43"/>
  <c r="AV151" i="43"/>
  <c r="AY174" i="43"/>
  <c r="AV243" i="43"/>
  <c r="AY276" i="43"/>
  <c r="AV288" i="43"/>
  <c r="AY336" i="43"/>
  <c r="AY358" i="43"/>
  <c r="AV383" i="43"/>
  <c r="AY389" i="43"/>
  <c r="AV442" i="43"/>
  <c r="AY449" i="43"/>
  <c r="AV200" i="43"/>
  <c r="AV225" i="43"/>
  <c r="AY213" i="43"/>
  <c r="AY262" i="43"/>
  <c r="AY296" i="43"/>
  <c r="AV162" i="43"/>
  <c r="AY168" i="43"/>
  <c r="AY187" i="43"/>
  <c r="AY206" i="43"/>
  <c r="AV219" i="43"/>
  <c r="AV237" i="43"/>
  <c r="AV256" i="43"/>
  <c r="AY272" i="43"/>
  <c r="AY305" i="43"/>
  <c r="AY322" i="43"/>
  <c r="AY332" i="43"/>
  <c r="AV345" i="43"/>
  <c r="AY351" i="43"/>
  <c r="AV363" i="43"/>
  <c r="AY370" i="43"/>
  <c r="AY400" i="43"/>
  <c r="AY421" i="43"/>
  <c r="AV456" i="43"/>
  <c r="AY459" i="43"/>
  <c r="AV90" i="43"/>
  <c r="BA19" i="44"/>
  <c r="AY28" i="44"/>
  <c r="BB35" i="44"/>
  <c r="BB42" i="44"/>
  <c r="BB49" i="44"/>
  <c r="BB56" i="44"/>
  <c r="BB63" i="44"/>
  <c r="BB70" i="44"/>
  <c r="BB77" i="44"/>
  <c r="BB84" i="44"/>
  <c r="BB91" i="44"/>
  <c r="BB95" i="44"/>
  <c r="AV101" i="44"/>
  <c r="AU105" i="44"/>
  <c r="BB113" i="44"/>
  <c r="BB124" i="44"/>
  <c r="AU130" i="44"/>
  <c r="BB19" i="44"/>
  <c r="BA28" i="44"/>
  <c r="AY101" i="44"/>
  <c r="AV105" i="44"/>
  <c r="AV130" i="44"/>
  <c r="BB28" i="44"/>
  <c r="AU35" i="44"/>
  <c r="AU42" i="44"/>
  <c r="AU49" i="44"/>
  <c r="AU56" i="44"/>
  <c r="AU63" i="44"/>
  <c r="AU70" i="44"/>
  <c r="AU77" i="44"/>
  <c r="AU84" i="44"/>
  <c r="AU91" i="44"/>
  <c r="BA101" i="44"/>
  <c r="AU113" i="44"/>
  <c r="AU124" i="44"/>
  <c r="AY130" i="44"/>
  <c r="AV35" i="44"/>
  <c r="AV42" i="44"/>
  <c r="AV49" i="44"/>
  <c r="AV56" i="44"/>
  <c r="AV63" i="44"/>
  <c r="AV70" i="44"/>
  <c r="AV77" i="44"/>
  <c r="AV84" i="44"/>
  <c r="AV91" i="44"/>
  <c r="BB101" i="44"/>
  <c r="AV113" i="44"/>
  <c r="AV124" i="44"/>
  <c r="BA130" i="44"/>
  <c r="AU28" i="44"/>
  <c r="AY35" i="44"/>
  <c r="AY42" i="44"/>
  <c r="AY49" i="44"/>
  <c r="AY56" i="44"/>
  <c r="AY63" i="44"/>
  <c r="AY70" i="44"/>
  <c r="AY77" i="44"/>
  <c r="AY84" i="44"/>
  <c r="AY91" i="44"/>
  <c r="AY124" i="44"/>
  <c r="AX14" i="44"/>
  <c r="AU14" i="44"/>
  <c r="AU19" i="44" s="1"/>
  <c r="AV18" i="43"/>
  <c r="AY22" i="43"/>
  <c r="AV31" i="43"/>
  <c r="AV42" i="43"/>
  <c r="AY46" i="43"/>
  <c r="AV52" i="43"/>
  <c r="AY55" i="43"/>
  <c r="AV63" i="43"/>
  <c r="AY90" i="43"/>
  <c r="AY102" i="43"/>
  <c r="AV109" i="43"/>
  <c r="AY125" i="43"/>
  <c r="AV157" i="43"/>
  <c r="AY180" i="43"/>
  <c r="AV194" i="43"/>
  <c r="AY200" i="43"/>
  <c r="AV231" i="43"/>
  <c r="AV249" i="43"/>
  <c r="AY266" i="43"/>
  <c r="AY283" i="43"/>
  <c r="AV312" i="43"/>
  <c r="AY316" i="43"/>
  <c r="AY328" i="43"/>
  <c r="AV374" i="43"/>
  <c r="AY393" i="43"/>
  <c r="AV407" i="43"/>
  <c r="AY414" i="43"/>
  <c r="AY18" i="43"/>
  <c r="AV27" i="43"/>
  <c r="AY31" i="43"/>
  <c r="AY42" i="43"/>
  <c r="AV49" i="43"/>
  <c r="AY52" i="43"/>
  <c r="AY63" i="43"/>
  <c r="AV94" i="43"/>
  <c r="AV105" i="43"/>
  <c r="AY109" i="43"/>
  <c r="AY157" i="43"/>
  <c r="AV168" i="43"/>
  <c r="AV187" i="43"/>
  <c r="AY194" i="43"/>
  <c r="AV206" i="43"/>
  <c r="AY231" i="43"/>
  <c r="AY249" i="43"/>
  <c r="AV272" i="43"/>
  <c r="AV305" i="43"/>
  <c r="AY312" i="43"/>
  <c r="AV322" i="43"/>
  <c r="AV332" i="43"/>
  <c r="AV351" i="43"/>
  <c r="AV370" i="43"/>
  <c r="AY374" i="43"/>
  <c r="AV400" i="43"/>
  <c r="AY407" i="43"/>
  <c r="AV421" i="43"/>
  <c r="AY428" i="43"/>
  <c r="AV459" i="43"/>
  <c r="AY463" i="43"/>
  <c r="AY27" i="43"/>
  <c r="AV35" i="43"/>
  <c r="AY49" i="43"/>
  <c r="AV67" i="43"/>
  <c r="AV79" i="43"/>
  <c r="AY94" i="43"/>
  <c r="AY105" i="43"/>
  <c r="AV113" i="43"/>
  <c r="AV145" i="43"/>
  <c r="AX17" i="43"/>
  <c r="AX20" i="43"/>
  <c r="AX25" i="43"/>
  <c r="AX33" i="43"/>
  <c r="AX41" i="43"/>
  <c r="AX44" i="43"/>
  <c r="AX58" i="43"/>
  <c r="AX61" i="43"/>
  <c r="AX66" i="43"/>
  <c r="AX69" i="43"/>
  <c r="AX72" i="43"/>
  <c r="AX74" i="43"/>
  <c r="AX88" i="43"/>
  <c r="AX96" i="43"/>
  <c r="AX104" i="43"/>
  <c r="AX107" i="43"/>
  <c r="AX112" i="43"/>
  <c r="AX115" i="43"/>
  <c r="AX123" i="43"/>
  <c r="AX128" i="43"/>
  <c r="AX130" i="43"/>
  <c r="AX135" i="43"/>
  <c r="AX137" i="43"/>
  <c r="AX142" i="43"/>
  <c r="AX144" i="43"/>
  <c r="AX147" i="43"/>
  <c r="AX149" i="43"/>
  <c r="AX154" i="43"/>
  <c r="AX156" i="43"/>
  <c r="AX159" i="43"/>
  <c r="AX161" i="43"/>
  <c r="AX164" i="43"/>
  <c r="AX166" i="43"/>
  <c r="AX171" i="43"/>
  <c r="AX173" i="43"/>
  <c r="AX176" i="43"/>
  <c r="AX178" i="43"/>
  <c r="AX190" i="43"/>
  <c r="AX197" i="43"/>
  <c r="AX202" i="43"/>
  <c r="AX204" i="43"/>
  <c r="AX209" i="43"/>
  <c r="AX211" i="43"/>
  <c r="AX216" i="43"/>
  <c r="AX218" i="43"/>
  <c r="AX223" i="43"/>
  <c r="AX228" i="43"/>
  <c r="AX230" i="43"/>
  <c r="AX233" i="43"/>
  <c r="AX240" i="43"/>
  <c r="AX245" i="43"/>
  <c r="AX247" i="43"/>
  <c r="AX252" i="43"/>
  <c r="AX254" i="43"/>
  <c r="AX260" i="43"/>
  <c r="AX268" i="43"/>
  <c r="AX270" i="43"/>
  <c r="AX275" i="43"/>
  <c r="AX278" i="43"/>
  <c r="AX280" i="43"/>
  <c r="AX282" i="43"/>
  <c r="AX285" i="43"/>
  <c r="AX287" i="43"/>
  <c r="AX290" i="43"/>
  <c r="AX292" i="43"/>
  <c r="AX294" i="43"/>
  <c r="AX300" i="43"/>
  <c r="AX302" i="43"/>
  <c r="AX304" i="43"/>
  <c r="AX307" i="43"/>
  <c r="AX309" i="43"/>
  <c r="AX311" i="43"/>
  <c r="AX314" i="43"/>
  <c r="AX319" i="43"/>
  <c r="AX321" i="43"/>
  <c r="AX327" i="43"/>
  <c r="AX330" i="43"/>
  <c r="AX339" i="43"/>
  <c r="AX341" i="43"/>
  <c r="AX343" i="43"/>
  <c r="AX348" i="43"/>
  <c r="AX350" i="43"/>
  <c r="AX353" i="43"/>
  <c r="AX355" i="43"/>
  <c r="AX357" i="43"/>
  <c r="AX360" i="43"/>
  <c r="AX362" i="43"/>
  <c r="AX365" i="43"/>
  <c r="AX367" i="43"/>
  <c r="AX369" i="43"/>
  <c r="AX372" i="43"/>
  <c r="AX378" i="43"/>
  <c r="AX380" i="43"/>
  <c r="AX382" i="43"/>
  <c r="AX387" i="43"/>
  <c r="AX395" i="43"/>
  <c r="AX397" i="43"/>
  <c r="AX402" i="43"/>
  <c r="AX404" i="43"/>
  <c r="AX410" i="43"/>
  <c r="AX412" i="43"/>
  <c r="AX417" i="43"/>
  <c r="AX419" i="43"/>
  <c r="AX424" i="43"/>
  <c r="AX426" i="43"/>
  <c r="AX431" i="43"/>
  <c r="AX433" i="43"/>
  <c r="AX438" i="43"/>
  <c r="AX440" i="43"/>
  <c r="AX445" i="43"/>
  <c r="AX447" i="43"/>
  <c r="AX452" i="43"/>
  <c r="AX454" i="43"/>
  <c r="AX16" i="43"/>
  <c r="AX21" i="43"/>
  <c r="AX24" i="43"/>
  <c r="AX26" i="43"/>
  <c r="AX29" i="43"/>
  <c r="AX34" i="43"/>
  <c r="AX37" i="43"/>
  <c r="AX45" i="43"/>
  <c r="AX48" i="43"/>
  <c r="AX54" i="43"/>
  <c r="AX57" i="43"/>
  <c r="AX62" i="43"/>
  <c r="AX65" i="43"/>
  <c r="AX73" i="43"/>
  <c r="AX78" i="43"/>
  <c r="AX81" i="43"/>
  <c r="AX89" i="43"/>
  <c r="AX97" i="43"/>
  <c r="AX111" i="43"/>
  <c r="AX119" i="43"/>
  <c r="AX122" i="43"/>
  <c r="AX127" i="43"/>
  <c r="AX129" i="43"/>
  <c r="AX134" i="43"/>
  <c r="AX136" i="43"/>
  <c r="AX138" i="43"/>
  <c r="AX141" i="43"/>
  <c r="AX143" i="43"/>
  <c r="AX148" i="43"/>
  <c r="AX150" i="43"/>
  <c r="AX153" i="43"/>
  <c r="AX155" i="43"/>
  <c r="AX160" i="43"/>
  <c r="AX167" i="43"/>
  <c r="AX182" i="43"/>
  <c r="AX186" i="43"/>
  <c r="AX189" i="43"/>
  <c r="AX191" i="43"/>
  <c r="AX193" i="43"/>
  <c r="AX196" i="43"/>
  <c r="AX198" i="43"/>
  <c r="AX203" i="43"/>
  <c r="AX205" i="43"/>
  <c r="AX210" i="43"/>
  <c r="AX212" i="43"/>
  <c r="AX217" i="43"/>
  <c r="AX224" i="43"/>
  <c r="AX227" i="43"/>
  <c r="AX234" i="43"/>
  <c r="AX236" i="43"/>
  <c r="AX239" i="43"/>
  <c r="AX241" i="43"/>
  <c r="AX246" i="43"/>
  <c r="AX248" i="43"/>
  <c r="AX251" i="43"/>
  <c r="AX253" i="43"/>
  <c r="AX255" i="43"/>
  <c r="AX261" i="43"/>
  <c r="AX264" i="43"/>
  <c r="AX269" i="43"/>
  <c r="AX271" i="43"/>
  <c r="AX274" i="43"/>
  <c r="AX279" i="43"/>
  <c r="AX286" i="43"/>
  <c r="AX291" i="43"/>
  <c r="AX293" i="43"/>
  <c r="AX295" i="43"/>
  <c r="AX303" i="43"/>
  <c r="AX310" i="43"/>
  <c r="AX318" i="43"/>
  <c r="AX320" i="43"/>
  <c r="AX326" i="43"/>
  <c r="AX331" i="43"/>
  <c r="AX335" i="43"/>
  <c r="AX338" i="43"/>
  <c r="AX340" i="43"/>
  <c r="AX342" i="43"/>
  <c r="AX344" i="43"/>
  <c r="AX349" i="43"/>
  <c r="AX356" i="43"/>
  <c r="AX361" i="43"/>
  <c r="AX366" i="43"/>
  <c r="AX368" i="43"/>
  <c r="AX373" i="43"/>
  <c r="AX379" i="43"/>
  <c r="AX381" i="43"/>
  <c r="AX386" i="43"/>
  <c r="AX388" i="43"/>
  <c r="AX391" i="43"/>
  <c r="AX396" i="43"/>
  <c r="AX398" i="43"/>
  <c r="AX403" i="43"/>
  <c r="AX405" i="43"/>
  <c r="AX411" i="43"/>
  <c r="AX413" i="43"/>
  <c r="AX416" i="43"/>
  <c r="AX420" i="43"/>
  <c r="AX423" i="43"/>
  <c r="AX427" i="43"/>
  <c r="AX430" i="43"/>
  <c r="AX434" i="43"/>
  <c r="AX437" i="43"/>
  <c r="AX439" i="43"/>
  <c r="AX441" i="43"/>
  <c r="AX444" i="43"/>
  <c r="AX446" i="43"/>
  <c r="AX448" i="43"/>
  <c r="AX451" i="43"/>
  <c r="AX455" i="43"/>
  <c r="AX458" i="43"/>
  <c r="AX39" i="44"/>
  <c r="AX119" i="44"/>
  <c r="AX126" i="44"/>
  <c r="AX17" i="44"/>
  <c r="AX24" i="44"/>
  <c r="AX31" i="44"/>
  <c r="AX38" i="44"/>
  <c r="AX45" i="44"/>
  <c r="AX52" i="44"/>
  <c r="AX59" i="44"/>
  <c r="AX66" i="44"/>
  <c r="AX73" i="44"/>
  <c r="AX80" i="44"/>
  <c r="AX87" i="44"/>
  <c r="AX94" i="44"/>
  <c r="AX102" i="44"/>
  <c r="AX110" i="44"/>
  <c r="AX118" i="44"/>
  <c r="AX125" i="44"/>
  <c r="AX111" i="44"/>
  <c r="AX16" i="44"/>
  <c r="AX23" i="44"/>
  <c r="AX30" i="44"/>
  <c r="AX37" i="44"/>
  <c r="AX44" i="44"/>
  <c r="AX51" i="44"/>
  <c r="AX58" i="44"/>
  <c r="AX65" i="44"/>
  <c r="AX72" i="44"/>
  <c r="AX79" i="44"/>
  <c r="AX86" i="44"/>
  <c r="AX93" i="44"/>
  <c r="AX100" i="44"/>
  <c r="AX109" i="44"/>
  <c r="AX117" i="44"/>
  <c r="AX123" i="44"/>
  <c r="AX18" i="44"/>
  <c r="AX53" i="44"/>
  <c r="AX60" i="44"/>
  <c r="AX67" i="44"/>
  <c r="AX74" i="44"/>
  <c r="AX81" i="44"/>
  <c r="AX15" i="44"/>
  <c r="AX22" i="44"/>
  <c r="AX29" i="44"/>
  <c r="AX36" i="44"/>
  <c r="AX43" i="44"/>
  <c r="AX50" i="44"/>
  <c r="AX57" i="44"/>
  <c r="AX64" i="44"/>
  <c r="AX71" i="44"/>
  <c r="AX78" i="44"/>
  <c r="AX85" i="44"/>
  <c r="AX92" i="44"/>
  <c r="AX99" i="44"/>
  <c r="AX108" i="44"/>
  <c r="AX116" i="44"/>
  <c r="AX122" i="44"/>
  <c r="AX129" i="44"/>
  <c r="AX25" i="44"/>
  <c r="AX27" i="44"/>
  <c r="AX34" i="44"/>
  <c r="AX41" i="44"/>
  <c r="AX48" i="44"/>
  <c r="AX55" i="44"/>
  <c r="AX62" i="44"/>
  <c r="AX69" i="44"/>
  <c r="AX76" i="44"/>
  <c r="AX83" i="44"/>
  <c r="AX90" i="44"/>
  <c r="AX98" i="44"/>
  <c r="AX106" i="44"/>
  <c r="AX107" i="44" s="1"/>
  <c r="AX114" i="44"/>
  <c r="AX115" i="44" s="1"/>
  <c r="AX121" i="44"/>
  <c r="AX128" i="44"/>
  <c r="AX46" i="44"/>
  <c r="AX88" i="44"/>
  <c r="AX96" i="44"/>
  <c r="AX103" i="44"/>
  <c r="AX20" i="44"/>
  <c r="AX26" i="44"/>
  <c r="AX33" i="44"/>
  <c r="AX40" i="44"/>
  <c r="AX47" i="44"/>
  <c r="AX54" i="44"/>
  <c r="AX61" i="44"/>
  <c r="AX68" i="44"/>
  <c r="AX75" i="44"/>
  <c r="AX82" i="44"/>
  <c r="AX89" i="44"/>
  <c r="AX97" i="44"/>
  <c r="AX104" i="44"/>
  <c r="AX112" i="44"/>
  <c r="AX120" i="44"/>
  <c r="AX127" i="44"/>
  <c r="AZ123" i="44"/>
  <c r="AZ75" i="44"/>
  <c r="AU19" i="43"/>
  <c r="AU22" i="43" s="1"/>
  <c r="AU60" i="43"/>
  <c r="AU63" i="43" s="1"/>
  <c r="AU76" i="43"/>
  <c r="AU79" i="43" s="1"/>
  <c r="AU50" i="43"/>
  <c r="AU52" i="43" s="1"/>
  <c r="AU83" i="43"/>
  <c r="AU86" i="43" s="1"/>
  <c r="AU91" i="43"/>
  <c r="AU94" i="43" s="1"/>
  <c r="AU99" i="43"/>
  <c r="AU102" i="43" s="1"/>
  <c r="AU152" i="43"/>
  <c r="AU157" i="43" s="1"/>
  <c r="AU181" i="43"/>
  <c r="AU187" i="43" s="1"/>
  <c r="AU188" i="43"/>
  <c r="AU194" i="43" s="1"/>
  <c r="AU195" i="43"/>
  <c r="AU200" i="43" s="1"/>
  <c r="AU238" i="43"/>
  <c r="AU243" i="43" s="1"/>
  <c r="AU297" i="43"/>
  <c r="AU298" i="43" s="1"/>
  <c r="AU337" i="43"/>
  <c r="AU345" i="43" s="1"/>
  <c r="AU460" i="43"/>
  <c r="AU463" i="43" s="1"/>
  <c r="AU43" i="43"/>
  <c r="AU46" i="43" s="1"/>
  <c r="AU329" i="43"/>
  <c r="AU332" i="43" s="1"/>
  <c r="AU32" i="43"/>
  <c r="AU35" i="43" s="1"/>
  <c r="AU40" i="43"/>
  <c r="AU42" i="43" s="1"/>
  <c r="AU106" i="43"/>
  <c r="AU109" i="43" s="1"/>
  <c r="AU114" i="43"/>
  <c r="AU116" i="43" s="1"/>
  <c r="AU158" i="43"/>
  <c r="AU162" i="43" s="1"/>
  <c r="AU201" i="43"/>
  <c r="AU206" i="43" s="1"/>
  <c r="AU244" i="43"/>
  <c r="AU249" i="43" s="1"/>
  <c r="AU259" i="43"/>
  <c r="AU262" i="43" s="1"/>
  <c r="AU267" i="43"/>
  <c r="AU272" i="43" s="1"/>
  <c r="AU289" i="43"/>
  <c r="AU296" i="43" s="1"/>
  <c r="AU364" i="43"/>
  <c r="AU370" i="43" s="1"/>
  <c r="AU371" i="43"/>
  <c r="AU374" i="43" s="1"/>
  <c r="AU394" i="43"/>
  <c r="AU400" i="43" s="1"/>
  <c r="AU401" i="43"/>
  <c r="AU407" i="43" s="1"/>
  <c r="AU68" i="43"/>
  <c r="AU70" i="43" s="1"/>
  <c r="AU175" i="43"/>
  <c r="AU180" i="43" s="1"/>
  <c r="AU232" i="43"/>
  <c r="AU237" i="43" s="1"/>
  <c r="AU277" i="43"/>
  <c r="AU283" i="43" s="1"/>
  <c r="AU284" i="43"/>
  <c r="AU288" i="43" s="1"/>
  <c r="AU299" i="43"/>
  <c r="AU305" i="43" s="1"/>
  <c r="AU352" i="43"/>
  <c r="AU358" i="43" s="1"/>
  <c r="AU47" i="43"/>
  <c r="AU49" i="43" s="1"/>
  <c r="AU56" i="43"/>
  <c r="AU59" i="43" s="1"/>
  <c r="AU64" i="43"/>
  <c r="AU67" i="43" s="1"/>
  <c r="AU80" i="43"/>
  <c r="AU82" i="43" s="1"/>
  <c r="AU121" i="43"/>
  <c r="AU125" i="43" s="1"/>
  <c r="AU207" i="43"/>
  <c r="AU213" i="43" s="1"/>
  <c r="AU214" i="43"/>
  <c r="AU219" i="43" s="1"/>
  <c r="AU250" i="43"/>
  <c r="AU256" i="43" s="1"/>
  <c r="AU257" i="43"/>
  <c r="AU258" i="43" s="1"/>
  <c r="AU273" i="43"/>
  <c r="AU276" i="43" s="1"/>
  <c r="AU317" i="43"/>
  <c r="AU322" i="43" s="1"/>
  <c r="AU325" i="43"/>
  <c r="AU328" i="43" s="1"/>
  <c r="AU333" i="43"/>
  <c r="AU336" i="43" s="1"/>
  <c r="AU415" i="43"/>
  <c r="AU421" i="43" s="1"/>
  <c r="AU422" i="43"/>
  <c r="AU428" i="43" s="1"/>
  <c r="AU429" i="43"/>
  <c r="AU435" i="43" s="1"/>
  <c r="AU436" i="43"/>
  <c r="AU442" i="43" s="1"/>
  <c r="AU443" i="43"/>
  <c r="AU449" i="43" s="1"/>
  <c r="AU450" i="43"/>
  <c r="AU456" i="43" s="1"/>
  <c r="AU457" i="43"/>
  <c r="AU459" i="43" s="1"/>
  <c r="AU117" i="43"/>
  <c r="AU120" i="43" s="1"/>
  <c r="AU359" i="43"/>
  <c r="AU363" i="43" s="1"/>
  <c r="AU14" i="43"/>
  <c r="AU18" i="43" s="1"/>
  <c r="AU71" i="43"/>
  <c r="AU75" i="43" s="1"/>
  <c r="AU87" i="43"/>
  <c r="AU90" i="43" s="1"/>
  <c r="AU95" i="43"/>
  <c r="AU98" i="43" s="1"/>
  <c r="AU103" i="43"/>
  <c r="AU105" i="43" s="1"/>
  <c r="AU163" i="43"/>
  <c r="AU168" i="43" s="1"/>
  <c r="AU220" i="43"/>
  <c r="AU225" i="43" s="1"/>
  <c r="AU323" i="43"/>
  <c r="AU324" i="43" s="1"/>
  <c r="AU377" i="43"/>
  <c r="AU383" i="43" s="1"/>
  <c r="AU384" i="43"/>
  <c r="AU389" i="43" s="1"/>
  <c r="AU306" i="43"/>
  <c r="AU312" i="43" s="1"/>
  <c r="AU313" i="43"/>
  <c r="AU316" i="43" s="1"/>
  <c r="AU28" i="43"/>
  <c r="AU31" i="43" s="1"/>
  <c r="AU36" i="43"/>
  <c r="AU39" i="43" s="1"/>
  <c r="AU53" i="43"/>
  <c r="AU55" i="43" s="1"/>
  <c r="AU110" i="43"/>
  <c r="AU113" i="43" s="1"/>
  <c r="AU126" i="43"/>
  <c r="AU132" i="43" s="1"/>
  <c r="AU133" i="43"/>
  <c r="AU139" i="43" s="1"/>
  <c r="AU140" i="43"/>
  <c r="AU145" i="43" s="1"/>
  <c r="AU169" i="43"/>
  <c r="AU174" i="43" s="1"/>
  <c r="AU226" i="43"/>
  <c r="AU231" i="43" s="1"/>
  <c r="AU263" i="43"/>
  <c r="AU266" i="43" s="1"/>
  <c r="AU346" i="43"/>
  <c r="AU351" i="43" s="1"/>
  <c r="AU375" i="43"/>
  <c r="AU376" i="43" s="1"/>
  <c r="AU390" i="43"/>
  <c r="AU393" i="43" s="1"/>
  <c r="AU409" i="43"/>
  <c r="AU414" i="43" s="1"/>
  <c r="AZ62" i="44"/>
  <c r="AZ90" i="44"/>
  <c r="AZ30" i="44"/>
  <c r="AZ120" i="44"/>
  <c r="AW21" i="44"/>
  <c r="AX21" i="44"/>
  <c r="AW32" i="44"/>
  <c r="AX32" i="44"/>
  <c r="AZ48" i="44"/>
  <c r="AZ58" i="44"/>
  <c r="AZ55" i="44"/>
  <c r="AZ83" i="44"/>
  <c r="AZ24" i="44"/>
  <c r="AZ52" i="44"/>
  <c r="AZ80" i="44"/>
  <c r="AZ89" i="44"/>
  <c r="AW347" i="43"/>
  <c r="AX347" i="43"/>
  <c r="AW30" i="43"/>
  <c r="AX30" i="43"/>
  <c r="AW85" i="43"/>
  <c r="AX85" i="43"/>
  <c r="AW118" i="43"/>
  <c r="AX118" i="43"/>
  <c r="AW185" i="43"/>
  <c r="AX185" i="43"/>
  <c r="AW242" i="43"/>
  <c r="AX242" i="43"/>
  <c r="AW392" i="43"/>
  <c r="AX392" i="43"/>
  <c r="AW418" i="43"/>
  <c r="AX418" i="43"/>
  <c r="AW170" i="43"/>
  <c r="AX170" i="43"/>
  <c r="AW92" i="43"/>
  <c r="AX92" i="43"/>
  <c r="AW124" i="43"/>
  <c r="AX124" i="43"/>
  <c r="AW172" i="43"/>
  <c r="AX172" i="43"/>
  <c r="AW229" i="43"/>
  <c r="AX229" i="43"/>
  <c r="AW308" i="43"/>
  <c r="AX308" i="43"/>
  <c r="AW462" i="43"/>
  <c r="AX462" i="43"/>
  <c r="AW100" i="43"/>
  <c r="AX100" i="43"/>
  <c r="AW77" i="43"/>
  <c r="AX77" i="43"/>
  <c r="AW235" i="43"/>
  <c r="AX235" i="43"/>
  <c r="AW265" i="43"/>
  <c r="AX265" i="43"/>
  <c r="AW385" i="43"/>
  <c r="AX385" i="43"/>
  <c r="AW179" i="43"/>
  <c r="AX179" i="43"/>
  <c r="AW315" i="43"/>
  <c r="AX315" i="43"/>
  <c r="AW51" i="43"/>
  <c r="AX51" i="43"/>
  <c r="AW84" i="43"/>
  <c r="AX84" i="43"/>
  <c r="AW165" i="43"/>
  <c r="AX165" i="43"/>
  <c r="AW184" i="43"/>
  <c r="AX184" i="43"/>
  <c r="AW222" i="43"/>
  <c r="AX222" i="43"/>
  <c r="AW281" i="43"/>
  <c r="AX281" i="43"/>
  <c r="AW301" i="43"/>
  <c r="AX301" i="43"/>
  <c r="AW15" i="43"/>
  <c r="AX15" i="43"/>
  <c r="AW101" i="43"/>
  <c r="AX101" i="43"/>
  <c r="AW199" i="43"/>
  <c r="AX199" i="43"/>
  <c r="AW406" i="43"/>
  <c r="AX406" i="43"/>
  <c r="AW432" i="43"/>
  <c r="AX432" i="43"/>
  <c r="AW461" i="43"/>
  <c r="AX461" i="43"/>
  <c r="AW108" i="43"/>
  <c r="AX108" i="43"/>
  <c r="AW177" i="43"/>
  <c r="AX177" i="43"/>
  <c r="AW215" i="43"/>
  <c r="AX215" i="43"/>
  <c r="AW354" i="43"/>
  <c r="AX354" i="43"/>
  <c r="AW131" i="43"/>
  <c r="AX131" i="43"/>
  <c r="AW208" i="43"/>
  <c r="AX208" i="43"/>
  <c r="AW38" i="43"/>
  <c r="AX38" i="43"/>
  <c r="AW93" i="43"/>
  <c r="AX93" i="43"/>
  <c r="AW183" i="43"/>
  <c r="AX183" i="43"/>
  <c r="AW192" i="43"/>
  <c r="AX192" i="43"/>
  <c r="AW221" i="43"/>
  <c r="AX221" i="43"/>
  <c r="AW399" i="43"/>
  <c r="AX399" i="43"/>
  <c r="AW425" i="43"/>
  <c r="AX425" i="43"/>
  <c r="AW453" i="43"/>
  <c r="AX453" i="43"/>
  <c r="AZ40" i="44"/>
  <c r="AZ87" i="44"/>
  <c r="AZ93" i="44"/>
  <c r="AZ14" i="44"/>
  <c r="AZ23" i="44"/>
  <c r="AZ41" i="44"/>
  <c r="AZ98" i="44"/>
  <c r="AZ51" i="44"/>
  <c r="AZ128" i="44"/>
  <c r="AZ29" i="44"/>
  <c r="AZ71" i="44"/>
  <c r="AZ92" i="44"/>
  <c r="AZ112" i="44"/>
  <c r="AZ61" i="44"/>
  <c r="AZ26" i="44"/>
  <c r="AZ67" i="44"/>
  <c r="AZ72" i="44"/>
  <c r="AZ104" i="44"/>
  <c r="AZ117" i="44"/>
  <c r="AZ68" i="44"/>
  <c r="AZ78" i="44"/>
  <c r="AZ36" i="44"/>
  <c r="AZ39" i="44"/>
  <c r="AZ121" i="44"/>
  <c r="AZ20" i="44"/>
  <c r="AZ16" i="44"/>
  <c r="AZ25" i="44"/>
  <c r="AZ34" i="44"/>
  <c r="AZ38" i="44"/>
  <c r="AZ44" i="44"/>
  <c r="AZ114" i="44"/>
  <c r="AZ115" i="44" s="1"/>
  <c r="AZ18" i="44"/>
  <c r="AZ31" i="44"/>
  <c r="AZ57" i="44"/>
  <c r="AZ66" i="44"/>
  <c r="AZ73" i="44"/>
  <c r="AZ76" i="44"/>
  <c r="AW20" i="44"/>
  <c r="AW48" i="44"/>
  <c r="AW98" i="44"/>
  <c r="AZ27" i="44"/>
  <c r="AW47" i="44"/>
  <c r="AZ97" i="44"/>
  <c r="AZ102" i="44"/>
  <c r="AZ106" i="44"/>
  <c r="AZ107" i="44" s="1"/>
  <c r="AZ116" i="44"/>
  <c r="AZ119" i="44"/>
  <c r="AZ129" i="44"/>
  <c r="AW36" i="44"/>
  <c r="AZ37" i="44"/>
  <c r="AZ47" i="44"/>
  <c r="AZ86" i="44"/>
  <c r="AZ15" i="44"/>
  <c r="AZ64" i="44"/>
  <c r="AZ85" i="44"/>
  <c r="AZ109" i="44"/>
  <c r="AZ17" i="44"/>
  <c r="AZ69" i="44"/>
  <c r="AZ127" i="44"/>
  <c r="AW167" i="43"/>
  <c r="AW362" i="43"/>
  <c r="AW236" i="43"/>
  <c r="AW61" i="43"/>
  <c r="AW14" i="44"/>
  <c r="AW27" i="44"/>
  <c r="AW34" i="44"/>
  <c r="AW97" i="44"/>
  <c r="AW128" i="44"/>
  <c r="AW55" i="44"/>
  <c r="AW76" i="44"/>
  <c r="AW41" i="44"/>
  <c r="AW62" i="44"/>
  <c r="AW75" i="44"/>
  <c r="AW69" i="44"/>
  <c r="AW83" i="44"/>
  <c r="AW90" i="44"/>
  <c r="AZ43" i="44"/>
  <c r="AZ45" i="44"/>
  <c r="AW89" i="44"/>
  <c r="AZ118" i="44"/>
  <c r="AZ122" i="44"/>
  <c r="AZ125" i="44"/>
  <c r="AW26" i="44"/>
  <c r="AW61" i="44"/>
  <c r="AZ65" i="44"/>
  <c r="AW82" i="44"/>
  <c r="AW106" i="44"/>
  <c r="AW107" i="44" s="1"/>
  <c r="AW112" i="44"/>
  <c r="AZ50" i="44"/>
  <c r="AZ96" i="44"/>
  <c r="AZ99" i="44"/>
  <c r="AZ100" i="44"/>
  <c r="AW114" i="44"/>
  <c r="AW115" i="44" s="1"/>
  <c r="AW121" i="44"/>
  <c r="AZ21" i="44"/>
  <c r="AZ22" i="44"/>
  <c r="AZ33" i="44"/>
  <c r="AZ54" i="44"/>
  <c r="AZ59" i="44"/>
  <c r="AZ79" i="44"/>
  <c r="AZ82" i="44"/>
  <c r="AZ94" i="44"/>
  <c r="AZ108" i="44"/>
  <c r="AZ110" i="44"/>
  <c r="AW127" i="44"/>
  <c r="AW15" i="44"/>
  <c r="AW29" i="44"/>
  <c r="AW30" i="44"/>
  <c r="AW31" i="44"/>
  <c r="AW33" i="44"/>
  <c r="AW58" i="44"/>
  <c r="AW93" i="44"/>
  <c r="AW22" i="44"/>
  <c r="AW17" i="44"/>
  <c r="AW100" i="44"/>
  <c r="AW24" i="44"/>
  <c r="AW79" i="44"/>
  <c r="AW65" i="44"/>
  <c r="AW86" i="44"/>
  <c r="AW117" i="44"/>
  <c r="AW25" i="44"/>
  <c r="AW37" i="44"/>
  <c r="AW71" i="44"/>
  <c r="AW129" i="44"/>
  <c r="AW18" i="44"/>
  <c r="AW43" i="44"/>
  <c r="AZ46" i="44"/>
  <c r="AW54" i="44"/>
  <c r="AZ81" i="44"/>
  <c r="AW104" i="44"/>
  <c r="AW125" i="44"/>
  <c r="AW126" i="44"/>
  <c r="AW67" i="44"/>
  <c r="AW87" i="44"/>
  <c r="AZ32" i="44"/>
  <c r="AW38" i="44"/>
  <c r="AW39" i="44"/>
  <c r="AW44" i="44"/>
  <c r="AW50" i="44"/>
  <c r="AZ53" i="44"/>
  <c r="AW72" i="44"/>
  <c r="AZ74" i="44"/>
  <c r="AW80" i="44"/>
  <c r="AW94" i="44"/>
  <c r="AW96" i="44"/>
  <c r="AW99" i="44"/>
  <c r="AZ103" i="44"/>
  <c r="AW66" i="44"/>
  <c r="AW92" i="44"/>
  <c r="AW119" i="44"/>
  <c r="AW16" i="44"/>
  <c r="AW23" i="44"/>
  <c r="AW45" i="44"/>
  <c r="AW46" i="44"/>
  <c r="AW51" i="44"/>
  <c r="AW57" i="44"/>
  <c r="AZ60" i="44"/>
  <c r="AW68" i="44"/>
  <c r="AW73" i="44"/>
  <c r="AW85" i="44"/>
  <c r="AW108" i="44"/>
  <c r="AZ111" i="44"/>
  <c r="AW120" i="44"/>
  <c r="AW118" i="44"/>
  <c r="AW123" i="44"/>
  <c r="AW52" i="44"/>
  <c r="AW53" i="44"/>
  <c r="AW64" i="44"/>
  <c r="AW102" i="44"/>
  <c r="AW103" i="44"/>
  <c r="AW109" i="44"/>
  <c r="AW116" i="44"/>
  <c r="AW40" i="44"/>
  <c r="AW59" i="44"/>
  <c r="AW60" i="44"/>
  <c r="AW78" i="44"/>
  <c r="AZ88" i="44"/>
  <c r="AW110" i="44"/>
  <c r="AW111" i="44"/>
  <c r="AW122" i="44"/>
  <c r="AZ126" i="44"/>
  <c r="AW74" i="44"/>
  <c r="AW81" i="44"/>
  <c r="AW88" i="44"/>
  <c r="AW331" i="43"/>
  <c r="AW340" i="43"/>
  <c r="AW182" i="43"/>
  <c r="AW274" i="43"/>
  <c r="AW143" i="43"/>
  <c r="AW398" i="43"/>
  <c r="AW34" i="43"/>
  <c r="AW135" i="43"/>
  <c r="AW150" i="43"/>
  <c r="AW193" i="43"/>
  <c r="AW251" i="43"/>
  <c r="AW134" i="43"/>
  <c r="AW26" i="43"/>
  <c r="AW138" i="43"/>
  <c r="AW368" i="43"/>
  <c r="AW369" i="43"/>
  <c r="AW69" i="43"/>
  <c r="AW287" i="43"/>
  <c r="AW25" i="43"/>
  <c r="AW37" i="43"/>
  <c r="AW41" i="43"/>
  <c r="AW48" i="43"/>
  <c r="AW54" i="43"/>
  <c r="AW17" i="43"/>
  <c r="AW24" i="43"/>
  <c r="AW29" i="43"/>
  <c r="AW45" i="43"/>
  <c r="AW123" i="43"/>
  <c r="AW16" i="43"/>
  <c r="AW21" i="43"/>
  <c r="AW44" i="43"/>
  <c r="AW74" i="43"/>
  <c r="AW20" i="43"/>
  <c r="AW66" i="43"/>
  <c r="AW73" i="43"/>
  <c r="AW115" i="43"/>
  <c r="AW58" i="43"/>
  <c r="AW65" i="43"/>
  <c r="AW107" i="43"/>
  <c r="AW33" i="43"/>
  <c r="AW57" i="43"/>
  <c r="AW62" i="43"/>
  <c r="AW130" i="43"/>
  <c r="AW88" i="43"/>
  <c r="AW96" i="43"/>
  <c r="AW104" i="43"/>
  <c r="AW112" i="43"/>
  <c r="AW128" i="43"/>
  <c r="AW156" i="43"/>
  <c r="AW160" i="43"/>
  <c r="AW81" i="43"/>
  <c r="AW89" i="43"/>
  <c r="AW97" i="43"/>
  <c r="AW122" i="43"/>
  <c r="AW129" i="43"/>
  <c r="AW141" i="43"/>
  <c r="AW142" i="43"/>
  <c r="AW149" i="43"/>
  <c r="AW153" i="43"/>
  <c r="AW155" i="43"/>
  <c r="AW148" i="43"/>
  <c r="AW72" i="43"/>
  <c r="AW144" i="43"/>
  <c r="AW78" i="43"/>
  <c r="AW111" i="43"/>
  <c r="AW119" i="43"/>
  <c r="AW127" i="43"/>
  <c r="AW136" i="43"/>
  <c r="AW137" i="43"/>
  <c r="AW202" i="43"/>
  <c r="AW203" i="43"/>
  <c r="AW204" i="43"/>
  <c r="AW212" i="43"/>
  <c r="AW245" i="43"/>
  <c r="AW246" i="43"/>
  <c r="AW247" i="43"/>
  <c r="AW255" i="43"/>
  <c r="AW295" i="43"/>
  <c r="AW300" i="43"/>
  <c r="AW311" i="43"/>
  <c r="AW314" i="43"/>
  <c r="AW318" i="43"/>
  <c r="AW343" i="43"/>
  <c r="AW348" i="43"/>
  <c r="AW349" i="43"/>
  <c r="AW209" i="43"/>
  <c r="AW210" i="43"/>
  <c r="AW211" i="43"/>
  <c r="AW252" i="43"/>
  <c r="AW253" i="43"/>
  <c r="AW254" i="43"/>
  <c r="AW264" i="43"/>
  <c r="AW159" i="43"/>
  <c r="AW186" i="43"/>
  <c r="AW216" i="43"/>
  <c r="AW217" i="43"/>
  <c r="AW218" i="43"/>
  <c r="AW227" i="43"/>
  <c r="AW260" i="43"/>
  <c r="AW261" i="43"/>
  <c r="AW280" i="43"/>
  <c r="AW292" i="43"/>
  <c r="AW293" i="43"/>
  <c r="AW189" i="43"/>
  <c r="AW191" i="43"/>
  <c r="AW223" i="43"/>
  <c r="AW224" i="43"/>
  <c r="AW234" i="43"/>
  <c r="AW268" i="43"/>
  <c r="AW269" i="43"/>
  <c r="AW270" i="43"/>
  <c r="AW278" i="43"/>
  <c r="AW285" i="43"/>
  <c r="AW147" i="43"/>
  <c r="AW154" i="43"/>
  <c r="AW161" i="43"/>
  <c r="AW164" i="43"/>
  <c r="AW166" i="43"/>
  <c r="AW171" i="43"/>
  <c r="AW173" i="43"/>
  <c r="AW176" i="43"/>
  <c r="AW178" i="43"/>
  <c r="AW190" i="43"/>
  <c r="AW198" i="43"/>
  <c r="AW228" i="43"/>
  <c r="AW230" i="43"/>
  <c r="AW233" i="43"/>
  <c r="AW241" i="43"/>
  <c r="AW196" i="43"/>
  <c r="AW197" i="43"/>
  <c r="AW205" i="43"/>
  <c r="AW239" i="43"/>
  <c r="AW240" i="43"/>
  <c r="AW248" i="43"/>
  <c r="AW275" i="43"/>
  <c r="AW282" i="43"/>
  <c r="AW294" i="43"/>
  <c r="AW310" i="43"/>
  <c r="AW339" i="43"/>
  <c r="AW341" i="43"/>
  <c r="AW342" i="43"/>
  <c r="AW309" i="43"/>
  <c r="AW327" i="43"/>
  <c r="AW330" i="43"/>
  <c r="AW335" i="43"/>
  <c r="AW304" i="43"/>
  <c r="AW307" i="43"/>
  <c r="AW326" i="43"/>
  <c r="AW357" i="43"/>
  <c r="AW360" i="43"/>
  <c r="AW271" i="43"/>
  <c r="AW303" i="43"/>
  <c r="AW356" i="43"/>
  <c r="AW279" i="43"/>
  <c r="AW286" i="43"/>
  <c r="AW290" i="43"/>
  <c r="AW291" i="43"/>
  <c r="AW302" i="43"/>
  <c r="AW319" i="43"/>
  <c r="AW321" i="43"/>
  <c r="AW350" i="43"/>
  <c r="AW353" i="43"/>
  <c r="AW355" i="43"/>
  <c r="AW387" i="43"/>
  <c r="AW388" i="43"/>
  <c r="AW391" i="43"/>
  <c r="AW423" i="43"/>
  <c r="AW320" i="43"/>
  <c r="AW338" i="43"/>
  <c r="AW344" i="43"/>
  <c r="AW402" i="43"/>
  <c r="AW403" i="43"/>
  <c r="AW404" i="43"/>
  <c r="AW426" i="43"/>
  <c r="AW427" i="43"/>
  <c r="AW431" i="43"/>
  <c r="AW372" i="43"/>
  <c r="AW373" i="43"/>
  <c r="AW395" i="43"/>
  <c r="AW396" i="43"/>
  <c r="AW410" i="43"/>
  <c r="AW438" i="43"/>
  <c r="AW379" i="43"/>
  <c r="AW380" i="43"/>
  <c r="AW381" i="43"/>
  <c r="AW382" i="43"/>
  <c r="AW412" i="43"/>
  <c r="AW413" i="43"/>
  <c r="AW433" i="43"/>
  <c r="AW434" i="43"/>
  <c r="AW437" i="43"/>
  <c r="AW440" i="43"/>
  <c r="AW441" i="43"/>
  <c r="AW445" i="43"/>
  <c r="AW365" i="43"/>
  <c r="AW366" i="43"/>
  <c r="AW378" i="43"/>
  <c r="AW411" i="43"/>
  <c r="AW417" i="43"/>
  <c r="AW439" i="43"/>
  <c r="AW447" i="43"/>
  <c r="AW448" i="43"/>
  <c r="AW451" i="43"/>
  <c r="AW386" i="43"/>
  <c r="AW419" i="43"/>
  <c r="AW420" i="43"/>
  <c r="AW446" i="43"/>
  <c r="AW454" i="43"/>
  <c r="AW455" i="43"/>
  <c r="AW458" i="43"/>
  <c r="AW361" i="43"/>
  <c r="AW405" i="43"/>
  <c r="AW424" i="43"/>
  <c r="AW452" i="43"/>
  <c r="AW367" i="43"/>
  <c r="AW397" i="43"/>
  <c r="AW416" i="43"/>
  <c r="AW430" i="43"/>
  <c r="AW444" i="43"/>
  <c r="AW42" i="44" l="1"/>
  <c r="AZ19" i="44"/>
  <c r="AZ42" i="44"/>
  <c r="AZ63" i="44"/>
  <c r="AW105" i="44"/>
  <c r="AX113" i="44"/>
  <c r="AX70" i="44"/>
  <c r="AZ91" i="44"/>
  <c r="AW124" i="44"/>
  <c r="AW95" i="44"/>
  <c r="AZ130" i="44"/>
  <c r="AX130" i="44"/>
  <c r="AW113" i="44"/>
  <c r="AW35" i="44"/>
  <c r="AZ49" i="44"/>
  <c r="AZ70" i="44"/>
  <c r="AW28" i="44"/>
  <c r="AX63" i="44"/>
  <c r="AW70" i="44"/>
  <c r="AW101" i="44"/>
  <c r="AW56" i="44"/>
  <c r="AZ84" i="44"/>
  <c r="AX101" i="44"/>
  <c r="AX95" i="44"/>
  <c r="AX56" i="44"/>
  <c r="AZ35" i="44"/>
  <c r="AW91" i="44"/>
  <c r="AW63" i="44"/>
  <c r="AZ101" i="44"/>
  <c r="AZ124" i="44"/>
  <c r="AZ28" i="44"/>
  <c r="AZ95" i="44"/>
  <c r="AX91" i="44"/>
  <c r="AX49" i="44"/>
  <c r="AW49" i="44"/>
  <c r="AX28" i="44"/>
  <c r="AW130" i="44"/>
  <c r="AZ56" i="44"/>
  <c r="AW19" i="44"/>
  <c r="AX84" i="44"/>
  <c r="AX42" i="44"/>
  <c r="AX105" i="44"/>
  <c r="AW84" i="44"/>
  <c r="AW77" i="44"/>
  <c r="AZ113" i="44"/>
  <c r="AZ105" i="44"/>
  <c r="AZ77" i="44"/>
  <c r="AX124" i="44"/>
  <c r="AX77" i="44"/>
  <c r="AX35" i="44"/>
  <c r="AX19" i="44"/>
  <c r="AU23" i="43"/>
  <c r="AU27" i="43" s="1"/>
  <c r="AW146" i="43"/>
  <c r="AW151" i="43" s="1"/>
  <c r="AU146" i="43"/>
  <c r="AU151" i="43" s="1"/>
  <c r="AW40" i="43"/>
  <c r="AW42" i="43" s="1"/>
  <c r="AX60" i="43"/>
  <c r="AX63" i="43" s="1"/>
  <c r="AX346" i="43"/>
  <c r="AX351" i="43" s="1"/>
  <c r="AX169" i="43"/>
  <c r="AX174" i="43" s="1"/>
  <c r="AW126" i="43"/>
  <c r="AW132" i="43" s="1"/>
  <c r="AX36" i="43"/>
  <c r="AX39" i="43" s="1"/>
  <c r="AX306" i="43"/>
  <c r="AX312" i="43" s="1"/>
  <c r="AW323" i="43"/>
  <c r="AW324" i="43" s="1"/>
  <c r="AX103" i="43"/>
  <c r="AX105" i="43" s="1"/>
  <c r="AX71" i="43"/>
  <c r="AX75" i="43" s="1"/>
  <c r="AX117" i="43"/>
  <c r="AX120" i="43" s="1"/>
  <c r="AX443" i="43"/>
  <c r="AX449" i="43" s="1"/>
  <c r="AX422" i="43"/>
  <c r="AX428" i="43" s="1"/>
  <c r="AX325" i="43"/>
  <c r="AX328" i="43" s="1"/>
  <c r="AX257" i="43"/>
  <c r="AX258" i="43" s="1"/>
  <c r="AX207" i="43"/>
  <c r="AX213" i="43" s="1"/>
  <c r="AX64" i="43"/>
  <c r="AX67" i="43" s="1"/>
  <c r="AX23" i="43"/>
  <c r="AX27" i="43" s="1"/>
  <c r="AX284" i="43"/>
  <c r="AX288" i="43" s="1"/>
  <c r="AX175" i="43"/>
  <c r="AX180" i="43" s="1"/>
  <c r="AX364" i="43"/>
  <c r="AX370" i="43" s="1"/>
  <c r="AX297" i="43"/>
  <c r="AX298" i="43" s="1"/>
  <c r="AX394" i="43"/>
  <c r="AX400" i="43" s="1"/>
  <c r="AX289" i="43"/>
  <c r="AX296" i="43" s="1"/>
  <c r="AX244" i="43"/>
  <c r="AX249" i="43" s="1"/>
  <c r="AX114" i="43"/>
  <c r="AX116" i="43" s="1"/>
  <c r="AX32" i="43"/>
  <c r="AX35" i="43" s="1"/>
  <c r="AX460" i="43"/>
  <c r="AX463" i="43" s="1"/>
  <c r="AX238" i="43"/>
  <c r="AX243" i="43" s="1"/>
  <c r="AX181" i="43"/>
  <c r="AX187" i="43" s="1"/>
  <c r="AX91" i="43"/>
  <c r="AX94" i="43" s="1"/>
  <c r="AX146" i="43"/>
  <c r="AX151" i="43" s="1"/>
  <c r="AX19" i="43"/>
  <c r="AX22" i="43" s="1"/>
  <c r="AW259" i="43"/>
  <c r="AW262" i="43" s="1"/>
  <c r="AX188" i="43"/>
  <c r="AX194" i="43" s="1"/>
  <c r="AX390" i="43"/>
  <c r="AX393" i="43" s="1"/>
  <c r="AX263" i="43"/>
  <c r="AX266" i="43" s="1"/>
  <c r="AX140" i="43"/>
  <c r="AX145" i="43" s="1"/>
  <c r="AX110" i="43"/>
  <c r="AX113" i="43" s="1"/>
  <c r="AX28" i="43"/>
  <c r="AX31" i="43" s="1"/>
  <c r="AX384" i="43"/>
  <c r="AX389" i="43" s="1"/>
  <c r="AX220" i="43"/>
  <c r="AX225" i="43" s="1"/>
  <c r="AX95" i="43"/>
  <c r="AX98" i="43" s="1"/>
  <c r="AX14" i="43"/>
  <c r="AX18" i="43" s="1"/>
  <c r="AX457" i="43"/>
  <c r="AX459" i="43" s="1"/>
  <c r="AX436" i="43"/>
  <c r="AX442" i="43" s="1"/>
  <c r="AX415" i="43"/>
  <c r="AX421" i="43" s="1"/>
  <c r="AX317" i="43"/>
  <c r="AX322" i="43" s="1"/>
  <c r="AW250" i="43"/>
  <c r="AW256" i="43" s="1"/>
  <c r="AX121" i="43"/>
  <c r="AX125" i="43" s="1"/>
  <c r="AX56" i="43"/>
  <c r="AX59" i="43" s="1"/>
  <c r="AX352" i="43"/>
  <c r="AX358" i="43" s="1"/>
  <c r="AX277" i="43"/>
  <c r="AX283" i="43" s="1"/>
  <c r="AX401" i="43"/>
  <c r="AX407" i="43" s="1"/>
  <c r="AX50" i="43"/>
  <c r="AX52" i="43" s="1"/>
  <c r="AX371" i="43"/>
  <c r="AX374" i="43" s="1"/>
  <c r="AW267" i="43"/>
  <c r="AW272" i="43" s="1"/>
  <c r="AW201" i="43"/>
  <c r="AW206" i="43" s="1"/>
  <c r="AX106" i="43"/>
  <c r="AX109" i="43" s="1"/>
  <c r="AX329" i="43"/>
  <c r="AX332" i="43" s="1"/>
  <c r="AX337" i="43"/>
  <c r="AX345" i="43" s="1"/>
  <c r="AX195" i="43"/>
  <c r="AX200" i="43" s="1"/>
  <c r="AX152" i="43"/>
  <c r="AX157" i="43" s="1"/>
  <c r="AX83" i="43"/>
  <c r="AX86" i="43" s="1"/>
  <c r="AW76" i="43"/>
  <c r="AW79" i="43" s="1"/>
  <c r="AX158" i="43"/>
  <c r="AX162" i="43" s="1"/>
  <c r="AX99" i="43"/>
  <c r="AX102" i="43" s="1"/>
  <c r="AX375" i="43"/>
  <c r="AX376" i="43" s="1"/>
  <c r="AX226" i="43"/>
  <c r="AX231" i="43" s="1"/>
  <c r="AX133" i="43"/>
  <c r="AX139" i="43" s="1"/>
  <c r="AX53" i="43"/>
  <c r="AX55" i="43" s="1"/>
  <c r="AX313" i="43"/>
  <c r="AX316" i="43" s="1"/>
  <c r="AX377" i="43"/>
  <c r="AX383" i="43" s="1"/>
  <c r="AW163" i="43"/>
  <c r="AW168" i="43" s="1"/>
  <c r="AX87" i="43"/>
  <c r="AX90" i="43" s="1"/>
  <c r="AX359" i="43"/>
  <c r="AX363" i="43" s="1"/>
  <c r="AX450" i="43"/>
  <c r="AX456" i="43" s="1"/>
  <c r="AX429" i="43"/>
  <c r="AX435" i="43" s="1"/>
  <c r="AX333" i="43"/>
  <c r="AX336" i="43" s="1"/>
  <c r="AX273" i="43"/>
  <c r="AX276" i="43" s="1"/>
  <c r="AX214" i="43"/>
  <c r="AX219" i="43" s="1"/>
  <c r="AX80" i="43"/>
  <c r="AX82" i="43" s="1"/>
  <c r="AX47" i="43"/>
  <c r="AX49" i="43" s="1"/>
  <c r="AX299" i="43"/>
  <c r="AX305" i="43" s="1"/>
  <c r="AX232" i="43"/>
  <c r="AX237" i="43" s="1"/>
  <c r="AT54" i="44"/>
  <c r="AW422" i="43"/>
  <c r="AW428" i="43" s="1"/>
  <c r="AW257" i="43"/>
  <c r="AW258" i="43" s="1"/>
  <c r="AW32" i="43"/>
  <c r="AW35" i="43" s="1"/>
  <c r="AW19" i="43"/>
  <c r="AW22" i="43" s="1"/>
  <c r="AW460" i="43"/>
  <c r="AW463" i="43" s="1"/>
  <c r="AW394" i="43"/>
  <c r="AW400" i="43" s="1"/>
  <c r="AW114" i="43"/>
  <c r="AW116" i="43" s="1"/>
  <c r="AW238" i="43"/>
  <c r="AW243" i="43" s="1"/>
  <c r="AW181" i="43"/>
  <c r="AW187" i="43" s="1"/>
  <c r="AW91" i="43"/>
  <c r="AW94" i="43" s="1"/>
  <c r="AW43" i="43"/>
  <c r="AW46" i="43" s="1"/>
  <c r="AW284" i="43"/>
  <c r="AW288" i="43" s="1"/>
  <c r="AW103" i="43"/>
  <c r="AW105" i="43" s="1"/>
  <c r="AW36" i="43"/>
  <c r="AW39" i="43" s="1"/>
  <c r="AW325" i="43"/>
  <c r="AW328" i="43" s="1"/>
  <c r="AW169" i="43"/>
  <c r="AW174" i="43" s="1"/>
  <c r="AW346" i="43"/>
  <c r="AW351" i="43" s="1"/>
  <c r="AW64" i="43"/>
  <c r="AW67" i="43" s="1"/>
  <c r="AW306" i="43"/>
  <c r="AW312" i="43" s="1"/>
  <c r="AW443" i="43"/>
  <c r="AW449" i="43" s="1"/>
  <c r="AW71" i="43"/>
  <c r="AW75" i="43" s="1"/>
  <c r="AW175" i="43"/>
  <c r="AW180" i="43" s="1"/>
  <c r="AX43" i="43"/>
  <c r="AX46" i="43" s="1"/>
  <c r="AW244" i="43"/>
  <c r="AW249" i="43" s="1"/>
  <c r="AW23" i="43"/>
  <c r="AW27" i="43" s="1"/>
  <c r="AW117" i="43"/>
  <c r="AW120" i="43" s="1"/>
  <c r="AW289" i="43"/>
  <c r="AW296" i="43" s="1"/>
  <c r="AW364" i="43"/>
  <c r="AW370" i="43" s="1"/>
  <c r="AW297" i="43"/>
  <c r="AW298" i="43" s="1"/>
  <c r="AW188" i="43"/>
  <c r="AW194" i="43" s="1"/>
  <c r="AW50" i="43"/>
  <c r="AW52" i="43" s="1"/>
  <c r="AW99" i="43"/>
  <c r="AW102" i="43" s="1"/>
  <c r="AW401" i="43"/>
  <c r="AW407" i="43" s="1"/>
  <c r="AW60" i="43"/>
  <c r="AW63" i="43" s="1"/>
  <c r="AX40" i="43"/>
  <c r="AX42" i="43" s="1"/>
  <c r="AT36" i="44"/>
  <c r="AW158" i="43"/>
  <c r="AW162" i="43" s="1"/>
  <c r="AX259" i="43"/>
  <c r="AX262" i="43" s="1"/>
  <c r="AW359" i="43"/>
  <c r="AW363" i="43" s="1"/>
  <c r="AW299" i="43"/>
  <c r="AW305" i="43" s="1"/>
  <c r="AW409" i="43"/>
  <c r="AW414" i="43" s="1"/>
  <c r="AW232" i="43"/>
  <c r="AW237" i="43" s="1"/>
  <c r="AW273" i="43"/>
  <c r="AW276" i="43" s="1"/>
  <c r="AW377" i="43"/>
  <c r="AW383" i="43" s="1"/>
  <c r="AW87" i="43"/>
  <c r="AW90" i="43" s="1"/>
  <c r="AW80" i="43"/>
  <c r="AW82" i="43" s="1"/>
  <c r="AX163" i="43"/>
  <c r="AX168" i="43" s="1"/>
  <c r="AW375" i="43"/>
  <c r="AW376" i="43" s="1"/>
  <c r="AW429" i="43"/>
  <c r="AW435" i="43" s="1"/>
  <c r="AW333" i="43"/>
  <c r="AW336" i="43" s="1"/>
  <c r="AW133" i="43"/>
  <c r="AW139" i="43" s="1"/>
  <c r="AW53" i="43"/>
  <c r="AW55" i="43" s="1"/>
  <c r="AW450" i="43"/>
  <c r="AW456" i="43" s="1"/>
  <c r="AW313" i="43"/>
  <c r="AW316" i="43" s="1"/>
  <c r="AW226" i="43"/>
  <c r="AW231" i="43" s="1"/>
  <c r="AW214" i="43"/>
  <c r="AW219" i="43" s="1"/>
  <c r="AW47" i="43"/>
  <c r="AW49" i="43" s="1"/>
  <c r="AW337" i="43"/>
  <c r="AW345" i="43" s="1"/>
  <c r="AW207" i="43"/>
  <c r="AW213" i="43" s="1"/>
  <c r="AX126" i="43"/>
  <c r="AX132" i="43" s="1"/>
  <c r="AX323" i="43"/>
  <c r="AX324" i="43" s="1"/>
  <c r="AW195" i="43"/>
  <c r="AW200" i="43" s="1"/>
  <c r="AW371" i="43"/>
  <c r="AW374" i="43" s="1"/>
  <c r="AW83" i="43"/>
  <c r="AW86" i="43" s="1"/>
  <c r="AX267" i="43"/>
  <c r="AX272" i="43" s="1"/>
  <c r="AW152" i="43"/>
  <c r="AW157" i="43" s="1"/>
  <c r="AW329" i="43"/>
  <c r="AW332" i="43" s="1"/>
  <c r="AW106" i="43"/>
  <c r="AW109" i="43" s="1"/>
  <c r="AW110" i="43"/>
  <c r="AW113" i="43" s="1"/>
  <c r="AW140" i="43"/>
  <c r="AW145" i="43" s="1"/>
  <c r="AX201" i="43"/>
  <c r="AX206" i="43" s="1"/>
  <c r="AX76" i="43"/>
  <c r="AX79" i="43" s="1"/>
  <c r="AW95" i="43"/>
  <c r="AW98" i="43" s="1"/>
  <c r="AW263" i="43"/>
  <c r="AW266" i="43" s="1"/>
  <c r="AW56" i="43"/>
  <c r="AW59" i="43" s="1"/>
  <c r="AX68" i="43"/>
  <c r="AX70" i="43" s="1"/>
  <c r="AW14" i="43"/>
  <c r="AW18" i="43" s="1"/>
  <c r="AW68" i="43"/>
  <c r="AW70" i="43" s="1"/>
  <c r="AW352" i="43"/>
  <c r="AW358" i="43" s="1"/>
  <c r="AW277" i="43"/>
  <c r="AW283" i="43" s="1"/>
  <c r="AW121" i="43"/>
  <c r="AW125" i="43" s="1"/>
  <c r="AW28" i="43"/>
  <c r="AW31" i="43" s="1"/>
  <c r="AX250" i="43"/>
  <c r="AX256" i="43" s="1"/>
  <c r="AW415" i="43"/>
  <c r="AW421" i="43" s="1"/>
  <c r="AW436" i="43"/>
  <c r="AW442" i="43" s="1"/>
  <c r="AW317" i="43"/>
  <c r="AW322" i="43" s="1"/>
  <c r="AW390" i="43"/>
  <c r="AW393" i="43" s="1"/>
  <c r="AW384" i="43"/>
  <c r="AW389" i="43" s="1"/>
  <c r="AW457" i="43"/>
  <c r="AW459" i="43" s="1"/>
  <c r="AW220" i="43"/>
  <c r="AW225" i="43" s="1"/>
  <c r="AX409" i="43"/>
  <c r="AX414" i="43" s="1"/>
  <c r="AT101" i="43"/>
  <c r="AT47" i="44"/>
  <c r="AT81" i="44"/>
  <c r="AT78" i="44"/>
  <c r="AT173" i="43"/>
  <c r="AT236" i="43"/>
  <c r="AT222" i="43"/>
  <c r="AT48" i="44"/>
  <c r="AT61" i="44"/>
  <c r="AT60" i="44"/>
  <c r="AT89" i="44"/>
  <c r="AT121" i="44"/>
  <c r="AT104" i="43"/>
  <c r="AT69" i="44"/>
  <c r="AT20" i="44"/>
  <c r="AT127" i="44"/>
  <c r="AT94" i="44"/>
  <c r="AT44" i="44"/>
  <c r="AT90" i="44"/>
  <c r="AT40" i="44"/>
  <c r="AT32" i="44"/>
  <c r="AT39" i="44"/>
  <c r="AT62" i="44"/>
  <c r="AT76" i="44"/>
  <c r="AT64" i="44"/>
  <c r="AT104" i="44"/>
  <c r="AT26" i="44"/>
  <c r="AT86" i="44"/>
  <c r="AT184" i="43"/>
  <c r="AT315" i="43"/>
  <c r="AT114" i="44"/>
  <c r="AT115" i="44" s="1"/>
  <c r="AT61" i="43"/>
  <c r="AT229" i="43"/>
  <c r="AT118" i="43"/>
  <c r="AT77" i="43"/>
  <c r="AT138" i="43"/>
  <c r="AT462" i="43"/>
  <c r="AT275" i="43"/>
  <c r="AT153" i="43"/>
  <c r="AT432" i="43"/>
  <c r="AT199" i="43"/>
  <c r="AT430" i="43"/>
  <c r="AT369" i="43"/>
  <c r="AT147" i="43"/>
  <c r="AT235" i="43"/>
  <c r="AT286" i="43"/>
  <c r="AT177" i="43"/>
  <c r="AT361" i="43"/>
  <c r="AT452" i="43"/>
  <c r="AT154" i="43"/>
  <c r="AT391" i="43"/>
  <c r="AT354" i="43"/>
  <c r="AT281" i="43"/>
  <c r="AT69" i="43"/>
  <c r="AT282" i="43"/>
  <c r="AT83" i="44"/>
  <c r="AT14" i="44"/>
  <c r="AT119" i="44"/>
  <c r="AT55" i="44"/>
  <c r="AT106" i="44"/>
  <c r="AT107" i="44" s="1"/>
  <c r="AT111" i="44"/>
  <c r="AT108" i="44"/>
  <c r="AT45" i="44"/>
  <c r="AT103" i="44"/>
  <c r="AT112" i="44"/>
  <c r="AT17" i="44"/>
  <c r="AT21" i="44"/>
  <c r="AT128" i="44"/>
  <c r="AT73" i="44"/>
  <c r="AT88" i="44"/>
  <c r="AT18" i="44"/>
  <c r="AT24" i="44"/>
  <c r="AT41" i="44"/>
  <c r="AT74" i="44"/>
  <c r="AT98" i="44"/>
  <c r="AT75" i="44"/>
  <c r="AT53" i="44"/>
  <c r="AT118" i="44"/>
  <c r="AT66" i="44"/>
  <c r="AT100" i="44"/>
  <c r="AT122" i="44"/>
  <c r="AT85" i="44"/>
  <c r="AT97" i="44"/>
  <c r="AT16" i="44"/>
  <c r="AT116" i="44"/>
  <c r="AT34" i="44"/>
  <c r="AT79" i="44"/>
  <c r="AT301" i="43"/>
  <c r="AT340" i="43"/>
  <c r="AT251" i="43"/>
  <c r="AT208" i="43"/>
  <c r="AT185" i="43"/>
  <c r="AT161" i="43"/>
  <c r="AT112" i="43"/>
  <c r="AT51" i="43"/>
  <c r="AT368" i="43"/>
  <c r="AT167" i="43"/>
  <c r="AT88" i="43"/>
  <c r="AT398" i="43"/>
  <c r="AT362" i="43"/>
  <c r="AT431" i="43"/>
  <c r="AT347" i="43"/>
  <c r="AT72" i="43"/>
  <c r="AT62" i="43"/>
  <c r="AT143" i="43"/>
  <c r="AT93" i="43"/>
  <c r="AT367" i="43"/>
  <c r="AT451" i="43"/>
  <c r="AT448" i="43"/>
  <c r="AT438" i="43"/>
  <c r="AT399" i="43"/>
  <c r="AT395" i="43"/>
  <c r="AT392" i="43"/>
  <c r="AT248" i="43"/>
  <c r="AT166" i="43"/>
  <c r="AT270" i="43"/>
  <c r="AT268" i="43"/>
  <c r="AT191" i="43"/>
  <c r="AT96" i="43"/>
  <c r="AT115" i="43"/>
  <c r="AT41" i="43"/>
  <c r="AT182" i="43"/>
  <c r="AT215" i="43"/>
  <c r="AT85" i="43"/>
  <c r="AT134" i="43"/>
  <c r="AT271" i="43"/>
  <c r="AT405" i="43"/>
  <c r="AT355" i="43"/>
  <c r="AT350" i="43"/>
  <c r="AT319" i="43"/>
  <c r="AT176" i="43"/>
  <c r="AT348" i="43"/>
  <c r="AT343" i="43"/>
  <c r="AT155" i="43"/>
  <c r="AT141" i="43"/>
  <c r="AT128" i="43"/>
  <c r="AT410" i="43"/>
  <c r="AT411" i="43"/>
  <c r="AT396" i="43"/>
  <c r="AT38" i="43"/>
  <c r="AT130" i="43"/>
  <c r="AT48" i="43"/>
  <c r="AT26" i="43"/>
  <c r="AT150" i="43"/>
  <c r="AT274" i="43"/>
  <c r="AT43" i="44"/>
  <c r="AT22" i="44"/>
  <c r="AT58" i="44"/>
  <c r="AT27" i="44"/>
  <c r="AT23" i="44"/>
  <c r="AT71" i="44"/>
  <c r="AT31" i="44"/>
  <c r="AT110" i="44"/>
  <c r="AT102" i="44"/>
  <c r="AT92" i="44"/>
  <c r="AT96" i="44"/>
  <c r="AT80" i="44"/>
  <c r="AT50" i="44"/>
  <c r="AT33" i="44"/>
  <c r="AT30" i="44"/>
  <c r="AT82" i="44"/>
  <c r="AT59" i="44"/>
  <c r="AT109" i="44"/>
  <c r="AT38" i="44"/>
  <c r="AT87" i="44"/>
  <c r="AT126" i="44"/>
  <c r="AT37" i="44"/>
  <c r="AT25" i="44"/>
  <c r="AT46" i="44"/>
  <c r="AT57" i="44"/>
  <c r="AT120" i="44"/>
  <c r="AT15" i="44"/>
  <c r="AT68" i="44"/>
  <c r="AT123" i="44"/>
  <c r="AT51" i="44"/>
  <c r="AT67" i="44"/>
  <c r="AT125" i="44"/>
  <c r="AT129" i="44"/>
  <c r="AT117" i="44"/>
  <c r="AT65" i="44"/>
  <c r="AT29" i="44"/>
  <c r="AT52" i="44"/>
  <c r="AT99" i="44"/>
  <c r="AT72" i="44"/>
  <c r="AT93" i="44"/>
  <c r="AT424" i="43"/>
  <c r="AT385" i="43"/>
  <c r="AT453" i="43"/>
  <c r="AT308" i="43"/>
  <c r="AT439" i="43"/>
  <c r="AT406" i="43"/>
  <c r="AT425" i="43"/>
  <c r="AT388" i="43"/>
  <c r="AT290" i="43"/>
  <c r="AT327" i="43"/>
  <c r="AT241" i="43"/>
  <c r="AT293" i="43"/>
  <c r="AT280" i="43"/>
  <c r="AT261" i="43"/>
  <c r="AT218" i="43"/>
  <c r="AT216" i="43"/>
  <c r="AT264" i="43"/>
  <c r="AT221" i="43"/>
  <c r="AT210" i="43"/>
  <c r="AT165" i="43"/>
  <c r="AT203" i="43"/>
  <c r="AT142" i="43"/>
  <c r="AT119" i="43"/>
  <c r="AT15" i="43"/>
  <c r="AT44" i="43"/>
  <c r="AT34" i="43"/>
  <c r="AT378" i="43"/>
  <c r="AT404" i="43"/>
  <c r="AT402" i="43"/>
  <c r="AT331" i="43"/>
  <c r="AT341" i="43"/>
  <c r="AT294" i="43"/>
  <c r="AT205" i="43"/>
  <c r="AT189" i="43"/>
  <c r="AT311" i="43"/>
  <c r="AT295" i="43"/>
  <c r="AT24" i="43"/>
  <c r="AT302" i="43"/>
  <c r="AT291" i="43"/>
  <c r="AT193" i="43"/>
  <c r="AT269" i="43"/>
  <c r="AT179" i="43"/>
  <c r="AT159" i="43"/>
  <c r="AT122" i="43"/>
  <c r="AT97" i="43"/>
  <c r="AT58" i="43"/>
  <c r="AT25" i="43"/>
  <c r="AT418" i="43"/>
  <c r="AT441" i="43"/>
  <c r="AT387" i="43"/>
  <c r="AT326" i="43"/>
  <c r="AT304" i="43"/>
  <c r="AT335" i="43"/>
  <c r="AT260" i="43"/>
  <c r="AT228" i="43"/>
  <c r="AT217" i="43"/>
  <c r="AT178" i="43"/>
  <c r="AT211" i="43"/>
  <c r="AT209" i="43"/>
  <c r="AT204" i="43"/>
  <c r="AT202" i="43"/>
  <c r="AT144" i="43"/>
  <c r="AT74" i="43"/>
  <c r="AT16" i="43"/>
  <c r="AT287" i="43"/>
  <c r="AT135" i="43"/>
  <c r="AT447" i="43"/>
  <c r="AT417" i="43"/>
  <c r="AT403" i="43"/>
  <c r="AT344" i="43"/>
  <c r="AT320" i="43"/>
  <c r="AT279" i="43"/>
  <c r="AT342" i="43"/>
  <c r="AT310" i="43"/>
  <c r="AT198" i="43"/>
  <c r="AT234" i="43"/>
  <c r="AT349" i="43"/>
  <c r="AT318" i="43"/>
  <c r="AT17" i="43"/>
  <c r="AT458" i="43"/>
  <c r="AT455" i="43"/>
  <c r="AT445" i="43"/>
  <c r="AT419" i="43"/>
  <c r="AT239" i="43"/>
  <c r="AT197" i="43"/>
  <c r="AT233" i="43"/>
  <c r="AT230" i="43"/>
  <c r="AT285" i="43"/>
  <c r="AT192" i="43"/>
  <c r="AT212" i="43"/>
  <c r="AT254" i="43"/>
  <c r="AT252" i="43"/>
  <c r="AT183" i="43"/>
  <c r="AT246" i="43"/>
  <c r="AT124" i="43"/>
  <c r="AT108" i="43"/>
  <c r="AT92" i="43"/>
  <c r="AT416" i="43"/>
  <c r="AT366" i="43"/>
  <c r="AT433" i="43"/>
  <c r="AT412" i="43"/>
  <c r="AT381" i="43"/>
  <c r="AT379" i="43"/>
  <c r="AT372" i="43"/>
  <c r="AT427" i="43"/>
  <c r="AT353" i="43"/>
  <c r="AT321" i="43"/>
  <c r="AT307" i="43"/>
  <c r="AT339" i="43"/>
  <c r="AT223" i="43"/>
  <c r="AT292" i="43"/>
  <c r="AT186" i="43"/>
  <c r="AT314" i="43"/>
  <c r="AT300" i="43"/>
  <c r="AT136" i="43"/>
  <c r="AT148" i="43"/>
  <c r="AT149" i="43"/>
  <c r="AT89" i="43"/>
  <c r="AT160" i="43"/>
  <c r="AT107" i="43"/>
  <c r="AT54" i="43"/>
  <c r="AT440" i="43"/>
  <c r="AT127" i="43"/>
  <c r="AT111" i="43"/>
  <c r="AT78" i="43"/>
  <c r="AT66" i="43"/>
  <c r="AT444" i="43"/>
  <c r="AT454" i="43"/>
  <c r="AT420" i="43"/>
  <c r="AT461" i="43"/>
  <c r="AT423" i="43"/>
  <c r="AT338" i="43"/>
  <c r="AT356" i="43"/>
  <c r="AT360" i="43"/>
  <c r="AT309" i="43"/>
  <c r="AT240" i="43"/>
  <c r="AT196" i="43"/>
  <c r="AT242" i="43"/>
  <c r="AT255" i="43"/>
  <c r="AT164" i="43"/>
  <c r="AT265" i="43"/>
  <c r="AT253" i="43"/>
  <c r="AT172" i="43"/>
  <c r="AT247" i="43"/>
  <c r="AT245" i="43"/>
  <c r="AT131" i="43"/>
  <c r="AT100" i="43"/>
  <c r="AT84" i="43"/>
  <c r="AT30" i="43"/>
  <c r="AT129" i="43"/>
  <c r="AT81" i="43"/>
  <c r="AT156" i="43"/>
  <c r="AT123" i="43"/>
  <c r="AT45" i="43"/>
  <c r="AT446" i="43"/>
  <c r="AT397" i="43"/>
  <c r="AT386" i="43"/>
  <c r="AT365" i="43"/>
  <c r="AT437" i="43"/>
  <c r="AT434" i="43"/>
  <c r="AT413" i="43"/>
  <c r="AT382" i="43"/>
  <c r="AT380" i="43"/>
  <c r="AT373" i="43"/>
  <c r="AT426" i="43"/>
  <c r="AT303" i="43"/>
  <c r="AT357" i="43"/>
  <c r="AT330" i="43"/>
  <c r="AT227" i="43"/>
  <c r="AT190" i="43"/>
  <c r="AT278" i="43"/>
  <c r="AT224" i="43"/>
  <c r="AT171" i="43"/>
  <c r="AT170" i="43"/>
  <c r="AT137" i="43"/>
  <c r="AT57" i="43"/>
  <c r="AT33" i="43"/>
  <c r="AT65" i="43"/>
  <c r="AT73" i="43"/>
  <c r="AT20" i="43"/>
  <c r="AT21" i="43"/>
  <c r="AT29" i="43"/>
  <c r="AT37" i="43"/>
  <c r="AT49" i="44" l="1"/>
  <c r="AT91" i="44"/>
  <c r="AT63" i="44"/>
  <c r="AT56" i="44"/>
  <c r="AT77" i="44"/>
  <c r="AT19" i="44"/>
  <c r="AT28" i="44"/>
  <c r="AT101" i="44"/>
  <c r="AT113" i="44"/>
  <c r="AT130" i="44"/>
  <c r="AT95" i="44"/>
  <c r="AT124" i="44"/>
  <c r="AT70" i="44"/>
  <c r="AT84" i="44"/>
  <c r="AT105" i="44"/>
  <c r="AT35" i="44"/>
  <c r="AT42" i="44"/>
  <c r="AT323" i="43"/>
  <c r="AT324" i="43" s="1"/>
  <c r="AT337" i="43"/>
  <c r="AT345" i="43" s="1"/>
  <c r="AT325" i="43"/>
  <c r="AT328" i="43" s="1"/>
  <c r="AT238" i="43"/>
  <c r="AT243" i="43" s="1"/>
  <c r="AT394" i="43"/>
  <c r="AT400" i="43" s="1"/>
  <c r="AT422" i="43"/>
  <c r="AT428" i="43" s="1"/>
  <c r="AT257" i="43"/>
  <c r="AT258" i="43" s="1"/>
  <c r="AT346" i="43"/>
  <c r="AT351" i="43" s="1"/>
  <c r="AT244" i="43"/>
  <c r="AT249" i="43" s="1"/>
  <c r="AT460" i="43"/>
  <c r="AT463" i="43" s="1"/>
  <c r="AT284" i="43"/>
  <c r="AT288" i="43" s="1"/>
  <c r="AT289" i="43"/>
  <c r="AT296" i="43" s="1"/>
  <c r="AT306" i="43"/>
  <c r="AT312" i="43" s="1"/>
  <c r="AT443" i="43"/>
  <c r="AT449" i="43" s="1"/>
  <c r="AT259" i="43"/>
  <c r="AT262" i="43" s="1"/>
  <c r="AT297" i="43"/>
  <c r="AT298" i="43" s="1"/>
  <c r="AT232" i="43"/>
  <c r="AT237" i="43" s="1"/>
  <c r="AT364" i="43"/>
  <c r="AT370" i="43" s="1"/>
  <c r="AT299" i="43"/>
  <c r="AT305" i="43" s="1"/>
  <c r="AT401" i="43"/>
  <c r="AT407" i="43" s="1"/>
  <c r="AT429" i="43"/>
  <c r="AT435" i="43" s="1"/>
  <c r="AT313" i="43"/>
  <c r="AT316" i="43" s="1"/>
  <c r="AT359" i="43"/>
  <c r="AT363" i="43" s="1"/>
  <c r="AT375" i="43"/>
  <c r="AT376" i="43" s="1"/>
  <c r="AT273" i="43"/>
  <c r="AT276" i="43" s="1"/>
  <c r="AT450" i="43"/>
  <c r="AT456" i="43" s="1"/>
  <c r="AT377" i="43"/>
  <c r="AT383" i="43" s="1"/>
  <c r="AT333" i="43"/>
  <c r="AT336" i="43" s="1"/>
  <c r="AT352" i="43"/>
  <c r="AT358" i="43" s="1"/>
  <c r="AT263" i="43"/>
  <c r="AT266" i="43" s="1"/>
  <c r="AT267" i="43"/>
  <c r="AT272" i="43" s="1"/>
  <c r="AT317" i="43"/>
  <c r="AT322" i="43" s="1"/>
  <c r="AT329" i="43"/>
  <c r="AT332" i="43" s="1"/>
  <c r="AT384" i="43"/>
  <c r="AT389" i="43" s="1"/>
  <c r="AT371" i="43"/>
  <c r="AT374" i="43" s="1"/>
  <c r="AT390" i="43"/>
  <c r="AT393" i="43" s="1"/>
  <c r="AT277" i="43"/>
  <c r="AT283" i="43" s="1"/>
  <c r="AT250" i="43"/>
  <c r="AT256" i="43" s="1"/>
  <c r="AT415" i="43"/>
  <c r="AT421" i="43" s="1"/>
  <c r="AT436" i="43"/>
  <c r="AT442" i="43" s="1"/>
  <c r="AT457" i="43"/>
  <c r="AT459" i="43" s="1"/>
  <c r="AT409" i="43"/>
  <c r="AT414" i="43" s="1"/>
  <c r="AT220" i="43" l="1"/>
  <c r="AT225" i="43" s="1"/>
  <c r="AT53" i="43"/>
  <c r="AT55" i="43" s="1"/>
  <c r="AT207" i="43"/>
  <c r="AT213" i="43" s="1"/>
  <c r="AT158" i="43"/>
  <c r="AT162" i="43" s="1"/>
  <c r="AT40" i="43"/>
  <c r="AT42" i="43" s="1"/>
  <c r="AT19" i="43"/>
  <c r="AT22" i="43" s="1"/>
  <c r="AT188" i="43"/>
  <c r="AT194" i="43" s="1"/>
  <c r="AT76" i="43"/>
  <c r="AT79" i="43" s="1"/>
  <c r="AT28" i="43"/>
  <c r="AT31" i="43" s="1"/>
  <c r="AT163" i="43"/>
  <c r="AT168" i="43" s="1"/>
  <c r="AT121" i="43"/>
  <c r="AT125" i="43" s="1"/>
  <c r="AT126" i="43"/>
  <c r="AT132" i="43" s="1"/>
  <c r="AT103" i="43"/>
  <c r="AT105" i="43" s="1"/>
  <c r="AT32" i="43"/>
  <c r="AT35" i="43" s="1"/>
  <c r="AT23" i="43"/>
  <c r="AT27" i="43" s="1"/>
  <c r="AT47" i="43"/>
  <c r="AT49" i="43" s="1"/>
  <c r="AT60" i="43"/>
  <c r="AT63" i="43" s="1"/>
  <c r="AT146" i="43"/>
  <c r="AT151" i="43" s="1"/>
  <c r="AT83" i="43"/>
  <c r="AT86" i="43" s="1"/>
  <c r="AT68" i="43"/>
  <c r="AT70" i="43" s="1"/>
  <c r="AT87" i="43"/>
  <c r="AT90" i="43" s="1"/>
  <c r="AT99" i="43"/>
  <c r="AT102" i="43" s="1"/>
  <c r="AT64" i="43"/>
  <c r="AT67" i="43" s="1"/>
  <c r="AT36" i="43"/>
  <c r="AT39" i="43" s="1"/>
  <c r="AT181" i="43"/>
  <c r="AT187" i="43" s="1"/>
  <c r="AT91" i="43"/>
  <c r="AT94" i="43" s="1"/>
  <c r="AT195" i="43"/>
  <c r="AT200" i="43" s="1"/>
  <c r="AT214" i="43"/>
  <c r="AT219" i="43" s="1"/>
  <c r="AT133" i="43"/>
  <c r="AT139" i="43" s="1"/>
  <c r="AT169" i="43"/>
  <c r="AT174" i="43" s="1"/>
  <c r="AT117" i="43"/>
  <c r="AT120" i="43" s="1"/>
  <c r="AT71" i="43"/>
  <c r="AT75" i="43" s="1"/>
  <c r="AT110" i="43"/>
  <c r="AT113" i="43" s="1"/>
  <c r="AT80" i="43"/>
  <c r="AT82" i="43" s="1"/>
  <c r="AT43" i="43"/>
  <c r="AT46" i="43" s="1"/>
  <c r="AT201" i="43"/>
  <c r="AT206" i="43" s="1"/>
  <c r="AT152" i="43"/>
  <c r="AT157" i="43" s="1"/>
  <c r="AT56" i="43"/>
  <c r="AT59" i="43" s="1"/>
  <c r="AT106" i="43"/>
  <c r="AT109" i="43" s="1"/>
  <c r="AT95" i="43"/>
  <c r="AT98" i="43" s="1"/>
  <c r="AT140" i="43"/>
  <c r="AT145" i="43" s="1"/>
  <c r="AT226" i="43"/>
  <c r="AT231" i="43" s="1"/>
  <c r="AT50" i="43"/>
  <c r="AT52" i="43" s="1"/>
  <c r="AT14" i="43"/>
  <c r="AT18" i="43" s="1"/>
  <c r="AT175" i="43"/>
  <c r="AT180" i="43" s="1"/>
  <c r="AT114" i="43"/>
  <c r="AT116" i="43" s="1"/>
  <c r="BB12" i="44" l="1"/>
  <c r="BB13" i="44" s="1"/>
  <c r="BA12" i="44" l="1"/>
  <c r="BA13" i="44" s="1"/>
  <c r="T464" i="43"/>
  <c r="M13" i="47" s="1"/>
  <c r="AN464" i="43"/>
  <c r="AG13" i="47" s="1"/>
  <c r="AO464" i="43"/>
  <c r="AH13" i="47" s="1"/>
  <c r="AP464" i="43"/>
  <c r="AI13" i="47" s="1"/>
  <c r="AL464" i="43"/>
  <c r="AE13" i="47" s="1"/>
  <c r="AM464" i="43"/>
  <c r="AF13" i="47" s="1"/>
  <c r="AZ12" i="44" l="1"/>
  <c r="AZ13" i="44" s="1"/>
  <c r="AF464" i="43" l="1"/>
  <c r="Y13" i="47" s="1"/>
  <c r="S464" i="43"/>
  <c r="L13" i="47" s="1"/>
  <c r="AI464" i="43"/>
  <c r="AB13" i="47" s="1"/>
  <c r="X464" i="43"/>
  <c r="Q13" i="47" s="1"/>
  <c r="AJ464" i="43"/>
  <c r="AC13" i="47" s="1"/>
  <c r="Y464" i="43"/>
  <c r="R13" i="47" s="1"/>
  <c r="Z464" i="43"/>
  <c r="S13" i="47" s="1"/>
  <c r="AR465" i="43" l="1"/>
  <c r="AQ465" i="43"/>
  <c r="AN135" i="44"/>
  <c r="AO135" i="44"/>
  <c r="AP135" i="44"/>
  <c r="AN136" i="44"/>
  <c r="AO136" i="44"/>
  <c r="AP136" i="44"/>
  <c r="AN137" i="44"/>
  <c r="AO137" i="44"/>
  <c r="AP137" i="44"/>
  <c r="AN138" i="44"/>
  <c r="AO138" i="44"/>
  <c r="AP138" i="44"/>
  <c r="AN139" i="44"/>
  <c r="AO139" i="44"/>
  <c r="AP139" i="44"/>
  <c r="AQ139" i="44"/>
  <c r="AR139" i="44"/>
  <c r="AS139" i="44"/>
  <c r="AN140" i="44"/>
  <c r="AO140" i="44"/>
  <c r="AP140" i="44"/>
  <c r="AQ140" i="44"/>
  <c r="AR140" i="44"/>
  <c r="AS140" i="44"/>
  <c r="AN141" i="44"/>
  <c r="AO141" i="44"/>
  <c r="AP141" i="44"/>
  <c r="AN142" i="44"/>
  <c r="AO142" i="44"/>
  <c r="AP142" i="44"/>
  <c r="AN143" i="44"/>
  <c r="AO143" i="44"/>
  <c r="AP143" i="44"/>
  <c r="AN144" i="44"/>
  <c r="AO144" i="44"/>
  <c r="AP144" i="44"/>
  <c r="AQ472" i="43"/>
  <c r="AR472" i="43"/>
  <c r="AK31" i="47" s="1"/>
  <c r="AQ473" i="43"/>
  <c r="AR473" i="43"/>
  <c r="AK32" i="47" s="1"/>
  <c r="AR464" i="43"/>
  <c r="AK13" i="47" s="1"/>
  <c r="AQ464" i="43"/>
  <c r="AJ13" i="47" s="1"/>
  <c r="AN468" i="43"/>
  <c r="AG27" i="47" s="1"/>
  <c r="AN469" i="43"/>
  <c r="AN470" i="43"/>
  <c r="AN471" i="43"/>
  <c r="AG30" i="47" s="1"/>
  <c r="AN472" i="43"/>
  <c r="AN473" i="43"/>
  <c r="AN474" i="43"/>
  <c r="AG33" i="47" s="1"/>
  <c r="AN475" i="43"/>
  <c r="AN476" i="43"/>
  <c r="AN477" i="43"/>
  <c r="AG36" i="47" s="1"/>
  <c r="T135" i="44"/>
  <c r="U135" i="44"/>
  <c r="T136" i="44"/>
  <c r="U136" i="44"/>
  <c r="T137" i="44"/>
  <c r="U137" i="44"/>
  <c r="T138" i="44"/>
  <c r="U138" i="44"/>
  <c r="T139" i="44"/>
  <c r="U139" i="44"/>
  <c r="T140" i="44"/>
  <c r="U140" i="44"/>
  <c r="T141" i="44"/>
  <c r="U141" i="44"/>
  <c r="T142" i="44"/>
  <c r="U142" i="44"/>
  <c r="T143" i="44"/>
  <c r="U143" i="44"/>
  <c r="T144" i="44"/>
  <c r="U144" i="44"/>
  <c r="T468" i="43"/>
  <c r="U468" i="43"/>
  <c r="N27" i="47" s="1"/>
  <c r="T469" i="43"/>
  <c r="U469" i="43"/>
  <c r="N28" i="47" s="1"/>
  <c r="T470" i="43"/>
  <c r="U470" i="43"/>
  <c r="T471" i="43"/>
  <c r="U471" i="43"/>
  <c r="N30" i="47" s="1"/>
  <c r="T472" i="43"/>
  <c r="U472" i="43"/>
  <c r="N31" i="47" s="1"/>
  <c r="T473" i="43"/>
  <c r="U473" i="43"/>
  <c r="T474" i="43"/>
  <c r="U474" i="43"/>
  <c r="N33" i="47" s="1"/>
  <c r="T475" i="43"/>
  <c r="M34" i="47" s="1"/>
  <c r="U475" i="43"/>
  <c r="N34" i="47" s="1"/>
  <c r="T476" i="43"/>
  <c r="U476" i="43"/>
  <c r="T477" i="43"/>
  <c r="U477" i="43"/>
  <c r="N36" i="47" s="1"/>
  <c r="M30" i="47" l="1"/>
  <c r="M27" i="47"/>
  <c r="M33" i="47"/>
  <c r="M35" i="47"/>
  <c r="M32" i="47"/>
  <c r="M31" i="47"/>
  <c r="M28" i="47"/>
  <c r="AG35" i="47"/>
  <c r="AG29" i="47"/>
  <c r="AG32" i="47"/>
  <c r="AG31" i="47"/>
  <c r="M36" i="47"/>
  <c r="M29" i="47"/>
  <c r="AJ32" i="47"/>
  <c r="AG34" i="47"/>
  <c r="AG28" i="47"/>
  <c r="AJ31" i="47"/>
  <c r="N35" i="47"/>
  <c r="N32" i="47"/>
  <c r="N29" i="47"/>
  <c r="AS465" i="43"/>
  <c r="U464" i="43"/>
  <c r="N13" i="47" s="1"/>
  <c r="U131" i="44"/>
  <c r="N14" i="47" s="1"/>
  <c r="AN131" i="44"/>
  <c r="AG14" i="47" s="1"/>
  <c r="T131" i="44"/>
  <c r="M14" i="47" s="1"/>
  <c r="AR143" i="44"/>
  <c r="AR476" i="43"/>
  <c r="AR469" i="43"/>
  <c r="AR468" i="43"/>
  <c r="AR477" i="43"/>
  <c r="AQ477" i="43"/>
  <c r="AQ476" i="43"/>
  <c r="AR471" i="43"/>
  <c r="AR470" i="43"/>
  <c r="AR475" i="43"/>
  <c r="AR474" i="43"/>
  <c r="AQ471" i="43"/>
  <c r="AQ470" i="43"/>
  <c r="AQ475" i="43"/>
  <c r="AQ469" i="43"/>
  <c r="AQ474" i="43"/>
  <c r="AQ468" i="43"/>
  <c r="AN467" i="43"/>
  <c r="AR138" i="44"/>
  <c r="AR144" i="44"/>
  <c r="AR141" i="44"/>
  <c r="AR142" i="44"/>
  <c r="AR136" i="44"/>
  <c r="AQ142" i="44"/>
  <c r="AR137" i="44"/>
  <c r="AQ136" i="44"/>
  <c r="AR135" i="44"/>
  <c r="AQ143" i="44"/>
  <c r="AQ141" i="44"/>
  <c r="AQ137" i="44"/>
  <c r="AO134" i="44"/>
  <c r="AQ135" i="44"/>
  <c r="AN134" i="44"/>
  <c r="AP134" i="44"/>
  <c r="AQ144" i="44"/>
  <c r="AQ138" i="44"/>
  <c r="T134" i="44"/>
  <c r="U134" i="44"/>
  <c r="T467" i="43"/>
  <c r="U467" i="43"/>
  <c r="AK35" i="47" l="1"/>
  <c r="AJ30" i="47"/>
  <c r="AJ36" i="47"/>
  <c r="AJ27" i="47"/>
  <c r="AK33" i="47"/>
  <c r="AK36" i="47"/>
  <c r="AJ33" i="47"/>
  <c r="AK34" i="47"/>
  <c r="AK27" i="47"/>
  <c r="AJ28" i="47"/>
  <c r="AK29" i="47"/>
  <c r="AK28" i="47"/>
  <c r="AJ34" i="47"/>
  <c r="AK30" i="47"/>
  <c r="AJ29" i="47"/>
  <c r="AJ35" i="47"/>
  <c r="AG23" i="47"/>
  <c r="N23" i="47"/>
  <c r="M23" i="47"/>
  <c r="AS144" i="44"/>
  <c r="AS135" i="44"/>
  <c r="AS143" i="44"/>
  <c r="AR467" i="43"/>
  <c r="AR134" i="44"/>
  <c r="AQ467" i="43"/>
  <c r="AS141" i="44"/>
  <c r="AS137" i="44"/>
  <c r="AS142" i="44"/>
  <c r="AQ134" i="44"/>
  <c r="AS136" i="44"/>
  <c r="AS138" i="44"/>
  <c r="AG26" i="47"/>
  <c r="N26" i="47"/>
  <c r="M26" i="47"/>
  <c r="AS466" i="43" l="1"/>
  <c r="AS133" i="44"/>
  <c r="AS134" i="44"/>
  <c r="S468" i="43" l="1"/>
  <c r="S469" i="43"/>
  <c r="S470" i="43"/>
  <c r="S471" i="43"/>
  <c r="S472" i="43"/>
  <c r="S473" i="43"/>
  <c r="S474" i="43"/>
  <c r="S475" i="43"/>
  <c r="S476" i="43"/>
  <c r="S477" i="43"/>
  <c r="S467" i="43" l="1"/>
  <c r="AV12" i="43" l="1"/>
  <c r="AU12" i="44"/>
  <c r="AU13" i="44" s="1"/>
  <c r="AV12" i="44" l="1"/>
  <c r="AV13" i="44" s="1"/>
  <c r="AY12" i="44"/>
  <c r="AY13" i="44" s="1"/>
  <c r="V464" i="43"/>
  <c r="O13" i="47" s="1"/>
  <c r="AV13" i="43"/>
  <c r="AP131" i="44"/>
  <c r="AI14" i="47" s="1"/>
  <c r="AO131" i="44"/>
  <c r="AH14" i="47" s="1"/>
  <c r="AS464" i="43"/>
  <c r="AL13" i="47" s="1"/>
  <c r="AX12" i="44" l="1"/>
  <c r="AX13" i="44" s="1"/>
  <c r="AW12" i="44"/>
  <c r="AW13" i="44" s="1"/>
  <c r="AA464" i="43"/>
  <c r="T13" i="47" s="1"/>
  <c r="AG464" i="43"/>
  <c r="Z13" i="47" s="1"/>
  <c r="R464" i="43"/>
  <c r="K13" i="47" s="1"/>
  <c r="AQ131" i="44"/>
  <c r="AJ14" i="47" s="1"/>
  <c r="AR131" i="44"/>
  <c r="AK14" i="47" s="1"/>
  <c r="AK23" i="47" l="1"/>
  <c r="AT12" i="44"/>
  <c r="AT13" i="44" s="1"/>
  <c r="W464" i="43"/>
  <c r="P13" i="47" s="1"/>
  <c r="AD464" i="43"/>
  <c r="W13" i="47" s="1"/>
  <c r="AC464" i="43"/>
  <c r="V13" i="47" s="1"/>
  <c r="AJ23" i="47"/>
  <c r="AS132" i="44"/>
  <c r="AS131" i="44"/>
  <c r="AL14" i="47" s="1"/>
  <c r="AB464" i="43" l="1"/>
  <c r="U13" i="47" s="1"/>
  <c r="AH464" i="43"/>
  <c r="AA13" i="47" s="1"/>
  <c r="AL135" i="44"/>
  <c r="AM135" i="44"/>
  <c r="AL136" i="44"/>
  <c r="AM136" i="44"/>
  <c r="AL137" i="44"/>
  <c r="AM137" i="44"/>
  <c r="AL138" i="44"/>
  <c r="AM138" i="44"/>
  <c r="AL139" i="44"/>
  <c r="AM139" i="44"/>
  <c r="AL140" i="44"/>
  <c r="AM140" i="44"/>
  <c r="AL141" i="44"/>
  <c r="AM141" i="44"/>
  <c r="AL142" i="44"/>
  <c r="AM142" i="44"/>
  <c r="AL143" i="44"/>
  <c r="AM143" i="44"/>
  <c r="AL144" i="44"/>
  <c r="AM144" i="44"/>
  <c r="AL468" i="43"/>
  <c r="AE27" i="47" s="1"/>
  <c r="AM468" i="43"/>
  <c r="AF27" i="47" s="1"/>
  <c r="AL469" i="43"/>
  <c r="AM469" i="43"/>
  <c r="AL470" i="43"/>
  <c r="AE29" i="47" s="1"/>
  <c r="AM470" i="43"/>
  <c r="AL471" i="43"/>
  <c r="AE30" i="47" s="1"/>
  <c r="AM471" i="43"/>
  <c r="AF30" i="47" s="1"/>
  <c r="AL472" i="43"/>
  <c r="AM472" i="43"/>
  <c r="AL473" i="43"/>
  <c r="AE32" i="47" s="1"/>
  <c r="AM473" i="43"/>
  <c r="AF32" i="47" s="1"/>
  <c r="AL474" i="43"/>
  <c r="AE33" i="47" s="1"/>
  <c r="AM474" i="43"/>
  <c r="AF33" i="47" s="1"/>
  <c r="AL475" i="43"/>
  <c r="AM475" i="43"/>
  <c r="AL476" i="43"/>
  <c r="AE35" i="47" s="1"/>
  <c r="AM476" i="43"/>
  <c r="AF35" i="47" s="1"/>
  <c r="AL477" i="43"/>
  <c r="AE36" i="47" s="1"/>
  <c r="AM477" i="43"/>
  <c r="AF36" i="47" s="1"/>
  <c r="AF29" i="47" l="1"/>
  <c r="AE34" i="47"/>
  <c r="AE31" i="47"/>
  <c r="AE28" i="47"/>
  <c r="AF34" i="47"/>
  <c r="AF31" i="47"/>
  <c r="AF28" i="47"/>
  <c r="AM467" i="43"/>
  <c r="AL467" i="43"/>
  <c r="AL131" i="44"/>
  <c r="AE14" i="47" s="1"/>
  <c r="AM134" i="44"/>
  <c r="AM131" i="44"/>
  <c r="AF14" i="47" s="1"/>
  <c r="AL134" i="44"/>
  <c r="AF23" i="47" l="1"/>
  <c r="AE23" i="47"/>
  <c r="AF26" i="47"/>
  <c r="AE26" i="47"/>
  <c r="Q23" i="47" l="1"/>
  <c r="R132" i="44"/>
  <c r="R465" i="43"/>
  <c r="X465" i="43" l="1"/>
  <c r="S131" i="44"/>
  <c r="L14" i="47" s="1"/>
  <c r="L23" i="47" l="1"/>
  <c r="J135" i="44"/>
  <c r="N135" i="44"/>
  <c r="P135" i="44"/>
  <c r="Q135" i="44"/>
  <c r="S135" i="44"/>
  <c r="L27" i="47" s="1"/>
  <c r="V135" i="44"/>
  <c r="Y135" i="44"/>
  <c r="Z135" i="44"/>
  <c r="AE135" i="44"/>
  <c r="X27" i="47" s="1"/>
  <c r="AF135" i="44"/>
  <c r="AI135" i="44"/>
  <c r="AJ135" i="44"/>
  <c r="AK135" i="44"/>
  <c r="AD27" i="47" s="1"/>
  <c r="J136" i="44"/>
  <c r="N136" i="44"/>
  <c r="P136" i="44"/>
  <c r="Q136" i="44"/>
  <c r="S136" i="44"/>
  <c r="L28" i="47" s="1"/>
  <c r="V136" i="44"/>
  <c r="Y136" i="44"/>
  <c r="Z136" i="44"/>
  <c r="AE136" i="44"/>
  <c r="X28" i="47" s="1"/>
  <c r="AF136" i="44"/>
  <c r="AI136" i="44"/>
  <c r="AJ136" i="44"/>
  <c r="AK136" i="44"/>
  <c r="AD28" i="47" s="1"/>
  <c r="J137" i="44"/>
  <c r="N137" i="44"/>
  <c r="P137" i="44"/>
  <c r="Q137" i="44"/>
  <c r="S137" i="44"/>
  <c r="L29" i="47" s="1"/>
  <c r="V137" i="44"/>
  <c r="Y137" i="44"/>
  <c r="Z137" i="44"/>
  <c r="AE137" i="44"/>
  <c r="X29" i="47" s="1"/>
  <c r="AF137" i="44"/>
  <c r="AI137" i="44"/>
  <c r="AJ137" i="44"/>
  <c r="AK137" i="44"/>
  <c r="AD29" i="47" s="1"/>
  <c r="J138" i="44"/>
  <c r="N138" i="44"/>
  <c r="P138" i="44"/>
  <c r="Q138" i="44"/>
  <c r="S138" i="44"/>
  <c r="L30" i="47" s="1"/>
  <c r="V138" i="44"/>
  <c r="Y138" i="44"/>
  <c r="Z138" i="44"/>
  <c r="AE138" i="44"/>
  <c r="X30" i="47" s="1"/>
  <c r="AF138" i="44"/>
  <c r="AI138" i="44"/>
  <c r="AJ138" i="44"/>
  <c r="AK138" i="44"/>
  <c r="AD30" i="47" s="1"/>
  <c r="I139" i="44"/>
  <c r="J139" i="44"/>
  <c r="N139" i="44"/>
  <c r="O139" i="44"/>
  <c r="P139" i="44"/>
  <c r="Q139" i="44"/>
  <c r="R139" i="44"/>
  <c r="S139" i="44"/>
  <c r="L31" i="47" s="1"/>
  <c r="V139" i="44"/>
  <c r="W139" i="44"/>
  <c r="Y139" i="44"/>
  <c r="Z139" i="44"/>
  <c r="AA139" i="44"/>
  <c r="AB139" i="44"/>
  <c r="AC139" i="44"/>
  <c r="AD139" i="44"/>
  <c r="AE139" i="44"/>
  <c r="X31" i="47" s="1"/>
  <c r="AF139" i="44"/>
  <c r="AG139" i="44"/>
  <c r="AH139" i="44"/>
  <c r="AI139" i="44"/>
  <c r="AJ139" i="44"/>
  <c r="AK139" i="44"/>
  <c r="AD31" i="47" s="1"/>
  <c r="AT139" i="44"/>
  <c r="AU139" i="44"/>
  <c r="AV139" i="44"/>
  <c r="AW139" i="44"/>
  <c r="AX139" i="44"/>
  <c r="AY139" i="44"/>
  <c r="AZ139" i="44"/>
  <c r="BA139" i="44"/>
  <c r="BB139" i="44"/>
  <c r="I140" i="44"/>
  <c r="J140" i="44"/>
  <c r="N140" i="44"/>
  <c r="O140" i="44"/>
  <c r="P140" i="44"/>
  <c r="Q140" i="44"/>
  <c r="R140" i="44"/>
  <c r="S140" i="44"/>
  <c r="L32" i="47" s="1"/>
  <c r="V140" i="44"/>
  <c r="W140" i="44"/>
  <c r="Y140" i="44"/>
  <c r="Z140" i="44"/>
  <c r="AA140" i="44"/>
  <c r="AB140" i="44"/>
  <c r="AC140" i="44"/>
  <c r="AD140" i="44"/>
  <c r="AE140" i="44"/>
  <c r="X32" i="47" s="1"/>
  <c r="AF140" i="44"/>
  <c r="AG140" i="44"/>
  <c r="AH140" i="44"/>
  <c r="AI140" i="44"/>
  <c r="AJ140" i="44"/>
  <c r="AK140" i="44"/>
  <c r="AD32" i="47" s="1"/>
  <c r="AT140" i="44"/>
  <c r="AU140" i="44"/>
  <c r="AV140" i="44"/>
  <c r="AW140" i="44"/>
  <c r="AX140" i="44"/>
  <c r="AY140" i="44"/>
  <c r="AZ140" i="44"/>
  <c r="BA140" i="44"/>
  <c r="BB140" i="44"/>
  <c r="J141" i="44"/>
  <c r="N141" i="44"/>
  <c r="P141" i="44"/>
  <c r="Q141" i="44"/>
  <c r="S141" i="44"/>
  <c r="L33" i="47" s="1"/>
  <c r="V141" i="44"/>
  <c r="Y141" i="44"/>
  <c r="Z141" i="44"/>
  <c r="AE141" i="44"/>
  <c r="X33" i="47" s="1"/>
  <c r="AF141" i="44"/>
  <c r="AI141" i="44"/>
  <c r="AJ141" i="44"/>
  <c r="AK141" i="44"/>
  <c r="AD33" i="47" s="1"/>
  <c r="J142" i="44"/>
  <c r="N142" i="44"/>
  <c r="P142" i="44"/>
  <c r="Q142" i="44"/>
  <c r="S142" i="44"/>
  <c r="L34" i="47" s="1"/>
  <c r="V142" i="44"/>
  <c r="Y142" i="44"/>
  <c r="Z142" i="44"/>
  <c r="AE142" i="44"/>
  <c r="X34" i="47" s="1"/>
  <c r="AF142" i="44"/>
  <c r="AI142" i="44"/>
  <c r="AJ142" i="44"/>
  <c r="AK142" i="44"/>
  <c r="AD34" i="47" s="1"/>
  <c r="J143" i="44"/>
  <c r="N143" i="44"/>
  <c r="P143" i="44"/>
  <c r="Q143" i="44"/>
  <c r="S143" i="44"/>
  <c r="L35" i="47" s="1"/>
  <c r="V143" i="44"/>
  <c r="Y143" i="44"/>
  <c r="Z143" i="44"/>
  <c r="AE143" i="44"/>
  <c r="X35" i="47" s="1"/>
  <c r="AF143" i="44"/>
  <c r="AI143" i="44"/>
  <c r="AJ143" i="44"/>
  <c r="AK143" i="44"/>
  <c r="AD35" i="47" s="1"/>
  <c r="J144" i="44"/>
  <c r="N144" i="44"/>
  <c r="P144" i="44"/>
  <c r="Q144" i="44"/>
  <c r="S144" i="44"/>
  <c r="L36" i="47" s="1"/>
  <c r="V144" i="44"/>
  <c r="Y144" i="44"/>
  <c r="Z144" i="44"/>
  <c r="AE144" i="44"/>
  <c r="X36" i="47" s="1"/>
  <c r="AF144" i="44"/>
  <c r="AI144" i="44"/>
  <c r="AJ144" i="44"/>
  <c r="AK144" i="44"/>
  <c r="AD36" i="47" s="1"/>
  <c r="J468" i="43"/>
  <c r="C27" i="47" s="1"/>
  <c r="N468" i="43"/>
  <c r="G27" i="47" s="1"/>
  <c r="P468" i="43"/>
  <c r="I27" i="47" s="1"/>
  <c r="Q468" i="43"/>
  <c r="J27" i="47" s="1"/>
  <c r="V468" i="43"/>
  <c r="O27" i="47" s="1"/>
  <c r="X468" i="43"/>
  <c r="Q27" i="47" s="1"/>
  <c r="Y468" i="43"/>
  <c r="R27" i="47" s="1"/>
  <c r="Z468" i="43"/>
  <c r="S27" i="47" s="1"/>
  <c r="AF468" i="43"/>
  <c r="AI468" i="43"/>
  <c r="AJ468" i="43"/>
  <c r="AC27" i="47" s="1"/>
  <c r="AO468" i="43"/>
  <c r="AH27" i="47" s="1"/>
  <c r="AP468" i="43"/>
  <c r="AI27" i="47" s="1"/>
  <c r="J469" i="43"/>
  <c r="C28" i="47" s="1"/>
  <c r="N469" i="43"/>
  <c r="G28" i="47" s="1"/>
  <c r="P469" i="43"/>
  <c r="I28" i="47" s="1"/>
  <c r="Q469" i="43"/>
  <c r="J28" i="47" s="1"/>
  <c r="V469" i="43"/>
  <c r="O28" i="47" s="1"/>
  <c r="X469" i="43"/>
  <c r="Q28" i="47" s="1"/>
  <c r="Y469" i="43"/>
  <c r="R28" i="47" s="1"/>
  <c r="Z469" i="43"/>
  <c r="S28" i="47" s="1"/>
  <c r="AF469" i="43"/>
  <c r="AI469" i="43"/>
  <c r="AB28" i="47" s="1"/>
  <c r="AJ469" i="43"/>
  <c r="AC28" i="47" s="1"/>
  <c r="AO469" i="43"/>
  <c r="AH28" i="47" s="1"/>
  <c r="AP469" i="43"/>
  <c r="AI28" i="47" s="1"/>
  <c r="J470" i="43"/>
  <c r="C29" i="47" s="1"/>
  <c r="N470" i="43"/>
  <c r="G29" i="47" s="1"/>
  <c r="P470" i="43"/>
  <c r="I29" i="47" s="1"/>
  <c r="Q470" i="43"/>
  <c r="J29" i="47" s="1"/>
  <c r="V470" i="43"/>
  <c r="O29" i="47" s="1"/>
  <c r="X470" i="43"/>
  <c r="Q29" i="47" s="1"/>
  <c r="Y470" i="43"/>
  <c r="R29" i="47" s="1"/>
  <c r="Z470" i="43"/>
  <c r="S29" i="47" s="1"/>
  <c r="AF470" i="43"/>
  <c r="Y29" i="47" s="1"/>
  <c r="AI470" i="43"/>
  <c r="AB29" i="47" s="1"/>
  <c r="AJ470" i="43"/>
  <c r="AC29" i="47" s="1"/>
  <c r="AO470" i="43"/>
  <c r="AH29" i="47" s="1"/>
  <c r="AP470" i="43"/>
  <c r="AI29" i="47" s="1"/>
  <c r="J471" i="43"/>
  <c r="C30" i="47" s="1"/>
  <c r="N471" i="43"/>
  <c r="G30" i="47" s="1"/>
  <c r="P471" i="43"/>
  <c r="I30" i="47" s="1"/>
  <c r="Q471" i="43"/>
  <c r="J30" i="47" s="1"/>
  <c r="V471" i="43"/>
  <c r="O30" i="47" s="1"/>
  <c r="X471" i="43"/>
  <c r="Q30" i="47" s="1"/>
  <c r="Y471" i="43"/>
  <c r="R30" i="47" s="1"/>
  <c r="Z471" i="43"/>
  <c r="S30" i="47" s="1"/>
  <c r="AF471" i="43"/>
  <c r="Y30" i="47" s="1"/>
  <c r="AI471" i="43"/>
  <c r="AB30" i="47" s="1"/>
  <c r="AJ471" i="43"/>
  <c r="AC30" i="47" s="1"/>
  <c r="AO471" i="43"/>
  <c r="AH30" i="47" s="1"/>
  <c r="AP471" i="43"/>
  <c r="AI30" i="47" s="1"/>
  <c r="I472" i="43"/>
  <c r="B31" i="47" s="1"/>
  <c r="J472" i="43"/>
  <c r="C31" i="47" s="1"/>
  <c r="N472" i="43"/>
  <c r="G31" i="47" s="1"/>
  <c r="O472" i="43"/>
  <c r="H31" i="47" s="1"/>
  <c r="P472" i="43"/>
  <c r="I31" i="47" s="1"/>
  <c r="Q472" i="43"/>
  <c r="J31" i="47" s="1"/>
  <c r="R472" i="43"/>
  <c r="V472" i="43"/>
  <c r="O31" i="47" s="1"/>
  <c r="W472" i="43"/>
  <c r="P31" i="47" s="1"/>
  <c r="X472" i="43"/>
  <c r="Q31" i="47" s="1"/>
  <c r="Y472" i="43"/>
  <c r="R31" i="47" s="1"/>
  <c r="Z472" i="43"/>
  <c r="S31" i="47" s="1"/>
  <c r="AA472" i="43"/>
  <c r="AB472" i="43"/>
  <c r="U31" i="47" s="1"/>
  <c r="AC472" i="43"/>
  <c r="V31" i="47" s="1"/>
  <c r="AD472" i="43"/>
  <c r="W31" i="47" s="1"/>
  <c r="AF472" i="43"/>
  <c r="AG472" i="43"/>
  <c r="AH472" i="43"/>
  <c r="AA31" i="47" s="1"/>
  <c r="AI472" i="43"/>
  <c r="AB31" i="47" s="1"/>
  <c r="AJ472" i="43"/>
  <c r="AO472" i="43"/>
  <c r="AH31" i="47" s="1"/>
  <c r="AP472" i="43"/>
  <c r="AI31" i="47" s="1"/>
  <c r="AS472" i="43"/>
  <c r="AL31" i="47" s="1"/>
  <c r="AT472" i="43"/>
  <c r="AM31" i="47" s="1"/>
  <c r="AU472" i="43"/>
  <c r="AV472" i="43"/>
  <c r="AO31" i="47" s="1"/>
  <c r="AW472" i="43"/>
  <c r="AP31" i="47" s="1"/>
  <c r="AX472" i="43"/>
  <c r="AQ31" i="47" s="1"/>
  <c r="AY472" i="43"/>
  <c r="AR31" i="47" s="1"/>
  <c r="AZ472" i="43"/>
  <c r="AS31" i="47" s="1"/>
  <c r="BA472" i="43"/>
  <c r="BB472" i="43"/>
  <c r="AU31" i="47" s="1"/>
  <c r="I473" i="43"/>
  <c r="B32" i="47" s="1"/>
  <c r="J473" i="43"/>
  <c r="C32" i="47" s="1"/>
  <c r="N473" i="43"/>
  <c r="G32" i="47" s="1"/>
  <c r="O473" i="43"/>
  <c r="H32" i="47" s="1"/>
  <c r="P473" i="43"/>
  <c r="Q473" i="43"/>
  <c r="J32" i="47" s="1"/>
  <c r="R473" i="43"/>
  <c r="K32" i="47" s="1"/>
  <c r="V473" i="43"/>
  <c r="O32" i="47" s="1"/>
  <c r="W473" i="43"/>
  <c r="P32" i="47" s="1"/>
  <c r="X473" i="43"/>
  <c r="Q32" i="47" s="1"/>
  <c r="Y473" i="43"/>
  <c r="Z473" i="43"/>
  <c r="S32" i="47" s="1"/>
  <c r="AA473" i="43"/>
  <c r="T32" i="47" s="1"/>
  <c r="AB473" i="43"/>
  <c r="U32" i="47" s="1"/>
  <c r="AC473" i="43"/>
  <c r="V32" i="47" s="1"/>
  <c r="AD473" i="43"/>
  <c r="W32" i="47" s="1"/>
  <c r="AF473" i="43"/>
  <c r="Y32" i="47" s="1"/>
  <c r="AG473" i="43"/>
  <c r="Z32" i="47" s="1"/>
  <c r="AH473" i="43"/>
  <c r="AA32" i="47" s="1"/>
  <c r="AI473" i="43"/>
  <c r="AB32" i="47" s="1"/>
  <c r="AJ473" i="43"/>
  <c r="AC32" i="47" s="1"/>
  <c r="AO473" i="43"/>
  <c r="AH32" i="47" s="1"/>
  <c r="AP473" i="43"/>
  <c r="AI32" i="47" s="1"/>
  <c r="AS473" i="43"/>
  <c r="AL32" i="47" s="1"/>
  <c r="AT473" i="43"/>
  <c r="AM32" i="47" s="1"/>
  <c r="AU473" i="43"/>
  <c r="AN32" i="47" s="1"/>
  <c r="AV473" i="43"/>
  <c r="AO32" i="47" s="1"/>
  <c r="AW473" i="43"/>
  <c r="AP32" i="47" s="1"/>
  <c r="AX473" i="43"/>
  <c r="AY473" i="43"/>
  <c r="AZ473" i="43"/>
  <c r="AS32" i="47" s="1"/>
  <c r="BA473" i="43"/>
  <c r="AT32" i="47" s="1"/>
  <c r="BB473" i="43"/>
  <c r="AU32" i="47" s="1"/>
  <c r="J474" i="43"/>
  <c r="C33" i="47" s="1"/>
  <c r="N474" i="43"/>
  <c r="P474" i="43"/>
  <c r="Q474" i="43"/>
  <c r="J33" i="47" s="1"/>
  <c r="V474" i="43"/>
  <c r="O33" i="47" s="1"/>
  <c r="X474" i="43"/>
  <c r="Q33" i="47" s="1"/>
  <c r="Y474" i="43"/>
  <c r="R33" i="47" s="1"/>
  <c r="Z474" i="43"/>
  <c r="AF474" i="43"/>
  <c r="Y33" i="47" s="1"/>
  <c r="AI474" i="43"/>
  <c r="AB33" i="47" s="1"/>
  <c r="AJ474" i="43"/>
  <c r="AC33" i="47" s="1"/>
  <c r="AO474" i="43"/>
  <c r="AH33" i="47" s="1"/>
  <c r="AP474" i="43"/>
  <c r="AI33" i="47" s="1"/>
  <c r="J475" i="43"/>
  <c r="N475" i="43"/>
  <c r="P475" i="43"/>
  <c r="I34" i="47" s="1"/>
  <c r="Q475" i="43"/>
  <c r="J34" i="47" s="1"/>
  <c r="V475" i="43"/>
  <c r="O34" i="47" s="1"/>
  <c r="X475" i="43"/>
  <c r="Q34" i="47" s="1"/>
  <c r="Y475" i="43"/>
  <c r="Z475" i="43"/>
  <c r="AF475" i="43"/>
  <c r="Y34" i="47" s="1"/>
  <c r="AI475" i="43"/>
  <c r="AB34" i="47" s="1"/>
  <c r="AJ475" i="43"/>
  <c r="AC34" i="47" s="1"/>
  <c r="AO475" i="43"/>
  <c r="AH34" i="47" s="1"/>
  <c r="AP475" i="43"/>
  <c r="AI34" i="47" s="1"/>
  <c r="J476" i="43"/>
  <c r="N476" i="43"/>
  <c r="G35" i="47" s="1"/>
  <c r="P476" i="43"/>
  <c r="I35" i="47" s="1"/>
  <c r="Q476" i="43"/>
  <c r="J35" i="47" s="1"/>
  <c r="V476" i="43"/>
  <c r="O35" i="47" s="1"/>
  <c r="X476" i="43"/>
  <c r="Q35" i="47" s="1"/>
  <c r="Y476" i="43"/>
  <c r="Z476" i="43"/>
  <c r="S35" i="47" s="1"/>
  <c r="AF476" i="43"/>
  <c r="Y35" i="47" s="1"/>
  <c r="AI476" i="43"/>
  <c r="AB35" i="47" s="1"/>
  <c r="AJ476" i="43"/>
  <c r="AC35" i="47" s="1"/>
  <c r="AO476" i="43"/>
  <c r="AH35" i="47" s="1"/>
  <c r="AP476" i="43"/>
  <c r="AI35" i="47" s="1"/>
  <c r="J477" i="43"/>
  <c r="C36" i="47" s="1"/>
  <c r="N477" i="43"/>
  <c r="G36" i="47" s="1"/>
  <c r="P477" i="43"/>
  <c r="I36" i="47" s="1"/>
  <c r="Q477" i="43"/>
  <c r="J36" i="47" s="1"/>
  <c r="V477" i="43"/>
  <c r="X477" i="43"/>
  <c r="Q36" i="47" s="1"/>
  <c r="Y477" i="43"/>
  <c r="R36" i="47" s="1"/>
  <c r="Z477" i="43"/>
  <c r="S36" i="47" s="1"/>
  <c r="AF477" i="43"/>
  <c r="Y36" i="47" s="1"/>
  <c r="AI477" i="43"/>
  <c r="AB36" i="47" s="1"/>
  <c r="AJ477" i="43"/>
  <c r="AO477" i="43"/>
  <c r="AH36" i="47" s="1"/>
  <c r="AP477" i="43"/>
  <c r="AI36" i="47" s="1"/>
  <c r="BB12" i="43"/>
  <c r="BB13" i="43" s="1"/>
  <c r="AY12" i="43"/>
  <c r="AY13" i="43" s="1"/>
  <c r="T31" i="47" l="1"/>
  <c r="K31" i="47"/>
  <c r="Y31" i="47"/>
  <c r="AC31" i="47"/>
  <c r="Y27" i="47"/>
  <c r="R34" i="47"/>
  <c r="C34" i="47"/>
  <c r="S33" i="47"/>
  <c r="G33" i="47"/>
  <c r="AQ32" i="47"/>
  <c r="AC36" i="47"/>
  <c r="O36" i="47"/>
  <c r="Z31" i="47"/>
  <c r="Y28" i="47"/>
  <c r="AB27" i="47"/>
  <c r="R35" i="47"/>
  <c r="C35" i="47"/>
  <c r="S34" i="47"/>
  <c r="G34" i="47"/>
  <c r="I33" i="47"/>
  <c r="AR32" i="47"/>
  <c r="R32" i="47"/>
  <c r="I32" i="47"/>
  <c r="AT31" i="47"/>
  <c r="AN31" i="47"/>
  <c r="X26" i="47"/>
  <c r="AD26" i="47"/>
  <c r="N467" i="43"/>
  <c r="P134" i="44"/>
  <c r="N134" i="44"/>
  <c r="Q134" i="44"/>
  <c r="J134" i="44"/>
  <c r="AA137" i="44"/>
  <c r="O475" i="43"/>
  <c r="R476" i="43"/>
  <c r="O136" i="44"/>
  <c r="O138" i="44"/>
  <c r="R477" i="43"/>
  <c r="AG470" i="43"/>
  <c r="AI23" i="47"/>
  <c r="O470" i="43"/>
  <c r="O471" i="43"/>
  <c r="AH23" i="47"/>
  <c r="AG144" i="44"/>
  <c r="AA468" i="43"/>
  <c r="O144" i="44"/>
  <c r="AK131" i="44"/>
  <c r="AD14" i="47" s="1"/>
  <c r="Y131" i="44"/>
  <c r="R14" i="47" s="1"/>
  <c r="R475" i="43"/>
  <c r="AG471" i="43"/>
  <c r="R142" i="44"/>
  <c r="O135" i="44"/>
  <c r="AG474" i="43"/>
  <c r="R141" i="44"/>
  <c r="AG468" i="43"/>
  <c r="AA474" i="43"/>
  <c r="AA469" i="43"/>
  <c r="AA475" i="43"/>
  <c r="O476" i="43"/>
  <c r="R470" i="43"/>
  <c r="R471" i="43"/>
  <c r="AY137" i="44"/>
  <c r="AG137" i="44"/>
  <c r="AV142" i="44"/>
  <c r="AA142" i="44"/>
  <c r="R135" i="44"/>
  <c r="AG143" i="44"/>
  <c r="R138" i="44"/>
  <c r="AP467" i="43"/>
  <c r="AI467" i="43"/>
  <c r="AF131" i="44"/>
  <c r="Y14" i="47" s="1"/>
  <c r="AG142" i="44"/>
  <c r="AG138" i="44"/>
  <c r="AA136" i="44"/>
  <c r="R136" i="44"/>
  <c r="O477" i="43"/>
  <c r="H36" i="47" s="1"/>
  <c r="R474" i="43"/>
  <c r="AG476" i="43"/>
  <c r="AA143" i="44"/>
  <c r="AA476" i="43"/>
  <c r="AA477" i="43"/>
  <c r="AA141" i="44"/>
  <c r="O468" i="43"/>
  <c r="AG469" i="43"/>
  <c r="AY475" i="43"/>
  <c r="AG475" i="43"/>
  <c r="AA470" i="43"/>
  <c r="T29" i="47" s="1"/>
  <c r="O137" i="44"/>
  <c r="AY142" i="44"/>
  <c r="AA135" i="44"/>
  <c r="O143" i="44"/>
  <c r="AV138" i="44"/>
  <c r="AA138" i="44"/>
  <c r="BB138" i="44"/>
  <c r="AG477" i="43"/>
  <c r="O141" i="44"/>
  <c r="R469" i="43"/>
  <c r="AG141" i="44"/>
  <c r="R468" i="43"/>
  <c r="O474" i="43"/>
  <c r="O469" i="43"/>
  <c r="AA471" i="43"/>
  <c r="R137" i="44"/>
  <c r="O142" i="44"/>
  <c r="AG135" i="44"/>
  <c r="AG136" i="44"/>
  <c r="R143" i="44"/>
  <c r="AY138" i="44"/>
  <c r="AA144" i="44"/>
  <c r="R144" i="44"/>
  <c r="AI131" i="44"/>
  <c r="AB14" i="47" s="1"/>
  <c r="AO467" i="43"/>
  <c r="Z467" i="43"/>
  <c r="V467" i="43"/>
  <c r="Q467" i="43"/>
  <c r="Z131" i="44"/>
  <c r="S14" i="47" s="1"/>
  <c r="AJ131" i="44"/>
  <c r="AC14" i="47" s="1"/>
  <c r="V131" i="44"/>
  <c r="O14" i="47" s="1"/>
  <c r="AE131" i="44"/>
  <c r="X14" i="47" s="1"/>
  <c r="Y467" i="43"/>
  <c r="P467" i="43"/>
  <c r="AJ467" i="43"/>
  <c r="AF467" i="43"/>
  <c r="X467" i="43"/>
  <c r="J467" i="43"/>
  <c r="V134" i="44"/>
  <c r="AJ134" i="44"/>
  <c r="AR133" i="44" s="1"/>
  <c r="AF134" i="44"/>
  <c r="S134" i="44"/>
  <c r="AK134" i="44"/>
  <c r="Y134" i="44"/>
  <c r="AI134" i="44"/>
  <c r="AE134" i="44"/>
  <c r="Z134" i="44"/>
  <c r="BA12" i="43"/>
  <c r="BA13" i="43" s="1"/>
  <c r="K28" i="47" l="1"/>
  <c r="H30" i="47"/>
  <c r="Z36" i="47"/>
  <c r="T30" i="47"/>
  <c r="Z35" i="47"/>
  <c r="AR34" i="47"/>
  <c r="K30" i="47"/>
  <c r="K34" i="47"/>
  <c r="Z28" i="47"/>
  <c r="K29" i="47"/>
  <c r="H27" i="47"/>
  <c r="H28" i="47"/>
  <c r="K33" i="47"/>
  <c r="H35" i="47"/>
  <c r="Z33" i="47"/>
  <c r="H29" i="47"/>
  <c r="K35" i="47"/>
  <c r="H33" i="47"/>
  <c r="T34" i="47"/>
  <c r="H34" i="47"/>
  <c r="K27" i="47"/>
  <c r="T36" i="47"/>
  <c r="T28" i="47"/>
  <c r="T27" i="47"/>
  <c r="Z29" i="47"/>
  <c r="Z34" i="47"/>
  <c r="T35" i="47"/>
  <c r="T33" i="47"/>
  <c r="Z30" i="47"/>
  <c r="K36" i="47"/>
  <c r="Z27" i="47"/>
  <c r="AD23" i="47"/>
  <c r="AR466" i="43"/>
  <c r="AQ466" i="43"/>
  <c r="BB464" i="43"/>
  <c r="AU13" i="47" s="1"/>
  <c r="AY464" i="43"/>
  <c r="AR13" i="47" s="1"/>
  <c r="BA464" i="43"/>
  <c r="AT13" i="47" s="1"/>
  <c r="O23" i="47"/>
  <c r="R23" i="47"/>
  <c r="S23" i="47"/>
  <c r="C23" i="47"/>
  <c r="Y23" i="47"/>
  <c r="AQ132" i="44"/>
  <c r="AB23" i="47"/>
  <c r="AR132" i="44"/>
  <c r="AC23" i="47"/>
  <c r="X23" i="47"/>
  <c r="I23" i="47"/>
  <c r="AQ133" i="44"/>
  <c r="J23" i="47"/>
  <c r="G23" i="47"/>
  <c r="AG133" i="44"/>
  <c r="AG132" i="44"/>
  <c r="AA132" i="44"/>
  <c r="AA466" i="43"/>
  <c r="AG466" i="43"/>
  <c r="AG465" i="43"/>
  <c r="AA465" i="43"/>
  <c r="W465" i="43"/>
  <c r="AA133" i="44"/>
  <c r="O132" i="44"/>
  <c r="O466" i="43"/>
  <c r="O465" i="43"/>
  <c r="O133" i="44"/>
  <c r="O134" i="44"/>
  <c r="W475" i="43"/>
  <c r="AU475" i="43"/>
  <c r="AB137" i="44"/>
  <c r="W138" i="44"/>
  <c r="AB142" i="44"/>
  <c r="AU142" i="44"/>
  <c r="AV471" i="43"/>
  <c r="AO30" i="47" s="1"/>
  <c r="AB475" i="43"/>
  <c r="AW12" i="43"/>
  <c r="AW13" i="43" s="1"/>
  <c r="AU12" i="43"/>
  <c r="AU13" i="43" s="1"/>
  <c r="BB477" i="43"/>
  <c r="AS477" i="43"/>
  <c r="AL36" i="47" s="1"/>
  <c r="AB144" i="44"/>
  <c r="BA144" i="44"/>
  <c r="R134" i="44"/>
  <c r="W133" i="44" s="1"/>
  <c r="AG134" i="44"/>
  <c r="BA136" i="44"/>
  <c r="AC141" i="44"/>
  <c r="BB136" i="44"/>
  <c r="AB138" i="44"/>
  <c r="I143" i="44"/>
  <c r="AB136" i="44"/>
  <c r="W136" i="44"/>
  <c r="AU136" i="44"/>
  <c r="I144" i="44"/>
  <c r="AY471" i="43"/>
  <c r="AR30" i="47" s="1"/>
  <c r="BA143" i="44"/>
  <c r="BB142" i="44"/>
  <c r="I137" i="44"/>
  <c r="BB476" i="43"/>
  <c r="AA467" i="43"/>
  <c r="R467" i="43"/>
  <c r="W466" i="43" s="1"/>
  <c r="BA474" i="43"/>
  <c r="W476" i="43"/>
  <c r="I142" i="44"/>
  <c r="W474" i="43"/>
  <c r="I475" i="43"/>
  <c r="AS469" i="43"/>
  <c r="AL28" i="47" s="1"/>
  <c r="AV477" i="43"/>
  <c r="AV468" i="43"/>
  <c r="BB474" i="43"/>
  <c r="BA137" i="44"/>
  <c r="AY135" i="44"/>
  <c r="BB468" i="43"/>
  <c r="I136" i="44"/>
  <c r="I141" i="44"/>
  <c r="AY474" i="43"/>
  <c r="AZ142" i="44"/>
  <c r="BB144" i="44"/>
  <c r="AS476" i="43"/>
  <c r="AL35" i="47" s="1"/>
  <c r="BA468" i="43"/>
  <c r="I474" i="43"/>
  <c r="B33" i="47" s="1"/>
  <c r="I477" i="43"/>
  <c r="AU141" i="44"/>
  <c r="AS470" i="43"/>
  <c r="AL29" i="47" s="1"/>
  <c r="BA476" i="43"/>
  <c r="AT35" i="47" s="1"/>
  <c r="AZ475" i="43"/>
  <c r="AS475" i="43"/>
  <c r="AL34" i="47" s="1"/>
  <c r="BA475" i="43"/>
  <c r="AV476" i="43"/>
  <c r="BA469" i="43"/>
  <c r="AT28" i="47" s="1"/>
  <c r="AA134" i="44"/>
  <c r="AY136" i="44"/>
  <c r="BA471" i="43"/>
  <c r="AS468" i="43"/>
  <c r="AL27" i="47" s="1"/>
  <c r="W470" i="43"/>
  <c r="I471" i="43"/>
  <c r="BA470" i="43"/>
  <c r="I476" i="43"/>
  <c r="B35" i="47" s="1"/>
  <c r="AS474" i="43"/>
  <c r="AL33" i="47" s="1"/>
  <c r="I469" i="43"/>
  <c r="B28" i="47" s="1"/>
  <c r="BA141" i="44"/>
  <c r="BB137" i="44"/>
  <c r="AG131" i="44"/>
  <c r="Z14" i="47" s="1"/>
  <c r="AY469" i="43"/>
  <c r="AR28" i="47" s="1"/>
  <c r="O467" i="43"/>
  <c r="AV474" i="43"/>
  <c r="W142" i="44"/>
  <c r="AA131" i="44"/>
  <c r="T14" i="47" s="1"/>
  <c r="AV135" i="44"/>
  <c r="AY141" i="44"/>
  <c r="W144" i="44"/>
  <c r="BB143" i="44"/>
  <c r="BB469" i="43"/>
  <c r="AV141" i="44"/>
  <c r="AV144" i="44"/>
  <c r="AG467" i="43"/>
  <c r="BA138" i="44"/>
  <c r="BB470" i="43"/>
  <c r="BA477" i="43"/>
  <c r="I470" i="43"/>
  <c r="B29" i="47" s="1"/>
  <c r="AY468" i="43"/>
  <c r="I468" i="43"/>
  <c r="W477" i="43"/>
  <c r="P36" i="47" s="1"/>
  <c r="AZ138" i="44"/>
  <c r="BA142" i="44"/>
  <c r="I135" i="44"/>
  <c r="BB141" i="44"/>
  <c r="AV137" i="44"/>
  <c r="W468" i="43"/>
  <c r="AY477" i="43"/>
  <c r="AV136" i="44"/>
  <c r="BB471" i="43"/>
  <c r="AU30" i="47" s="1"/>
  <c r="AY476" i="43"/>
  <c r="AY143" i="44"/>
  <c r="BB135" i="44"/>
  <c r="AV475" i="43"/>
  <c r="AO34" i="47" s="1"/>
  <c r="AV469" i="43"/>
  <c r="W141" i="44"/>
  <c r="AY144" i="44"/>
  <c r="AV470" i="43"/>
  <c r="AO29" i="47" s="1"/>
  <c r="AS471" i="43"/>
  <c r="AL30" i="47" s="1"/>
  <c r="AY470" i="43"/>
  <c r="AR29" i="47" s="1"/>
  <c r="BA135" i="44"/>
  <c r="R131" i="44"/>
  <c r="K14" i="47" s="1"/>
  <c r="W135" i="44"/>
  <c r="W137" i="44"/>
  <c r="W143" i="44"/>
  <c r="BB475" i="43"/>
  <c r="AU34" i="47" s="1"/>
  <c r="W469" i="43"/>
  <c r="P28" i="47" s="1"/>
  <c r="I138" i="44"/>
  <c r="W471" i="43"/>
  <c r="P30" i="47" s="1"/>
  <c r="AV143" i="44"/>
  <c r="AX12" i="43"/>
  <c r="AX13" i="43" s="1"/>
  <c r="AZ12" i="43"/>
  <c r="AZ13" i="43" s="1"/>
  <c r="AO28" i="47" l="1"/>
  <c r="U34" i="47"/>
  <c r="B34" i="47"/>
  <c r="AR35" i="47"/>
  <c r="AT36" i="47"/>
  <c r="AR27" i="47"/>
  <c r="AU28" i="47"/>
  <c r="AR36" i="47"/>
  <c r="AU29" i="47"/>
  <c r="AO33" i="47"/>
  <c r="B36" i="47"/>
  <c r="P29" i="47"/>
  <c r="AO35" i="47"/>
  <c r="P33" i="47"/>
  <c r="AU35" i="47"/>
  <c r="AT34" i="47"/>
  <c r="AR33" i="47"/>
  <c r="AU33" i="47"/>
  <c r="AU36" i="47"/>
  <c r="P27" i="47"/>
  <c r="AT30" i="47"/>
  <c r="AO27" i="47"/>
  <c r="P35" i="47"/>
  <c r="AS34" i="47"/>
  <c r="AT27" i="47"/>
  <c r="AO36" i="47"/>
  <c r="AT33" i="47"/>
  <c r="AT29" i="47"/>
  <c r="AU27" i="47"/>
  <c r="AN34" i="47"/>
  <c r="P34" i="47"/>
  <c r="B30" i="47"/>
  <c r="B27" i="47"/>
  <c r="X132" i="44"/>
  <c r="K23" i="47"/>
  <c r="AU464" i="43"/>
  <c r="AN13" i="47" s="1"/>
  <c r="AV464" i="43"/>
  <c r="AO13" i="47" s="1"/>
  <c r="AZ464" i="43"/>
  <c r="AS13" i="47" s="1"/>
  <c r="T23" i="47"/>
  <c r="Z23" i="47"/>
  <c r="F23" i="47"/>
  <c r="E23" i="47"/>
  <c r="H23" i="47"/>
  <c r="W132" i="44"/>
  <c r="I133" i="44"/>
  <c r="I132" i="44"/>
  <c r="I466" i="43"/>
  <c r="I465" i="43"/>
  <c r="AD471" i="43"/>
  <c r="AU138" i="44"/>
  <c r="AC137" i="44"/>
  <c r="AU144" i="44"/>
  <c r="AU471" i="43"/>
  <c r="AX475" i="43"/>
  <c r="AC471" i="43"/>
  <c r="AU137" i="44"/>
  <c r="AD137" i="44"/>
  <c r="AD138" i="44"/>
  <c r="AD136" i="44"/>
  <c r="AC144" i="44"/>
  <c r="AD143" i="44"/>
  <c r="AX143" i="44"/>
  <c r="AW142" i="44"/>
  <c r="AT142" i="44"/>
  <c r="AC136" i="44"/>
  <c r="AC138" i="44"/>
  <c r="AD141" i="44"/>
  <c r="AH144" i="44"/>
  <c r="AD144" i="44"/>
  <c r="AZ474" i="43"/>
  <c r="AC477" i="43"/>
  <c r="AD475" i="43"/>
  <c r="AB143" i="44"/>
  <c r="AH141" i="44"/>
  <c r="AU143" i="44"/>
  <c r="AD470" i="43"/>
  <c r="AC475" i="43"/>
  <c r="AU477" i="43"/>
  <c r="AU474" i="43"/>
  <c r="AN33" i="47" s="1"/>
  <c r="AC476" i="43"/>
  <c r="AB471" i="43"/>
  <c r="U30" i="47" s="1"/>
  <c r="AB141" i="44"/>
  <c r="AC143" i="44"/>
  <c r="AZ144" i="44"/>
  <c r="AY131" i="44"/>
  <c r="AR14" i="47" s="1"/>
  <c r="BB131" i="44"/>
  <c r="AU14" i="47" s="1"/>
  <c r="AD476" i="43"/>
  <c r="AD469" i="43"/>
  <c r="BB467" i="43"/>
  <c r="AC468" i="43"/>
  <c r="AV131" i="44"/>
  <c r="AO14" i="47" s="1"/>
  <c r="AD135" i="44"/>
  <c r="AB468" i="43"/>
  <c r="AD468" i="43"/>
  <c r="AB135" i="44"/>
  <c r="AW138" i="44"/>
  <c r="AX471" i="43"/>
  <c r="BB134" i="44"/>
  <c r="I134" i="44"/>
  <c r="AU468" i="43"/>
  <c r="AZ137" i="44"/>
  <c r="AC135" i="44"/>
  <c r="AZ135" i="44"/>
  <c r="W134" i="44"/>
  <c r="AB133" i="44" s="1"/>
  <c r="AZ143" i="44"/>
  <c r="W467" i="43"/>
  <c r="AB466" i="43" s="1"/>
  <c r="AY467" i="43"/>
  <c r="AW475" i="43"/>
  <c r="AU469" i="43"/>
  <c r="AN28" i="47" s="1"/>
  <c r="AZ470" i="43"/>
  <c r="AY134" i="44"/>
  <c r="AC474" i="43"/>
  <c r="V33" i="47" s="1"/>
  <c r="AW474" i="43"/>
  <c r="AB474" i="43"/>
  <c r="AZ469" i="43"/>
  <c r="AC470" i="43"/>
  <c r="AU135" i="44"/>
  <c r="AZ141" i="44"/>
  <c r="BA134" i="44"/>
  <c r="AS467" i="43"/>
  <c r="AC142" i="44"/>
  <c r="AZ136" i="44"/>
  <c r="AB476" i="43"/>
  <c r="AU476" i="43"/>
  <c r="AD477" i="43"/>
  <c r="AV467" i="43"/>
  <c r="AB469" i="43"/>
  <c r="U28" i="47" s="1"/>
  <c r="AZ471" i="43"/>
  <c r="AS30" i="47" s="1"/>
  <c r="AZ477" i="43"/>
  <c r="AB470" i="43"/>
  <c r="U29" i="47" s="1"/>
  <c r="W131" i="44"/>
  <c r="P14" i="47" s="1"/>
  <c r="BA131" i="44"/>
  <c r="AT14" i="47" s="1"/>
  <c r="AW137" i="44"/>
  <c r="AW143" i="44"/>
  <c r="I467" i="43"/>
  <c r="AV134" i="44"/>
  <c r="AX142" i="44"/>
  <c r="AD142" i="44"/>
  <c r="AW136" i="44"/>
  <c r="BA467" i="43"/>
  <c r="AB477" i="43"/>
  <c r="U36" i="47" s="1"/>
  <c r="AD474" i="43"/>
  <c r="AZ476" i="43"/>
  <c r="AC469" i="43"/>
  <c r="AU470" i="43"/>
  <c r="AZ468" i="43"/>
  <c r="AS36" i="47" l="1"/>
  <c r="AS27" i="47"/>
  <c r="AN29" i="47"/>
  <c r="W33" i="47"/>
  <c r="U35" i="47"/>
  <c r="AS28" i="47"/>
  <c r="AN30" i="47"/>
  <c r="W27" i="47"/>
  <c r="V30" i="47"/>
  <c r="V36" i="47"/>
  <c r="W35" i="47"/>
  <c r="U33" i="47"/>
  <c r="AN36" i="47"/>
  <c r="W28" i="47"/>
  <c r="U27" i="47"/>
  <c r="V28" i="47"/>
  <c r="W30" i="47"/>
  <c r="AN35" i="47"/>
  <c r="V29" i="47"/>
  <c r="AS29" i="47"/>
  <c r="V35" i="47"/>
  <c r="AP34" i="47"/>
  <c r="V27" i="47"/>
  <c r="W34" i="47"/>
  <c r="AQ34" i="47"/>
  <c r="AS35" i="47"/>
  <c r="W36" i="47"/>
  <c r="V34" i="47"/>
  <c r="AN27" i="47"/>
  <c r="W29" i="47"/>
  <c r="AS33" i="47"/>
  <c r="AW464" i="43"/>
  <c r="AP13" i="47" s="1"/>
  <c r="AU23" i="47"/>
  <c r="AR23" i="47"/>
  <c r="AL23" i="47"/>
  <c r="P23" i="47"/>
  <c r="AT23" i="47"/>
  <c r="AO23" i="47"/>
  <c r="AB132" i="44"/>
  <c r="AB465" i="43"/>
  <c r="AZ466" i="43"/>
  <c r="AZ133" i="44"/>
  <c r="AH137" i="44"/>
  <c r="AZ132" i="44"/>
  <c r="AZ465" i="43"/>
  <c r="AX464" i="43"/>
  <c r="AQ13" i="47" s="1"/>
  <c r="AW477" i="43"/>
  <c r="AW471" i="43"/>
  <c r="AP30" i="47" s="1"/>
  <c r="AT475" i="43"/>
  <c r="AM34" i="47" s="1"/>
  <c r="AX138" i="44"/>
  <c r="AQ30" i="47" s="1"/>
  <c r="AW131" i="44"/>
  <c r="AP14" i="47" s="1"/>
  <c r="AH142" i="44"/>
  <c r="AX137" i="44"/>
  <c r="AH138" i="44"/>
  <c r="AU134" i="44"/>
  <c r="AX141" i="44"/>
  <c r="AX144" i="44"/>
  <c r="AW144" i="44"/>
  <c r="AH143" i="44"/>
  <c r="AB131" i="44"/>
  <c r="U14" i="47" s="1"/>
  <c r="AW141" i="44"/>
  <c r="AP33" i="47" s="1"/>
  <c r="AB134" i="44"/>
  <c r="AH475" i="43"/>
  <c r="AH477" i="43"/>
  <c r="AA36" i="47" s="1"/>
  <c r="AT12" i="43"/>
  <c r="AT13" i="43" s="1"/>
  <c r="AH470" i="43"/>
  <c r="AH471" i="43"/>
  <c r="AU131" i="44"/>
  <c r="AN14" i="47" s="1"/>
  <c r="AH136" i="44"/>
  <c r="AT136" i="44"/>
  <c r="AH476" i="43"/>
  <c r="AZ131" i="44"/>
  <c r="AS14" i="47" s="1"/>
  <c r="AH135" i="44"/>
  <c r="AD134" i="44"/>
  <c r="AH468" i="43"/>
  <c r="AX474" i="43"/>
  <c r="AD131" i="44"/>
  <c r="W14" i="47" s="1"/>
  <c r="AH469" i="43"/>
  <c r="AX136" i="44"/>
  <c r="AD467" i="43"/>
  <c r="AC467" i="43"/>
  <c r="AB467" i="43"/>
  <c r="AW476" i="43"/>
  <c r="AP35" i="47" s="1"/>
  <c r="AT137" i="44"/>
  <c r="AZ134" i="44"/>
  <c r="AH474" i="43"/>
  <c r="AA33" i="47" s="1"/>
  <c r="AU467" i="43"/>
  <c r="AX470" i="43"/>
  <c r="AC134" i="44"/>
  <c r="AW470" i="43"/>
  <c r="AP29" i="47" s="1"/>
  <c r="AX468" i="43"/>
  <c r="AW468" i="43"/>
  <c r="AW135" i="44"/>
  <c r="AC131" i="44"/>
  <c r="V14" i="47" s="1"/>
  <c r="AZ467" i="43"/>
  <c r="AX477" i="43"/>
  <c r="AW469" i="43"/>
  <c r="AP28" i="47" s="1"/>
  <c r="AT471" i="43"/>
  <c r="AX135" i="44"/>
  <c r="AX476" i="43"/>
  <c r="AQ35" i="47" s="1"/>
  <c r="AX469" i="43"/>
  <c r="AA30" i="47" l="1"/>
  <c r="AA35" i="47"/>
  <c r="AQ29" i="47"/>
  <c r="AQ33" i="47"/>
  <c r="AQ36" i="47"/>
  <c r="AA29" i="47"/>
  <c r="AQ28" i="47"/>
  <c r="AA27" i="47"/>
  <c r="AP27" i="47"/>
  <c r="AQ27" i="47"/>
  <c r="AA34" i="47"/>
  <c r="AA28" i="47"/>
  <c r="AP36" i="47"/>
  <c r="AS23" i="47"/>
  <c r="U23" i="47"/>
  <c r="W23" i="47"/>
  <c r="V23" i="47"/>
  <c r="AN23" i="47"/>
  <c r="AH132" i="44"/>
  <c r="AH465" i="43"/>
  <c r="AH466" i="43"/>
  <c r="AH133" i="44"/>
  <c r="AT144" i="44"/>
  <c r="AT141" i="44"/>
  <c r="AT138" i="44"/>
  <c r="AM30" i="47" s="1"/>
  <c r="AX131" i="44"/>
  <c r="AQ14" i="47" s="1"/>
  <c r="AW134" i="44"/>
  <c r="AT143" i="44"/>
  <c r="AH131" i="44"/>
  <c r="AA14" i="47" s="1"/>
  <c r="AT477" i="43"/>
  <c r="AT474" i="43"/>
  <c r="AH134" i="44"/>
  <c r="AT470" i="43"/>
  <c r="AM29" i="47" s="1"/>
  <c r="AT135" i="44"/>
  <c r="AT131" i="44"/>
  <c r="AM14" i="47" s="1"/>
  <c r="AX134" i="44"/>
  <c r="AH467" i="43"/>
  <c r="AW467" i="43"/>
  <c r="AT468" i="43"/>
  <c r="AT469" i="43"/>
  <c r="AM28" i="47" s="1"/>
  <c r="AT476" i="43"/>
  <c r="AX467" i="43"/>
  <c r="AM33" i="47" l="1"/>
  <c r="AM27" i="47"/>
  <c r="AM35" i="47"/>
  <c r="AM36" i="47"/>
  <c r="AT464" i="43"/>
  <c r="AM13" i="47" s="1"/>
  <c r="AA23" i="47"/>
  <c r="AQ23" i="47"/>
  <c r="AP23" i="47"/>
  <c r="AT133" i="44"/>
  <c r="AT466" i="43"/>
  <c r="AT465" i="43"/>
  <c r="AT132" i="44"/>
  <c r="AT134" i="44"/>
  <c r="AT467" i="43"/>
  <c r="L26" i="47"/>
  <c r="E26" i="47"/>
  <c r="AM23" i="47" l="1"/>
  <c r="AS26" i="47"/>
  <c r="AB26" i="47" l="1"/>
  <c r="B23" i="47" l="1"/>
  <c r="H24" i="47" l="1"/>
  <c r="B24" i="47"/>
  <c r="F26" i="47"/>
  <c r="AK26" i="47" l="1"/>
  <c r="G26" i="47" l="1"/>
  <c r="AL24" i="47"/>
  <c r="O26" i="47"/>
  <c r="C26" i="47"/>
  <c r="Z26" i="47"/>
  <c r="AJ26" i="47"/>
  <c r="AL25" i="47" s="1"/>
  <c r="S26" i="47"/>
  <c r="H26" i="47"/>
  <c r="B26" i="47"/>
  <c r="AH26" i="47"/>
  <c r="AI26" i="47"/>
  <c r="I26" i="47"/>
  <c r="AL26" i="47"/>
  <c r="B25" i="47" l="1"/>
  <c r="AK24" i="47"/>
  <c r="R26" i="47"/>
  <c r="AC26" i="47"/>
  <c r="AK25" i="47" s="1"/>
  <c r="Y26" i="47" l="1"/>
  <c r="AR26" i="47"/>
  <c r="Z25" i="47" l="1"/>
  <c r="Z24" i="47"/>
  <c r="AJ24" i="47"/>
  <c r="AU26" i="47"/>
  <c r="AT26" i="47"/>
  <c r="AJ25" i="47"/>
  <c r="AS24" i="47" l="1"/>
  <c r="AS25" i="47"/>
  <c r="J26" i="47" l="1"/>
  <c r="H25" i="47" s="1"/>
  <c r="K26" i="47" l="1"/>
  <c r="P25" i="47" s="1"/>
  <c r="Q26" i="47" l="1"/>
  <c r="T25" i="47" s="1"/>
  <c r="P24" i="47" l="1"/>
  <c r="Q24" i="47"/>
  <c r="K24" i="47"/>
  <c r="T24" i="47"/>
  <c r="AN26" i="47"/>
  <c r="T26" i="47"/>
  <c r="U24" i="47"/>
  <c r="AO26" i="47"/>
  <c r="P26" i="47"/>
  <c r="U25" i="47" l="1"/>
  <c r="W26" i="47"/>
  <c r="U26" i="47"/>
  <c r="AA24" i="47" l="1"/>
  <c r="AM24" i="47"/>
  <c r="V26" i="47"/>
  <c r="AA25" i="47" s="1"/>
  <c r="AQ26" i="47"/>
  <c r="AA26" i="47"/>
  <c r="AP26" i="47" l="1"/>
  <c r="AM25" i="47" s="1"/>
  <c r="AM26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V14" authorId="0" shapeId="0" xr:uid="{CDEEA0EE-893A-4FD6-984A-7889603CEAB3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</t>
        </r>
      </text>
    </comment>
    <comment ref="AO14" authorId="0" shapeId="0" xr:uid="{E096D4B1-CA29-48D5-95DD-D70B6C7E638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94" authorId="0" shapeId="0" xr:uid="{72C7A30C-F103-4A66-83AC-777E06C93F73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65 hodin</t>
        </r>
      </text>
    </comment>
    <comment ref="U112" authorId="0" shapeId="0" xr:uid="{D09C1505-DF22-4F2D-A2CC-CB241825F23A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74 hodin</t>
        </r>
      </text>
    </comment>
    <comment ref="U118" authorId="0" shapeId="0" xr:uid="{CC7937B5-9782-4C1D-916E-1756CD5466D5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30 hodin</t>
        </r>
      </text>
    </comment>
    <comment ref="U139" authorId="0" shapeId="0" xr:uid="{971FF6D4-D2C8-49D0-9AF6-98FD84BB538F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140 hodin</t>
        </r>
      </text>
    </comment>
    <comment ref="U147" authorId="0" shapeId="0" xr:uid="{1544B600-6F6C-4CF4-B944-109AE7F6C0B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90 hodin</t>
        </r>
      </text>
    </comment>
    <comment ref="U157" authorId="0" shapeId="0" xr:uid="{D9F32D1C-EBBF-4443-B9E1-3A252242FA7A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28 hodin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39" authorId="0" shapeId="0" xr:uid="{AC140C53-FA1C-4E66-BCE9-E51CB0BECC91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24 hodin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33" authorId="0" shapeId="0" xr:uid="{66BB9F32-CDC2-4D1B-82B2-AC647D59E9E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98 hodin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53" authorId="0" shapeId="0" xr:uid="{AC5818AD-4EF9-4923-BCC7-C09C4FD2CBC2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220 hodin</t>
        </r>
      </text>
    </comment>
    <comment ref="U59" authorId="0" shapeId="0" xr:uid="{943A0113-F893-46A2-B796-D41A8B4F364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130 hodin
</t>
        </r>
      </text>
    </comment>
    <comment ref="U66" authorId="0" shapeId="0" xr:uid="{4FE7E081-60C0-4785-B062-4FFACECF7BB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153 hodin</t>
        </r>
      </text>
    </comment>
    <comment ref="V71" authorId="0" shapeId="0" xr:uid="{3277E834-B4F8-4736-B251-2D54D3C9E6E3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ukončení činnosti ŠK k 1.9.2024
</t>
        </r>
      </text>
    </comment>
    <comment ref="U79" authorId="0" shapeId="0" xr:uid="{E3EAD21F-D6AB-4DDB-8EED-C172F9E10536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58 hodin</t>
        </r>
      </text>
    </comment>
    <comment ref="U86" authorId="0" shapeId="0" xr:uid="{48365E81-2A38-495E-9DAD-3E34CD23BF3B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77 hodin</t>
        </r>
      </text>
    </comment>
    <comment ref="U92" authorId="0" shapeId="0" xr:uid="{9CB39E98-1199-40FC-BFFF-3DEA601D4622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80 hodin</t>
        </r>
      </text>
    </comment>
    <comment ref="V100" authorId="0" shapeId="0" xr:uid="{33AA2221-88A2-4164-9C79-48574E0EFEE6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vzdělávání podle §42, 
9-12/24</t>
        </r>
      </text>
    </comment>
    <comment ref="U139" authorId="0" shapeId="0" xr:uid="{0DEDD444-ABC5-4253-9B48-05BE57D7960B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58 hodin</t>
        </r>
      </text>
    </comment>
    <comment ref="U203" authorId="0" shapeId="0" xr:uid="{1A7C8358-4371-4807-81DD-7DB6E289BC91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54 hodin</t>
        </r>
      </text>
    </comment>
    <comment ref="U239" authorId="0" shapeId="0" xr:uid="{DA6E90D0-C82D-4BC7-BE35-80A55300DC09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60 hodin</t>
        </r>
      </text>
    </comment>
    <comment ref="U260" authorId="0" shapeId="0" xr:uid="{828243F3-27E8-4F2B-B1D4-B1540D115182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28 hodin</t>
        </r>
      </text>
    </comment>
  </commentList>
</comments>
</file>

<file path=xl/sharedStrings.xml><?xml version="1.0" encoding="utf-8"?>
<sst xmlns="http://schemas.openxmlformats.org/spreadsheetml/2006/main" count="6161" uniqueCount="869">
  <si>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</si>
  <si>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</si>
  <si>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</si>
  <si>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</si>
  <si>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</si>
  <si>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</si>
  <si>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</si>
  <si>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</si>
  <si>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</si>
  <si>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</si>
  <si>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</si>
  <si>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</si>
  <si>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</si>
  <si>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</si>
  <si>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</si>
  <si>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</si>
  <si>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</si>
  <si>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</si>
  <si>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</si>
  <si>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</si>
  <si>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</si>
  <si>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</si>
  <si>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</si>
  <si>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</si>
  <si>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</si>
  <si>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</si>
  <si>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</si>
  <si>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</si>
  <si>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</si>
  <si>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</si>
  <si>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</si>
  <si>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</si>
  <si>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</si>
  <si>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</si>
  <si>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</si>
  <si>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</si>
  <si>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</si>
  <si>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</si>
  <si>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</si>
  <si>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</si>
  <si>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</si>
  <si>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</si>
  <si>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</si>
  <si>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</si>
  <si>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</si>
  <si>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</si>
  <si>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</si>
  <si>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</si>
  <si>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</si>
  <si>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</si>
  <si>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</si>
  <si>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</si>
  <si>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</si>
  <si>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</si>
  <si>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</si>
  <si>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</si>
  <si>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</si>
  <si>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</si>
  <si>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</si>
  <si>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</si>
  <si>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</si>
  <si>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</si>
  <si>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</si>
  <si>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</si>
  <si>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</si>
  <si>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</si>
  <si>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</si>
  <si>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</si>
  <si>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</si>
  <si>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</si>
  <si>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</si>
  <si>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</si>
  <si>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</si>
  <si>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</si>
  <si>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</si>
  <si>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</si>
  <si>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</si>
  <si>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</si>
  <si>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</si>
  <si>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</si>
  <si>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</si>
  <si>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</si>
  <si>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</si>
  <si>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</si>
  <si>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</si>
  <si>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</si>
  <si>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</si>
  <si>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</si>
  <si>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</si>
  <si>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</si>
  <si>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</si>
  <si>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</si>
  <si>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</si>
  <si>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</si>
  <si>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</si>
  <si>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</si>
  <si>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</si>
  <si>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</si>
  <si>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</si>
  <si>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</si>
  <si>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</si>
  <si>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</si>
  <si>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</si>
  <si>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</si>
  <si>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</si>
  <si>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</si>
  <si>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</si>
  <si>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</si>
  <si>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</si>
  <si>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</si>
  <si>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</si>
  <si>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</si>
  <si>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</si>
  <si>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</si>
  <si>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</si>
  <si>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</si>
  <si>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</si>
  <si>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</si>
  <si>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</si>
  <si>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</si>
  <si>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</si>
  <si>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</si>
  <si>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</si>
  <si>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</si>
  <si>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</si>
  <si>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</si>
  <si>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</si>
  <si>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</si>
  <si>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</si>
  <si>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</si>
  <si>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</si>
  <si>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</si>
  <si>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</si>
  <si>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</si>
  <si>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</si>
  <si>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</si>
  <si>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</si>
  <si>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</si>
  <si>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</si>
  <si>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</si>
  <si>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</si>
  <si>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</si>
  <si>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</si>
  <si>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</si>
  <si>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</si>
  <si>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</si>
  <si>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</si>
  <si>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</si>
  <si>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</si>
  <si>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</si>
  <si>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</si>
  <si>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</si>
  <si>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</si>
  <si>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</si>
  <si>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</si>
  <si>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</si>
  <si>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</si>
  <si>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</si>
  <si>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</si>
  <si>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</si>
  <si>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</si>
  <si>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</si>
  <si>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</si>
  <si>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</si>
  <si>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</si>
  <si>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</si>
  <si>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</si>
  <si>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</si>
  <si>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</si>
  <si>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</si>
  <si>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</si>
  <si>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</si>
  <si>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</si>
  <si>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</si>
  <si>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</si>
  <si>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</si>
  <si>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</si>
  <si>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</si>
  <si>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</si>
  <si>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</si>
  <si>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</si>
  <si>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</si>
  <si>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</si>
  <si>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</si>
  <si>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</si>
  <si>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</si>
  <si>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</si>
  <si>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</si>
  <si>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</si>
  <si>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</si>
  <si>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</si>
  <si>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</si>
  <si>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</si>
  <si>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</si>
  <si>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</si>
  <si>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</si>
  <si>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</si>
  <si>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</si>
  <si>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</si>
  <si>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</si>
  <si>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</si>
  <si>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</si>
  <si>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</si>
  <si>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</si>
  <si>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</si>
  <si>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</si>
  <si>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</si>
  <si>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</si>
  <si>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</si>
  <si>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</si>
  <si>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</si>
  <si>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</si>
  <si>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</si>
  <si>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</si>
  <si>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</si>
  <si>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</si>
  <si>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</si>
  <si>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</si>
  <si>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</si>
  <si>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</si>
  <si>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</si>
  <si>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</si>
  <si>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</si>
  <si>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</si>
  <si>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</si>
  <si>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</si>
  <si>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</si>
  <si>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</si>
  <si>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</si>
  <si>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</si>
  <si>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</si>
  <si>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</si>
  <si>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</si>
  <si>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</si>
  <si>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</si>
  <si>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</si>
  <si>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</si>
  <si>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</si>
  <si>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</si>
  <si>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</si>
  <si>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</si>
  <si>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</si>
  <si>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</si>
  <si>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</si>
  <si>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</si>
  <si>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</si>
  <si>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</si>
  <si>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</si>
  <si>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</si>
  <si>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</si>
  <si>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</si>
  <si>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</si>
  <si>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</si>
  <si>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</si>
  <si>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</si>
  <si>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</si>
  <si>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</si>
  <si>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</si>
  <si>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</si>
  <si>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</si>
  <si>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</si>
  <si>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</si>
  <si>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</si>
  <si>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</si>
  <si>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</si>
  <si>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</si>
  <si>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</si>
  <si>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</si>
  <si>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</si>
  <si>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</si>
  <si>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</si>
  <si>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</si>
  <si>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</si>
  <si>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</si>
  <si>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</si>
  <si>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</si>
  <si>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</si>
  <si>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</si>
  <si>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</si>
  <si>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ped.</t>
  </si>
  <si>
    <t>neped.</t>
  </si>
  <si>
    <t>PLATY</t>
  </si>
  <si>
    <t>OON</t>
  </si>
  <si>
    <t>Mzdové prostředky celkem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</si>
  <si>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</si>
  <si>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</si>
  <si>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</si>
  <si>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</si>
  <si>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</si>
  <si>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</si>
  <si>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</si>
  <si>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</si>
  <si>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</si>
  <si>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</si>
  <si>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</si>
  <si>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</si>
  <si>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</si>
  <si>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</si>
  <si>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</si>
  <si>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</si>
  <si>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</si>
  <si>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</si>
  <si>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</si>
  <si>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</si>
  <si>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</si>
  <si>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</si>
  <si>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</si>
  <si>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</si>
  <si>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</si>
  <si>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</si>
  <si>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</si>
  <si>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</si>
  <si>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</si>
  <si>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</si>
  <si>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</si>
  <si>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</si>
  <si>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</si>
  <si>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</si>
  <si>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</si>
  <si>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</si>
  <si>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</si>
  <si>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</si>
  <si>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</si>
  <si>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</si>
  <si>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</si>
  <si>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</si>
  <si>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</si>
  <si>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</si>
  <si>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</si>
  <si>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</si>
  <si>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</si>
  <si>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</si>
  <si>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</si>
  <si>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</si>
  <si>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</si>
  <si>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</si>
  <si>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</si>
  <si>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</si>
  <si>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</si>
  <si>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</si>
  <si>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</si>
  <si>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</si>
  <si>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</si>
  <si>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</si>
  <si>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</si>
  <si>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</si>
  <si>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</si>
  <si>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</si>
  <si>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</si>
  <si>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</si>
  <si>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</si>
  <si>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</si>
  <si>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</si>
  <si>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</si>
  <si>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</si>
  <si>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</si>
  <si>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</si>
  <si>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</si>
  <si>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</si>
  <si>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</si>
  <si>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</si>
  <si>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</si>
  <si>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</si>
  <si>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</si>
  <si>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</si>
  <si>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</si>
  <si>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</si>
  <si>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</si>
  <si>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</si>
  <si>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</si>
  <si>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</si>
  <si>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</si>
  <si>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</si>
  <si>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</si>
  <si>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</si>
  <si>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</si>
  <si>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</si>
  <si>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</si>
  <si>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</si>
  <si>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</si>
  <si>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</si>
  <si>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</si>
  <si>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</si>
  <si>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</si>
  <si>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</si>
  <si>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</si>
  <si>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</si>
  <si>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</si>
  <si>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</si>
  <si>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</si>
  <si>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</si>
  <si>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</si>
  <si>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</si>
  <si>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</si>
  <si>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</si>
  <si>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</si>
  <si>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</si>
  <si>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</si>
  <si>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</si>
  <si>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</si>
  <si>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</si>
  <si>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</si>
  <si>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</si>
  <si>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</si>
  <si>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</si>
  <si>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</si>
  <si>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</si>
  <si>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</si>
  <si>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</si>
  <si>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</si>
  <si>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</si>
  <si>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</si>
  <si>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</si>
  <si>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</si>
  <si>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</si>
  <si>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</si>
  <si>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</si>
  <si>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</si>
  <si>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</si>
  <si>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</si>
  <si>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</si>
  <si>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</si>
  <si>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</si>
  <si>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</si>
  <si>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</si>
  <si>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</si>
  <si>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</si>
  <si>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</si>
  <si>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</si>
  <si>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</si>
  <si>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</si>
  <si>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</si>
  <si>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</si>
  <si>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</si>
  <si>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</si>
  <si>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</si>
  <si>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</si>
  <si>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</si>
  <si>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</si>
  <si>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</si>
  <si>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</si>
  <si>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</si>
  <si>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</si>
  <si>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</si>
  <si>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</si>
  <si>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</si>
  <si>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</si>
  <si>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</si>
  <si>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</si>
  <si>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</si>
  <si>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</si>
  <si>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</si>
  <si>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</si>
  <si>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</si>
  <si>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</si>
  <si>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</si>
  <si>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</si>
  <si>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</si>
  <si>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</si>
  <si>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</si>
  <si>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</si>
  <si>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</si>
  <si>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</si>
  <si>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</si>
  <si>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</si>
  <si>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</si>
  <si>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</si>
  <si>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</si>
  <si>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</si>
  <si>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</si>
  <si>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</si>
  <si>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</si>
  <si>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</si>
  <si>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</si>
  <si>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</si>
  <si>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</si>
  <si>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</si>
  <si>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</si>
  <si>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</si>
  <si>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</si>
  <si>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</si>
  <si>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</si>
  <si>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</si>
  <si>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</si>
  <si>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</si>
  <si>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</si>
  <si>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</si>
  <si>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</si>
  <si>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</si>
  <si>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</si>
  <si>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</si>
  <si>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</si>
  <si>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</si>
  <si>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</si>
  <si>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</si>
  <si>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</si>
  <si>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</si>
  <si>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</si>
  <si>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</si>
  <si>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</si>
  <si>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</si>
  <si>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</si>
  <si>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</si>
  <si>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</si>
  <si>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</si>
  <si>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</si>
  <si>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</si>
  <si>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</si>
  <si>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</si>
  <si>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</si>
  <si>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</si>
  <si>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</si>
  <si>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</si>
  <si>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</si>
  <si>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</si>
  <si>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</si>
  <si>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</si>
  <si>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</si>
  <si>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</si>
  <si>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</si>
  <si>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</si>
  <si>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</si>
  <si>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</si>
  <si>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</si>
  <si>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</si>
  <si>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</si>
  <si>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</si>
  <si>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</si>
  <si>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</si>
  <si>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</si>
  <si>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</si>
  <si>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</si>
  <si>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</si>
  <si>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</si>
  <si>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</si>
  <si>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</si>
  <si>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</si>
  <si>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</si>
  <si>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</si>
  <si>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</si>
  <si>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</si>
  <si>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</si>
  <si>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</si>
  <si>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</si>
  <si>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</si>
  <si>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</si>
  <si>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</si>
  <si>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</si>
  <si>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</si>
  <si>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</si>
  <si>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</si>
  <si>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</si>
  <si>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</si>
  <si>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</si>
  <si>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</si>
  <si>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</si>
  <si>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</si>
  <si>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</si>
  <si>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</si>
  <si>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</si>
  <si>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</si>
  <si>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</si>
  <si>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</si>
  <si>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</si>
  <si>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</si>
  <si>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</si>
  <si>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</si>
  <si>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</si>
  <si>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</si>
  <si>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</si>
  <si>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</si>
  <si>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</si>
  <si>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</si>
  <si>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</si>
  <si>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</si>
  <si>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</si>
  <si>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</si>
  <si>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</si>
  <si>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</si>
  <si>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</si>
  <si>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</si>
  <si>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</si>
  <si>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</si>
  <si>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</si>
  <si>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</si>
  <si>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</si>
  <si>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</si>
  <si>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</si>
  <si>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</si>
  <si>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</si>
  <si>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</si>
  <si>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</si>
  <si>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</si>
  <si>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</si>
  <si>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</si>
  <si>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</si>
  <si>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</si>
  <si>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</si>
  <si>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</si>
  <si>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</si>
  <si>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</si>
  <si>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</si>
  <si>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</si>
  <si>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</si>
  <si>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</si>
  <si>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</si>
  <si>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</si>
  <si>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</si>
  <si>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</si>
  <si>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</si>
  <si>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</si>
  <si>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</si>
  <si>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</si>
  <si>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</si>
  <si>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</si>
  <si>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</si>
  <si>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</si>
  <si>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</si>
  <si>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</si>
  <si>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</si>
  <si>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</si>
  <si>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</si>
  <si>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</si>
  <si>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</si>
  <si>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</si>
  <si>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</si>
  <si>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</si>
  <si>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</si>
  <si>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</si>
  <si>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</si>
  <si>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</si>
  <si>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</si>
  <si>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</si>
  <si>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</si>
  <si>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</si>
  <si>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</si>
  <si>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</si>
  <si>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</si>
  <si>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</si>
  <si>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</si>
  <si>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</si>
  <si>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</si>
  <si>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</si>
  <si>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</si>
  <si>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</si>
  <si>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</si>
  <si>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</si>
  <si>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</si>
  <si>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</si>
  <si>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</si>
  <si>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</si>
  <si>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</si>
  <si>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</si>
  <si>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</si>
  <si>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</si>
  <si>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</si>
  <si>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</si>
  <si>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</si>
  <si>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</si>
  <si>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</si>
  <si>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</si>
  <si>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</si>
  <si>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</si>
  <si>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</si>
  <si>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</si>
  <si>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</si>
  <si>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</si>
  <si>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</si>
  <si>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</si>
  <si>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</si>
  <si>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</si>
  <si>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</si>
  <si>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</si>
  <si>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</si>
  <si>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</si>
  <si>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</si>
  <si>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</si>
  <si>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</si>
  <si>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</si>
  <si>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</si>
  <si>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</si>
  <si>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</si>
  <si>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</si>
  <si>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</si>
  <si>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</si>
  <si>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</si>
  <si>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</si>
  <si>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</si>
  <si>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</si>
  <si>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</si>
  <si>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</si>
  <si>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</si>
  <si>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</si>
  <si>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</si>
  <si>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</si>
  <si>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</si>
  <si>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</si>
  <si>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</si>
  <si>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</si>
  <si>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</si>
  <si>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</si>
  <si>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</si>
  <si>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</si>
  <si>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</si>
  <si>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</si>
  <si>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</si>
  <si>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</si>
  <si>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</si>
  <si>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</si>
  <si>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</si>
  <si>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</si>
  <si>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</si>
  <si>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</si>
  <si>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</si>
  <si>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</si>
  <si>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</si>
  <si>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</si>
  <si>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</si>
  <si>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</si>
  <si>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</si>
  <si>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</si>
  <si>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</si>
  <si>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</si>
  <si>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</si>
  <si>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</si>
  <si>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</si>
  <si>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</si>
  <si>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</si>
  <si>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</si>
  <si>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</si>
  <si>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</si>
  <si>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</si>
  <si>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</si>
  <si>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</si>
  <si>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</si>
  <si>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</si>
  <si>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</si>
  <si>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</si>
  <si>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</si>
  <si>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</si>
  <si>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</si>
  <si>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</si>
  <si>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</si>
  <si>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</si>
  <si>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</si>
  <si>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</si>
  <si>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</si>
  <si>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</si>
  <si>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</si>
  <si>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</si>
  <si>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</si>
  <si>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</si>
  <si>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</si>
  <si>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</si>
  <si>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</si>
  <si>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</si>
  <si>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</si>
  <si>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</si>
  <si>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</si>
  <si>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</si>
  <si>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</si>
  <si>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</si>
  <si>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</si>
  <si>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</si>
  <si>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</si>
  <si>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</si>
  <si>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</si>
  <si>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</si>
  <si>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</si>
  <si>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</si>
  <si>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</si>
  <si>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</si>
  <si>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</si>
  <si>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</si>
  <si>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</si>
  <si>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</si>
  <si>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</si>
  <si>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</si>
  <si>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</si>
  <si>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</si>
  <si>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</si>
  <si>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</si>
  <si>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</si>
  <si>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</si>
  <si>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</si>
  <si>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</si>
  <si>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</si>
  <si>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</si>
  <si>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</si>
  <si>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</si>
  <si>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</si>
  <si>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</si>
  <si>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</si>
  <si>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</si>
  <si>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</si>
  <si>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</si>
  <si>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</si>
  <si>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</si>
  <si>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</si>
  <si>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</si>
  <si>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</si>
  <si>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</si>
  <si>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</si>
  <si>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</si>
  <si>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</si>
  <si>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</si>
  <si>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</si>
  <si>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</si>
  <si>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</si>
  <si>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</si>
  <si>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Jazyková příprava cizinců</t>
  </si>
  <si>
    <t>PLATY úprava celkem</t>
  </si>
  <si>
    <t>ZŠ a MŠ Benecko 150</t>
  </si>
  <si>
    <t>ZŠ a MŠ Benecko 150 Celkem</t>
  </si>
  <si>
    <r>
      <t>ZŠ a MŠ Benecko 150</t>
    </r>
    <r>
      <rPr>
        <sz val="8"/>
        <color indexed="10"/>
        <rFont val="Arial"/>
        <family val="2"/>
        <charset val="238"/>
      </rPr>
      <t xml:space="preserve"> - nově</t>
    </r>
  </si>
  <si>
    <t xml:space="preserve"> </t>
  </si>
  <si>
    <t>ZŠ a MŠ Křižany, Žibřidice 271</t>
  </si>
  <si>
    <t>ZŠ a MŠ Křižany, Žibřidice 271 Celkem</t>
  </si>
  <si>
    <r>
      <t xml:space="preserve">ZŠ a MŠ Křižany, Žibřidice 271 - </t>
    </r>
    <r>
      <rPr>
        <b/>
        <sz val="8"/>
        <color rgb="FFFF0000"/>
        <rFont val="Arial CE"/>
        <charset val="238"/>
      </rPr>
      <t>MŠ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nově od 1. 1. 2024</t>
    </r>
  </si>
  <si>
    <t>Základní škola a Středisko volného času, Rokytnice nad Jizerou, příspěvková organizace</t>
  </si>
  <si>
    <t>Základní škola a Středisko volného času, Rokytnice nad Jizerou, celkem</t>
  </si>
  <si>
    <t>Zaměstnanci celkem</t>
  </si>
  <si>
    <t>ZAMĚSTNANCI</t>
  </si>
  <si>
    <t>zaměstnanci úprava celkem</t>
  </si>
  <si>
    <t>Počet zaměstnanců celkem (ped. i neped.) je nově ukazatel orientační.</t>
  </si>
  <si>
    <t>ONIV</t>
  </si>
  <si>
    <t xml:space="preserve">Rozpočet přímých nákladů k 19. 8. 2024			</t>
  </si>
  <si>
    <r>
      <t xml:space="preserve">ZŠ a MŠ Mimoň, Pod Ralskem 572 - </t>
    </r>
    <r>
      <rPr>
        <sz val="8"/>
        <color rgb="FFFF0000"/>
        <rFont val="Arial CE"/>
        <charset val="238"/>
      </rPr>
      <t>sloučení s ZŠ a MŠ Mimoň, Mírová</t>
    </r>
    <r>
      <rPr>
        <sz val="8"/>
        <rFont val="Arial CE"/>
        <family val="2"/>
        <charset val="238"/>
      </rPr>
      <t xml:space="preserve"> k 1.7.2024</t>
    </r>
  </si>
  <si>
    <r>
      <t xml:space="preserve">ZŠ a MŠ Mimoň, Pod Ralskem 572 - </t>
    </r>
    <r>
      <rPr>
        <sz val="8"/>
        <color rgb="FFFF0000"/>
        <rFont val="Arial CE"/>
        <charset val="238"/>
      </rPr>
      <t>sloučení s ZŠ a MŠ Mimoň, Mírová k 1.7.2024</t>
    </r>
  </si>
  <si>
    <r>
      <t xml:space="preserve">ZŠ a MŠ Mimoň, Pod Ralskem 572- </t>
    </r>
    <r>
      <rPr>
        <sz val="8"/>
        <color rgb="FFFF0000"/>
        <rFont val="Arial CE"/>
        <charset val="238"/>
      </rPr>
      <t>sloučení s ZŠ a MŠ Mimoň, Mírová k 1.7.2024</t>
    </r>
  </si>
  <si>
    <r>
      <t xml:space="preserve">MŠ a ZŠ Turnov, Kosmonautů 1641 </t>
    </r>
    <r>
      <rPr>
        <sz val="8"/>
        <color rgb="FFFF0000"/>
        <rFont val="Arial CE"/>
        <charset val="238"/>
      </rPr>
      <t>nově</t>
    </r>
    <r>
      <rPr>
        <sz val="8"/>
        <rFont val="Arial CE"/>
        <charset val="238"/>
      </rPr>
      <t xml:space="preserve"> od.1.7.2024</t>
    </r>
  </si>
  <si>
    <r>
      <t xml:space="preserve">MŠ Turnov, Alešova 1140 </t>
    </r>
    <r>
      <rPr>
        <sz val="8"/>
        <color rgb="FFFF0000"/>
        <rFont val="Arial CE"/>
        <charset val="238"/>
      </rPr>
      <t>zánik</t>
    </r>
    <r>
      <rPr>
        <sz val="8"/>
        <rFont val="Arial CE"/>
        <charset val="238"/>
      </rPr>
      <t xml:space="preserve"> k 30. 6. 2024</t>
    </r>
  </si>
  <si>
    <t xml:space="preserve">Změna PHškoly/   výkonů </t>
  </si>
  <si>
    <t>PHškoly</t>
  </si>
  <si>
    <t>výkonů</t>
  </si>
  <si>
    <t>Změna od 1.9.2024</t>
  </si>
  <si>
    <t>Úprava říjen</t>
  </si>
  <si>
    <t>Úprava rozpočtu přímých NIV k 3. říjnu 2024</t>
  </si>
  <si>
    <t xml:space="preserve">Rozpočet přímých nákladů k 3. 10. 2024			</t>
  </si>
  <si>
    <r>
      <t xml:space="preserve">MŠ Horní Police, Křižíkova 183 - </t>
    </r>
    <r>
      <rPr>
        <sz val="8"/>
        <color rgb="FFFF0000"/>
        <rFont val="Arial CE"/>
        <charset val="238"/>
      </rPr>
      <t>ukončení k 1.9.2024</t>
    </r>
  </si>
  <si>
    <r>
      <t xml:space="preserve">ZŠ Horní Police, 9. května 2 - </t>
    </r>
    <r>
      <rPr>
        <sz val="8"/>
        <color rgb="FFFF0000"/>
        <rFont val="Arial CE"/>
        <charset val="238"/>
      </rPr>
      <t>nově od 1.9.2024</t>
    </r>
  </si>
  <si>
    <t>ŠD AP.spec</t>
  </si>
  <si>
    <t>Komentář k úpravě rozpisu rozpočtu přímých NIV k  3. 10. 2023  (obecní školství)</t>
  </si>
  <si>
    <t>Vážená paní ředitelko, vážený pane řediteli,</t>
  </si>
  <si>
    <t>předkládáme Vám úpravu rozpočtu přímých NIV, která obsahuje:</t>
  </si>
  <si>
    <t>1)</t>
  </si>
  <si>
    <t>případně korekce vykázaných PO;</t>
  </si>
  <si>
    <t>2)</t>
  </si>
  <si>
    <t>zvýšení rozpočtu - přidělení finančních prostředků na vzdělávání podle § 42 ŠZ, prostředky přiděleny na 4 měsíce;</t>
  </si>
  <si>
    <t>3)</t>
  </si>
  <si>
    <t>přesuny z prostředků na platy do OON (dohody) a s tím spojenou úpravu limitu zaměstnanců, na základě požadavků ze škol k termínu sběru 13. 9. 2024;</t>
  </si>
  <si>
    <t>4)</t>
  </si>
  <si>
    <t>zohlednění požadavků na odstupné (OON), pokud škola předložila písemně podrobné zdůvodnění požadavku;</t>
  </si>
  <si>
    <t>5)</t>
  </si>
  <si>
    <t>individuální úpravy (důvod změny uveden v komentáři v příslušné buňce);</t>
  </si>
  <si>
    <t>6)</t>
  </si>
  <si>
    <t>vyřízení požadavků na navýšení/snížení rozpočtu na základě žádosti o změnu PHškoly (úprava výkonů) v souvislosti s novým školním rokem 2024/2025 ;</t>
  </si>
  <si>
    <t>7)</t>
  </si>
  <si>
    <t xml:space="preserve">navýšení rozpočtu (+ přepočtené úvazky) na bezplatné jazykové vzdělávání cizinců na období od září do prosince 2024, přiděleny prostředky na žádosti, </t>
  </si>
  <si>
    <t xml:space="preserve">které byly vyřízeny do uzavření rozpočtu k 3. 10. 2024, </t>
  </si>
  <si>
    <t xml:space="preserve">Upozornění: </t>
  </si>
  <si>
    <t>škola je povinna vrátit finanční prostředky za hodiny neodučené z organizačních důvodů, a to buď úpravou rozpočtu na základě hlášení školy</t>
  </si>
  <si>
    <t xml:space="preserve"> (do termínu poslední úpravy) nebo pak ve finančním vypořádání za rok 2024.</t>
  </si>
  <si>
    <t xml:space="preserve">Jazyková příprava v základním vzdělávání není zahrnuta v RVP ZV, nezapočítávají se tedy hodiny PPČ k zajištění jazykové přípravy </t>
  </si>
  <si>
    <t xml:space="preserve"> v základním vzdělávání do PHškoly a vykazují se ve výkazu P1c-01 obdobně jako nepovinné předměty (blíže viz Metodický pokyn k výkazu P1c-01 a jeho dodatky).</t>
  </si>
  <si>
    <t>V Liberci dne 3. 10. 2024</t>
  </si>
  <si>
    <t>Zpracoval: OŠMTS KÚ LK, oddělení financování přímých nákladů</t>
  </si>
  <si>
    <t xml:space="preserve">úpravu o prostředky na podpůrná opatření, a to na základě údajů vykázaných ve výkazu č. R 44–99 za sběr měsíc srpen 2024, </t>
  </si>
  <si>
    <r>
      <t xml:space="preserve">MŠ a ZŠ Turnov, Kosmonautů 1641 </t>
    </r>
    <r>
      <rPr>
        <sz val="8"/>
        <color rgb="FFFF0000"/>
        <rFont val="Arial CE"/>
        <charset val="238"/>
      </rPr>
      <t>nově od.1.9.2024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</si>
</sst>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2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sz val="8"/>
      <color rgb="FFFF0000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i/>
      <sz val="10"/>
      <name val="Arial"/>
      <family val="2"/>
      <charset val="238"/>
    </font>
    <font>
      <b/>
      <u/>
      <sz val="1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4">
    <xf numFmtId="0" fontId="0" fillId="0" borderId="0"/>
    <xf numFmtId="164" fontId="16" fillId="0" borderId="0" applyFont="0" applyFill="0" applyBorder="0" applyAlignment="0" applyProtection="0"/>
    <xf numFmtId="0" fontId="16" fillId="0" borderId="0"/>
    <xf numFmtId="0" fontId="6" fillId="0" borderId="0"/>
    <xf numFmtId="0" fontId="11" fillId="0" borderId="0"/>
    <xf numFmtId="0" fontId="5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854">
    <xf numFmtId="0" fontId="0" fillId="0" borderId="0" xfId="0"/>
    <xf numFmtId="0" fontId="14" fillId="0" borderId="2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7" fillId="0" borderId="0" xfId="0" applyFont="1"/>
    <xf numFmtId="4" fontId="8" fillId="0" borderId="0" xfId="0" applyNumberFormat="1" applyFont="1"/>
    <xf numFmtId="0" fontId="8" fillId="0" borderId="0" xfId="0" applyFont="1"/>
    <xf numFmtId="0" fontId="10" fillId="0" borderId="0" xfId="0" applyFont="1"/>
    <xf numFmtId="4" fontId="0" fillId="0" borderId="0" xfId="0" applyNumberFormat="1"/>
    <xf numFmtId="3" fontId="0" fillId="0" borderId="0" xfId="0" applyNumberFormat="1"/>
    <xf numFmtId="0" fontId="8" fillId="0" borderId="0" xfId="0" applyFont="1" applyAlignment="1">
      <alignment horizontal="center"/>
    </xf>
    <xf numFmtId="0" fontId="19" fillId="0" borderId="0" xfId="0" applyFont="1"/>
    <xf numFmtId="4" fontId="9" fillId="0" borderId="0" xfId="0" applyNumberFormat="1" applyFont="1"/>
    <xf numFmtId="0" fontId="20" fillId="0" borderId="0" xfId="0" applyFont="1"/>
    <xf numFmtId="4" fontId="8" fillId="0" borderId="1" xfId="0" applyNumberFormat="1" applyFont="1" applyBorder="1"/>
    <xf numFmtId="0" fontId="12" fillId="3" borderId="1" xfId="2" applyFont="1" applyFill="1" applyBorder="1" applyAlignment="1">
      <alignment horizontal="center"/>
    </xf>
    <xf numFmtId="3" fontId="8" fillId="0" borderId="0" xfId="0" applyNumberFormat="1" applyFont="1"/>
    <xf numFmtId="3" fontId="8" fillId="0" borderId="1" xfId="0" applyNumberFormat="1" applyFont="1" applyBorder="1"/>
    <xf numFmtId="4" fontId="8" fillId="0" borderId="10" xfId="0" applyNumberFormat="1" applyFont="1" applyBorder="1"/>
    <xf numFmtId="0" fontId="13" fillId="3" borderId="1" xfId="0" applyFont="1" applyFill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4" fillId="0" borderId="40" xfId="0" applyFont="1" applyBorder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/>
    <xf numFmtId="3" fontId="21" fillId="0" borderId="8" xfId="0" applyNumberFormat="1" applyFont="1" applyBorder="1"/>
    <xf numFmtId="3" fontId="21" fillId="0" borderId="1" xfId="0" applyNumberFormat="1" applyFont="1" applyBorder="1"/>
    <xf numFmtId="4" fontId="21" fillId="0" borderId="1" xfId="0" applyNumberFormat="1" applyFont="1" applyBorder="1"/>
    <xf numFmtId="3" fontId="21" fillId="0" borderId="11" xfId="0" applyNumberFormat="1" applyFont="1" applyBorder="1"/>
    <xf numFmtId="3" fontId="21" fillId="0" borderId="12" xfId="0" applyNumberFormat="1" applyFont="1" applyBorder="1"/>
    <xf numFmtId="0" fontId="13" fillId="4" borderId="18" xfId="0" applyFont="1" applyFill="1" applyBorder="1" applyAlignment="1">
      <alignment horizontal="center"/>
    </xf>
    <xf numFmtId="3" fontId="21" fillId="0" borderId="4" xfId="0" applyNumberFormat="1" applyFont="1" applyBorder="1"/>
    <xf numFmtId="3" fontId="21" fillId="0" borderId="37" xfId="0" applyNumberFormat="1" applyFont="1" applyBorder="1"/>
    <xf numFmtId="0" fontId="13" fillId="3" borderId="21" xfId="0" applyFont="1" applyFill="1" applyBorder="1" applyAlignment="1">
      <alignment horizontal="center"/>
    </xf>
    <xf numFmtId="3" fontId="15" fillId="4" borderId="18" xfId="0" applyNumberFormat="1" applyFont="1" applyFill="1" applyBorder="1"/>
    <xf numFmtId="4" fontId="15" fillId="4" borderId="18" xfId="0" applyNumberFormat="1" applyFont="1" applyFill="1" applyBorder="1"/>
    <xf numFmtId="4" fontId="15" fillId="4" borderId="19" xfId="0" applyNumberFormat="1" applyFont="1" applyFill="1" applyBorder="1"/>
    <xf numFmtId="0" fontId="12" fillId="2" borderId="20" xfId="2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21" fillId="0" borderId="28" xfId="0" applyNumberFormat="1" applyFont="1" applyBorder="1"/>
    <xf numFmtId="4" fontId="13" fillId="3" borderId="10" xfId="0" applyNumberFormat="1" applyFont="1" applyFill="1" applyBorder="1"/>
    <xf numFmtId="4" fontId="13" fillId="3" borderId="10" xfId="0" applyNumberFormat="1" applyFont="1" applyFill="1" applyBorder="1" applyAlignment="1">
      <alignment horizontal="right"/>
    </xf>
    <xf numFmtId="0" fontId="21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9" xfId="0" applyFont="1" applyBorder="1" applyAlignment="1">
      <alignment horizontal="left"/>
    </xf>
    <xf numFmtId="0" fontId="18" fillId="0" borderId="0" xfId="0" applyFont="1"/>
    <xf numFmtId="0" fontId="32" fillId="3" borderId="1" xfId="4" applyFont="1" applyFill="1" applyBorder="1" applyAlignment="1">
      <alignment horizontal="center"/>
    </xf>
    <xf numFmtId="0" fontId="13" fillId="3" borderId="1" xfId="4" applyFont="1" applyFill="1" applyBorder="1" applyAlignment="1">
      <alignment horizontal="center"/>
    </xf>
    <xf numFmtId="0" fontId="34" fillId="3" borderId="1" xfId="4" applyFont="1" applyFill="1" applyBorder="1" applyAlignment="1">
      <alignment horizontal="center"/>
    </xf>
    <xf numFmtId="0" fontId="31" fillId="3" borderId="1" xfId="4" applyFont="1" applyFill="1" applyBorder="1" applyAlignment="1">
      <alignment horizontal="center"/>
    </xf>
    <xf numFmtId="0" fontId="32" fillId="3" borderId="21" xfId="4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36" fillId="0" borderId="0" xfId="5" applyFont="1" applyAlignment="1">
      <alignment horizontal="right"/>
    </xf>
    <xf numFmtId="0" fontId="36" fillId="0" borderId="0" xfId="5" applyFont="1" applyAlignment="1">
      <alignment horizontal="center"/>
    </xf>
    <xf numFmtId="3" fontId="36" fillId="0" borderId="0" xfId="5" applyNumberFormat="1" applyFont="1"/>
    <xf numFmtId="3" fontId="5" fillId="0" borderId="0" xfId="5" applyNumberFormat="1"/>
    <xf numFmtId="4" fontId="5" fillId="0" borderId="0" xfId="5" applyNumberFormat="1"/>
    <xf numFmtId="0" fontId="36" fillId="0" borderId="0" xfId="5" applyFont="1"/>
    <xf numFmtId="0" fontId="37" fillId="0" borderId="0" xfId="5" applyFont="1" applyAlignment="1">
      <alignment horizontal="right"/>
    </xf>
    <xf numFmtId="0" fontId="37" fillId="0" borderId="0" xfId="5" applyFont="1"/>
    <xf numFmtId="0" fontId="36" fillId="0" borderId="0" xfId="5" applyFont="1" applyAlignment="1">
      <alignment horizontal="center" vertical="center"/>
    </xf>
    <xf numFmtId="0" fontId="37" fillId="0" borderId="0" xfId="5" applyFont="1" applyAlignment="1">
      <alignment vertical="center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7" fillId="0" borderId="1" xfId="5" applyFont="1" applyBorder="1" applyAlignment="1">
      <alignment horizontal="right"/>
    </xf>
    <xf numFmtId="0" fontId="7" fillId="0" borderId="1" xfId="5" applyFont="1" applyBorder="1" applyAlignment="1" applyProtection="1">
      <alignment horizontal="right"/>
      <protection locked="0"/>
    </xf>
    <xf numFmtId="0" fontId="7" fillId="0" borderId="1" xfId="5" applyFont="1" applyBorder="1"/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3" fontId="7" fillId="0" borderId="1" xfId="5" applyNumberFormat="1" applyFont="1" applyBorder="1"/>
    <xf numFmtId="0" fontId="13" fillId="3" borderId="1" xfId="5" applyFont="1" applyFill="1" applyBorder="1" applyAlignment="1">
      <alignment horizontal="right"/>
    </xf>
    <xf numFmtId="0" fontId="13" fillId="3" borderId="1" xfId="5" applyFont="1" applyFill="1" applyBorder="1" applyAlignment="1" applyProtection="1">
      <alignment horizontal="right"/>
      <protection locked="0"/>
    </xf>
    <xf numFmtId="0" fontId="13" fillId="3" borderId="1" xfId="5" applyFont="1" applyFill="1" applyBorder="1"/>
    <xf numFmtId="0" fontId="13" fillId="3" borderId="1" xfId="5" applyFont="1" applyFill="1" applyBorder="1" applyAlignment="1">
      <alignment horizontal="center"/>
    </xf>
    <xf numFmtId="0" fontId="13" fillId="3" borderId="9" xfId="5" applyFont="1" applyFill="1" applyBorder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4" fontId="13" fillId="3" borderId="10" xfId="5" applyNumberFormat="1" applyFont="1" applyFill="1" applyBorder="1"/>
    <xf numFmtId="0" fontId="8" fillId="0" borderId="1" xfId="5" applyFont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4" fontId="13" fillId="3" borderId="10" xfId="5" applyNumberFormat="1" applyFont="1" applyFill="1" applyBorder="1" applyAlignment="1">
      <alignment horizontal="right"/>
    </xf>
    <xf numFmtId="0" fontId="7" fillId="0" borderId="1" xfId="5" applyFont="1" applyBorder="1" applyAlignment="1">
      <alignment wrapText="1"/>
    </xf>
    <xf numFmtId="3" fontId="37" fillId="3" borderId="1" xfId="5" applyNumberFormat="1" applyFont="1" applyFill="1" applyBorder="1"/>
    <xf numFmtId="4" fontId="37" fillId="3" borderId="1" xfId="5" applyNumberFormat="1" applyFont="1" applyFill="1" applyBorder="1"/>
    <xf numFmtId="4" fontId="37" fillId="3" borderId="10" xfId="5" applyNumberFormat="1" applyFont="1" applyFill="1" applyBorder="1"/>
    <xf numFmtId="3" fontId="13" fillId="7" borderId="18" xfId="5" applyNumberFormat="1" applyFont="1" applyFill="1" applyBorder="1"/>
    <xf numFmtId="3" fontId="37" fillId="0" borderId="0" xfId="5" applyNumberFormat="1" applyFont="1" applyAlignment="1">
      <alignment horizontal="right"/>
    </xf>
    <xf numFmtId="4" fontId="37" fillId="0" borderId="0" xfId="5" applyNumberFormat="1" applyFont="1" applyAlignment="1">
      <alignment horizontal="right"/>
    </xf>
    <xf numFmtId="4" fontId="36" fillId="0" borderId="0" xfId="5" applyNumberFormat="1" applyFont="1"/>
    <xf numFmtId="0" fontId="36" fillId="0" borderId="0" xfId="5" applyFont="1" applyAlignment="1">
      <alignment horizontal="left"/>
    </xf>
    <xf numFmtId="0" fontId="5" fillId="0" borderId="0" xfId="5"/>
    <xf numFmtId="0" fontId="5" fillId="0" borderId="0" xfId="5" applyAlignment="1">
      <alignment horizontal="center"/>
    </xf>
    <xf numFmtId="0" fontId="25" fillId="0" borderId="0" xfId="5" applyFont="1"/>
    <xf numFmtId="0" fontId="25" fillId="0" borderId="0" xfId="5" applyFont="1" applyAlignment="1">
      <alignment horizontal="center" vertical="center" wrapText="1"/>
    </xf>
    <xf numFmtId="0" fontId="8" fillId="0" borderId="1" xfId="5" applyFont="1" applyBorder="1" applyProtection="1">
      <protection locked="0"/>
    </xf>
    <xf numFmtId="0" fontId="8" fillId="0" borderId="1" xfId="5" applyFont="1" applyBorder="1" applyAlignment="1">
      <alignment horizontal="center"/>
    </xf>
    <xf numFmtId="0" fontId="8" fillId="0" borderId="9" xfId="5" applyFont="1" applyBorder="1"/>
    <xf numFmtId="0" fontId="27" fillId="0" borderId="0" xfId="5" applyFont="1"/>
    <xf numFmtId="0" fontId="14" fillId="3" borderId="1" xfId="5" applyFont="1" applyFill="1" applyBorder="1"/>
    <xf numFmtId="0" fontId="14" fillId="3" borderId="1" xfId="5" applyFont="1" applyFill="1" applyBorder="1" applyProtection="1">
      <protection locked="0"/>
    </xf>
    <xf numFmtId="0" fontId="14" fillId="3" borderId="1" xfId="5" applyFont="1" applyFill="1" applyBorder="1" applyAlignment="1">
      <alignment horizontal="center"/>
    </xf>
    <xf numFmtId="0" fontId="8" fillId="3" borderId="1" xfId="5" applyFont="1" applyFill="1" applyBorder="1"/>
    <xf numFmtId="0" fontId="8" fillId="3" borderId="9" xfId="5" applyFont="1" applyFill="1" applyBorder="1"/>
    <xf numFmtId="0" fontId="8" fillId="2" borderId="1" xfId="5" applyFont="1" applyFill="1" applyBorder="1"/>
    <xf numFmtId="4" fontId="14" fillId="3" borderId="10" xfId="5" applyNumberFormat="1" applyFont="1" applyFill="1" applyBorder="1"/>
    <xf numFmtId="0" fontId="8" fillId="0" borderId="1" xfId="5" applyFont="1" applyBorder="1" applyAlignment="1">
      <alignment wrapText="1"/>
    </xf>
    <xf numFmtId="0" fontId="8" fillId="0" borderId="1" xfId="5" applyFont="1" applyBorder="1" applyAlignment="1">
      <alignment horizontal="center" wrapText="1"/>
    </xf>
    <xf numFmtId="0" fontId="14" fillId="3" borderId="1" xfId="5" applyFont="1" applyFill="1" applyBorder="1" applyAlignment="1">
      <alignment horizontal="center" wrapText="1"/>
    </xf>
    <xf numFmtId="4" fontId="14" fillId="3" borderId="10" xfId="5" applyNumberFormat="1" applyFont="1" applyFill="1" applyBorder="1" applyAlignment="1">
      <alignment horizontal="right"/>
    </xf>
    <xf numFmtId="0" fontId="14" fillId="3" borderId="21" xfId="5" applyFont="1" applyFill="1" applyBorder="1"/>
    <xf numFmtId="0" fontId="14" fillId="3" borderId="21" xfId="5" applyFont="1" applyFill="1" applyBorder="1" applyProtection="1">
      <protection locked="0"/>
    </xf>
    <xf numFmtId="0" fontId="14" fillId="3" borderId="21" xfId="5" applyFont="1" applyFill="1" applyBorder="1" applyAlignment="1">
      <alignment horizontal="center" wrapText="1"/>
    </xf>
    <xf numFmtId="0" fontId="8" fillId="3" borderId="21" xfId="5" applyFont="1" applyFill="1" applyBorder="1"/>
    <xf numFmtId="0" fontId="8" fillId="3" borderId="30" xfId="5" applyFont="1" applyFill="1" applyBorder="1"/>
    <xf numFmtId="0" fontId="27" fillId="0" borderId="0" xfId="5" applyFont="1" applyAlignment="1">
      <alignment horizontal="center"/>
    </xf>
    <xf numFmtId="3" fontId="14" fillId="0" borderId="0" xfId="5" applyNumberFormat="1" applyFont="1" applyAlignment="1">
      <alignment horizontal="center"/>
    </xf>
    <xf numFmtId="3" fontId="23" fillId="0" borderId="0" xfId="5" applyNumberFormat="1" applyFont="1" applyAlignment="1">
      <alignment horizontal="center" vertical="center"/>
    </xf>
    <xf numFmtId="0" fontId="37" fillId="0" borderId="0" xfId="5" applyFont="1" applyAlignment="1">
      <alignment horizontal="center"/>
    </xf>
    <xf numFmtId="0" fontId="20" fillId="0" borderId="0" xfId="0" applyFont="1" applyAlignment="1">
      <alignment horizontal="center"/>
    </xf>
    <xf numFmtId="0" fontId="25" fillId="0" borderId="0" xfId="5" applyFont="1" applyAlignment="1">
      <alignment horizontal="center"/>
    </xf>
    <xf numFmtId="3" fontId="8" fillId="0" borderId="8" xfId="5" applyNumberFormat="1" applyFont="1" applyBorder="1" applyAlignment="1">
      <alignment horizontal="center"/>
    </xf>
    <xf numFmtId="3" fontId="14" fillId="3" borderId="8" xfId="5" applyNumberFormat="1" applyFont="1" applyFill="1" applyBorder="1" applyAlignment="1">
      <alignment horizontal="center"/>
    </xf>
    <xf numFmtId="3" fontId="14" fillId="3" borderId="26" xfId="5" applyNumberFormat="1" applyFont="1" applyFill="1" applyBorder="1" applyAlignment="1">
      <alignment horizontal="center"/>
    </xf>
    <xf numFmtId="0" fontId="37" fillId="0" borderId="18" xfId="5" applyFont="1" applyBorder="1" applyAlignment="1">
      <alignment horizontal="center" vertical="center" wrapText="1"/>
    </xf>
    <xf numFmtId="0" fontId="22" fillId="0" borderId="0" xfId="5" applyFont="1"/>
    <xf numFmtId="0" fontId="7" fillId="0" borderId="5" xfId="5" applyFont="1" applyBorder="1" applyAlignment="1">
      <alignment horizontal="center"/>
    </xf>
    <xf numFmtId="0" fontId="7" fillId="0" borderId="5" xfId="5" applyFont="1" applyBorder="1" applyAlignment="1">
      <alignment horizontal="right"/>
    </xf>
    <xf numFmtId="0" fontId="7" fillId="0" borderId="5" xfId="5" applyFont="1" applyBorder="1" applyAlignment="1" applyProtection="1">
      <alignment horizontal="right"/>
      <protection locked="0"/>
    </xf>
    <xf numFmtId="0" fontId="7" fillId="0" borderId="5" xfId="5" applyFont="1" applyBorder="1"/>
    <xf numFmtId="0" fontId="7" fillId="0" borderId="6" xfId="5" applyFont="1" applyBorder="1"/>
    <xf numFmtId="3" fontId="8" fillId="0" borderId="4" xfId="5" applyNumberFormat="1" applyFont="1" applyBorder="1" applyAlignment="1">
      <alignment horizontal="center"/>
    </xf>
    <xf numFmtId="0" fontId="8" fillId="0" borderId="5" xfId="5" applyFont="1" applyBorder="1"/>
    <xf numFmtId="0" fontId="8" fillId="0" borderId="5" xfId="5" applyFont="1" applyBorder="1" applyProtection="1">
      <protection locked="0"/>
    </xf>
    <xf numFmtId="0" fontId="8" fillId="0" borderId="5" xfId="5" applyFont="1" applyBorder="1" applyAlignment="1">
      <alignment horizontal="center"/>
    </xf>
    <xf numFmtId="0" fontId="8" fillId="0" borderId="6" xfId="5" applyFont="1" applyBorder="1"/>
    <xf numFmtId="0" fontId="22" fillId="8" borderId="17" xfId="5" applyFont="1" applyFill="1" applyBorder="1" applyAlignment="1">
      <alignment horizontal="center"/>
    </xf>
    <xf numFmtId="0" fontId="22" fillId="8" borderId="18" xfId="5" applyFont="1" applyFill="1" applyBorder="1" applyAlignment="1">
      <alignment horizontal="center"/>
    </xf>
    <xf numFmtId="0" fontId="22" fillId="8" borderId="20" xfId="5" applyFont="1" applyFill="1" applyBorder="1" applyAlignment="1">
      <alignment horizontal="center"/>
    </xf>
    <xf numFmtId="3" fontId="22" fillId="8" borderId="17" xfId="5" applyNumberFormat="1" applyFont="1" applyFill="1" applyBorder="1" applyAlignment="1">
      <alignment horizontal="center"/>
    </xf>
    <xf numFmtId="3" fontId="22" fillId="8" borderId="18" xfId="5" applyNumberFormat="1" applyFont="1" applyFill="1" applyBorder="1" applyAlignment="1">
      <alignment horizontal="center"/>
    </xf>
    <xf numFmtId="0" fontId="14" fillId="0" borderId="43" xfId="0" applyFont="1" applyBorder="1" applyAlignment="1">
      <alignment horizontal="left"/>
    </xf>
    <xf numFmtId="3" fontId="15" fillId="4" borderId="17" xfId="0" applyNumberFormat="1" applyFont="1" applyFill="1" applyBorder="1"/>
    <xf numFmtId="3" fontId="22" fillId="8" borderId="33" xfId="5" applyNumberFormat="1" applyFont="1" applyFill="1" applyBorder="1" applyAlignment="1">
      <alignment horizontal="center"/>
    </xf>
    <xf numFmtId="3" fontId="22" fillId="8" borderId="34" xfId="5" applyNumberFormat="1" applyFont="1" applyFill="1" applyBorder="1" applyAlignment="1">
      <alignment horizontal="center"/>
    </xf>
    <xf numFmtId="4" fontId="22" fillId="8" borderId="34" xfId="5" applyNumberFormat="1" applyFont="1" applyFill="1" applyBorder="1" applyAlignment="1">
      <alignment horizontal="center"/>
    </xf>
    <xf numFmtId="4" fontId="22" fillId="8" borderId="36" xfId="5" applyNumberFormat="1" applyFont="1" applyFill="1" applyBorder="1" applyAlignment="1">
      <alignment horizontal="center"/>
    </xf>
    <xf numFmtId="3" fontId="7" fillId="0" borderId="24" xfId="5" applyNumberFormat="1" applyFont="1" applyBorder="1"/>
    <xf numFmtId="4" fontId="21" fillId="0" borderId="12" xfId="0" applyNumberFormat="1" applyFont="1" applyBorder="1"/>
    <xf numFmtId="3" fontId="21" fillId="0" borderId="5" xfId="0" applyNumberFormat="1" applyFont="1" applyBorder="1"/>
    <xf numFmtId="4" fontId="21" fillId="0" borderId="5" xfId="0" applyNumberFormat="1" applyFont="1" applyBorder="1"/>
    <xf numFmtId="4" fontId="15" fillId="4" borderId="20" xfId="0" applyNumberFormat="1" applyFont="1" applyFill="1" applyBorder="1"/>
    <xf numFmtId="3" fontId="15" fillId="4" borderId="22" xfId="0" applyNumberFormat="1" applyFont="1" applyFill="1" applyBorder="1"/>
    <xf numFmtId="3" fontId="21" fillId="0" borderId="41" xfId="0" applyNumberFormat="1" applyFont="1" applyBorder="1"/>
    <xf numFmtId="0" fontId="14" fillId="0" borderId="16" xfId="0" applyFont="1" applyBorder="1" applyAlignment="1">
      <alignment horizontal="left"/>
    </xf>
    <xf numFmtId="0" fontId="13" fillId="3" borderId="1" xfId="2" applyFont="1" applyFill="1" applyBorder="1" applyAlignment="1">
      <alignment horizontal="center"/>
    </xf>
    <xf numFmtId="0" fontId="12" fillId="3" borderId="8" xfId="2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8" xfId="0" applyFont="1" applyFill="1" applyBorder="1" applyAlignment="1">
      <alignment horizontal="center"/>
    </xf>
    <xf numFmtId="0" fontId="12" fillId="3" borderId="26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3" fillId="3" borderId="21" xfId="2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/>
    </xf>
    <xf numFmtId="0" fontId="13" fillId="3" borderId="21" xfId="0" applyFont="1" applyFill="1" applyBorder="1" applyAlignment="1">
      <alignment horizontal="left"/>
    </xf>
    <xf numFmtId="0" fontId="13" fillId="4" borderId="17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left"/>
    </xf>
    <xf numFmtId="0" fontId="12" fillId="2" borderId="34" xfId="2" applyFont="1" applyFill="1" applyBorder="1" applyAlignment="1">
      <alignment horizontal="center" vertical="center"/>
    </xf>
    <xf numFmtId="0" fontId="13" fillId="3" borderId="1" xfId="0" applyFont="1" applyFill="1" applyBorder="1"/>
    <xf numFmtId="0" fontId="9" fillId="0" borderId="1" xfId="0" applyFont="1" applyBorder="1" applyAlignment="1">
      <alignment horizontal="left"/>
    </xf>
    <xf numFmtId="0" fontId="13" fillId="3" borderId="21" xfId="4" applyFont="1" applyFill="1" applyBorder="1" applyAlignment="1">
      <alignment horizontal="center"/>
    </xf>
    <xf numFmtId="3" fontId="8" fillId="0" borderId="8" xfId="0" applyNumberFormat="1" applyFont="1" applyBorder="1"/>
    <xf numFmtId="3" fontId="8" fillId="0" borderId="28" xfId="0" applyNumberFormat="1" applyFont="1" applyBorder="1"/>
    <xf numFmtId="4" fontId="8" fillId="0" borderId="9" xfId="0" applyNumberFormat="1" applyFont="1" applyBorder="1"/>
    <xf numFmtId="3" fontId="8" fillId="0" borderId="11" xfId="0" applyNumberFormat="1" applyFont="1" applyBorder="1"/>
    <xf numFmtId="3" fontId="8" fillId="0" borderId="12" xfId="0" applyNumberFormat="1" applyFont="1" applyBorder="1"/>
    <xf numFmtId="4" fontId="8" fillId="0" borderId="12" xfId="0" applyNumberFormat="1" applyFont="1" applyBorder="1"/>
    <xf numFmtId="4" fontId="8" fillId="0" borderId="14" xfId="0" applyNumberFormat="1" applyFont="1" applyBorder="1"/>
    <xf numFmtId="3" fontId="8" fillId="0" borderId="41" xfId="0" applyNumberFormat="1" applyFont="1" applyBorder="1"/>
    <xf numFmtId="4" fontId="8" fillId="0" borderId="13" xfId="0" applyNumberFormat="1" applyFont="1" applyBorder="1"/>
    <xf numFmtId="4" fontId="36" fillId="0" borderId="0" xfId="5" applyNumberFormat="1" applyFont="1" applyAlignment="1">
      <alignment horizontal="right"/>
    </xf>
    <xf numFmtId="0" fontId="15" fillId="0" borderId="62" xfId="0" applyFont="1" applyBorder="1"/>
    <xf numFmtId="0" fontId="15" fillId="0" borderId="3" xfId="0" applyFont="1" applyBorder="1"/>
    <xf numFmtId="0" fontId="15" fillId="0" borderId="40" xfId="0" applyFont="1" applyBorder="1"/>
    <xf numFmtId="4" fontId="22" fillId="8" borderId="35" xfId="5" applyNumberFormat="1" applyFont="1" applyFill="1" applyBorder="1" applyAlignment="1">
      <alignment horizontal="center"/>
    </xf>
    <xf numFmtId="4" fontId="36" fillId="0" borderId="0" xfId="5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32" fillId="3" borderId="9" xfId="4" applyFont="1" applyFill="1" applyBorder="1" applyAlignment="1">
      <alignment horizontal="left"/>
    </xf>
    <xf numFmtId="0" fontId="13" fillId="3" borderId="9" xfId="4" applyFont="1" applyFill="1" applyBorder="1" applyAlignment="1">
      <alignment horizontal="left"/>
    </xf>
    <xf numFmtId="0" fontId="34" fillId="3" borderId="9" xfId="4" applyFont="1" applyFill="1" applyBorder="1" applyAlignment="1">
      <alignment horizontal="left"/>
    </xf>
    <xf numFmtId="0" fontId="31" fillId="3" borderId="9" xfId="4" applyFont="1" applyFill="1" applyBorder="1" applyAlignment="1">
      <alignment horizontal="left"/>
    </xf>
    <xf numFmtId="0" fontId="32" fillId="3" borderId="30" xfId="4" applyFont="1" applyFill="1" applyBorder="1" applyAlignment="1">
      <alignment horizontal="left"/>
    </xf>
    <xf numFmtId="0" fontId="13" fillId="3" borderId="9" xfId="0" applyFont="1" applyFill="1" applyBorder="1"/>
    <xf numFmtId="0" fontId="13" fillId="4" borderId="20" xfId="0" applyFont="1" applyFill="1" applyBorder="1"/>
    <xf numFmtId="4" fontId="22" fillId="8" borderId="18" xfId="5" applyNumberFormat="1" applyFont="1" applyFill="1" applyBorder="1" applyAlignment="1">
      <alignment horizontal="center"/>
    </xf>
    <xf numFmtId="4" fontId="22" fillId="8" borderId="19" xfId="5" applyNumberFormat="1" applyFont="1" applyFill="1" applyBorder="1" applyAlignment="1">
      <alignment horizontal="center"/>
    </xf>
    <xf numFmtId="0" fontId="7" fillId="0" borderId="1" xfId="5" applyFont="1" applyBorder="1" applyAlignment="1">
      <alignment horizontal="left"/>
    </xf>
    <xf numFmtId="0" fontId="13" fillId="3" borderId="12" xfId="5" applyFont="1" applyFill="1" applyBorder="1" applyAlignment="1">
      <alignment horizontal="left"/>
    </xf>
    <xf numFmtId="1" fontId="7" fillId="0" borderId="1" xfId="5" applyNumberFormat="1" applyFont="1" applyBorder="1" applyAlignment="1">
      <alignment horizontal="right"/>
    </xf>
    <xf numFmtId="49" fontId="7" fillId="0" borderId="1" xfId="5" applyNumberFormat="1" applyFont="1" applyBorder="1" applyAlignment="1">
      <alignment horizontal="right"/>
    </xf>
    <xf numFmtId="1" fontId="7" fillId="0" borderId="53" xfId="5" applyNumberFormat="1" applyFont="1" applyBorder="1" applyAlignment="1">
      <alignment horizontal="right"/>
    </xf>
    <xf numFmtId="0" fontId="7" fillId="0" borderId="28" xfId="5" applyFont="1" applyBorder="1" applyAlignment="1" applyProtection="1">
      <alignment horizontal="center"/>
      <protection locked="0"/>
    </xf>
    <xf numFmtId="0" fontId="7" fillId="0" borderId="9" xfId="5" applyFont="1" applyBorder="1" applyProtection="1">
      <protection locked="0"/>
    </xf>
    <xf numFmtId="0" fontId="13" fillId="3" borderId="8" xfId="5" applyFont="1" applyFill="1" applyBorder="1" applyAlignment="1">
      <alignment horizontal="center"/>
    </xf>
    <xf numFmtId="1" fontId="13" fillId="3" borderId="1" xfId="5" applyNumberFormat="1" applyFont="1" applyFill="1" applyBorder="1" applyAlignment="1">
      <alignment horizontal="right"/>
    </xf>
    <xf numFmtId="49" fontId="13" fillId="3" borderId="1" xfId="5" applyNumberFormat="1" applyFont="1" applyFill="1" applyBorder="1" applyAlignment="1">
      <alignment horizontal="right"/>
    </xf>
    <xf numFmtId="0" fontId="13" fillId="3" borderId="41" xfId="0" applyFont="1" applyFill="1" applyBorder="1" applyAlignment="1" applyProtection="1">
      <alignment horizontal="center"/>
      <protection locked="0"/>
    </xf>
    <xf numFmtId="0" fontId="13" fillId="3" borderId="13" xfId="0" applyFont="1" applyFill="1" applyBorder="1" applyProtection="1">
      <protection locked="0"/>
    </xf>
    <xf numFmtId="0" fontId="7" fillId="3" borderId="1" xfId="5" applyFont="1" applyFill="1" applyBorder="1" applyAlignment="1">
      <alignment horizontal="center"/>
    </xf>
    <xf numFmtId="0" fontId="7" fillId="0" borderId="1" xfId="5" applyFont="1" applyBorder="1" applyAlignment="1" applyProtection="1">
      <alignment horizontal="center"/>
      <protection locked="0"/>
    </xf>
    <xf numFmtId="0" fontId="7" fillId="0" borderId="1" xfId="5" applyFont="1" applyBorder="1" applyProtection="1">
      <protection locked="0"/>
    </xf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9" xfId="0" applyFont="1" applyBorder="1"/>
    <xf numFmtId="0" fontId="9" fillId="0" borderId="1" xfId="0" applyFont="1" applyBorder="1"/>
    <xf numFmtId="0" fontId="9" fillId="0" borderId="8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9" xfId="0" applyFont="1" applyBorder="1"/>
    <xf numFmtId="0" fontId="7" fillId="0" borderId="1" xfId="4" applyFont="1" applyBorder="1"/>
    <xf numFmtId="0" fontId="31" fillId="0" borderId="1" xfId="4" applyFont="1" applyBorder="1" applyAlignment="1">
      <alignment horizontal="center"/>
    </xf>
    <xf numFmtId="0" fontId="14" fillId="3" borderId="8" xfId="4" applyFont="1" applyFill="1" applyBorder="1" applyAlignment="1">
      <alignment horizontal="center"/>
    </xf>
    <xf numFmtId="0" fontId="8" fillId="3" borderId="8" xfId="4" applyFont="1" applyFill="1" applyBorder="1" applyAlignment="1">
      <alignment horizontal="center"/>
    </xf>
    <xf numFmtId="0" fontId="8" fillId="3" borderId="26" xfId="4" applyFont="1" applyFill="1" applyBorder="1" applyAlignment="1">
      <alignment horizontal="center"/>
    </xf>
    <xf numFmtId="0" fontId="37" fillId="0" borderId="18" xfId="5" applyFont="1" applyBorder="1" applyAlignment="1">
      <alignment vertical="center" wrapText="1"/>
    </xf>
    <xf numFmtId="0" fontId="22" fillId="8" borderId="18" xfId="5" applyFont="1" applyFill="1" applyBorder="1"/>
    <xf numFmtId="0" fontId="9" fillId="0" borderId="4" xfId="2" applyFont="1" applyBorder="1" applyAlignment="1">
      <alignment horizontal="center"/>
    </xf>
    <xf numFmtId="0" fontId="9" fillId="0" borderId="5" xfId="2" applyFont="1" applyBorder="1" applyAlignment="1">
      <alignment horizontal="center"/>
    </xf>
    <xf numFmtId="0" fontId="9" fillId="0" borderId="5" xfId="2" applyFont="1" applyBorder="1"/>
    <xf numFmtId="0" fontId="11" fillId="0" borderId="0" xfId="0" applyFont="1"/>
    <xf numFmtId="0" fontId="12" fillId="3" borderId="1" xfId="2" applyFont="1" applyFill="1" applyBorder="1"/>
    <xf numFmtId="0" fontId="9" fillId="0" borderId="8" xfId="2" applyFont="1" applyBorder="1" applyAlignment="1">
      <alignment horizontal="center"/>
    </xf>
    <xf numFmtId="0" fontId="9" fillId="0" borderId="1" xfId="2" applyFont="1" applyBorder="1" applyAlignment="1">
      <alignment horizontal="center"/>
    </xf>
    <xf numFmtId="0" fontId="9" fillId="0" borderId="1" xfId="2" applyFont="1" applyBorder="1"/>
    <xf numFmtId="0" fontId="9" fillId="0" borderId="9" xfId="2" applyFont="1" applyBorder="1"/>
    <xf numFmtId="0" fontId="12" fillId="3" borderId="21" xfId="2" applyFont="1" applyFill="1" applyBorder="1"/>
    <xf numFmtId="0" fontId="12" fillId="4" borderId="17" xfId="2" applyFont="1" applyFill="1" applyBorder="1"/>
    <xf numFmtId="0" fontId="12" fillId="4" borderId="18" xfId="2" applyFont="1" applyFill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Border="1" applyAlignment="1">
      <alignment horizontal="left"/>
    </xf>
    <xf numFmtId="0" fontId="7" fillId="0" borderId="6" xfId="0" applyFont="1" applyBorder="1"/>
    <xf numFmtId="0" fontId="13" fillId="3" borderId="21" xfId="0" applyFont="1" applyFill="1" applyBorder="1"/>
    <xf numFmtId="0" fontId="13" fillId="3" borderId="30" xfId="0" applyFont="1" applyFill="1" applyBorder="1"/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left"/>
    </xf>
    <xf numFmtId="0" fontId="9" fillId="0" borderId="6" xfId="0" applyFont="1" applyBorder="1"/>
    <xf numFmtId="3" fontId="14" fillId="0" borderId="0" xfId="0" applyNumberFormat="1" applyFont="1"/>
    <xf numFmtId="1" fontId="8" fillId="0" borderId="0" xfId="0" applyNumberFormat="1" applyFont="1"/>
    <xf numFmtId="3" fontId="27" fillId="0" borderId="0" xfId="5" applyNumberFormat="1" applyFont="1"/>
    <xf numFmtId="4" fontId="27" fillId="0" borderId="0" xfId="5" applyNumberFormat="1" applyFont="1"/>
    <xf numFmtId="4" fontId="21" fillId="0" borderId="7" xfId="0" applyNumberFormat="1" applyFont="1" applyBorder="1"/>
    <xf numFmtId="4" fontId="21" fillId="0" borderId="10" xfId="0" applyNumberFormat="1" applyFont="1" applyBorder="1"/>
    <xf numFmtId="4" fontId="21" fillId="0" borderId="14" xfId="0" applyNumberFormat="1" applyFont="1" applyBorder="1"/>
    <xf numFmtId="3" fontId="39" fillId="4" borderId="40" xfId="5" applyNumberFormat="1" applyFont="1" applyFill="1" applyBorder="1" applyAlignment="1">
      <alignment horizontal="center"/>
    </xf>
    <xf numFmtId="3" fontId="39" fillId="4" borderId="20" xfId="5" applyNumberFormat="1" applyFont="1" applyFill="1" applyBorder="1"/>
    <xf numFmtId="3" fontId="13" fillId="4" borderId="18" xfId="5" applyNumberFormat="1" applyFont="1" applyFill="1" applyBorder="1"/>
    <xf numFmtId="3" fontId="14" fillId="4" borderId="17" xfId="5" applyNumberFormat="1" applyFont="1" applyFill="1" applyBorder="1" applyAlignment="1">
      <alignment horizontal="center"/>
    </xf>
    <xf numFmtId="3" fontId="14" fillId="4" borderId="18" xfId="5" applyNumberFormat="1" applyFont="1" applyFill="1" applyBorder="1"/>
    <xf numFmtId="3" fontId="14" fillId="4" borderId="20" xfId="5" applyNumberFormat="1" applyFont="1" applyFill="1" applyBorder="1"/>
    <xf numFmtId="0" fontId="22" fillId="8" borderId="19" xfId="5" applyFont="1" applyFill="1" applyBorder="1" applyAlignment="1">
      <alignment horizontal="center"/>
    </xf>
    <xf numFmtId="0" fontId="9" fillId="0" borderId="7" xfId="2" applyFont="1" applyBorder="1"/>
    <xf numFmtId="0" fontId="12" fillId="3" borderId="10" xfId="2" applyFont="1" applyFill="1" applyBorder="1"/>
    <xf numFmtId="0" fontId="9" fillId="0" borderId="10" xfId="2" applyFont="1" applyBorder="1"/>
    <xf numFmtId="0" fontId="12" fillId="3" borderId="27" xfId="2" applyFont="1" applyFill="1" applyBorder="1"/>
    <xf numFmtId="0" fontId="12" fillId="4" borderId="19" xfId="2" applyFont="1" applyFill="1" applyBorder="1"/>
    <xf numFmtId="0" fontId="5" fillId="0" borderId="0" xfId="5" applyAlignment="1">
      <alignment horizontal="left"/>
    </xf>
    <xf numFmtId="0" fontId="4" fillId="0" borderId="0" xfId="8" applyAlignment="1">
      <alignment horizontal="center"/>
    </xf>
    <xf numFmtId="0" fontId="4" fillId="0" borderId="0" xfId="9"/>
    <xf numFmtId="0" fontId="4" fillId="0" borderId="0" xfId="8"/>
    <xf numFmtId="0" fontId="36" fillId="0" borderId="0" xfId="8" applyFont="1" applyAlignment="1">
      <alignment horizontal="center"/>
    </xf>
    <xf numFmtId="0" fontId="10" fillId="0" borderId="0" xfId="5" applyFont="1"/>
    <xf numFmtId="0" fontId="19" fillId="0" borderId="0" xfId="5" applyFont="1"/>
    <xf numFmtId="0" fontId="25" fillId="0" borderId="0" xfId="8" applyFont="1" applyAlignment="1">
      <alignment horizontal="center"/>
    </xf>
    <xf numFmtId="0" fontId="25" fillId="0" borderId="0" xfId="8" applyFont="1"/>
    <xf numFmtId="0" fontId="20" fillId="0" borderId="0" xfId="5" applyFont="1" applyAlignment="1">
      <alignment horizontal="left"/>
    </xf>
    <xf numFmtId="0" fontId="20" fillId="0" borderId="0" xfId="5" applyFont="1"/>
    <xf numFmtId="0" fontId="36" fillId="0" borderId="0" xfId="8" applyFont="1" applyAlignment="1">
      <alignment horizontal="center" vertical="center"/>
    </xf>
    <xf numFmtId="0" fontId="37" fillId="0" borderId="0" xfId="8" applyFont="1" applyAlignment="1">
      <alignment vertical="center"/>
    </xf>
    <xf numFmtId="0" fontId="37" fillId="0" borderId="17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 wrapText="1"/>
    </xf>
    <xf numFmtId="0" fontId="22" fillId="8" borderId="17" xfId="8" applyFont="1" applyFill="1" applyBorder="1" applyAlignment="1">
      <alignment horizontal="center"/>
    </xf>
    <xf numFmtId="0" fontId="22" fillId="8" borderId="18" xfId="8" applyFont="1" applyFill="1" applyBorder="1" applyAlignment="1">
      <alignment horizontal="center"/>
    </xf>
    <xf numFmtId="0" fontId="22" fillId="8" borderId="20" xfId="8" applyFont="1" applyFill="1" applyBorder="1" applyAlignment="1">
      <alignment horizontal="center"/>
    </xf>
    <xf numFmtId="0" fontId="22" fillId="0" borderId="0" xfId="8" applyFont="1"/>
    <xf numFmtId="0" fontId="27" fillId="0" borderId="4" xfId="9" applyFont="1" applyBorder="1" applyAlignment="1">
      <alignment horizontal="center"/>
    </xf>
    <xf numFmtId="0" fontId="9" fillId="0" borderId="5" xfId="9" applyFont="1" applyBorder="1" applyAlignment="1">
      <alignment horizontal="center"/>
    </xf>
    <xf numFmtId="0" fontId="27" fillId="0" borderId="5" xfId="9" applyFont="1" applyBorder="1" applyAlignment="1">
      <alignment horizontal="center"/>
    </xf>
    <xf numFmtId="0" fontId="7" fillId="0" borderId="37" xfId="9" applyFont="1" applyBorder="1"/>
    <xf numFmtId="0" fontId="9" fillId="0" borderId="6" xfId="9" applyFont="1" applyBorder="1"/>
    <xf numFmtId="0" fontId="24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0" fontId="24" fillId="3" borderId="1" xfId="9" applyFont="1" applyFill="1" applyBorder="1" applyAlignment="1">
      <alignment horizontal="center"/>
    </xf>
    <xf numFmtId="0" fontId="12" fillId="3" borderId="28" xfId="9" applyFont="1" applyFill="1" applyBorder="1"/>
    <xf numFmtId="0" fontId="9" fillId="3" borderId="1" xfId="9" applyFont="1" applyFill="1" applyBorder="1" applyAlignment="1">
      <alignment horizontal="center"/>
    </xf>
    <xf numFmtId="0" fontId="9" fillId="3" borderId="9" xfId="9" applyFont="1" applyFill="1" applyBorder="1"/>
    <xf numFmtId="4" fontId="13" fillId="3" borderId="10" xfId="9" applyNumberFormat="1" applyFont="1" applyFill="1" applyBorder="1"/>
    <xf numFmtId="0" fontId="27" fillId="0" borderId="8" xfId="9" applyFont="1" applyBorder="1" applyAlignment="1">
      <alignment horizontal="center"/>
    </xf>
    <xf numFmtId="0" fontId="27" fillId="0" borderId="1" xfId="9" applyFont="1" applyBorder="1" applyAlignment="1">
      <alignment horizontal="center"/>
    </xf>
    <xf numFmtId="0" fontId="26" fillId="0" borderId="59" xfId="9" applyFont="1" applyBorder="1" applyAlignment="1">
      <alignment horizontal="center"/>
    </xf>
    <xf numFmtId="0" fontId="27" fillId="0" borderId="28" xfId="9" applyFont="1" applyBorder="1"/>
    <xf numFmtId="0" fontId="27" fillId="0" borderId="9" xfId="9" applyFont="1" applyBorder="1"/>
    <xf numFmtId="0" fontId="27" fillId="0" borderId="9" xfId="9" applyFont="1" applyBorder="1" applyAlignment="1">
      <alignment horizontal="left"/>
    </xf>
    <xf numFmtId="0" fontId="9" fillId="0" borderId="9" xfId="5" applyFont="1" applyBorder="1" applyAlignment="1">
      <alignment horizontal="left"/>
    </xf>
    <xf numFmtId="0" fontId="28" fillId="3" borderId="59" xfId="9" applyFont="1" applyFill="1" applyBorder="1" applyAlignment="1">
      <alignment horizontal="center"/>
    </xf>
    <xf numFmtId="0" fontId="24" fillId="3" borderId="28" xfId="9" applyFont="1" applyFill="1" applyBorder="1"/>
    <xf numFmtId="0" fontId="24" fillId="3" borderId="9" xfId="9" applyFont="1" applyFill="1" applyBorder="1"/>
    <xf numFmtId="4" fontId="24" fillId="3" borderId="10" xfId="9" applyNumberFormat="1" applyFont="1" applyFill="1" applyBorder="1"/>
    <xf numFmtId="0" fontId="27" fillId="3" borderId="1" xfId="9" applyFont="1" applyFill="1" applyBorder="1" applyAlignment="1">
      <alignment horizontal="center"/>
    </xf>
    <xf numFmtId="0" fontId="27" fillId="3" borderId="9" xfId="9" applyFont="1" applyFill="1" applyBorder="1"/>
    <xf numFmtId="0" fontId="9" fillId="0" borderId="9" xfId="9" applyFont="1" applyBorder="1"/>
    <xf numFmtId="0" fontId="24" fillId="3" borderId="29" xfId="9" applyFont="1" applyFill="1" applyBorder="1"/>
    <xf numFmtId="0" fontId="27" fillId="3" borderId="21" xfId="9" applyFont="1" applyFill="1" applyBorder="1" applyAlignment="1">
      <alignment horizontal="center"/>
    </xf>
    <xf numFmtId="0" fontId="27" fillId="3" borderId="30" xfId="9" applyFont="1" applyFill="1" applyBorder="1"/>
    <xf numFmtId="0" fontId="27" fillId="0" borderId="29" xfId="9" applyFont="1" applyBorder="1"/>
    <xf numFmtId="0" fontId="27" fillId="0" borderId="21" xfId="9" applyFont="1" applyBorder="1" applyAlignment="1">
      <alignment horizontal="center"/>
    </xf>
    <xf numFmtId="0" fontId="27" fillId="0" borderId="30" xfId="9" applyFont="1" applyBorder="1"/>
    <xf numFmtId="0" fontId="24" fillId="3" borderId="26" xfId="9" applyFont="1" applyFill="1" applyBorder="1" applyAlignment="1">
      <alignment horizontal="center"/>
    </xf>
    <xf numFmtId="0" fontId="24" fillId="3" borderId="21" xfId="9" applyFont="1" applyFill="1" applyBorder="1" applyAlignment="1">
      <alignment horizontal="center"/>
    </xf>
    <xf numFmtId="0" fontId="29" fillId="5" borderId="17" xfId="9" applyFont="1" applyFill="1" applyBorder="1" applyAlignment="1">
      <alignment horizontal="center"/>
    </xf>
    <xf numFmtId="0" fontId="4" fillId="5" borderId="18" xfId="9" applyFill="1" applyBorder="1"/>
    <xf numFmtId="0" fontId="4" fillId="5" borderId="18" xfId="9" applyFill="1" applyBorder="1" applyAlignment="1">
      <alignment horizontal="center"/>
    </xf>
    <xf numFmtId="3" fontId="13" fillId="7" borderId="18" xfId="8" applyNumberFormat="1" applyFont="1" applyFill="1" applyBorder="1"/>
    <xf numFmtId="0" fontId="4" fillId="5" borderId="20" xfId="9" applyFill="1" applyBorder="1"/>
    <xf numFmtId="0" fontId="4" fillId="5" borderId="42" xfId="9" applyFill="1" applyBorder="1"/>
    <xf numFmtId="0" fontId="26" fillId="0" borderId="0" xfId="9" applyFont="1" applyAlignment="1">
      <alignment horizontal="center"/>
    </xf>
    <xf numFmtId="0" fontId="4" fillId="0" borderId="0" xfId="9" applyAlignment="1">
      <alignment horizontal="center"/>
    </xf>
    <xf numFmtId="0" fontId="14" fillId="0" borderId="0" xfId="9" applyFont="1"/>
    <xf numFmtId="0" fontId="8" fillId="0" borderId="0" xfId="5" applyFont="1" applyAlignment="1">
      <alignment horizontal="center"/>
    </xf>
    <xf numFmtId="0" fontId="8" fillId="0" borderId="0" xfId="5" applyFont="1"/>
    <xf numFmtId="0" fontId="8" fillId="0" borderId="0" xfId="5" applyFont="1" applyAlignment="1">
      <alignment horizontal="left"/>
    </xf>
    <xf numFmtId="3" fontId="4" fillId="0" borderId="0" xfId="9" applyNumberFormat="1"/>
    <xf numFmtId="4" fontId="4" fillId="0" borderId="0" xfId="9" applyNumberFormat="1"/>
    <xf numFmtId="0" fontId="25" fillId="0" borderId="0" xfId="9" applyFont="1"/>
    <xf numFmtId="0" fontId="8" fillId="0" borderId="5" xfId="9" applyFont="1" applyBorder="1" applyAlignment="1">
      <alignment horizontal="center"/>
    </xf>
    <xf numFmtId="1" fontId="8" fillId="0" borderId="5" xfId="9" applyNumberFormat="1" applyFont="1" applyBorder="1" applyAlignment="1">
      <alignment horizontal="center"/>
    </xf>
    <xf numFmtId="0" fontId="27" fillId="0" borderId="5" xfId="9" applyFont="1" applyBorder="1"/>
    <xf numFmtId="0" fontId="27" fillId="0" borderId="6" xfId="9" applyFont="1" applyBorder="1"/>
    <xf numFmtId="0" fontId="8" fillId="0" borderId="1" xfId="9" applyFont="1" applyBorder="1" applyAlignment="1">
      <alignment horizontal="center"/>
    </xf>
    <xf numFmtId="1" fontId="8" fillId="0" borderId="1" xfId="9" applyNumberFormat="1" applyFont="1" applyBorder="1" applyAlignment="1">
      <alignment horizontal="center"/>
    </xf>
    <xf numFmtId="0" fontId="27" fillId="0" borderId="1" xfId="9" applyFont="1" applyBorder="1"/>
    <xf numFmtId="0" fontId="14" fillId="3" borderId="8" xfId="9" applyFont="1" applyFill="1" applyBorder="1" applyAlignment="1">
      <alignment horizontal="center"/>
    </xf>
    <xf numFmtId="0" fontId="14" fillId="3" borderId="1" xfId="9" applyFont="1" applyFill="1" applyBorder="1" applyAlignment="1">
      <alignment horizontal="center"/>
    </xf>
    <xf numFmtId="1" fontId="14" fillId="3" borderId="1" xfId="9" applyNumberFormat="1" applyFont="1" applyFill="1" applyBorder="1" applyAlignment="1">
      <alignment horizontal="center"/>
    </xf>
    <xf numFmtId="0" fontId="24" fillId="3" borderId="1" xfId="9" applyFont="1" applyFill="1" applyBorder="1"/>
    <xf numFmtId="4" fontId="14" fillId="3" borderId="10" xfId="9" applyNumberFormat="1" applyFont="1" applyFill="1" applyBorder="1"/>
    <xf numFmtId="0" fontId="27" fillId="3" borderId="1" xfId="9" applyFont="1" applyFill="1" applyBorder="1"/>
    <xf numFmtId="1" fontId="27" fillId="0" borderId="1" xfId="9" applyNumberFormat="1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1" fontId="8" fillId="3" borderId="1" xfId="9" applyNumberFormat="1" applyFont="1" applyFill="1" applyBorder="1" applyAlignment="1">
      <alignment horizontal="center"/>
    </xf>
    <xf numFmtId="4" fontId="14" fillId="3" borderId="10" xfId="9" applyNumberFormat="1" applyFont="1" applyFill="1" applyBorder="1" applyAlignment="1">
      <alignment horizontal="right"/>
    </xf>
    <xf numFmtId="1" fontId="26" fillId="0" borderId="1" xfId="9" applyNumberFormat="1" applyFont="1" applyBorder="1" applyAlignment="1">
      <alignment horizontal="center"/>
    </xf>
    <xf numFmtId="0" fontId="14" fillId="3" borderId="26" xfId="9" applyFont="1" applyFill="1" applyBorder="1" applyAlignment="1">
      <alignment horizontal="center"/>
    </xf>
    <xf numFmtId="0" fontId="14" fillId="3" borderId="21" xfId="9" applyFont="1" applyFill="1" applyBorder="1" applyAlignment="1">
      <alignment horizontal="center"/>
    </xf>
    <xf numFmtId="1" fontId="14" fillId="3" borderId="21" xfId="9" applyNumberFormat="1" applyFont="1" applyFill="1" applyBorder="1" applyAlignment="1">
      <alignment horizontal="center"/>
    </xf>
    <xf numFmtId="0" fontId="24" fillId="3" borderId="21" xfId="9" applyFont="1" applyFill="1" applyBorder="1"/>
    <xf numFmtId="0" fontId="27" fillId="3" borderId="21" xfId="9" applyFont="1" applyFill="1" applyBorder="1"/>
    <xf numFmtId="0" fontId="26" fillId="5" borderId="17" xfId="9" applyFont="1" applyFill="1" applyBorder="1" applyAlignment="1">
      <alignment horizontal="center"/>
    </xf>
    <xf numFmtId="1" fontId="4" fillId="5" borderId="18" xfId="9" applyNumberFormat="1" applyFill="1" applyBorder="1" applyAlignment="1">
      <alignment horizontal="center"/>
    </xf>
    <xf numFmtId="1" fontId="4" fillId="0" borderId="0" xfId="9" applyNumberFormat="1" applyAlignment="1">
      <alignment horizontal="center"/>
    </xf>
    <xf numFmtId="0" fontId="8" fillId="0" borderId="37" xfId="9" applyFont="1" applyBorder="1"/>
    <xf numFmtId="0" fontId="8" fillId="0" borderId="6" xfId="9" applyFont="1" applyBorder="1"/>
    <xf numFmtId="0" fontId="8" fillId="0" borderId="9" xfId="9" applyFont="1" applyBorder="1"/>
    <xf numFmtId="1" fontId="24" fillId="3" borderId="1" xfId="9" applyNumberFormat="1" applyFont="1" applyFill="1" applyBorder="1" applyAlignment="1">
      <alignment horizontal="center"/>
    </xf>
    <xf numFmtId="0" fontId="14" fillId="3" borderId="9" xfId="9" applyFont="1" applyFill="1" applyBorder="1" applyAlignment="1">
      <alignment horizontal="left"/>
    </xf>
    <xf numFmtId="0" fontId="14" fillId="3" borderId="48" xfId="9" applyFont="1" applyFill="1" applyBorder="1" applyAlignment="1">
      <alignment horizontal="left"/>
    </xf>
    <xf numFmtId="0" fontId="8" fillId="0" borderId="28" xfId="9" applyFont="1" applyBorder="1"/>
    <xf numFmtId="0" fontId="14" fillId="3" borderId="28" xfId="9" applyFont="1" applyFill="1" applyBorder="1"/>
    <xf numFmtId="0" fontId="14" fillId="3" borderId="9" xfId="9" applyFont="1" applyFill="1" applyBorder="1"/>
    <xf numFmtId="0" fontId="14" fillId="3" borderId="48" xfId="9" applyFont="1" applyFill="1" applyBorder="1"/>
    <xf numFmtId="4" fontId="13" fillId="3" borderId="10" xfId="9" applyNumberFormat="1" applyFont="1" applyFill="1" applyBorder="1" applyAlignment="1">
      <alignment horizontal="right"/>
    </xf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0" fontId="8" fillId="3" borderId="48" xfId="9" applyFont="1" applyFill="1" applyBorder="1"/>
    <xf numFmtId="0" fontId="8" fillId="0" borderId="29" xfId="9" applyFont="1" applyBorder="1"/>
    <xf numFmtId="0" fontId="8" fillId="0" borderId="21" xfId="9" applyFont="1" applyBorder="1" applyAlignment="1">
      <alignment horizontal="center"/>
    </xf>
    <xf numFmtId="0" fontId="14" fillId="3" borderId="29" xfId="9" applyFont="1" applyFill="1" applyBorder="1"/>
    <xf numFmtId="0" fontId="14" fillId="3" borderId="30" xfId="9" applyFont="1" applyFill="1" applyBorder="1"/>
    <xf numFmtId="0" fontId="14" fillId="3" borderId="49" xfId="9" applyFont="1" applyFill="1" applyBorder="1"/>
    <xf numFmtId="0" fontId="30" fillId="7" borderId="17" xfId="9" applyFont="1" applyFill="1" applyBorder="1" applyAlignment="1">
      <alignment horizontal="center"/>
    </xf>
    <xf numFmtId="0" fontId="13" fillId="7" borderId="18" xfId="9" applyFont="1" applyFill="1" applyBorder="1" applyAlignment="1">
      <alignment horizontal="center"/>
    </xf>
    <xf numFmtId="1" fontId="13" fillId="7" borderId="18" xfId="9" applyNumberFormat="1" applyFont="1" applyFill="1" applyBorder="1" applyAlignment="1">
      <alignment horizontal="center"/>
    </xf>
    <xf numFmtId="0" fontId="13" fillId="7" borderId="20" xfId="9" applyFont="1" applyFill="1" applyBorder="1"/>
    <xf numFmtId="1" fontId="22" fillId="0" borderId="0" xfId="9" applyNumberFormat="1" applyFont="1" applyAlignment="1">
      <alignment horizontal="center"/>
    </xf>
    <xf numFmtId="1" fontId="22" fillId="0" borderId="0" xfId="9" applyNumberFormat="1" applyFont="1"/>
    <xf numFmtId="0" fontId="14" fillId="0" borderId="0" xfId="5" applyFont="1" applyAlignment="1">
      <alignment horizontal="center"/>
    </xf>
    <xf numFmtId="0" fontId="27" fillId="0" borderId="0" xfId="8" applyFont="1" applyAlignment="1">
      <alignment horizontal="center"/>
    </xf>
    <xf numFmtId="0" fontId="24" fillId="0" borderId="0" xfId="8" applyFont="1" applyAlignment="1">
      <alignment horizontal="center"/>
    </xf>
    <xf numFmtId="0" fontId="24" fillId="0" borderId="17" xfId="8" applyFont="1" applyBorder="1" applyAlignment="1">
      <alignment horizontal="center" vertical="center"/>
    </xf>
    <xf numFmtId="0" fontId="27" fillId="8" borderId="17" xfId="8" applyFont="1" applyFill="1" applyBorder="1" applyAlignment="1">
      <alignment horizontal="center"/>
    </xf>
    <xf numFmtId="0" fontId="7" fillId="0" borderId="5" xfId="9" applyFont="1" applyBorder="1"/>
    <xf numFmtId="0" fontId="9" fillId="0" borderId="5" xfId="9" applyFont="1" applyBorder="1"/>
    <xf numFmtId="0" fontId="27" fillId="0" borderId="6" xfId="9" applyFont="1" applyBorder="1" applyAlignment="1">
      <alignment horizontal="left"/>
    </xf>
    <xf numFmtId="0" fontId="9" fillId="0" borderId="1" xfId="9" applyFont="1" applyBorder="1" applyAlignment="1">
      <alignment horizontal="center"/>
    </xf>
    <xf numFmtId="0" fontId="7" fillId="0" borderId="1" xfId="9" applyFont="1" applyBorder="1"/>
    <xf numFmtId="0" fontId="31" fillId="0" borderId="1" xfId="4" applyFont="1" applyBorder="1"/>
    <xf numFmtId="0" fontId="9" fillId="0" borderId="1" xfId="9" applyFont="1" applyBorder="1"/>
    <xf numFmtId="0" fontId="32" fillId="3" borderId="1" xfId="4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0" borderId="1" xfId="4" applyFont="1" applyBorder="1" applyAlignment="1">
      <alignment horizontal="center"/>
    </xf>
    <xf numFmtId="0" fontId="7" fillId="0" borderId="9" xfId="4" applyFont="1" applyBorder="1" applyAlignment="1">
      <alignment horizontal="left"/>
    </xf>
    <xf numFmtId="0" fontId="13" fillId="3" borderId="1" xfId="4" applyFont="1" applyFill="1" applyBorder="1"/>
    <xf numFmtId="4" fontId="12" fillId="3" borderId="10" xfId="9" applyNumberFormat="1" applyFont="1" applyFill="1" applyBorder="1"/>
    <xf numFmtId="0" fontId="33" fillId="0" borderId="1" xfId="4" applyFont="1" applyBorder="1"/>
    <xf numFmtId="0" fontId="33" fillId="0" borderId="1" xfId="4" applyFont="1" applyBorder="1" applyAlignment="1">
      <alignment horizontal="center"/>
    </xf>
    <xf numFmtId="0" fontId="7" fillId="0" borderId="1" xfId="9" applyFont="1" applyBorder="1" applyAlignment="1">
      <alignment horizontal="center"/>
    </xf>
    <xf numFmtId="0" fontId="13" fillId="3" borderId="1" xfId="9" applyFont="1" applyFill="1" applyBorder="1"/>
    <xf numFmtId="0" fontId="13" fillId="3" borderId="1" xfId="9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34" fillId="3" borderId="1" xfId="4" applyFont="1" applyFill="1" applyBorder="1"/>
    <xf numFmtId="0" fontId="31" fillId="3" borderId="1" xfId="4" applyFont="1" applyFill="1" applyBorder="1"/>
    <xf numFmtId="0" fontId="7" fillId="3" borderId="1" xfId="9" applyFont="1" applyFill="1" applyBorder="1" applyAlignment="1">
      <alignment horizontal="center"/>
    </xf>
    <xf numFmtId="0" fontId="35" fillId="0" borderId="1" xfId="4" applyFont="1" applyBorder="1"/>
    <xf numFmtId="0" fontId="32" fillId="3" borderId="21" xfId="4" applyFont="1" applyFill="1" applyBorder="1"/>
    <xf numFmtId="0" fontId="8" fillId="7" borderId="17" xfId="9" applyFont="1" applyFill="1" applyBorder="1" applyAlignment="1">
      <alignment horizontal="center"/>
    </xf>
    <xf numFmtId="0" fontId="7" fillId="7" borderId="18" xfId="9" applyFont="1" applyFill="1" applyBorder="1" applyAlignment="1">
      <alignment horizontal="center"/>
    </xf>
    <xf numFmtId="0" fontId="7" fillId="7" borderId="18" xfId="9" applyFont="1" applyFill="1" applyBorder="1"/>
    <xf numFmtId="0" fontId="7" fillId="7" borderId="20" xfId="9" applyFont="1" applyFill="1" applyBorder="1" applyAlignment="1">
      <alignment horizontal="left"/>
    </xf>
    <xf numFmtId="0" fontId="27" fillId="0" borderId="0" xfId="9" applyFont="1" applyAlignment="1">
      <alignment horizontal="center"/>
    </xf>
    <xf numFmtId="0" fontId="4" fillId="0" borderId="0" xfId="9" applyAlignment="1">
      <alignment horizontal="left"/>
    </xf>
    <xf numFmtId="0" fontId="14" fillId="0" borderId="0" xfId="5" applyFont="1" applyAlignment="1">
      <alignment horizontal="left"/>
    </xf>
    <xf numFmtId="4" fontId="12" fillId="4" borderId="61" xfId="2" applyNumberFormat="1" applyFont="1" applyFill="1" applyBorder="1"/>
    <xf numFmtId="0" fontId="18" fillId="0" borderId="0" xfId="5" applyFont="1" applyAlignment="1">
      <alignment horizontal="left"/>
    </xf>
    <xf numFmtId="3" fontId="36" fillId="0" borderId="0" xfId="5" applyNumberFormat="1" applyFont="1" applyAlignment="1">
      <alignment horizontal="center"/>
    </xf>
    <xf numFmtId="0" fontId="15" fillId="0" borderId="66" xfId="0" applyFont="1" applyBorder="1"/>
    <xf numFmtId="4" fontId="12" fillId="3" borderId="9" xfId="2" applyNumberFormat="1" applyFont="1" applyFill="1" applyBorder="1"/>
    <xf numFmtId="4" fontId="12" fillId="3" borderId="13" xfId="2" applyNumberFormat="1" applyFont="1" applyFill="1" applyBorder="1"/>
    <xf numFmtId="4" fontId="22" fillId="8" borderId="56" xfId="5" applyNumberFormat="1" applyFont="1" applyFill="1" applyBorder="1" applyAlignment="1">
      <alignment horizontal="center"/>
    </xf>
    <xf numFmtId="0" fontId="8" fillId="3" borderId="37" xfId="9" applyFont="1" applyFill="1" applyBorder="1"/>
    <xf numFmtId="3" fontId="12" fillId="4" borderId="12" xfId="2" applyNumberFormat="1" applyFont="1" applyFill="1" applyBorder="1" applyAlignment="1">
      <alignment horizontal="center" vertical="center" wrapText="1"/>
    </xf>
    <xf numFmtId="3" fontId="14" fillId="0" borderId="21" xfId="0" applyNumberFormat="1" applyFont="1" applyBorder="1" applyAlignment="1">
      <alignment horizontal="center" vertical="center"/>
    </xf>
    <xf numFmtId="3" fontId="14" fillId="0" borderId="21" xfId="0" applyNumberFormat="1" applyFont="1" applyBorder="1" applyAlignment="1">
      <alignment horizontal="center" vertical="center" wrapText="1"/>
    </xf>
    <xf numFmtId="4" fontId="12" fillId="0" borderId="12" xfId="0" applyNumberFormat="1" applyFont="1" applyBorder="1" applyAlignment="1">
      <alignment horizontal="center" vertical="center" wrapText="1"/>
    </xf>
    <xf numFmtId="4" fontId="12" fillId="0" borderId="14" xfId="0" applyNumberFormat="1" applyFont="1" applyBorder="1" applyAlignment="1">
      <alignment horizontal="center" vertical="center" wrapText="1"/>
    </xf>
    <xf numFmtId="4" fontId="24" fillId="0" borderId="21" xfId="0" applyNumberFormat="1" applyFont="1" applyBorder="1" applyAlignment="1">
      <alignment horizontal="center" vertical="center" wrapText="1"/>
    </xf>
    <xf numFmtId="4" fontId="24" fillId="0" borderId="30" xfId="0" applyNumberFormat="1" applyFont="1" applyBorder="1" applyAlignment="1">
      <alignment horizontal="center" vertical="center" wrapText="1"/>
    </xf>
    <xf numFmtId="4" fontId="24" fillId="0" borderId="27" xfId="0" applyNumberFormat="1" applyFont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36" fillId="0" borderId="23" xfId="5" applyNumberFormat="1" applyFont="1" applyBorder="1"/>
    <xf numFmtId="3" fontId="36" fillId="0" borderId="24" xfId="5" applyNumberFormat="1" applyFont="1" applyBorder="1"/>
    <xf numFmtId="4" fontId="36" fillId="0" borderId="24" xfId="5" applyNumberFormat="1" applyFont="1" applyBorder="1"/>
    <xf numFmtId="4" fontId="27" fillId="0" borderId="24" xfId="5" applyNumberFormat="1" applyFont="1" applyBorder="1"/>
    <xf numFmtId="3" fontId="8" fillId="0" borderId="46" xfId="5" applyNumberFormat="1" applyFont="1" applyBorder="1"/>
    <xf numFmtId="3" fontId="8" fillId="0" borderId="24" xfId="5" applyNumberFormat="1" applyFont="1" applyBorder="1"/>
    <xf numFmtId="4" fontId="8" fillId="0" borderId="24" xfId="5" applyNumberFormat="1" applyFont="1" applyBorder="1"/>
    <xf numFmtId="3" fontId="8" fillId="0" borderId="23" xfId="5" applyNumberFormat="1" applyFont="1" applyBorder="1"/>
    <xf numFmtId="4" fontId="8" fillId="0" borderId="25" xfId="5" applyNumberFormat="1" applyFont="1" applyBorder="1"/>
    <xf numFmtId="0" fontId="12" fillId="0" borderId="58" xfId="0" applyFont="1" applyBorder="1" applyAlignment="1">
      <alignment vertical="center" wrapText="1"/>
    </xf>
    <xf numFmtId="3" fontId="36" fillId="0" borderId="33" xfId="5" applyNumberFormat="1" applyFont="1" applyBorder="1"/>
    <xf numFmtId="3" fontId="36" fillId="0" borderId="34" xfId="5" applyNumberFormat="1" applyFont="1" applyBorder="1"/>
    <xf numFmtId="4" fontId="36" fillId="0" borderId="34" xfId="5" applyNumberFormat="1" applyFont="1" applyBorder="1"/>
    <xf numFmtId="4" fontId="27" fillId="0" borderId="34" xfId="5" applyNumberFormat="1" applyFont="1" applyBorder="1"/>
    <xf numFmtId="3" fontId="8" fillId="0" borderId="34" xfId="5" applyNumberFormat="1" applyFont="1" applyBorder="1"/>
    <xf numFmtId="4" fontId="8" fillId="0" borderId="34" xfId="5" applyNumberFormat="1" applyFont="1" applyBorder="1"/>
    <xf numFmtId="4" fontId="8" fillId="0" borderId="35" xfId="5" applyNumberFormat="1" applyFont="1" applyBorder="1"/>
    <xf numFmtId="3" fontId="36" fillId="0" borderId="1" xfId="5" applyNumberFormat="1" applyFont="1" applyBorder="1"/>
    <xf numFmtId="4" fontId="36" fillId="0" borderId="1" xfId="5" applyNumberFormat="1" applyFont="1" applyBorder="1"/>
    <xf numFmtId="4" fontId="27" fillId="0" borderId="1" xfId="5" applyNumberFormat="1" applyFont="1" applyBorder="1"/>
    <xf numFmtId="3" fontId="8" fillId="0" borderId="1" xfId="5" applyNumberFormat="1" applyFont="1" applyBorder="1"/>
    <xf numFmtId="4" fontId="8" fillId="0" borderId="1" xfId="5" applyNumberFormat="1" applyFont="1" applyBorder="1"/>
    <xf numFmtId="3" fontId="36" fillId="0" borderId="8" xfId="5" applyNumberFormat="1" applyFont="1" applyBorder="1"/>
    <xf numFmtId="4" fontId="8" fillId="0" borderId="10" xfId="5" applyNumberFormat="1" applyFont="1" applyBorder="1"/>
    <xf numFmtId="3" fontId="12" fillId="3" borderId="9" xfId="2" applyNumberFormat="1" applyFont="1" applyFill="1" applyBorder="1"/>
    <xf numFmtId="3" fontId="12" fillId="3" borderId="13" xfId="2" applyNumberFormat="1" applyFont="1" applyFill="1" applyBorder="1"/>
    <xf numFmtId="3" fontId="12" fillId="4" borderId="61" xfId="2" applyNumberFormat="1" applyFont="1" applyFill="1" applyBorder="1"/>
    <xf numFmtId="4" fontId="36" fillId="0" borderId="32" xfId="5" applyNumberFormat="1" applyFont="1" applyBorder="1"/>
    <xf numFmtId="4" fontId="36" fillId="0" borderId="9" xfId="5" applyNumberFormat="1" applyFont="1" applyBorder="1"/>
    <xf numFmtId="3" fontId="8" fillId="0" borderId="28" xfId="5" applyNumberFormat="1" applyFont="1" applyBorder="1"/>
    <xf numFmtId="3" fontId="8" fillId="0" borderId="8" xfId="5" applyNumberFormat="1" applyFont="1" applyBorder="1"/>
    <xf numFmtId="4" fontId="21" fillId="0" borderId="6" xfId="0" applyNumberFormat="1" applyFont="1" applyBorder="1"/>
    <xf numFmtId="4" fontId="21" fillId="0" borderId="9" xfId="0" applyNumberFormat="1" applyFont="1" applyBorder="1"/>
    <xf numFmtId="4" fontId="21" fillId="0" borderId="13" xfId="0" applyNumberFormat="1" applyFont="1" applyBorder="1"/>
    <xf numFmtId="3" fontId="37" fillId="0" borderId="0" xfId="5" applyNumberFormat="1" applyFont="1"/>
    <xf numFmtId="4" fontId="37" fillId="0" borderId="0" xfId="5" applyNumberFormat="1" applyFont="1"/>
    <xf numFmtId="4" fontId="37" fillId="0" borderId="55" xfId="5" applyNumberFormat="1" applyFont="1" applyBorder="1"/>
    <xf numFmtId="3" fontId="14" fillId="0" borderId="55" xfId="5" applyNumberFormat="1" applyFont="1" applyBorder="1"/>
    <xf numFmtId="3" fontId="8" fillId="0" borderId="55" xfId="5" applyNumberFormat="1" applyFont="1" applyBorder="1"/>
    <xf numFmtId="3" fontId="7" fillId="0" borderId="55" xfId="5" applyNumberFormat="1" applyFont="1" applyBorder="1"/>
    <xf numFmtId="3" fontId="36" fillId="0" borderId="0" xfId="5" applyNumberFormat="1" applyFont="1" applyAlignment="1">
      <alignment horizontal="right"/>
    </xf>
    <xf numFmtId="3" fontId="14" fillId="0" borderId="0" xfId="5" applyNumberFormat="1" applyFont="1"/>
    <xf numFmtId="3" fontId="8" fillId="0" borderId="0" xfId="5" applyNumberFormat="1" applyFont="1"/>
    <xf numFmtId="3" fontId="7" fillId="0" borderId="0" xfId="5" applyNumberFormat="1" applyFont="1"/>
    <xf numFmtId="4" fontId="8" fillId="0" borderId="0" xfId="5" applyNumberFormat="1" applyFont="1"/>
    <xf numFmtId="3" fontId="14" fillId="3" borderId="1" xfId="5" applyNumberFormat="1" applyFont="1" applyFill="1" applyBorder="1"/>
    <xf numFmtId="4" fontId="14" fillId="3" borderId="1" xfId="5" applyNumberFormat="1" applyFont="1" applyFill="1" applyBorder="1"/>
    <xf numFmtId="3" fontId="14" fillId="3" borderId="1" xfId="5" applyNumberFormat="1" applyFont="1" applyFill="1" applyBorder="1" applyAlignment="1">
      <alignment horizontal="right"/>
    </xf>
    <xf numFmtId="4" fontId="14" fillId="3" borderId="1" xfId="5" applyNumberFormat="1" applyFont="1" applyFill="1" applyBorder="1" applyAlignment="1">
      <alignment horizontal="right"/>
    </xf>
    <xf numFmtId="3" fontId="14" fillId="3" borderId="8" xfId="5" applyNumberFormat="1" applyFont="1" applyFill="1" applyBorder="1"/>
    <xf numFmtId="3" fontId="14" fillId="3" borderId="8" xfId="5" applyNumberFormat="1" applyFont="1" applyFill="1" applyBorder="1" applyAlignment="1">
      <alignment horizontal="right"/>
    </xf>
    <xf numFmtId="3" fontId="14" fillId="3" borderId="28" xfId="5" applyNumberFormat="1" applyFont="1" applyFill="1" applyBorder="1"/>
    <xf numFmtId="3" fontId="14" fillId="3" borderId="28" xfId="5" applyNumberFormat="1" applyFont="1" applyFill="1" applyBorder="1" applyAlignment="1">
      <alignment horizontal="right"/>
    </xf>
    <xf numFmtId="0" fontId="14" fillId="0" borderId="58" xfId="0" applyFont="1" applyBorder="1" applyAlignment="1">
      <alignment horizontal="left"/>
    </xf>
    <xf numFmtId="0" fontId="14" fillId="0" borderId="62" xfId="0" applyFont="1" applyBorder="1" applyAlignment="1">
      <alignment horizontal="left"/>
    </xf>
    <xf numFmtId="4" fontId="36" fillId="0" borderId="36" xfId="5" applyNumberFormat="1" applyFont="1" applyBorder="1"/>
    <xf numFmtId="4" fontId="12" fillId="3" borderId="10" xfId="2" applyNumberFormat="1" applyFont="1" applyFill="1" applyBorder="1"/>
    <xf numFmtId="4" fontId="12" fillId="3" borderId="14" xfId="2" applyNumberFormat="1" applyFont="1" applyFill="1" applyBorder="1"/>
    <xf numFmtId="3" fontId="12" fillId="4" borderId="60" xfId="2" applyNumberFormat="1" applyFont="1" applyFill="1" applyBorder="1"/>
    <xf numFmtId="4" fontId="12" fillId="4" borderId="63" xfId="2" applyNumberFormat="1" applyFont="1" applyFill="1" applyBorder="1"/>
    <xf numFmtId="3" fontId="13" fillId="3" borderId="1" xfId="0" applyNumberFormat="1" applyFont="1" applyFill="1" applyBorder="1" applyAlignment="1">
      <alignment horizontal="right"/>
    </xf>
    <xf numFmtId="4" fontId="13" fillId="3" borderId="1" xfId="0" applyNumberFormat="1" applyFont="1" applyFill="1" applyBorder="1" applyAlignment="1">
      <alignment horizontal="right"/>
    </xf>
    <xf numFmtId="3" fontId="13" fillId="3" borderId="1" xfId="0" applyNumberFormat="1" applyFont="1" applyFill="1" applyBorder="1"/>
    <xf numFmtId="4" fontId="13" fillId="3" borderId="1" xfId="0" applyNumberFormat="1" applyFont="1" applyFill="1" applyBorder="1"/>
    <xf numFmtId="3" fontId="13" fillId="3" borderId="8" xfId="0" applyNumberFormat="1" applyFont="1" applyFill="1" applyBorder="1" applyAlignment="1">
      <alignment horizontal="right"/>
    </xf>
    <xf numFmtId="3" fontId="13" fillId="3" borderId="8" xfId="0" applyNumberFormat="1" applyFont="1" applyFill="1" applyBorder="1"/>
    <xf numFmtId="4" fontId="13" fillId="3" borderId="9" xfId="0" applyNumberFormat="1" applyFont="1" applyFill="1" applyBorder="1" applyAlignment="1">
      <alignment horizontal="right"/>
    </xf>
    <xf numFmtId="4" fontId="13" fillId="3" borderId="9" xfId="0" applyNumberFormat="1" applyFont="1" applyFill="1" applyBorder="1"/>
    <xf numFmtId="3" fontId="13" fillId="3" borderId="28" xfId="0" applyNumberFormat="1" applyFont="1" applyFill="1" applyBorder="1" applyAlignment="1">
      <alignment horizontal="right"/>
    </xf>
    <xf numFmtId="3" fontId="13" fillId="3" borderId="28" xfId="0" applyNumberFormat="1" applyFont="1" applyFill="1" applyBorder="1"/>
    <xf numFmtId="3" fontId="13" fillId="3" borderId="26" xfId="0" applyNumberFormat="1" applyFont="1" applyFill="1" applyBorder="1" applyAlignment="1">
      <alignment horizontal="right"/>
    </xf>
    <xf numFmtId="3" fontId="13" fillId="3" borderId="21" xfId="0" applyNumberFormat="1" applyFont="1" applyFill="1" applyBorder="1" applyAlignment="1">
      <alignment horizontal="right"/>
    </xf>
    <xf numFmtId="4" fontId="13" fillId="3" borderId="21" xfId="0" applyNumberFormat="1" applyFont="1" applyFill="1" applyBorder="1" applyAlignment="1">
      <alignment horizontal="right"/>
    </xf>
    <xf numFmtId="4" fontId="13" fillId="3" borderId="30" xfId="0" applyNumberFormat="1" applyFont="1" applyFill="1" applyBorder="1" applyAlignment="1">
      <alignment horizontal="right"/>
    </xf>
    <xf numFmtId="4" fontId="13" fillId="3" borderId="27" xfId="0" applyNumberFormat="1" applyFont="1" applyFill="1" applyBorder="1" applyAlignment="1">
      <alignment horizontal="right"/>
    </xf>
    <xf numFmtId="3" fontId="13" fillId="3" borderId="29" xfId="0" applyNumberFormat="1" applyFont="1" applyFill="1" applyBorder="1" applyAlignment="1">
      <alignment horizontal="right"/>
    </xf>
    <xf numFmtId="3" fontId="13" fillId="4" borderId="17" xfId="0" applyNumberFormat="1" applyFont="1" applyFill="1" applyBorder="1" applyAlignment="1">
      <alignment horizontal="right"/>
    </xf>
    <xf numFmtId="3" fontId="13" fillId="4" borderId="18" xfId="0" applyNumberFormat="1" applyFont="1" applyFill="1" applyBorder="1" applyAlignment="1">
      <alignment horizontal="right"/>
    </xf>
    <xf numFmtId="4" fontId="13" fillId="4" borderId="18" xfId="0" applyNumberFormat="1" applyFont="1" applyFill="1" applyBorder="1" applyAlignment="1">
      <alignment horizontal="right"/>
    </xf>
    <xf numFmtId="4" fontId="13" fillId="4" borderId="20" xfId="0" applyNumberFormat="1" applyFont="1" applyFill="1" applyBorder="1" applyAlignment="1">
      <alignment horizontal="right"/>
    </xf>
    <xf numFmtId="4" fontId="13" fillId="4" borderId="19" xfId="0" applyNumberFormat="1" applyFont="1" applyFill="1" applyBorder="1" applyAlignment="1">
      <alignment horizontal="right"/>
    </xf>
    <xf numFmtId="3" fontId="13" fillId="4" borderId="22" xfId="0" applyNumberFormat="1" applyFont="1" applyFill="1" applyBorder="1" applyAlignment="1">
      <alignment horizontal="right"/>
    </xf>
    <xf numFmtId="3" fontId="13" fillId="3" borderId="26" xfId="0" applyNumberFormat="1" applyFont="1" applyFill="1" applyBorder="1"/>
    <xf numFmtId="3" fontId="13" fillId="3" borderId="21" xfId="0" applyNumberFormat="1" applyFont="1" applyFill="1" applyBorder="1"/>
    <xf numFmtId="4" fontId="13" fillId="3" borderId="21" xfId="0" applyNumberFormat="1" applyFont="1" applyFill="1" applyBorder="1"/>
    <xf numFmtId="4" fontId="13" fillId="3" borderId="30" xfId="0" applyNumberFormat="1" applyFont="1" applyFill="1" applyBorder="1"/>
    <xf numFmtId="4" fontId="13" fillId="3" borderId="27" xfId="0" applyNumberFormat="1" applyFont="1" applyFill="1" applyBorder="1"/>
    <xf numFmtId="3" fontId="13" fillId="3" borderId="29" xfId="0" applyNumberFormat="1" applyFont="1" applyFill="1" applyBorder="1"/>
    <xf numFmtId="3" fontId="13" fillId="4" borderId="17" xfId="0" applyNumberFormat="1" applyFont="1" applyFill="1" applyBorder="1"/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3" fontId="13" fillId="4" borderId="22" xfId="0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24" fillId="3" borderId="1" xfId="9" applyNumberFormat="1" applyFont="1" applyFill="1" applyBorder="1"/>
    <xf numFmtId="4" fontId="24" fillId="3" borderId="1" xfId="9" applyNumberFormat="1" applyFont="1" applyFill="1" applyBorder="1"/>
    <xf numFmtId="3" fontId="13" fillId="3" borderId="8" xfId="9" applyNumberFormat="1" applyFont="1" applyFill="1" applyBorder="1"/>
    <xf numFmtId="3" fontId="24" fillId="3" borderId="8" xfId="9" applyNumberFormat="1" applyFont="1" applyFill="1" applyBorder="1"/>
    <xf numFmtId="3" fontId="13" fillId="3" borderId="28" xfId="9" applyNumberFormat="1" applyFont="1" applyFill="1" applyBorder="1"/>
    <xf numFmtId="3" fontId="24" fillId="3" borderId="28" xfId="9" applyNumberFormat="1" applyFont="1" applyFill="1" applyBorder="1"/>
    <xf numFmtId="3" fontId="24" fillId="3" borderId="21" xfId="9" applyNumberFormat="1" applyFont="1" applyFill="1" applyBorder="1"/>
    <xf numFmtId="4" fontId="24" fillId="3" borderId="21" xfId="9" applyNumberFormat="1" applyFont="1" applyFill="1" applyBorder="1"/>
    <xf numFmtId="4" fontId="24" fillId="3" borderId="27" xfId="9" applyNumberFormat="1" applyFont="1" applyFill="1" applyBorder="1"/>
    <xf numFmtId="3" fontId="24" fillId="3" borderId="29" xfId="9" applyNumberFormat="1" applyFont="1" applyFill="1" applyBorder="1"/>
    <xf numFmtId="3" fontId="24" fillId="5" borderId="18" xfId="9" applyNumberFormat="1" applyFont="1" applyFill="1" applyBorder="1"/>
    <xf numFmtId="4" fontId="24" fillId="5" borderId="18" xfId="9" applyNumberFormat="1" applyFont="1" applyFill="1" applyBorder="1"/>
    <xf numFmtId="4" fontId="24" fillId="5" borderId="19" xfId="9" applyNumberFormat="1" applyFont="1" applyFill="1" applyBorder="1"/>
    <xf numFmtId="3" fontId="24" fillId="5" borderId="22" xfId="9" applyNumberFormat="1" applyFont="1" applyFill="1" applyBorder="1"/>
    <xf numFmtId="3" fontId="14" fillId="3" borderId="1" xfId="9" applyNumberFormat="1" applyFont="1" applyFill="1" applyBorder="1"/>
    <xf numFmtId="4" fontId="14" fillId="3" borderId="1" xfId="9" applyNumberFormat="1" applyFont="1" applyFill="1" applyBorder="1"/>
    <xf numFmtId="3" fontId="14" fillId="3" borderId="1" xfId="9" applyNumberFormat="1" applyFont="1" applyFill="1" applyBorder="1" applyAlignment="1">
      <alignment horizontal="right"/>
    </xf>
    <xf numFmtId="4" fontId="14" fillId="3" borderId="1" xfId="9" applyNumberFormat="1" applyFont="1" applyFill="1" applyBorder="1" applyAlignment="1">
      <alignment horizontal="right"/>
    </xf>
    <xf numFmtId="3" fontId="14" fillId="3" borderId="8" xfId="9" applyNumberFormat="1" applyFont="1" applyFill="1" applyBorder="1"/>
    <xf numFmtId="3" fontId="14" fillId="3" borderId="8" xfId="9" applyNumberFormat="1" applyFont="1" applyFill="1" applyBorder="1" applyAlignment="1">
      <alignment horizontal="right"/>
    </xf>
    <xf numFmtId="3" fontId="14" fillId="3" borderId="28" xfId="9" applyNumberFormat="1" applyFont="1" applyFill="1" applyBorder="1"/>
    <xf numFmtId="3" fontId="14" fillId="3" borderId="28" xfId="9" applyNumberFormat="1" applyFont="1" applyFill="1" applyBorder="1" applyAlignment="1">
      <alignment horizontal="right"/>
    </xf>
    <xf numFmtId="0" fontId="14" fillId="0" borderId="69" xfId="0" applyFont="1" applyBorder="1" applyAlignment="1">
      <alignment horizontal="left"/>
    </xf>
    <xf numFmtId="0" fontId="14" fillId="0" borderId="68" xfId="0" applyFont="1" applyBorder="1" applyAlignment="1">
      <alignment horizontal="left"/>
    </xf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 applyAlignment="1">
      <alignment horizontal="right"/>
    </xf>
    <xf numFmtId="3" fontId="13" fillId="3" borderId="28" xfId="9" applyNumberFormat="1" applyFont="1" applyFill="1" applyBorder="1" applyAlignment="1">
      <alignment horizontal="right"/>
    </xf>
    <xf numFmtId="3" fontId="13" fillId="3" borderId="21" xfId="9" applyNumberFormat="1" applyFont="1" applyFill="1" applyBorder="1"/>
    <xf numFmtId="4" fontId="13" fillId="3" borderId="21" xfId="9" applyNumberFormat="1" applyFont="1" applyFill="1" applyBorder="1"/>
    <xf numFmtId="4" fontId="13" fillId="3" borderId="27" xfId="9" applyNumberFormat="1" applyFont="1" applyFill="1" applyBorder="1"/>
    <xf numFmtId="3" fontId="13" fillId="3" borderId="29" xfId="9" applyNumberFormat="1" applyFont="1" applyFill="1" applyBorder="1"/>
    <xf numFmtId="3" fontId="13" fillId="7" borderId="17" xfId="9" applyNumberFormat="1" applyFont="1" applyFill="1" applyBorder="1"/>
    <xf numFmtId="3" fontId="13" fillId="7" borderId="18" xfId="9" applyNumberFormat="1" applyFont="1" applyFill="1" applyBorder="1"/>
    <xf numFmtId="4" fontId="13" fillId="7" borderId="18" xfId="9" applyNumberFormat="1" applyFont="1" applyFill="1" applyBorder="1"/>
    <xf numFmtId="4" fontId="13" fillId="7" borderId="19" xfId="9" applyNumberFormat="1" applyFont="1" applyFill="1" applyBorder="1"/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12" fillId="3" borderId="8" xfId="9" applyNumberFormat="1" applyFont="1" applyFill="1" applyBorder="1" applyAlignment="1">
      <alignment horizontal="right"/>
    </xf>
    <xf numFmtId="3" fontId="12" fillId="3" borderId="8" xfId="9" applyNumberFormat="1" applyFont="1" applyFill="1" applyBorder="1"/>
    <xf numFmtId="3" fontId="12" fillId="3" borderId="28" xfId="9" applyNumberFormat="1" applyFont="1" applyFill="1" applyBorder="1" applyAlignment="1">
      <alignment horizontal="right"/>
    </xf>
    <xf numFmtId="3" fontId="12" fillId="3" borderId="28" xfId="9" applyNumberFormat="1" applyFont="1" applyFill="1" applyBorder="1"/>
    <xf numFmtId="3" fontId="8" fillId="0" borderId="4" xfId="0" applyNumberFormat="1" applyFont="1" applyBorder="1"/>
    <xf numFmtId="3" fontId="8" fillId="0" borderId="5" xfId="0" applyNumberFormat="1" applyFont="1" applyBorder="1"/>
    <xf numFmtId="3" fontId="8" fillId="0" borderId="37" xfId="0" applyNumberFormat="1" applyFont="1" applyBorder="1"/>
    <xf numFmtId="4" fontId="36" fillId="0" borderId="0" xfId="8" applyNumberFormat="1" applyFont="1" applyAlignment="1">
      <alignment horizontal="center"/>
    </xf>
    <xf numFmtId="4" fontId="8" fillId="0" borderId="5" xfId="0" applyNumberFormat="1" applyFont="1" applyBorder="1"/>
    <xf numFmtId="4" fontId="8" fillId="0" borderId="6" xfId="0" applyNumberFormat="1" applyFont="1" applyBorder="1"/>
    <xf numFmtId="4" fontId="36" fillId="0" borderId="25" xfId="5" applyNumberFormat="1" applyFont="1" applyBorder="1"/>
    <xf numFmtId="4" fontId="8" fillId="0" borderId="7" xfId="0" applyNumberFormat="1" applyFont="1" applyBorder="1"/>
    <xf numFmtId="0" fontId="5" fillId="0" borderId="0" xfId="5" applyAlignment="1">
      <alignment horizontal="right"/>
    </xf>
    <xf numFmtId="3" fontId="14" fillId="6" borderId="47" xfId="5" applyNumberFormat="1" applyFont="1" applyFill="1" applyBorder="1"/>
    <xf numFmtId="4" fontId="14" fillId="6" borderId="47" xfId="5" applyNumberFormat="1" applyFont="1" applyFill="1" applyBorder="1"/>
    <xf numFmtId="3" fontId="27" fillId="0" borderId="1" xfId="5" applyNumberFormat="1" applyFont="1" applyBorder="1"/>
    <xf numFmtId="3" fontId="14" fillId="3" borderId="12" xfId="5" applyNumberFormat="1" applyFont="1" applyFill="1" applyBorder="1"/>
    <xf numFmtId="4" fontId="14" fillId="3" borderId="12" xfId="5" applyNumberFormat="1" applyFont="1" applyFill="1" applyBorder="1"/>
    <xf numFmtId="4" fontId="14" fillId="3" borderId="14" xfId="5" applyNumberFormat="1" applyFont="1" applyFill="1" applyBorder="1"/>
    <xf numFmtId="3" fontId="5" fillId="0" borderId="0" xfId="5" applyNumberFormat="1" applyAlignment="1">
      <alignment horizontal="right"/>
    </xf>
    <xf numFmtId="0" fontId="27" fillId="0" borderId="0" xfId="5" applyFont="1" applyAlignment="1">
      <alignment horizontal="right"/>
    </xf>
    <xf numFmtId="0" fontId="27" fillId="9" borderId="1" xfId="9" applyFont="1" applyFill="1" applyBorder="1"/>
    <xf numFmtId="3" fontId="24" fillId="5" borderId="38" xfId="9" applyNumberFormat="1" applyFont="1" applyFill="1" applyBorder="1"/>
    <xf numFmtId="3" fontId="24" fillId="5" borderId="47" xfId="9" applyNumberFormat="1" applyFont="1" applyFill="1" applyBorder="1"/>
    <xf numFmtId="4" fontId="24" fillId="5" borderId="47" xfId="9" applyNumberFormat="1" applyFont="1" applyFill="1" applyBorder="1"/>
    <xf numFmtId="4" fontId="24" fillId="5" borderId="61" xfId="9" applyNumberFormat="1" applyFont="1" applyFill="1" applyBorder="1"/>
    <xf numFmtId="3" fontId="24" fillId="3" borderId="11" xfId="9" applyNumberFormat="1" applyFont="1" applyFill="1" applyBorder="1"/>
    <xf numFmtId="3" fontId="24" fillId="3" borderId="12" xfId="9" applyNumberFormat="1" applyFont="1" applyFill="1" applyBorder="1"/>
    <xf numFmtId="4" fontId="24" fillId="3" borderId="12" xfId="9" applyNumberFormat="1" applyFont="1" applyFill="1" applyBorder="1"/>
    <xf numFmtId="4" fontId="15" fillId="4" borderId="47" xfId="0" applyNumberFormat="1" applyFont="1" applyFill="1" applyBorder="1"/>
    <xf numFmtId="4" fontId="14" fillId="0" borderId="45" xfId="5" applyNumberFormat="1" applyFont="1" applyBorder="1"/>
    <xf numFmtId="4" fontId="22" fillId="8" borderId="22" xfId="5" applyNumberFormat="1" applyFont="1" applyFill="1" applyBorder="1" applyAlignment="1">
      <alignment horizontal="center"/>
    </xf>
    <xf numFmtId="3" fontId="8" fillId="0" borderId="56" xfId="5" applyNumberFormat="1" applyFont="1" applyBorder="1"/>
    <xf numFmtId="3" fontId="12" fillId="3" borderId="48" xfId="2" applyNumberFormat="1" applyFont="1" applyFill="1" applyBorder="1"/>
    <xf numFmtId="3" fontId="12" fillId="3" borderId="71" xfId="2" applyNumberFormat="1" applyFont="1" applyFill="1" applyBorder="1"/>
    <xf numFmtId="3" fontId="12" fillId="3" borderId="1" xfId="2" applyNumberFormat="1" applyFont="1" applyFill="1" applyBorder="1"/>
    <xf numFmtId="3" fontId="12" fillId="3" borderId="8" xfId="2" applyNumberFormat="1" applyFont="1" applyFill="1" applyBorder="1"/>
    <xf numFmtId="3" fontId="12" fillId="3" borderId="11" xfId="2" applyNumberFormat="1" applyFont="1" applyFill="1" applyBorder="1"/>
    <xf numFmtId="3" fontId="12" fillId="3" borderId="12" xfId="2" applyNumberFormat="1" applyFont="1" applyFill="1" applyBorder="1"/>
    <xf numFmtId="3" fontId="22" fillId="8" borderId="22" xfId="5" applyNumberFormat="1" applyFont="1" applyFill="1" applyBorder="1" applyAlignment="1">
      <alignment horizontal="center"/>
    </xf>
    <xf numFmtId="3" fontId="14" fillId="0" borderId="0" xfId="0" applyNumberFormat="1" applyFont="1" applyAlignment="1">
      <alignment horizontal="left" vertical="center" wrapText="1"/>
    </xf>
    <xf numFmtId="3" fontId="41" fillId="0" borderId="0" xfId="0" applyNumberFormat="1" applyFont="1" applyAlignment="1">
      <alignment horizontal="left" vertical="center" wrapText="1"/>
    </xf>
    <xf numFmtId="4" fontId="15" fillId="4" borderId="63" xfId="0" applyNumberFormat="1" applyFont="1" applyFill="1" applyBorder="1"/>
    <xf numFmtId="4" fontId="14" fillId="0" borderId="0" xfId="5" applyNumberFormat="1" applyFont="1"/>
    <xf numFmtId="3" fontId="12" fillId="4" borderId="45" xfId="2" applyNumberFormat="1" applyFont="1" applyFill="1" applyBorder="1"/>
    <xf numFmtId="3" fontId="14" fillId="0" borderId="41" xfId="0" applyNumberFormat="1" applyFont="1" applyBorder="1" applyAlignment="1">
      <alignment horizontal="center" vertical="center" wrapText="1"/>
    </xf>
    <xf numFmtId="3" fontId="22" fillId="8" borderId="56" xfId="5" applyNumberFormat="1" applyFont="1" applyFill="1" applyBorder="1" applyAlignment="1">
      <alignment horizontal="center"/>
    </xf>
    <xf numFmtId="3" fontId="14" fillId="6" borderId="38" xfId="5" applyNumberFormat="1" applyFont="1" applyFill="1" applyBorder="1"/>
    <xf numFmtId="3" fontId="14" fillId="3" borderId="11" xfId="5" applyNumberFormat="1" applyFont="1" applyFill="1" applyBorder="1"/>
    <xf numFmtId="4" fontId="36" fillId="0" borderId="10" xfId="5" applyNumberFormat="1" applyFont="1" applyBorder="1"/>
    <xf numFmtId="3" fontId="36" fillId="0" borderId="28" xfId="5" applyNumberFormat="1" applyFont="1" applyBorder="1"/>
    <xf numFmtId="3" fontId="13" fillId="4" borderId="38" xfId="0" applyNumberFormat="1" applyFont="1" applyFill="1" applyBorder="1" applyAlignment="1">
      <alignment horizontal="right"/>
    </xf>
    <xf numFmtId="3" fontId="13" fillId="4" borderId="47" xfId="0" applyNumberFormat="1" applyFont="1" applyFill="1" applyBorder="1" applyAlignment="1">
      <alignment horizontal="right"/>
    </xf>
    <xf numFmtId="4" fontId="13" fillId="4" borderId="47" xfId="0" applyNumberFormat="1" applyFont="1" applyFill="1" applyBorder="1" applyAlignment="1">
      <alignment horizontal="right"/>
    </xf>
    <xf numFmtId="4" fontId="13" fillId="4" borderId="63" xfId="0" applyNumberFormat="1" applyFont="1" applyFill="1" applyBorder="1" applyAlignment="1">
      <alignment horizontal="right"/>
    </xf>
    <xf numFmtId="3" fontId="13" fillId="3" borderId="11" xfId="0" applyNumberFormat="1" applyFont="1" applyFill="1" applyBorder="1"/>
    <xf numFmtId="3" fontId="13" fillId="3" borderId="12" xfId="0" applyNumberFormat="1" applyFont="1" applyFill="1" applyBorder="1"/>
    <xf numFmtId="4" fontId="13" fillId="3" borderId="12" xfId="0" applyNumberFormat="1" applyFont="1" applyFill="1" applyBorder="1"/>
    <xf numFmtId="4" fontId="13" fillId="3" borderId="14" xfId="0" applyNumberFormat="1" applyFont="1" applyFill="1" applyBorder="1"/>
    <xf numFmtId="3" fontId="13" fillId="4" borderId="47" xfId="0" applyNumberFormat="1" applyFont="1" applyFill="1" applyBorder="1"/>
    <xf numFmtId="4" fontId="13" fillId="4" borderId="47" xfId="0" applyNumberFormat="1" applyFont="1" applyFill="1" applyBorder="1"/>
    <xf numFmtId="4" fontId="13" fillId="4" borderId="63" xfId="0" applyNumberFormat="1" applyFont="1" applyFill="1" applyBorder="1"/>
    <xf numFmtId="4" fontId="24" fillId="5" borderId="63" xfId="9" applyNumberFormat="1" applyFont="1" applyFill="1" applyBorder="1"/>
    <xf numFmtId="4" fontId="24" fillId="3" borderId="14" xfId="9" applyNumberFormat="1" applyFont="1" applyFill="1" applyBorder="1"/>
    <xf numFmtId="3" fontId="13" fillId="7" borderId="38" xfId="9" applyNumberFormat="1" applyFont="1" applyFill="1" applyBorder="1"/>
    <xf numFmtId="3" fontId="13" fillId="7" borderId="47" xfId="9" applyNumberFormat="1" applyFont="1" applyFill="1" applyBorder="1"/>
    <xf numFmtId="4" fontId="13" fillId="7" borderId="47" xfId="9" applyNumberFormat="1" applyFont="1" applyFill="1" applyBorder="1"/>
    <xf numFmtId="3" fontId="13" fillId="3" borderId="11" xfId="9" applyNumberFormat="1" applyFont="1" applyFill="1" applyBorder="1"/>
    <xf numFmtId="3" fontId="13" fillId="3" borderId="12" xfId="9" applyNumberFormat="1" applyFont="1" applyFill="1" applyBorder="1"/>
    <xf numFmtId="4" fontId="13" fillId="3" borderId="12" xfId="9" applyNumberFormat="1" applyFont="1" applyFill="1" applyBorder="1"/>
    <xf numFmtId="4" fontId="13" fillId="3" borderId="14" xfId="9" applyNumberFormat="1" applyFont="1" applyFill="1" applyBorder="1"/>
    <xf numFmtId="3" fontId="9" fillId="0" borderId="1" xfId="0" applyNumberFormat="1" applyFont="1" applyBorder="1"/>
    <xf numFmtId="3" fontId="13" fillId="3" borderId="8" xfId="5" applyNumberFormat="1" applyFont="1" applyFill="1" applyBorder="1"/>
    <xf numFmtId="3" fontId="39" fillId="7" borderId="47" xfId="5" applyNumberFormat="1" applyFont="1" applyFill="1" applyBorder="1"/>
    <xf numFmtId="4" fontId="39" fillId="7" borderId="47" xfId="5" applyNumberFormat="1" applyFont="1" applyFill="1" applyBorder="1"/>
    <xf numFmtId="4" fontId="39" fillId="7" borderId="63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3" fontId="37" fillId="3" borderId="8" xfId="5" applyNumberFormat="1" applyFont="1" applyFill="1" applyBorder="1"/>
    <xf numFmtId="3" fontId="13" fillId="3" borderId="11" xfId="5" applyNumberFormat="1" applyFont="1" applyFill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0" fontId="27" fillId="0" borderId="0" xfId="5" applyFont="1" applyAlignment="1">
      <alignment horizontal="left"/>
    </xf>
    <xf numFmtId="1" fontId="8" fillId="0" borderId="0" xfId="0" applyNumberFormat="1" applyFont="1" applyAlignment="1">
      <alignment horizontal="right"/>
    </xf>
    <xf numFmtId="3" fontId="27" fillId="0" borderId="0" xfId="5" applyNumberFormat="1" applyFont="1" applyAlignment="1">
      <alignment horizontal="center"/>
    </xf>
    <xf numFmtId="3" fontId="27" fillId="0" borderId="1" xfId="5" applyNumberFormat="1" applyFont="1" applyBorder="1" applyAlignment="1">
      <alignment horizontal="right"/>
    </xf>
    <xf numFmtId="4" fontId="27" fillId="0" borderId="1" xfId="5" applyNumberFormat="1" applyFont="1" applyBorder="1" applyAlignment="1">
      <alignment horizontal="right"/>
    </xf>
    <xf numFmtId="4" fontId="27" fillId="0" borderId="10" xfId="5" applyNumberFormat="1" applyFont="1" applyBorder="1"/>
    <xf numFmtId="3" fontId="39" fillId="7" borderId="38" xfId="5" applyNumberFormat="1" applyFont="1" applyFill="1" applyBorder="1"/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37" fillId="3" borderId="28" xfId="5" applyNumberFormat="1" applyFont="1" applyFill="1" applyBorder="1"/>
    <xf numFmtId="3" fontId="13" fillId="3" borderId="41" xfId="5" applyNumberFormat="1" applyFont="1" applyFill="1" applyBorder="1"/>
    <xf numFmtId="3" fontId="7" fillId="0" borderId="1" xfId="0" applyNumberFormat="1" applyFont="1" applyBorder="1"/>
    <xf numFmtId="4" fontId="7" fillId="0" borderId="1" xfId="0" applyNumberFormat="1" applyFont="1" applyBorder="1"/>
    <xf numFmtId="3" fontId="7" fillId="0" borderId="24" xfId="0" applyNumberFormat="1" applyFont="1" applyBorder="1"/>
    <xf numFmtId="4" fontId="7" fillId="0" borderId="24" xfId="0" applyNumberFormat="1" applyFont="1" applyBorder="1"/>
    <xf numFmtId="4" fontId="14" fillId="3" borderId="9" xfId="5" applyNumberFormat="1" applyFont="1" applyFill="1" applyBorder="1"/>
    <xf numFmtId="4" fontId="14" fillId="3" borderId="9" xfId="5" applyNumberFormat="1" applyFont="1" applyFill="1" applyBorder="1" applyAlignment="1">
      <alignment horizontal="right"/>
    </xf>
    <xf numFmtId="4" fontId="14" fillId="3" borderId="13" xfId="5" applyNumberFormat="1" applyFont="1" applyFill="1" applyBorder="1"/>
    <xf numFmtId="4" fontId="13" fillId="4" borderId="19" xfId="0" applyNumberFormat="1" applyFont="1" applyFill="1" applyBorder="1"/>
    <xf numFmtId="3" fontId="13" fillId="4" borderId="70" xfId="0" applyNumberFormat="1" applyFont="1" applyFill="1" applyBorder="1"/>
    <xf numFmtId="2" fontId="36" fillId="0" borderId="24" xfId="5" applyNumberFormat="1" applyFont="1" applyBorder="1"/>
    <xf numFmtId="2" fontId="27" fillId="0" borderId="24" xfId="5" applyNumberFormat="1" applyFont="1" applyBorder="1"/>
    <xf numFmtId="2" fontId="36" fillId="0" borderId="1" xfId="5" applyNumberFormat="1" applyFont="1" applyBorder="1"/>
    <xf numFmtId="2" fontId="27" fillId="0" borderId="1" xfId="5" applyNumberFormat="1" applyFont="1" applyBorder="1"/>
    <xf numFmtId="0" fontId="8" fillId="0" borderId="1" xfId="0" applyFont="1" applyBorder="1" applyProtection="1">
      <protection locked="0"/>
    </xf>
    <xf numFmtId="0" fontId="14" fillId="3" borderId="1" xfId="0" applyFont="1" applyFill="1" applyBorder="1" applyProtection="1">
      <protection locked="0"/>
    </xf>
    <xf numFmtId="2" fontId="13" fillId="3" borderId="1" xfId="9" applyNumberFormat="1" applyFont="1" applyFill="1" applyBorder="1"/>
    <xf numFmtId="2" fontId="24" fillId="3" borderId="1" xfId="9" applyNumberFormat="1" applyFont="1" applyFill="1" applyBorder="1"/>
    <xf numFmtId="2" fontId="24" fillId="3" borderId="12" xfId="9" applyNumberFormat="1" applyFont="1" applyFill="1" applyBorder="1"/>
    <xf numFmtId="4" fontId="14" fillId="3" borderId="28" xfId="9" applyNumberFormat="1" applyFont="1" applyFill="1" applyBorder="1"/>
    <xf numFmtId="0" fontId="44" fillId="0" borderId="0" xfId="5" applyFont="1" applyAlignment="1">
      <alignment horizontal="left"/>
    </xf>
    <xf numFmtId="0" fontId="44" fillId="0" borderId="0" xfId="5" applyFont="1" applyAlignment="1">
      <alignment horizontal="center"/>
    </xf>
    <xf numFmtId="0" fontId="44" fillId="0" borderId="0" xfId="5" applyFont="1" applyAlignment="1">
      <alignment horizontal="right"/>
    </xf>
    <xf numFmtId="3" fontId="8" fillId="0" borderId="5" xfId="5" applyNumberFormat="1" applyFont="1" applyBorder="1"/>
    <xf numFmtId="3" fontId="12" fillId="4" borderId="38" xfId="0" applyNumberFormat="1" applyFont="1" applyFill="1" applyBorder="1" applyAlignment="1">
      <alignment horizontal="right"/>
    </xf>
    <xf numFmtId="3" fontId="12" fillId="4" borderId="47" xfId="0" applyNumberFormat="1" applyFont="1" applyFill="1" applyBorder="1" applyAlignment="1">
      <alignment horizontal="right"/>
    </xf>
    <xf numFmtId="4" fontId="12" fillId="4" borderId="47" xfId="0" applyNumberFormat="1" applyFont="1" applyFill="1" applyBorder="1" applyAlignment="1">
      <alignment horizontal="right"/>
    </xf>
    <xf numFmtId="4" fontId="12" fillId="4" borderId="61" xfId="0" applyNumberFormat="1" applyFont="1" applyFill="1" applyBorder="1" applyAlignment="1">
      <alignment horizontal="right"/>
    </xf>
    <xf numFmtId="4" fontId="12" fillId="4" borderId="63" xfId="0" applyNumberFormat="1" applyFont="1" applyFill="1" applyBorder="1" applyAlignment="1">
      <alignment horizontal="right"/>
    </xf>
    <xf numFmtId="3" fontId="12" fillId="4" borderId="70" xfId="0" applyNumberFormat="1" applyFont="1" applyFill="1" applyBorder="1" applyAlignment="1">
      <alignment horizontal="right"/>
    </xf>
    <xf numFmtId="3" fontId="36" fillId="0" borderId="11" xfId="5" applyNumberFormat="1" applyFont="1" applyBorder="1"/>
    <xf numFmtId="3" fontId="36" fillId="0" borderId="12" xfId="5" applyNumberFormat="1" applyFont="1" applyBorder="1"/>
    <xf numFmtId="4" fontId="36" fillId="0" borderId="12" xfId="5" applyNumberFormat="1" applyFont="1" applyBorder="1"/>
    <xf numFmtId="4" fontId="36" fillId="0" borderId="14" xfId="5" applyNumberFormat="1" applyFont="1" applyBorder="1"/>
    <xf numFmtId="4" fontId="36" fillId="0" borderId="13" xfId="5" applyNumberFormat="1" applyFont="1" applyBorder="1"/>
    <xf numFmtId="3" fontId="36" fillId="0" borderId="46" xfId="5" applyNumberFormat="1" applyFont="1" applyBorder="1"/>
    <xf numFmtId="3" fontId="36" fillId="0" borderId="41" xfId="5" applyNumberFormat="1" applyFont="1" applyBorder="1"/>
    <xf numFmtId="4" fontId="27" fillId="0" borderId="9" xfId="5" applyNumberFormat="1" applyFont="1" applyBorder="1"/>
    <xf numFmtId="3" fontId="39" fillId="7" borderId="22" xfId="5" applyNumberFormat="1" applyFont="1" applyFill="1" applyBorder="1"/>
    <xf numFmtId="3" fontId="39" fillId="7" borderId="18" xfId="5" applyNumberFormat="1" applyFont="1" applyFill="1" applyBorder="1"/>
    <xf numFmtId="4" fontId="39" fillId="7" borderId="18" xfId="5" applyNumberFormat="1" applyFont="1" applyFill="1" applyBorder="1"/>
    <xf numFmtId="4" fontId="39" fillId="7" borderId="19" xfId="5" applyNumberFormat="1" applyFont="1" applyFill="1" applyBorder="1"/>
    <xf numFmtId="4" fontId="9" fillId="0" borderId="32" xfId="0" applyNumberFormat="1" applyFont="1" applyBorder="1"/>
    <xf numFmtId="4" fontId="27" fillId="0" borderId="9" xfId="5" applyNumberFormat="1" applyFont="1" applyBorder="1" applyAlignment="1">
      <alignment horizontal="right"/>
    </xf>
    <xf numFmtId="4" fontId="7" fillId="0" borderId="9" xfId="0" applyNumberFormat="1" applyFont="1" applyBorder="1"/>
    <xf numFmtId="4" fontId="9" fillId="0" borderId="9" xfId="0" applyNumberFormat="1" applyFont="1" applyBorder="1"/>
    <xf numFmtId="4" fontId="8" fillId="0" borderId="5" xfId="5" applyNumberFormat="1" applyFont="1" applyBorder="1"/>
    <xf numFmtId="3" fontId="7" fillId="0" borderId="5" xfId="5" applyNumberFormat="1" applyFont="1" applyBorder="1"/>
    <xf numFmtId="4" fontId="14" fillId="6" borderId="61" xfId="5" applyNumberFormat="1" applyFont="1" applyFill="1" applyBorder="1"/>
    <xf numFmtId="4" fontId="8" fillId="0" borderId="37" xfId="5" applyNumberFormat="1" applyFont="1" applyBorder="1"/>
    <xf numFmtId="3" fontId="22" fillId="8" borderId="35" xfId="5" applyNumberFormat="1" applyFont="1" applyFill="1" applyBorder="1" applyAlignment="1">
      <alignment horizontal="center"/>
    </xf>
    <xf numFmtId="2" fontId="36" fillId="0" borderId="32" xfId="5" applyNumberFormat="1" applyFont="1" applyBorder="1"/>
    <xf numFmtId="2" fontId="13" fillId="3" borderId="9" xfId="9" applyNumberFormat="1" applyFont="1" applyFill="1" applyBorder="1"/>
    <xf numFmtId="2" fontId="36" fillId="0" borderId="9" xfId="5" applyNumberFormat="1" applyFont="1" applyBorder="1"/>
    <xf numFmtId="2" fontId="24" fillId="3" borderId="9" xfId="9" applyNumberFormat="1" applyFont="1" applyFill="1" applyBorder="1"/>
    <xf numFmtId="2" fontId="24" fillId="3" borderId="13" xfId="9" applyNumberFormat="1" applyFont="1" applyFill="1" applyBorder="1"/>
    <xf numFmtId="4" fontId="14" fillId="3" borderId="9" xfId="9" applyNumberFormat="1" applyFont="1" applyFill="1" applyBorder="1"/>
    <xf numFmtId="4" fontId="14" fillId="3" borderId="9" xfId="9" applyNumberFormat="1" applyFont="1" applyFill="1" applyBorder="1" applyAlignment="1">
      <alignment horizontal="right"/>
    </xf>
    <xf numFmtId="4" fontId="24" fillId="3" borderId="9" xfId="9" applyNumberFormat="1" applyFont="1" applyFill="1" applyBorder="1"/>
    <xf numFmtId="4" fontId="24" fillId="3" borderId="13" xfId="9" applyNumberFormat="1" applyFont="1" applyFill="1" applyBorder="1"/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4" fontId="13" fillId="3" borderId="13" xfId="9" applyNumberFormat="1" applyFont="1" applyFill="1" applyBorder="1"/>
    <xf numFmtId="4" fontId="22" fillId="8" borderId="57" xfId="5" applyNumberFormat="1" applyFont="1" applyFill="1" applyBorder="1" applyAlignment="1">
      <alignment horizontal="center"/>
    </xf>
    <xf numFmtId="3" fontId="8" fillId="0" borderId="37" xfId="5" applyNumberFormat="1" applyFont="1" applyBorder="1"/>
    <xf numFmtId="4" fontId="13" fillId="3" borderId="28" xfId="5" applyNumberFormat="1" applyFont="1" applyFill="1" applyBorder="1"/>
    <xf numFmtId="4" fontId="13" fillId="3" borderId="28" xfId="5" applyNumberFormat="1" applyFont="1" applyFill="1" applyBorder="1" applyAlignment="1">
      <alignment horizontal="right"/>
    </xf>
    <xf numFmtId="4" fontId="37" fillId="3" borderId="28" xfId="5" applyNumberFormat="1" applyFont="1" applyFill="1" applyBorder="1"/>
    <xf numFmtId="4" fontId="13" fillId="3" borderId="41" xfId="5" applyNumberFormat="1" applyFont="1" applyFill="1" applyBorder="1"/>
    <xf numFmtId="4" fontId="39" fillId="7" borderId="22" xfId="5" applyNumberFormat="1" applyFont="1" applyFill="1" applyBorder="1"/>
    <xf numFmtId="0" fontId="26" fillId="0" borderId="1" xfId="9" applyFont="1" applyBorder="1" applyAlignment="1">
      <alignment horizontal="center"/>
    </xf>
    <xf numFmtId="0" fontId="24" fillId="3" borderId="4" xfId="9" applyFont="1" applyFill="1" applyBorder="1" applyAlignment="1">
      <alignment horizontal="center"/>
    </xf>
    <xf numFmtId="0" fontId="24" fillId="3" borderId="5" xfId="9" applyFont="1" applyFill="1" applyBorder="1" applyAlignment="1">
      <alignment horizontal="center"/>
    </xf>
    <xf numFmtId="0" fontId="28" fillId="3" borderId="72" xfId="9" applyFont="1" applyFill="1" applyBorder="1" applyAlignment="1">
      <alignment horizontal="center"/>
    </xf>
    <xf numFmtId="0" fontId="24" fillId="3" borderId="37" xfId="9" applyFont="1" applyFill="1" applyBorder="1"/>
    <xf numFmtId="3" fontId="15" fillId="4" borderId="33" xfId="0" applyNumberFormat="1" applyFont="1" applyFill="1" applyBorder="1"/>
    <xf numFmtId="3" fontId="15" fillId="4" borderId="34" xfId="0" applyNumberFormat="1" applyFont="1" applyFill="1" applyBorder="1"/>
    <xf numFmtId="4" fontId="15" fillId="4" borderId="34" xfId="0" applyNumberFormat="1" applyFont="1" applyFill="1" applyBorder="1"/>
    <xf numFmtId="4" fontId="15" fillId="4" borderId="35" xfId="0" applyNumberFormat="1" applyFont="1" applyFill="1" applyBorder="1"/>
    <xf numFmtId="3" fontId="15" fillId="4" borderId="56" xfId="0" applyNumberFormat="1" applyFont="1" applyFill="1" applyBorder="1"/>
    <xf numFmtId="4" fontId="15" fillId="4" borderId="36" xfId="0" applyNumberFormat="1" applyFont="1" applyFill="1" applyBorder="1"/>
    <xf numFmtId="3" fontId="8" fillId="0" borderId="23" xfId="0" applyNumberFormat="1" applyFont="1" applyBorder="1"/>
    <xf numFmtId="3" fontId="8" fillId="0" borderId="24" xfId="0" applyNumberFormat="1" applyFont="1" applyBorder="1"/>
    <xf numFmtId="3" fontId="8" fillId="0" borderId="46" xfId="0" applyNumberFormat="1" applyFont="1" applyBorder="1"/>
    <xf numFmtId="4" fontId="8" fillId="0" borderId="24" xfId="0" applyNumberFormat="1" applyFont="1" applyBorder="1"/>
    <xf numFmtId="4" fontId="8" fillId="0" borderId="25" xfId="0" applyNumberFormat="1" applyFont="1" applyBorder="1"/>
    <xf numFmtId="4" fontId="8" fillId="0" borderId="32" xfId="0" applyNumberFormat="1" applyFont="1" applyBorder="1"/>
    <xf numFmtId="3" fontId="36" fillId="0" borderId="5" xfId="5" applyNumberFormat="1" applyFont="1" applyBorder="1"/>
    <xf numFmtId="4" fontId="36" fillId="0" borderId="5" xfId="5" applyNumberFormat="1" applyFont="1" applyBorder="1"/>
    <xf numFmtId="4" fontId="8" fillId="0" borderId="6" xfId="5" applyNumberFormat="1" applyFont="1" applyBorder="1"/>
    <xf numFmtId="4" fontId="14" fillId="5" borderId="1" xfId="0" applyNumberFormat="1" applyFont="1" applyFill="1" applyBorder="1" applyAlignment="1">
      <alignment horizontal="center" vertical="center" wrapText="1"/>
    </xf>
    <xf numFmtId="4" fontId="13" fillId="7" borderId="61" xfId="9" applyNumberFormat="1" applyFont="1" applyFill="1" applyBorder="1"/>
    <xf numFmtId="4" fontId="13" fillId="3" borderId="48" xfId="5" applyNumberFormat="1" applyFont="1" applyFill="1" applyBorder="1"/>
    <xf numFmtId="4" fontId="13" fillId="3" borderId="48" xfId="5" applyNumberFormat="1" applyFont="1" applyFill="1" applyBorder="1" applyAlignment="1">
      <alignment horizontal="right"/>
    </xf>
    <xf numFmtId="4" fontId="37" fillId="3" borderId="48" xfId="5" applyNumberFormat="1" applyFont="1" applyFill="1" applyBorder="1"/>
    <xf numFmtId="4" fontId="13" fillId="3" borderId="71" xfId="5" applyNumberFormat="1" applyFont="1" applyFill="1" applyBorder="1"/>
    <xf numFmtId="4" fontId="14" fillId="6" borderId="70" xfId="5" applyNumberFormat="1" applyFont="1" applyFill="1" applyBorder="1"/>
    <xf numFmtId="4" fontId="12" fillId="3" borderId="1" xfId="2" applyNumberFormat="1" applyFont="1" applyFill="1" applyBorder="1"/>
    <xf numFmtId="4" fontId="12" fillId="3" borderId="12" xfId="2" applyNumberFormat="1" applyFont="1" applyFill="1" applyBorder="1"/>
    <xf numFmtId="4" fontId="8" fillId="0" borderId="55" xfId="5" applyNumberFormat="1" applyFont="1" applyBorder="1"/>
    <xf numFmtId="4" fontId="14" fillId="3" borderId="8" xfId="9" applyNumberFormat="1" applyFont="1" applyFill="1" applyBorder="1"/>
    <xf numFmtId="4" fontId="12" fillId="3" borderId="9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0" fontId="2" fillId="0" borderId="0" xfId="5" applyFont="1" applyAlignment="1">
      <alignment horizontal="center"/>
    </xf>
    <xf numFmtId="3" fontId="1" fillId="0" borderId="0" xfId="9" applyNumberFormat="1" applyFont="1"/>
    <xf numFmtId="3" fontId="1" fillId="0" borderId="0" xfId="9" applyNumberFormat="1" applyFont="1" applyAlignment="1">
      <alignment horizontal="right"/>
    </xf>
    <xf numFmtId="3" fontId="36" fillId="0" borderId="4" xfId="5" applyNumberFormat="1" applyFont="1" applyBorder="1"/>
    <xf numFmtId="4" fontId="36" fillId="0" borderId="7" xfId="5" applyNumberFormat="1" applyFont="1" applyBorder="1"/>
    <xf numFmtId="3" fontId="36" fillId="0" borderId="37" xfId="5" applyNumberFormat="1" applyFont="1" applyBorder="1"/>
    <xf numFmtId="4" fontId="36" fillId="0" borderId="6" xfId="5" applyNumberFormat="1" applyFont="1" applyBorder="1"/>
    <xf numFmtId="4" fontId="13" fillId="3" borderId="28" xfId="9" applyNumberFormat="1" applyFont="1" applyFill="1" applyBorder="1"/>
    <xf numFmtId="4" fontId="13" fillId="3" borderId="8" xfId="9" applyNumberFormat="1" applyFont="1" applyFill="1" applyBorder="1"/>
    <xf numFmtId="3" fontId="14" fillId="3" borderId="29" xfId="5" applyNumberFormat="1" applyFont="1" applyFill="1" applyBorder="1"/>
    <xf numFmtId="3" fontId="14" fillId="3" borderId="21" xfId="5" applyNumberFormat="1" applyFont="1" applyFill="1" applyBorder="1"/>
    <xf numFmtId="4" fontId="14" fillId="3" borderId="21" xfId="5" applyNumberFormat="1" applyFont="1" applyFill="1" applyBorder="1"/>
    <xf numFmtId="4" fontId="14" fillId="3" borderId="27" xfId="5" applyNumberFormat="1" applyFont="1" applyFill="1" applyBorder="1"/>
    <xf numFmtId="3" fontId="14" fillId="6" borderId="17" xfId="5" applyNumberFormat="1" applyFont="1" applyFill="1" applyBorder="1"/>
    <xf numFmtId="3" fontId="14" fillId="6" borderId="18" xfId="5" applyNumberFormat="1" applyFont="1" applyFill="1" applyBorder="1"/>
    <xf numFmtId="4" fontId="14" fillId="6" borderId="18" xfId="5" applyNumberFormat="1" applyFont="1" applyFill="1" applyBorder="1"/>
    <xf numFmtId="4" fontId="14" fillId="6" borderId="19" xfId="5" applyNumberFormat="1" applyFont="1" applyFill="1" applyBorder="1"/>
    <xf numFmtId="0" fontId="50" fillId="0" borderId="0" xfId="0" applyFont="1"/>
    <xf numFmtId="0" fontId="51" fillId="0" borderId="0" xfId="0" applyFont="1"/>
    <xf numFmtId="4" fontId="13" fillId="7" borderId="63" xfId="9" applyNumberFormat="1" applyFont="1" applyFill="1" applyBorder="1"/>
    <xf numFmtId="4" fontId="13" fillId="7" borderId="45" xfId="9" applyNumberFormat="1" applyFont="1" applyFill="1" applyBorder="1"/>
    <xf numFmtId="4" fontId="8" fillId="0" borderId="7" xfId="5" applyNumberFormat="1" applyFont="1" applyBorder="1"/>
    <xf numFmtId="3" fontId="14" fillId="5" borderId="21" xfId="0" applyNumberFormat="1" applyFont="1" applyFill="1" applyBorder="1" applyAlignment="1">
      <alignment horizontal="center" vertical="center" wrapText="1"/>
    </xf>
    <xf numFmtId="3" fontId="14" fillId="5" borderId="53" xfId="0" applyNumberFormat="1" applyFont="1" applyFill="1" applyBorder="1" applyAlignment="1">
      <alignment horizontal="center" vertical="center" wrapText="1"/>
    </xf>
    <xf numFmtId="3" fontId="14" fillId="5" borderId="47" xfId="0" applyNumberFormat="1" applyFont="1" applyFill="1" applyBorder="1" applyAlignment="1">
      <alignment horizontal="center" vertical="center" wrapText="1"/>
    </xf>
    <xf numFmtId="4" fontId="14" fillId="5" borderId="9" xfId="0" applyNumberFormat="1" applyFont="1" applyFill="1" applyBorder="1" applyAlignment="1">
      <alignment horizontal="center" vertical="center"/>
    </xf>
    <xf numFmtId="4" fontId="14" fillId="5" borderId="48" xfId="0" applyNumberFormat="1" applyFont="1" applyFill="1" applyBorder="1" applyAlignment="1">
      <alignment horizontal="center" vertical="center"/>
    </xf>
    <xf numFmtId="4" fontId="14" fillId="5" borderId="67" xfId="0" applyNumberFormat="1" applyFont="1" applyFill="1" applyBorder="1" applyAlignment="1">
      <alignment horizontal="center" vertical="center"/>
    </xf>
    <xf numFmtId="3" fontId="12" fillId="4" borderId="33" xfId="2" applyNumberFormat="1" applyFont="1" applyFill="1" applyBorder="1" applyAlignment="1">
      <alignment horizontal="center" vertical="center" wrapText="1"/>
    </xf>
    <xf numFmtId="3" fontId="12" fillId="4" borderId="50" xfId="2" applyNumberFormat="1" applyFont="1" applyFill="1" applyBorder="1" applyAlignment="1">
      <alignment horizontal="center" vertical="center" wrapText="1"/>
    </xf>
    <xf numFmtId="3" fontId="12" fillId="4" borderId="38" xfId="2" applyNumberFormat="1" applyFont="1" applyFill="1" applyBorder="1" applyAlignment="1">
      <alignment horizontal="center" vertical="center" wrapText="1"/>
    </xf>
    <xf numFmtId="3" fontId="14" fillId="0" borderId="36" xfId="0" applyNumberFormat="1" applyFont="1" applyBorder="1" applyAlignment="1">
      <alignment horizontal="left"/>
    </xf>
    <xf numFmtId="3" fontId="14" fillId="0" borderId="55" xfId="0" applyNumberFormat="1" applyFont="1" applyBorder="1" applyAlignment="1">
      <alignment horizontal="left"/>
    </xf>
    <xf numFmtId="3" fontId="14" fillId="0" borderId="56" xfId="0" applyNumberFormat="1" applyFont="1" applyBorder="1" applyAlignment="1">
      <alignment horizontal="left"/>
    </xf>
    <xf numFmtId="3" fontId="14" fillId="0" borderId="6" xfId="0" applyNumberFormat="1" applyFont="1" applyBorder="1" applyAlignment="1">
      <alignment horizontal="left"/>
    </xf>
    <xf numFmtId="3" fontId="14" fillId="0" borderId="39" xfId="0" applyNumberFormat="1" applyFont="1" applyBorder="1" applyAlignment="1">
      <alignment horizontal="left"/>
    </xf>
    <xf numFmtId="3" fontId="14" fillId="0" borderId="37" xfId="0" applyNumberFormat="1" applyFont="1" applyBorder="1" applyAlignment="1">
      <alignment horizontal="left"/>
    </xf>
    <xf numFmtId="4" fontId="14" fillId="4" borderId="34" xfId="0" applyNumberFormat="1" applyFont="1" applyFill="1" applyBorder="1" applyAlignment="1">
      <alignment horizontal="center" vertical="center" wrapText="1"/>
    </xf>
    <xf numFmtId="4" fontId="14" fillId="4" borderId="53" xfId="0" applyNumberFormat="1" applyFont="1" applyFill="1" applyBorder="1" applyAlignment="1">
      <alignment horizontal="center" vertical="center" wrapText="1"/>
    </xf>
    <xf numFmtId="4" fontId="14" fillId="4" borderId="47" xfId="0" applyNumberFormat="1" applyFont="1" applyFill="1" applyBorder="1" applyAlignment="1">
      <alignment horizontal="center" vertical="center" wrapText="1"/>
    </xf>
    <xf numFmtId="4" fontId="14" fillId="0" borderId="36" xfId="0" applyNumberFormat="1" applyFont="1" applyBorder="1" applyAlignment="1">
      <alignment horizontal="left"/>
    </xf>
    <xf numFmtId="4" fontId="14" fillId="0" borderId="57" xfId="0" applyNumberFormat="1" applyFont="1" applyBorder="1" applyAlignment="1">
      <alignment horizontal="left"/>
    </xf>
    <xf numFmtId="4" fontId="14" fillId="0" borderId="6" xfId="0" applyNumberFormat="1" applyFont="1" applyBorder="1" applyAlignment="1">
      <alignment horizontal="left"/>
    </xf>
    <xf numFmtId="4" fontId="14" fillId="0" borderId="31" xfId="0" applyNumberFormat="1" applyFont="1" applyBorder="1" applyAlignment="1">
      <alignment horizontal="left"/>
    </xf>
    <xf numFmtId="4" fontId="14" fillId="5" borderId="30" xfId="0" applyNumberFormat="1" applyFont="1" applyFill="1" applyBorder="1" applyAlignment="1">
      <alignment horizontal="center" vertical="center"/>
    </xf>
    <xf numFmtId="4" fontId="14" fillId="5" borderId="29" xfId="0" applyNumberFormat="1" applyFont="1" applyFill="1" applyBorder="1" applyAlignment="1">
      <alignment horizontal="center" vertical="center"/>
    </xf>
    <xf numFmtId="4" fontId="14" fillId="5" borderId="6" xfId="0" applyNumberFormat="1" applyFont="1" applyFill="1" applyBorder="1" applyAlignment="1">
      <alignment horizontal="center" vertical="center"/>
    </xf>
    <xf numFmtId="4" fontId="14" fillId="5" borderId="37" xfId="0" applyNumberFormat="1" applyFont="1" applyFill="1" applyBorder="1" applyAlignment="1">
      <alignment horizontal="center" vertical="center"/>
    </xf>
    <xf numFmtId="4" fontId="14" fillId="5" borderId="21" xfId="0" applyNumberFormat="1" applyFont="1" applyFill="1" applyBorder="1" applyAlignment="1">
      <alignment horizontal="center" vertical="center" wrapText="1"/>
    </xf>
    <xf numFmtId="4" fontId="14" fillId="5" borderId="5" xfId="0" applyNumberFormat="1" applyFont="1" applyFill="1" applyBorder="1" applyAlignment="1">
      <alignment horizontal="center" vertical="center" wrapText="1"/>
    </xf>
    <xf numFmtId="4" fontId="14" fillId="5" borderId="9" xfId="0" applyNumberFormat="1" applyFont="1" applyFill="1" applyBorder="1" applyAlignment="1">
      <alignment horizontal="center" vertical="center" wrapText="1"/>
    </xf>
    <xf numFmtId="4" fontId="14" fillId="5" borderId="28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4" fontId="14" fillId="5" borderId="30" xfId="0" applyNumberFormat="1" applyFont="1" applyFill="1" applyBorder="1" applyAlignment="1">
      <alignment horizontal="center" vertical="center" wrapText="1"/>
    </xf>
    <xf numFmtId="4" fontId="14" fillId="5" borderId="49" xfId="0" applyNumberFormat="1" applyFont="1" applyFill="1" applyBorder="1" applyAlignment="1">
      <alignment horizontal="center" vertical="center" wrapText="1"/>
    </xf>
    <xf numFmtId="4" fontId="14" fillId="5" borderId="54" xfId="0" applyNumberFormat="1" applyFont="1" applyFill="1" applyBorder="1" applyAlignment="1">
      <alignment horizontal="center" vertical="center" wrapText="1"/>
    </xf>
    <xf numFmtId="4" fontId="14" fillId="5" borderId="6" xfId="0" applyNumberFormat="1" applyFont="1" applyFill="1" applyBorder="1" applyAlignment="1">
      <alignment horizontal="center" vertical="center" wrapText="1"/>
    </xf>
    <xf numFmtId="4" fontId="14" fillId="5" borderId="39" xfId="0" applyNumberFormat="1" applyFont="1" applyFill="1" applyBorder="1" applyAlignment="1">
      <alignment horizontal="center" vertical="center" wrapText="1"/>
    </xf>
    <xf numFmtId="4" fontId="14" fillId="5" borderId="31" xfId="0" applyNumberFormat="1" applyFont="1" applyFill="1" applyBorder="1" applyAlignment="1">
      <alignment horizontal="center" vertical="center" wrapText="1"/>
    </xf>
    <xf numFmtId="3" fontId="17" fillId="4" borderId="58" xfId="0" applyNumberFormat="1" applyFont="1" applyFill="1" applyBorder="1" applyAlignment="1">
      <alignment horizontal="center" wrapText="1"/>
    </xf>
    <xf numFmtId="3" fontId="17" fillId="4" borderId="55" xfId="0" applyNumberFormat="1" applyFont="1" applyFill="1" applyBorder="1" applyAlignment="1">
      <alignment horizontal="center"/>
    </xf>
    <xf numFmtId="3" fontId="17" fillId="4" borderId="57" xfId="0" applyNumberFormat="1" applyFont="1" applyFill="1" applyBorder="1" applyAlignment="1">
      <alignment horizontal="center"/>
    </xf>
    <xf numFmtId="3" fontId="17" fillId="4" borderId="60" xfId="0" applyNumberFormat="1" applyFont="1" applyFill="1" applyBorder="1" applyAlignment="1">
      <alignment horizontal="center"/>
    </xf>
    <xf numFmtId="3" fontId="17" fillId="4" borderId="45" xfId="0" applyNumberFormat="1" applyFont="1" applyFill="1" applyBorder="1" applyAlignment="1">
      <alignment horizontal="center"/>
    </xf>
    <xf numFmtId="3" fontId="17" fillId="4" borderId="44" xfId="0" applyNumberFormat="1" applyFont="1" applyFill="1" applyBorder="1" applyAlignment="1">
      <alignment horizontal="center"/>
    </xf>
    <xf numFmtId="3" fontId="23" fillId="5" borderId="64" xfId="0" applyNumberFormat="1" applyFont="1" applyFill="1" applyBorder="1" applyAlignment="1">
      <alignment horizontal="center" vertical="center"/>
    </xf>
    <xf numFmtId="3" fontId="23" fillId="5" borderId="65" xfId="0" applyNumberFormat="1" applyFont="1" applyFill="1" applyBorder="1" applyAlignment="1">
      <alignment horizontal="center" vertical="center"/>
    </xf>
    <xf numFmtId="3" fontId="24" fillId="5" borderId="49" xfId="0" applyNumberFormat="1" applyFont="1" applyFill="1" applyBorder="1" applyAlignment="1">
      <alignment horizontal="center" vertical="center" wrapText="1"/>
    </xf>
    <xf numFmtId="3" fontId="24" fillId="5" borderId="29" xfId="0" applyNumberFormat="1" applyFont="1" applyFill="1" applyBorder="1" applyAlignment="1">
      <alignment horizontal="center" vertical="center" wrapText="1"/>
    </xf>
    <xf numFmtId="3" fontId="24" fillId="5" borderId="0" xfId="0" applyNumberFormat="1" applyFont="1" applyFill="1" applyAlignment="1">
      <alignment horizontal="center" vertical="center" wrapText="1"/>
    </xf>
    <xf numFmtId="3" fontId="24" fillId="5" borderId="52" xfId="0" applyNumberFormat="1" applyFont="1" applyFill="1" applyBorder="1" applyAlignment="1">
      <alignment horizontal="center" vertical="center" wrapText="1"/>
    </xf>
    <xf numFmtId="3" fontId="24" fillId="5" borderId="39" xfId="0" applyNumberFormat="1" applyFont="1" applyFill="1" applyBorder="1" applyAlignment="1">
      <alignment horizontal="center" vertical="center" wrapText="1"/>
    </xf>
    <xf numFmtId="3" fontId="24" fillId="5" borderId="37" xfId="0" applyNumberFormat="1" applyFont="1" applyFill="1" applyBorder="1" applyAlignment="1">
      <alignment horizontal="center" vertical="center" wrapText="1"/>
    </xf>
    <xf numFmtId="3" fontId="24" fillId="5" borderId="30" xfId="0" applyNumberFormat="1" applyFont="1" applyFill="1" applyBorder="1" applyAlignment="1">
      <alignment horizontal="center" vertical="center" wrapText="1"/>
    </xf>
    <xf numFmtId="3" fontId="24" fillId="5" borderId="51" xfId="0" applyNumberFormat="1" applyFont="1" applyFill="1" applyBorder="1" applyAlignment="1">
      <alignment horizontal="center" vertical="center" wrapText="1"/>
    </xf>
    <xf numFmtId="3" fontId="24" fillId="5" borderId="6" xfId="0" applyNumberFormat="1" applyFont="1" applyFill="1" applyBorder="1" applyAlignment="1">
      <alignment horizontal="center" vertical="center" wrapText="1"/>
    </xf>
    <xf numFmtId="3" fontId="14" fillId="5" borderId="49" xfId="0" applyNumberFormat="1" applyFont="1" applyFill="1" applyBorder="1" applyAlignment="1">
      <alignment horizontal="center" vertical="center"/>
    </xf>
    <xf numFmtId="3" fontId="14" fillId="5" borderId="29" xfId="0" applyNumberFormat="1" applyFont="1" applyFill="1" applyBorder="1" applyAlignment="1">
      <alignment horizontal="center" vertical="center"/>
    </xf>
    <xf numFmtId="3" fontId="14" fillId="5" borderId="0" xfId="0" applyNumberFormat="1" applyFont="1" applyFill="1" applyAlignment="1">
      <alignment horizontal="center" vertical="center"/>
    </xf>
    <xf numFmtId="3" fontId="14" fillId="5" borderId="52" xfId="0" applyNumberFormat="1" applyFont="1" applyFill="1" applyBorder="1" applyAlignment="1">
      <alignment horizontal="center" vertical="center"/>
    </xf>
    <xf numFmtId="3" fontId="14" fillId="5" borderId="39" xfId="0" applyNumberFormat="1" applyFont="1" applyFill="1" applyBorder="1" applyAlignment="1">
      <alignment horizontal="center" vertical="center"/>
    </xf>
    <xf numFmtId="3" fontId="14" fillId="5" borderId="37" xfId="0" applyNumberFormat="1" applyFont="1" applyFill="1" applyBorder="1" applyAlignment="1">
      <alignment horizontal="center" vertical="center"/>
    </xf>
    <xf numFmtId="0" fontId="18" fillId="0" borderId="0" xfId="5" applyFont="1" applyAlignment="1">
      <alignment horizontal="left"/>
    </xf>
    <xf numFmtId="4" fontId="18" fillId="0" borderId="0" xfId="0" applyNumberFormat="1" applyFont="1" applyAlignment="1">
      <alignment horizontal="left" wrapText="1"/>
    </xf>
  </cellXfs>
  <cellStyles count="14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</cellStyles>
  <dxfs count="0"/>
  <tableStyles count="0" defaultTableStyle="TableStyleMedium2" defaultPivotStyle="PivotStyleLight16"/>
  <colors>
    <mruColors>
      <color rgb="FF99FF99"/>
      <color rgb="FFFF66FF"/>
      <color rgb="FFFABF8F"/>
      <color rgb="FF99CCFF"/>
      <color rgb="FFCC3300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P27"/>
  <sheetViews>
    <sheetView tabSelected="1" zoomScaleNormal="100" workbookViewId="0">
      <selection activeCell="G29" sqref="G29"/>
    </sheetView>
  </sheetViews>
  <sheetFormatPr defaultColWidth="9.140625" defaultRowHeight="15" customHeight="1" x14ac:dyDescent="0.2"/>
  <cols>
    <col min="1" max="1" width="3.42578125" style="229" customWidth="1"/>
    <col min="2" max="16384" width="9.140625" style="229"/>
  </cols>
  <sheetData>
    <row r="1" spans="1:2" ht="15" customHeight="1" x14ac:dyDescent="0.2">
      <c r="A1" s="788" t="s">
        <v>842</v>
      </c>
    </row>
    <row r="3" spans="1:2" ht="15" customHeight="1" x14ac:dyDescent="0.2">
      <c r="A3" s="229" t="s">
        <v>843</v>
      </c>
    </row>
    <row r="4" spans="1:2" ht="15" customHeight="1" x14ac:dyDescent="0.2">
      <c r="A4" s="229" t="s">
        <v>844</v>
      </c>
    </row>
    <row r="6" spans="1:2" ht="15" customHeight="1" x14ac:dyDescent="0.2">
      <c r="A6" s="229" t="s">
        <v>845</v>
      </c>
      <c r="B6" s="229" t="s">
        <v>867</v>
      </c>
    </row>
    <row r="7" spans="1:2" ht="15" customHeight="1" x14ac:dyDescent="0.2">
      <c r="B7" s="229" t="s">
        <v>846</v>
      </c>
    </row>
    <row r="9" spans="1:2" ht="15" customHeight="1" x14ac:dyDescent="0.2">
      <c r="A9" s="229" t="s">
        <v>847</v>
      </c>
      <c r="B9" s="229" t="s">
        <v>848</v>
      </c>
    </row>
    <row r="11" spans="1:2" ht="15" customHeight="1" x14ac:dyDescent="0.2">
      <c r="A11" s="229" t="s">
        <v>849</v>
      </c>
      <c r="B11" s="229" t="s">
        <v>850</v>
      </c>
    </row>
    <row r="13" spans="1:2" ht="15" customHeight="1" x14ac:dyDescent="0.2">
      <c r="A13" s="229" t="s">
        <v>851</v>
      </c>
      <c r="B13" s="229" t="s">
        <v>852</v>
      </c>
    </row>
    <row r="15" spans="1:2" ht="15" customHeight="1" x14ac:dyDescent="0.2">
      <c r="A15" s="229" t="s">
        <v>853</v>
      </c>
      <c r="B15" s="229" t="s">
        <v>854</v>
      </c>
    </row>
    <row r="17" spans="1:16" ht="15" customHeight="1" x14ac:dyDescent="0.2">
      <c r="A17" s="229" t="s">
        <v>855</v>
      </c>
      <c r="B17" s="229" t="s">
        <v>856</v>
      </c>
    </row>
    <row r="19" spans="1:16" ht="15" customHeight="1" x14ac:dyDescent="0.2">
      <c r="A19" s="229" t="s">
        <v>857</v>
      </c>
      <c r="B19" s="229" t="s">
        <v>858</v>
      </c>
    </row>
    <row r="20" spans="1:16" ht="15" customHeight="1" x14ac:dyDescent="0.2">
      <c r="B20" s="229" t="s">
        <v>859</v>
      </c>
    </row>
    <row r="21" spans="1:16" ht="15" customHeight="1" x14ac:dyDescent="0.2">
      <c r="A21" s="787" t="s">
        <v>860</v>
      </c>
      <c r="B21" s="787"/>
      <c r="C21" s="787" t="s">
        <v>861</v>
      </c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</row>
    <row r="22" spans="1:16" ht="15" customHeight="1" x14ac:dyDescent="0.2">
      <c r="A22" s="787"/>
      <c r="B22" s="787"/>
      <c r="C22" s="787" t="s">
        <v>862</v>
      </c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</row>
    <row r="23" spans="1:16" ht="15" customHeight="1" x14ac:dyDescent="0.2">
      <c r="A23" s="787" t="s">
        <v>863</v>
      </c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</row>
    <row r="24" spans="1:16" ht="15" customHeight="1" x14ac:dyDescent="0.2">
      <c r="A24" s="787" t="s">
        <v>864</v>
      </c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O24" s="787"/>
      <c r="P24" s="787"/>
    </row>
    <row r="26" spans="1:16" ht="15" customHeight="1" x14ac:dyDescent="0.2">
      <c r="A26" s="229" t="s">
        <v>865</v>
      </c>
    </row>
    <row r="27" spans="1:16" ht="15" customHeight="1" x14ac:dyDescent="0.2">
      <c r="A27" s="229" t="s">
        <v>866</v>
      </c>
    </row>
  </sheetData>
  <pageMargins left="0.19685039370078741" right="0" top="0.39370078740157483" bottom="0.39370078740157483" header="0.31496062992125984" footer="0.31496062992125984"/>
  <pageSetup paperSize="9" scale="9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BB159"/>
  <sheetViews>
    <sheetView zoomScaleNormal="100" workbookViewId="0">
      <pane xSplit="8" ySplit="11" topLeftCell="AE12" activePane="bottomRight" state="frozen"/>
      <selection activeCell="R6" sqref="R6:BB10"/>
      <selection pane="topRight" activeCell="R6" sqref="R6:BB10"/>
      <selection pane="bottomLeft" activeCell="R6" sqref="R6:BB10"/>
      <selection pane="bottomRight" activeCell="AS11" sqref="R11:AS11"/>
    </sheetView>
  </sheetViews>
  <sheetFormatPr defaultColWidth="9.140625" defaultRowHeight="15" x14ac:dyDescent="0.25"/>
  <cols>
    <col min="1" max="1" width="5" style="328" customWidth="1"/>
    <col min="2" max="2" width="6.140625" style="270" bestFit="1" customWidth="1"/>
    <col min="3" max="3" width="10.7109375" style="387" customWidth="1"/>
    <col min="4" max="4" width="7.85546875" style="270" bestFit="1" customWidth="1"/>
    <col min="5" max="5" width="36.5703125" style="270" customWidth="1"/>
    <col min="6" max="6" width="4.42578125" style="270" bestFit="1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1" width="11.5703125" style="334" customWidth="1"/>
    <col min="12" max="14" width="10.42578125" style="334" customWidth="1"/>
    <col min="15" max="15" width="11.42578125" style="335" customWidth="1"/>
    <col min="16" max="17" width="10.42578125" style="335" customWidth="1"/>
    <col min="18" max="18" width="9.140625" style="334" customWidth="1"/>
    <col min="19" max="19" width="9.7109375" style="334" customWidth="1"/>
    <col min="20" max="20" width="10.140625" style="334" customWidth="1"/>
    <col min="21" max="21" width="9.140625" style="334" customWidth="1"/>
    <col min="22" max="22" width="9.7109375" style="334" customWidth="1"/>
    <col min="23" max="27" width="9.140625" style="334" customWidth="1"/>
    <col min="28" max="28" width="9.85546875" style="334" customWidth="1"/>
    <col min="29" max="34" width="9.140625" style="334" customWidth="1"/>
    <col min="35" max="45" width="9.140625" style="335" customWidth="1"/>
    <col min="46" max="46" width="10.140625" style="334" customWidth="1"/>
    <col min="47" max="47" width="11.85546875" style="334" customWidth="1"/>
    <col min="48" max="51" width="9.140625" style="334" customWidth="1"/>
    <col min="52" max="52" width="11.42578125" style="335" customWidth="1"/>
    <col min="53" max="54" width="9.28515625" style="335" customWidth="1"/>
    <col min="55" max="16384" width="9.140625" style="270"/>
  </cols>
  <sheetData>
    <row r="1" spans="1:54" ht="12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52" t="s">
        <v>4</v>
      </c>
      <c r="B3" s="852"/>
      <c r="C3" s="852"/>
      <c r="D3" s="852"/>
      <c r="E3" s="852"/>
      <c r="F3" s="269"/>
      <c r="G3" s="269"/>
      <c r="H3" s="269"/>
      <c r="I3" s="771"/>
      <c r="S3" s="616"/>
      <c r="T3" s="616"/>
      <c r="U3" s="616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15"/>
      <c r="U4" s="615"/>
    </row>
    <row r="5" spans="1:54" ht="23.25" customHeight="1" thickBot="1" x14ac:dyDescent="0.3">
      <c r="A5" s="185" t="s">
        <v>837</v>
      </c>
      <c r="B5" s="52"/>
      <c r="C5" s="52"/>
      <c r="D5" s="52"/>
      <c r="E5" s="53"/>
      <c r="F5" s="272"/>
      <c r="G5" s="272"/>
      <c r="H5" s="272"/>
      <c r="I5" s="771"/>
      <c r="T5" s="615"/>
      <c r="U5" s="615"/>
    </row>
    <row r="6" spans="1:54" ht="15" customHeight="1" x14ac:dyDescent="0.25">
      <c r="A6" s="687" t="s">
        <v>824</v>
      </c>
      <c r="B6" s="688"/>
      <c r="C6" s="689"/>
      <c r="D6" s="689"/>
      <c r="E6" s="688"/>
      <c r="F6" s="688"/>
      <c r="G6" s="53"/>
      <c r="H6" s="269"/>
      <c r="I6" s="829" t="s">
        <v>826</v>
      </c>
      <c r="J6" s="830"/>
      <c r="K6" s="830"/>
      <c r="L6" s="830"/>
      <c r="M6" s="830"/>
      <c r="N6" s="830"/>
      <c r="O6" s="830"/>
      <c r="P6" s="830"/>
      <c r="Q6" s="831"/>
      <c r="R6" s="835" t="s">
        <v>836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6"/>
      <c r="AT6" s="829" t="s">
        <v>838</v>
      </c>
      <c r="AU6" s="830"/>
      <c r="AV6" s="830"/>
      <c r="AW6" s="830"/>
      <c r="AX6" s="830"/>
      <c r="AY6" s="830"/>
      <c r="AZ6" s="830"/>
      <c r="BA6" s="830"/>
      <c r="BB6" s="831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32"/>
      <c r="J7" s="833"/>
      <c r="K7" s="833"/>
      <c r="L7" s="833"/>
      <c r="M7" s="833"/>
      <c r="N7" s="833"/>
      <c r="O7" s="833"/>
      <c r="P7" s="833"/>
      <c r="Q7" s="834"/>
      <c r="R7" s="837" t="s">
        <v>281</v>
      </c>
      <c r="S7" s="837"/>
      <c r="T7" s="837"/>
      <c r="U7" s="837"/>
      <c r="V7" s="837"/>
      <c r="W7" s="838"/>
      <c r="X7" s="843" t="s">
        <v>282</v>
      </c>
      <c r="Y7" s="837"/>
      <c r="Z7" s="837"/>
      <c r="AA7" s="838"/>
      <c r="AB7" s="792" t="s">
        <v>283</v>
      </c>
      <c r="AC7" s="792" t="s">
        <v>5</v>
      </c>
      <c r="AD7" s="792" t="s">
        <v>284</v>
      </c>
      <c r="AE7" s="846" t="s">
        <v>825</v>
      </c>
      <c r="AF7" s="846"/>
      <c r="AG7" s="847"/>
      <c r="AH7" s="792" t="s">
        <v>304</v>
      </c>
      <c r="AI7" s="795" t="s">
        <v>822</v>
      </c>
      <c r="AJ7" s="796"/>
      <c r="AK7" s="796"/>
      <c r="AL7" s="796"/>
      <c r="AM7" s="796"/>
      <c r="AN7" s="796"/>
      <c r="AO7" s="796"/>
      <c r="AP7" s="796"/>
      <c r="AQ7" s="796"/>
      <c r="AR7" s="796"/>
      <c r="AS7" s="797"/>
      <c r="AT7" s="832"/>
      <c r="AU7" s="833"/>
      <c r="AV7" s="833"/>
      <c r="AW7" s="833"/>
      <c r="AX7" s="833"/>
      <c r="AY7" s="833"/>
      <c r="AZ7" s="833"/>
      <c r="BA7" s="833"/>
      <c r="BB7" s="834"/>
    </row>
    <row r="8" spans="1:54" ht="15" customHeight="1" x14ac:dyDescent="0.25">
      <c r="A8" s="275"/>
      <c r="B8" s="276"/>
      <c r="C8" s="276"/>
      <c r="D8" s="276"/>
      <c r="E8" s="276"/>
      <c r="F8" s="276"/>
      <c r="G8" s="276"/>
      <c r="H8" s="276"/>
      <c r="I8" s="798" t="s">
        <v>6</v>
      </c>
      <c r="J8" s="801" t="s">
        <v>799</v>
      </c>
      <c r="K8" s="802"/>
      <c r="L8" s="802"/>
      <c r="M8" s="802"/>
      <c r="N8" s="803"/>
      <c r="O8" s="807" t="s">
        <v>821</v>
      </c>
      <c r="P8" s="810" t="s">
        <v>800</v>
      </c>
      <c r="Q8" s="811"/>
      <c r="R8" s="839"/>
      <c r="S8" s="839"/>
      <c r="T8" s="839"/>
      <c r="U8" s="839"/>
      <c r="V8" s="839"/>
      <c r="W8" s="840"/>
      <c r="X8" s="844"/>
      <c r="Y8" s="839"/>
      <c r="Z8" s="839"/>
      <c r="AA8" s="840"/>
      <c r="AB8" s="793"/>
      <c r="AC8" s="793"/>
      <c r="AD8" s="793"/>
      <c r="AE8" s="848"/>
      <c r="AF8" s="848"/>
      <c r="AG8" s="849"/>
      <c r="AH8" s="793"/>
      <c r="AI8" s="814" t="s">
        <v>285</v>
      </c>
      <c r="AJ8" s="815"/>
      <c r="AK8" s="818" t="s">
        <v>286</v>
      </c>
      <c r="AL8" s="820" t="s">
        <v>835</v>
      </c>
      <c r="AM8" s="821"/>
      <c r="AN8" s="818" t="s">
        <v>810</v>
      </c>
      <c r="AO8" s="814" t="s">
        <v>287</v>
      </c>
      <c r="AP8" s="815"/>
      <c r="AQ8" s="823" t="s">
        <v>823</v>
      </c>
      <c r="AR8" s="824"/>
      <c r="AS8" s="825"/>
      <c r="AT8" s="798" t="s">
        <v>6</v>
      </c>
      <c r="AU8" s="801" t="s">
        <v>799</v>
      </c>
      <c r="AV8" s="802"/>
      <c r="AW8" s="802"/>
      <c r="AX8" s="802"/>
      <c r="AY8" s="803"/>
      <c r="AZ8" s="807" t="s">
        <v>821</v>
      </c>
      <c r="BA8" s="810" t="s">
        <v>801</v>
      </c>
      <c r="BB8" s="811"/>
    </row>
    <row r="9" spans="1:54" ht="15.75" customHeight="1" thickBot="1" x14ac:dyDescent="0.3">
      <c r="A9" s="277" t="s">
        <v>796</v>
      </c>
      <c r="B9" s="91"/>
      <c r="C9" s="91"/>
      <c r="D9" s="278"/>
      <c r="E9" s="91"/>
      <c r="F9" s="279"/>
      <c r="G9" s="280"/>
      <c r="H9" s="280"/>
      <c r="I9" s="799"/>
      <c r="J9" s="804"/>
      <c r="K9" s="805"/>
      <c r="L9" s="805"/>
      <c r="M9" s="805"/>
      <c r="N9" s="806"/>
      <c r="O9" s="808"/>
      <c r="P9" s="812"/>
      <c r="Q9" s="813"/>
      <c r="R9" s="841"/>
      <c r="S9" s="841"/>
      <c r="T9" s="841"/>
      <c r="U9" s="841"/>
      <c r="V9" s="841"/>
      <c r="W9" s="842"/>
      <c r="X9" s="845"/>
      <c r="Y9" s="841"/>
      <c r="Z9" s="841"/>
      <c r="AA9" s="842"/>
      <c r="AB9" s="793"/>
      <c r="AC9" s="793"/>
      <c r="AD9" s="793"/>
      <c r="AE9" s="850"/>
      <c r="AF9" s="850"/>
      <c r="AG9" s="851"/>
      <c r="AH9" s="793"/>
      <c r="AI9" s="816"/>
      <c r="AJ9" s="817"/>
      <c r="AK9" s="819"/>
      <c r="AL9" s="757" t="s">
        <v>833</v>
      </c>
      <c r="AM9" s="757" t="s">
        <v>834</v>
      </c>
      <c r="AN9" s="819"/>
      <c r="AO9" s="816"/>
      <c r="AP9" s="817"/>
      <c r="AQ9" s="826"/>
      <c r="AR9" s="827"/>
      <c r="AS9" s="828"/>
      <c r="AT9" s="799"/>
      <c r="AU9" s="804"/>
      <c r="AV9" s="805"/>
      <c r="AW9" s="805"/>
      <c r="AX9" s="805"/>
      <c r="AY9" s="806"/>
      <c r="AZ9" s="808"/>
      <c r="BA9" s="812"/>
      <c r="BB9" s="813"/>
    </row>
    <row r="10" spans="1:54" ht="34.5" thickBot="1" x14ac:dyDescent="0.3">
      <c r="A10" s="281" t="s">
        <v>774</v>
      </c>
      <c r="B10" s="282" t="s">
        <v>545</v>
      </c>
      <c r="C10" s="282" t="s">
        <v>546</v>
      </c>
      <c r="D10" s="282" t="s">
        <v>263</v>
      </c>
      <c r="E10" s="166" t="s">
        <v>776</v>
      </c>
      <c r="F10" s="282" t="s">
        <v>0</v>
      </c>
      <c r="G10" s="283" t="s">
        <v>264</v>
      </c>
      <c r="H10" s="37" t="s">
        <v>275</v>
      </c>
      <c r="I10" s="800"/>
      <c r="J10" s="440" t="s">
        <v>273</v>
      </c>
      <c r="K10" s="440" t="s">
        <v>282</v>
      </c>
      <c r="L10" s="432" t="s">
        <v>5</v>
      </c>
      <c r="M10" s="432" t="s">
        <v>1</v>
      </c>
      <c r="N10" s="432" t="s">
        <v>7</v>
      </c>
      <c r="O10" s="809"/>
      <c r="P10" s="435" t="s">
        <v>279</v>
      </c>
      <c r="Q10" s="436" t="s">
        <v>280</v>
      </c>
      <c r="R10" s="620" t="s">
        <v>288</v>
      </c>
      <c r="S10" s="434" t="s">
        <v>286</v>
      </c>
      <c r="T10" s="434" t="s">
        <v>832</v>
      </c>
      <c r="U10" s="434" t="s">
        <v>810</v>
      </c>
      <c r="V10" s="434" t="s">
        <v>287</v>
      </c>
      <c r="W10" s="434" t="s">
        <v>811</v>
      </c>
      <c r="X10" s="433" t="s">
        <v>289</v>
      </c>
      <c r="Y10" s="434" t="s">
        <v>798</v>
      </c>
      <c r="Z10" s="433" t="s">
        <v>290</v>
      </c>
      <c r="AA10" s="434" t="s">
        <v>766</v>
      </c>
      <c r="AB10" s="794"/>
      <c r="AC10" s="794"/>
      <c r="AD10" s="794"/>
      <c r="AE10" s="434" t="s">
        <v>286</v>
      </c>
      <c r="AF10" s="434" t="s">
        <v>291</v>
      </c>
      <c r="AG10" s="434" t="s">
        <v>767</v>
      </c>
      <c r="AH10" s="794"/>
      <c r="AI10" s="437" t="s">
        <v>279</v>
      </c>
      <c r="AJ10" s="438" t="s">
        <v>280</v>
      </c>
      <c r="AK10" s="437" t="s">
        <v>279</v>
      </c>
      <c r="AL10" s="437" t="s">
        <v>279</v>
      </c>
      <c r="AM10" s="438" t="s">
        <v>280</v>
      </c>
      <c r="AN10" s="437" t="s">
        <v>279</v>
      </c>
      <c r="AO10" s="437" t="s">
        <v>279</v>
      </c>
      <c r="AP10" s="438" t="s">
        <v>280</v>
      </c>
      <c r="AQ10" s="437" t="s">
        <v>279</v>
      </c>
      <c r="AR10" s="438" t="s">
        <v>280</v>
      </c>
      <c r="AS10" s="439" t="s">
        <v>300</v>
      </c>
      <c r="AT10" s="800"/>
      <c r="AU10" s="38" t="s">
        <v>273</v>
      </c>
      <c r="AV10" s="440" t="s">
        <v>282</v>
      </c>
      <c r="AW10" s="432" t="s">
        <v>5</v>
      </c>
      <c r="AX10" s="432" t="s">
        <v>1</v>
      </c>
      <c r="AY10" s="432" t="s">
        <v>7</v>
      </c>
      <c r="AZ10" s="809"/>
      <c r="BA10" s="435" t="s">
        <v>279</v>
      </c>
      <c r="BB10" s="436" t="s">
        <v>280</v>
      </c>
    </row>
    <row r="11" spans="1:54" s="287" customFormat="1" ht="11.25" customHeight="1" thickBot="1" x14ac:dyDescent="0.25">
      <c r="A11" s="284" t="s">
        <v>547</v>
      </c>
      <c r="B11" s="285" t="s">
        <v>548</v>
      </c>
      <c r="C11" s="285" t="s">
        <v>265</v>
      </c>
      <c r="D11" s="285" t="s">
        <v>266</v>
      </c>
      <c r="E11" s="285" t="s">
        <v>549</v>
      </c>
      <c r="F11" s="285" t="s">
        <v>0</v>
      </c>
      <c r="G11" s="285" t="s">
        <v>550</v>
      </c>
      <c r="H11" s="286" t="s">
        <v>770</v>
      </c>
      <c r="I11" s="139" t="s">
        <v>267</v>
      </c>
      <c r="J11" s="140" t="s">
        <v>268</v>
      </c>
      <c r="K11" s="140" t="s">
        <v>274</v>
      </c>
      <c r="L11" s="140" t="s">
        <v>269</v>
      </c>
      <c r="M11" s="140" t="s">
        <v>270</v>
      </c>
      <c r="N11" s="140" t="s">
        <v>271</v>
      </c>
      <c r="O11" s="606" t="s">
        <v>272</v>
      </c>
      <c r="P11" s="193" t="s">
        <v>551</v>
      </c>
      <c r="Q11" s="194" t="s">
        <v>552</v>
      </c>
      <c r="R11" s="139" t="s">
        <v>292</v>
      </c>
      <c r="S11" s="140" t="s">
        <v>292</v>
      </c>
      <c r="T11" s="140" t="s">
        <v>292</v>
      </c>
      <c r="U11" s="140" t="s">
        <v>292</v>
      </c>
      <c r="V11" s="140" t="s">
        <v>292</v>
      </c>
      <c r="W11" s="140" t="s">
        <v>292</v>
      </c>
      <c r="X11" s="140" t="s">
        <v>293</v>
      </c>
      <c r="Y11" s="140" t="s">
        <v>293</v>
      </c>
      <c r="Z11" s="140" t="s">
        <v>294</v>
      </c>
      <c r="AA11" s="140" t="s">
        <v>293</v>
      </c>
      <c r="AB11" s="140" t="s">
        <v>295</v>
      </c>
      <c r="AC11" s="140" t="s">
        <v>296</v>
      </c>
      <c r="AD11" s="140" t="s">
        <v>297</v>
      </c>
      <c r="AE11" s="140" t="s">
        <v>299</v>
      </c>
      <c r="AF11" s="140" t="s">
        <v>298</v>
      </c>
      <c r="AG11" s="140" t="s">
        <v>298</v>
      </c>
      <c r="AH11" s="140" t="s">
        <v>305</v>
      </c>
      <c r="AI11" s="193" t="s">
        <v>301</v>
      </c>
      <c r="AJ11" s="193" t="s">
        <v>302</v>
      </c>
      <c r="AK11" s="193" t="s">
        <v>301</v>
      </c>
      <c r="AL11" s="193" t="s">
        <v>301</v>
      </c>
      <c r="AM11" s="193" t="s">
        <v>302</v>
      </c>
      <c r="AN11" s="193" t="s">
        <v>301</v>
      </c>
      <c r="AO11" s="193" t="s">
        <v>301</v>
      </c>
      <c r="AP11" s="193" t="s">
        <v>302</v>
      </c>
      <c r="AQ11" s="193" t="s">
        <v>301</v>
      </c>
      <c r="AR11" s="193" t="s">
        <v>302</v>
      </c>
      <c r="AS11" s="194" t="s">
        <v>303</v>
      </c>
      <c r="AT11" s="614" t="s">
        <v>267</v>
      </c>
      <c r="AU11" s="140" t="s">
        <v>268</v>
      </c>
      <c r="AV11" s="140" t="s">
        <v>274</v>
      </c>
      <c r="AW11" s="140" t="s">
        <v>269</v>
      </c>
      <c r="AX11" s="140" t="s">
        <v>270</v>
      </c>
      <c r="AY11" s="140" t="s">
        <v>271</v>
      </c>
      <c r="AZ11" s="193" t="s">
        <v>272</v>
      </c>
      <c r="BA11" s="193" t="s">
        <v>551</v>
      </c>
      <c r="BB11" s="194" t="s">
        <v>552</v>
      </c>
    </row>
    <row r="12" spans="1:54" ht="15" customHeight="1" x14ac:dyDescent="0.25">
      <c r="A12" s="290">
        <v>1</v>
      </c>
      <c r="B12" s="337">
        <v>5415</v>
      </c>
      <c r="C12" s="338">
        <v>667000135</v>
      </c>
      <c r="D12" s="337">
        <v>71011170</v>
      </c>
      <c r="E12" s="363" t="s">
        <v>787</v>
      </c>
      <c r="F12" s="337">
        <v>3111</v>
      </c>
      <c r="G12" s="364" t="s">
        <v>320</v>
      </c>
      <c r="H12" s="340" t="s">
        <v>276</v>
      </c>
      <c r="I12" s="441">
        <v>18786586</v>
      </c>
      <c r="J12" s="442">
        <v>13780806</v>
      </c>
      <c r="K12" s="442">
        <v>80000</v>
      </c>
      <c r="L12" s="442">
        <v>4684952</v>
      </c>
      <c r="M12" s="442">
        <v>137808</v>
      </c>
      <c r="N12" s="442">
        <v>103020</v>
      </c>
      <c r="O12" s="443">
        <v>28.74</v>
      </c>
      <c r="P12" s="444">
        <v>22.45</v>
      </c>
      <c r="Q12" s="468">
        <v>6.2900000000000009</v>
      </c>
      <c r="R12" s="448">
        <f t="shared" ref="R12:R75" si="0">X12*-1</f>
        <v>-30000</v>
      </c>
      <c r="S12" s="446">
        <v>0</v>
      </c>
      <c r="T12" s="446">
        <v>24440</v>
      </c>
      <c r="U12" s="446">
        <v>0</v>
      </c>
      <c r="V12" s="446">
        <v>0</v>
      </c>
      <c r="W12" s="446">
        <f>SUM(R12:V12)</f>
        <v>-5560</v>
      </c>
      <c r="X12" s="446">
        <v>30000</v>
      </c>
      <c r="Y12" s="446">
        <v>0</v>
      </c>
      <c r="Z12" s="446">
        <v>0</v>
      </c>
      <c r="AA12" s="446">
        <f t="shared" ref="AA12:AA75" si="1">SUM(X12:Z12)</f>
        <v>30000</v>
      </c>
      <c r="AB12" s="446">
        <f t="shared" ref="AB12:AB75" si="2">W12+AA12</f>
        <v>24440</v>
      </c>
      <c r="AC12" s="147">
        <f t="shared" ref="AC12:AC75" si="3">ROUND((W12+X12+Y12)*33.8%,0)</f>
        <v>8261</v>
      </c>
      <c r="AD12" s="147">
        <f t="shared" ref="AD12:AD75" si="4">ROUND(W12*1%,0)</f>
        <v>-56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32645</v>
      </c>
      <c r="AI12" s="447">
        <v>0</v>
      </c>
      <c r="AJ12" s="447">
        <v>-0.2</v>
      </c>
      <c r="AK12" s="447">
        <v>0</v>
      </c>
      <c r="AL12" s="447">
        <v>0.06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" si="5">AI12+AK12+AL12+AN12+AO12</f>
        <v>0.06</v>
      </c>
      <c r="AR12" s="447">
        <f t="shared" ref="AR12" si="6">AJ12+AM12+AP12</f>
        <v>-0.2</v>
      </c>
      <c r="AS12" s="449">
        <f t="shared" ref="AS12" si="7">SUM(AQ12:AR12)</f>
        <v>-0.14000000000000001</v>
      </c>
      <c r="AT12" s="445">
        <f>I12+AH12</f>
        <v>18819231</v>
      </c>
      <c r="AU12" s="446">
        <f>J12+W12</f>
        <v>13775246</v>
      </c>
      <c r="AV12" s="461">
        <f>K12+AA12</f>
        <v>110000</v>
      </c>
      <c r="AW12" s="446">
        <f t="shared" ref="AW12:AX15" si="8">L12+AC12</f>
        <v>4693213</v>
      </c>
      <c r="AX12" s="446">
        <f t="shared" si="8"/>
        <v>137752</v>
      </c>
      <c r="AY12" s="446">
        <f>N12+AG12</f>
        <v>103020</v>
      </c>
      <c r="AZ12" s="447">
        <f>O12+AS12</f>
        <v>28.599999999999998</v>
      </c>
      <c r="BA12" s="447">
        <f t="shared" ref="BA12:BB15" si="9">P12+AQ12</f>
        <v>22.509999999999998</v>
      </c>
      <c r="BB12" s="449">
        <f t="shared" si="9"/>
        <v>6.0900000000000007</v>
      </c>
    </row>
    <row r="13" spans="1:54" ht="13.5" customHeight="1" x14ac:dyDescent="0.25">
      <c r="A13" s="301">
        <v>1</v>
      </c>
      <c r="B13" s="341">
        <v>5415</v>
      </c>
      <c r="C13" s="342">
        <v>667000135</v>
      </c>
      <c r="D13" s="341">
        <v>71011170</v>
      </c>
      <c r="E13" s="363" t="s">
        <v>787</v>
      </c>
      <c r="F13" s="341">
        <v>3111</v>
      </c>
      <c r="G13" s="304" t="s">
        <v>307</v>
      </c>
      <c r="H13" s="304" t="s">
        <v>277</v>
      </c>
      <c r="I13" s="463">
        <v>890892</v>
      </c>
      <c r="J13" s="458">
        <v>652553</v>
      </c>
      <c r="K13" s="458">
        <v>0</v>
      </c>
      <c r="L13" s="458">
        <v>220563</v>
      </c>
      <c r="M13" s="458">
        <v>6526</v>
      </c>
      <c r="N13" s="458">
        <v>11250</v>
      </c>
      <c r="O13" s="459">
        <v>1.85</v>
      </c>
      <c r="P13" s="460">
        <v>1.85</v>
      </c>
      <c r="Q13" s="469">
        <v>0</v>
      </c>
      <c r="R13" s="471">
        <f t="shared" si="0"/>
        <v>0</v>
      </c>
      <c r="S13" s="461">
        <v>-86612</v>
      </c>
      <c r="T13" s="461">
        <v>0</v>
      </c>
      <c r="U13" s="461">
        <v>0</v>
      </c>
      <c r="V13" s="461">
        <v>0</v>
      </c>
      <c r="W13" s="461">
        <f t="shared" ref="W13:W76" si="10">SUM(R13:V13)</f>
        <v>-86612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-86612</v>
      </c>
      <c r="AC13" s="69">
        <f t="shared" si="3"/>
        <v>-29275</v>
      </c>
      <c r="AD13" s="69">
        <f t="shared" si="4"/>
        <v>-866</v>
      </c>
      <c r="AE13" s="461">
        <v>0</v>
      </c>
      <c r="AF13" s="461">
        <v>0</v>
      </c>
      <c r="AG13" s="461">
        <f t="shared" ref="AG13:AG76" si="11">SUM(AE13:AF13)</f>
        <v>0</v>
      </c>
      <c r="AH13" s="461">
        <f t="shared" ref="AH13:AH76" si="12">AB13+AC13+AD13+AG13</f>
        <v>-116753</v>
      </c>
      <c r="AI13" s="462">
        <v>0</v>
      </c>
      <c r="AJ13" s="462">
        <v>0</v>
      </c>
      <c r="AK13" s="462">
        <v>-0.25</v>
      </c>
      <c r="AL13" s="462">
        <v>0</v>
      </c>
      <c r="AM13" s="462">
        <v>0</v>
      </c>
      <c r="AN13" s="462">
        <v>0</v>
      </c>
      <c r="AO13" s="462">
        <v>0</v>
      </c>
      <c r="AP13" s="462">
        <v>0</v>
      </c>
      <c r="AQ13" s="462">
        <f t="shared" ref="AQ13:AQ76" si="13">AI13+AK13+AL13+AN13+AO13</f>
        <v>-0.25</v>
      </c>
      <c r="AR13" s="462">
        <f t="shared" ref="AR13:AR76" si="14">AJ13+AM13+AP13</f>
        <v>0</v>
      </c>
      <c r="AS13" s="464">
        <f t="shared" ref="AS13:AS76" si="15">SUM(AQ13:AR13)</f>
        <v>-0.25</v>
      </c>
      <c r="AT13" s="470">
        <f>I13+AH13</f>
        <v>774139</v>
      </c>
      <c r="AU13" s="461">
        <f>J13+W13</f>
        <v>565941</v>
      </c>
      <c r="AV13" s="461">
        <f>K13+AA13</f>
        <v>0</v>
      </c>
      <c r="AW13" s="461">
        <f t="shared" si="8"/>
        <v>191288</v>
      </c>
      <c r="AX13" s="461">
        <f t="shared" si="8"/>
        <v>5660</v>
      </c>
      <c r="AY13" s="461">
        <f>N13+AG13</f>
        <v>11250</v>
      </c>
      <c r="AZ13" s="462">
        <f>O13+AS13</f>
        <v>1.6</v>
      </c>
      <c r="BA13" s="462">
        <f t="shared" si="9"/>
        <v>1.6</v>
      </c>
      <c r="BB13" s="464">
        <f t="shared" si="9"/>
        <v>0</v>
      </c>
    </row>
    <row r="14" spans="1:54" ht="12.95" customHeight="1" x14ac:dyDescent="0.25">
      <c r="A14" s="301">
        <v>1</v>
      </c>
      <c r="B14" s="341">
        <v>5415</v>
      </c>
      <c r="C14" s="342">
        <v>667000135</v>
      </c>
      <c r="D14" s="341">
        <v>71011170</v>
      </c>
      <c r="E14" s="363" t="s">
        <v>787</v>
      </c>
      <c r="F14" s="341">
        <v>3111</v>
      </c>
      <c r="G14" s="306" t="s">
        <v>308</v>
      </c>
      <c r="H14" s="304" t="s">
        <v>276</v>
      </c>
      <c r="I14" s="463">
        <v>542414</v>
      </c>
      <c r="J14" s="458">
        <v>402384</v>
      </c>
      <c r="K14" s="458">
        <v>0</v>
      </c>
      <c r="L14" s="458">
        <v>136006</v>
      </c>
      <c r="M14" s="458">
        <v>4024</v>
      </c>
      <c r="N14" s="458">
        <v>0</v>
      </c>
      <c r="O14" s="459">
        <v>1</v>
      </c>
      <c r="P14" s="460">
        <v>1</v>
      </c>
      <c r="Q14" s="469">
        <v>0</v>
      </c>
      <c r="R14" s="471">
        <f t="shared" si="0"/>
        <v>0</v>
      </c>
      <c r="S14" s="461">
        <v>0</v>
      </c>
      <c r="T14" s="461">
        <v>116460</v>
      </c>
      <c r="U14" s="461">
        <v>0</v>
      </c>
      <c r="V14" s="461">
        <v>0</v>
      </c>
      <c r="W14" s="461">
        <f t="shared" si="10"/>
        <v>116460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116460</v>
      </c>
      <c r="AC14" s="69">
        <f t="shared" si="3"/>
        <v>39363</v>
      </c>
      <c r="AD14" s="69">
        <f t="shared" si="4"/>
        <v>1165</v>
      </c>
      <c r="AE14" s="461">
        <v>0</v>
      </c>
      <c r="AF14" s="461">
        <v>0</v>
      </c>
      <c r="AG14" s="461">
        <f t="shared" si="11"/>
        <v>0</v>
      </c>
      <c r="AH14" s="461">
        <f t="shared" si="12"/>
        <v>156988</v>
      </c>
      <c r="AI14" s="462">
        <v>0</v>
      </c>
      <c r="AJ14" s="462">
        <v>0</v>
      </c>
      <c r="AK14" s="462">
        <v>0</v>
      </c>
      <c r="AL14" s="462">
        <v>0.33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si="13"/>
        <v>0.33</v>
      </c>
      <c r="AR14" s="462">
        <f t="shared" si="14"/>
        <v>0</v>
      </c>
      <c r="AS14" s="464">
        <f t="shared" si="15"/>
        <v>0.33</v>
      </c>
      <c r="AT14" s="470">
        <f>I14+AH14</f>
        <v>699402</v>
      </c>
      <c r="AU14" s="461">
        <f>J14+W14</f>
        <v>518844</v>
      </c>
      <c r="AV14" s="461">
        <f>K14+AA14</f>
        <v>0</v>
      </c>
      <c r="AW14" s="461">
        <f t="shared" si="8"/>
        <v>175369</v>
      </c>
      <c r="AX14" s="461">
        <f t="shared" si="8"/>
        <v>5189</v>
      </c>
      <c r="AY14" s="461">
        <f>N14+AG14</f>
        <v>0</v>
      </c>
      <c r="AZ14" s="462">
        <f>O14+AS14</f>
        <v>1.33</v>
      </c>
      <c r="BA14" s="462">
        <f t="shared" si="9"/>
        <v>1.33</v>
      </c>
      <c r="BB14" s="464">
        <f t="shared" si="9"/>
        <v>0</v>
      </c>
    </row>
    <row r="15" spans="1:54" ht="12.95" customHeight="1" x14ac:dyDescent="0.25">
      <c r="A15" s="301">
        <v>1</v>
      </c>
      <c r="B15" s="341">
        <v>5415</v>
      </c>
      <c r="C15" s="342">
        <v>667000135</v>
      </c>
      <c r="D15" s="341">
        <v>71011170</v>
      </c>
      <c r="E15" s="363" t="s">
        <v>787</v>
      </c>
      <c r="F15" s="341">
        <v>3141</v>
      </c>
      <c r="G15" s="365" t="s">
        <v>310</v>
      </c>
      <c r="H15" s="304" t="s">
        <v>277</v>
      </c>
      <c r="I15" s="463">
        <v>2435478</v>
      </c>
      <c r="J15" s="458">
        <v>1778628</v>
      </c>
      <c r="K15" s="458">
        <v>20000</v>
      </c>
      <c r="L15" s="458">
        <v>607936</v>
      </c>
      <c r="M15" s="458">
        <v>17786</v>
      </c>
      <c r="N15" s="458">
        <v>11128</v>
      </c>
      <c r="O15" s="459">
        <v>5.78</v>
      </c>
      <c r="P15" s="460">
        <v>0</v>
      </c>
      <c r="Q15" s="469">
        <v>5.78</v>
      </c>
      <c r="R15" s="471">
        <f t="shared" si="0"/>
        <v>10000</v>
      </c>
      <c r="S15" s="461">
        <v>0</v>
      </c>
      <c r="T15" s="461">
        <v>0</v>
      </c>
      <c r="U15" s="461">
        <v>0</v>
      </c>
      <c r="V15" s="461">
        <v>0</v>
      </c>
      <c r="W15" s="461">
        <f t="shared" si="10"/>
        <v>10000</v>
      </c>
      <c r="X15" s="461">
        <v>-10000</v>
      </c>
      <c r="Y15" s="461">
        <v>0</v>
      </c>
      <c r="Z15" s="461">
        <v>0</v>
      </c>
      <c r="AA15" s="461">
        <f t="shared" si="1"/>
        <v>-10000</v>
      </c>
      <c r="AB15" s="461">
        <f t="shared" si="2"/>
        <v>0</v>
      </c>
      <c r="AC15" s="69">
        <f t="shared" si="3"/>
        <v>0</v>
      </c>
      <c r="AD15" s="69">
        <f t="shared" si="4"/>
        <v>100</v>
      </c>
      <c r="AE15" s="461">
        <v>0</v>
      </c>
      <c r="AF15" s="461">
        <v>0</v>
      </c>
      <c r="AG15" s="461">
        <f t="shared" si="11"/>
        <v>0</v>
      </c>
      <c r="AH15" s="461">
        <f t="shared" si="12"/>
        <v>100</v>
      </c>
      <c r="AI15" s="462">
        <v>0</v>
      </c>
      <c r="AJ15" s="462">
        <v>0</v>
      </c>
      <c r="AK15" s="462">
        <v>0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13"/>
        <v>0</v>
      </c>
      <c r="AR15" s="462">
        <f t="shared" si="14"/>
        <v>0</v>
      </c>
      <c r="AS15" s="464">
        <f t="shared" si="15"/>
        <v>0</v>
      </c>
      <c r="AT15" s="470">
        <f>I15+AH15</f>
        <v>2435578</v>
      </c>
      <c r="AU15" s="461">
        <f>J15+W15</f>
        <v>1788628</v>
      </c>
      <c r="AV15" s="461">
        <f>K15+AA15</f>
        <v>10000</v>
      </c>
      <c r="AW15" s="461">
        <f t="shared" si="8"/>
        <v>607936</v>
      </c>
      <c r="AX15" s="461">
        <f t="shared" si="8"/>
        <v>17886</v>
      </c>
      <c r="AY15" s="461">
        <f>N15+AG15</f>
        <v>11128</v>
      </c>
      <c r="AZ15" s="462">
        <f>O15+AS15</f>
        <v>5.78</v>
      </c>
      <c r="BA15" s="462">
        <f t="shared" si="9"/>
        <v>0</v>
      </c>
      <c r="BB15" s="464">
        <f t="shared" si="9"/>
        <v>5.78</v>
      </c>
    </row>
    <row r="16" spans="1:54" ht="12.95" customHeight="1" x14ac:dyDescent="0.25">
      <c r="A16" s="311">
        <v>1</v>
      </c>
      <c r="B16" s="295">
        <v>5415</v>
      </c>
      <c r="C16" s="366">
        <v>667000135</v>
      </c>
      <c r="D16" s="295">
        <v>71011170</v>
      </c>
      <c r="E16" s="431" t="s">
        <v>787</v>
      </c>
      <c r="F16" s="295"/>
      <c r="G16" s="367"/>
      <c r="H16" s="368"/>
      <c r="I16" s="537">
        <v>22655370</v>
      </c>
      <c r="J16" s="533">
        <v>16614371</v>
      </c>
      <c r="K16" s="533">
        <v>100000</v>
      </c>
      <c r="L16" s="533">
        <v>5649457</v>
      </c>
      <c r="M16" s="533">
        <v>166144</v>
      </c>
      <c r="N16" s="533">
        <v>125398</v>
      </c>
      <c r="O16" s="534">
        <v>37.369999999999997</v>
      </c>
      <c r="P16" s="534">
        <v>25.3</v>
      </c>
      <c r="Q16" s="727">
        <v>12.07</v>
      </c>
      <c r="R16" s="537">
        <f t="shared" ref="R16:BB16" si="16">SUM(R12:R15)</f>
        <v>-20000</v>
      </c>
      <c r="S16" s="533">
        <f t="shared" si="16"/>
        <v>-86612</v>
      </c>
      <c r="T16" s="533">
        <f t="shared" si="16"/>
        <v>140900</v>
      </c>
      <c r="U16" s="533">
        <f t="shared" si="16"/>
        <v>0</v>
      </c>
      <c r="V16" s="533">
        <f t="shared" si="16"/>
        <v>0</v>
      </c>
      <c r="W16" s="533">
        <f t="shared" si="16"/>
        <v>34288</v>
      </c>
      <c r="X16" s="533">
        <f t="shared" si="16"/>
        <v>20000</v>
      </c>
      <c r="Y16" s="533">
        <f t="shared" si="16"/>
        <v>0</v>
      </c>
      <c r="Z16" s="533">
        <f t="shared" si="16"/>
        <v>0</v>
      </c>
      <c r="AA16" s="533">
        <f t="shared" si="16"/>
        <v>20000</v>
      </c>
      <c r="AB16" s="533">
        <f t="shared" si="16"/>
        <v>54288</v>
      </c>
      <c r="AC16" s="533">
        <f t="shared" si="16"/>
        <v>18349</v>
      </c>
      <c r="AD16" s="533">
        <f t="shared" si="16"/>
        <v>343</v>
      </c>
      <c r="AE16" s="533">
        <f t="shared" si="16"/>
        <v>0</v>
      </c>
      <c r="AF16" s="533">
        <f t="shared" si="16"/>
        <v>0</v>
      </c>
      <c r="AG16" s="533">
        <f t="shared" si="16"/>
        <v>0</v>
      </c>
      <c r="AH16" s="533">
        <f t="shared" si="16"/>
        <v>72980</v>
      </c>
      <c r="AI16" s="534">
        <f t="shared" si="16"/>
        <v>0</v>
      </c>
      <c r="AJ16" s="534">
        <f t="shared" si="16"/>
        <v>-0.2</v>
      </c>
      <c r="AK16" s="534">
        <f t="shared" si="16"/>
        <v>-0.25</v>
      </c>
      <c r="AL16" s="534">
        <f t="shared" si="16"/>
        <v>0.39</v>
      </c>
      <c r="AM16" s="534">
        <f t="shared" si="16"/>
        <v>0</v>
      </c>
      <c r="AN16" s="534">
        <f t="shared" si="16"/>
        <v>0</v>
      </c>
      <c r="AO16" s="534">
        <f t="shared" si="16"/>
        <v>0</v>
      </c>
      <c r="AP16" s="534">
        <f t="shared" si="16"/>
        <v>0</v>
      </c>
      <c r="AQ16" s="534">
        <f t="shared" si="16"/>
        <v>0.14000000000000001</v>
      </c>
      <c r="AR16" s="534">
        <f t="shared" si="16"/>
        <v>-0.2</v>
      </c>
      <c r="AS16" s="299">
        <f t="shared" si="16"/>
        <v>-0.06</v>
      </c>
      <c r="AT16" s="539">
        <f t="shared" si="16"/>
        <v>22728350</v>
      </c>
      <c r="AU16" s="539">
        <f t="shared" si="16"/>
        <v>16648659</v>
      </c>
      <c r="AV16" s="539">
        <f t="shared" si="16"/>
        <v>120000</v>
      </c>
      <c r="AW16" s="539">
        <f t="shared" si="16"/>
        <v>5667806</v>
      </c>
      <c r="AX16" s="539">
        <f t="shared" si="16"/>
        <v>166487</v>
      </c>
      <c r="AY16" s="539">
        <f t="shared" si="16"/>
        <v>125398</v>
      </c>
      <c r="AZ16" s="777">
        <f t="shared" si="16"/>
        <v>37.31</v>
      </c>
      <c r="BA16" s="777">
        <f t="shared" si="16"/>
        <v>25.439999999999998</v>
      </c>
      <c r="BB16" s="777">
        <f t="shared" si="16"/>
        <v>11.870000000000001</v>
      </c>
    </row>
    <row r="17" spans="1:54" ht="12.95" customHeight="1" x14ac:dyDescent="0.25">
      <c r="A17" s="301">
        <v>2</v>
      </c>
      <c r="B17" s="341">
        <v>5416</v>
      </c>
      <c r="C17" s="342">
        <v>600099342</v>
      </c>
      <c r="D17" s="341">
        <v>854719</v>
      </c>
      <c r="E17" s="369" t="s">
        <v>427</v>
      </c>
      <c r="F17" s="341">
        <v>3113</v>
      </c>
      <c r="G17" s="365" t="s">
        <v>324</v>
      </c>
      <c r="H17" s="304" t="s">
        <v>276</v>
      </c>
      <c r="I17" s="463">
        <v>22822217</v>
      </c>
      <c r="J17" s="458">
        <v>16350576</v>
      </c>
      <c r="K17" s="458">
        <v>317000</v>
      </c>
      <c r="L17" s="458">
        <v>5583955</v>
      </c>
      <c r="M17" s="458">
        <v>163506</v>
      </c>
      <c r="N17" s="458">
        <v>407180</v>
      </c>
      <c r="O17" s="459">
        <v>27.813499999999998</v>
      </c>
      <c r="P17" s="460">
        <v>22.293499999999998</v>
      </c>
      <c r="Q17" s="469">
        <v>5.52</v>
      </c>
      <c r="R17" s="471">
        <f t="shared" si="0"/>
        <v>0</v>
      </c>
      <c r="S17" s="461">
        <v>0</v>
      </c>
      <c r="T17" s="461">
        <v>-101681</v>
      </c>
      <c r="U17" s="461">
        <v>17332</v>
      </c>
      <c r="V17" s="461">
        <v>0</v>
      </c>
      <c r="W17" s="461">
        <f t="shared" si="10"/>
        <v>-84349</v>
      </c>
      <c r="X17" s="461">
        <v>0</v>
      </c>
      <c r="Y17" s="461">
        <v>0</v>
      </c>
      <c r="Z17" s="461">
        <v>0</v>
      </c>
      <c r="AA17" s="461">
        <f t="shared" si="1"/>
        <v>0</v>
      </c>
      <c r="AB17" s="461">
        <f t="shared" si="2"/>
        <v>-84349</v>
      </c>
      <c r="AC17" s="69">
        <f t="shared" si="3"/>
        <v>-28510</v>
      </c>
      <c r="AD17" s="69">
        <f t="shared" si="4"/>
        <v>-843</v>
      </c>
      <c r="AE17" s="461">
        <v>0</v>
      </c>
      <c r="AF17" s="461">
        <v>0</v>
      </c>
      <c r="AG17" s="461">
        <f t="shared" si="11"/>
        <v>0</v>
      </c>
      <c r="AH17" s="461">
        <f t="shared" si="12"/>
        <v>-113702</v>
      </c>
      <c r="AI17" s="462">
        <v>0</v>
      </c>
      <c r="AJ17" s="462">
        <v>0</v>
      </c>
      <c r="AK17" s="462">
        <v>0</v>
      </c>
      <c r="AL17" s="462">
        <v>-0.21</v>
      </c>
      <c r="AM17" s="462">
        <v>0</v>
      </c>
      <c r="AN17" s="462">
        <v>0.02</v>
      </c>
      <c r="AO17" s="462">
        <v>0</v>
      </c>
      <c r="AP17" s="462">
        <v>0</v>
      </c>
      <c r="AQ17" s="462">
        <f t="shared" si="13"/>
        <v>-0.19</v>
      </c>
      <c r="AR17" s="462">
        <f t="shared" si="14"/>
        <v>0</v>
      </c>
      <c r="AS17" s="464">
        <f t="shared" si="15"/>
        <v>-0.19</v>
      </c>
      <c r="AT17" s="470">
        <f>I17+AH17</f>
        <v>22708515</v>
      </c>
      <c r="AU17" s="461">
        <f>J17+W17</f>
        <v>16266227</v>
      </c>
      <c r="AV17" s="461">
        <f t="shared" ref="AV17:AV20" si="17">K17+AA17</f>
        <v>317000</v>
      </c>
      <c r="AW17" s="461">
        <f t="shared" ref="AW17:AX20" si="18">L17+AC17</f>
        <v>5555445</v>
      </c>
      <c r="AX17" s="461">
        <f t="shared" si="18"/>
        <v>162663</v>
      </c>
      <c r="AY17" s="461">
        <f>N17+AG17</f>
        <v>407180</v>
      </c>
      <c r="AZ17" s="462">
        <f>O17+AS17</f>
        <v>27.623499999999996</v>
      </c>
      <c r="BA17" s="462">
        <f t="shared" ref="BA17:BB20" si="19">P17+AQ17</f>
        <v>22.103499999999997</v>
      </c>
      <c r="BB17" s="464">
        <f t="shared" si="19"/>
        <v>5.52</v>
      </c>
    </row>
    <row r="18" spans="1:54" ht="12.95" customHeight="1" x14ac:dyDescent="0.25">
      <c r="A18" s="301">
        <v>2</v>
      </c>
      <c r="B18" s="341">
        <v>5416</v>
      </c>
      <c r="C18" s="342">
        <v>600099342</v>
      </c>
      <c r="D18" s="341">
        <v>854719</v>
      </c>
      <c r="E18" s="369" t="s">
        <v>427</v>
      </c>
      <c r="F18" s="341">
        <v>3113</v>
      </c>
      <c r="G18" s="304" t="s">
        <v>307</v>
      </c>
      <c r="H18" s="304" t="s">
        <v>277</v>
      </c>
      <c r="I18" s="463">
        <v>1098361</v>
      </c>
      <c r="J18" s="458">
        <v>814808</v>
      </c>
      <c r="K18" s="458">
        <v>0</v>
      </c>
      <c r="L18" s="458">
        <v>275405</v>
      </c>
      <c r="M18" s="458">
        <v>8148</v>
      </c>
      <c r="N18" s="458">
        <v>0</v>
      </c>
      <c r="O18" s="459">
        <v>2.6900000000000004</v>
      </c>
      <c r="P18" s="460">
        <v>2.6900000000000004</v>
      </c>
      <c r="Q18" s="469">
        <v>0</v>
      </c>
      <c r="R18" s="471">
        <f t="shared" si="0"/>
        <v>0</v>
      </c>
      <c r="S18" s="461">
        <v>140596</v>
      </c>
      <c r="T18" s="461">
        <v>0</v>
      </c>
      <c r="U18" s="461">
        <v>0</v>
      </c>
      <c r="V18" s="461">
        <v>0</v>
      </c>
      <c r="W18" s="461">
        <f t="shared" si="10"/>
        <v>140596</v>
      </c>
      <c r="X18" s="461">
        <v>0</v>
      </c>
      <c r="Y18" s="461">
        <v>0</v>
      </c>
      <c r="Z18" s="461">
        <v>0</v>
      </c>
      <c r="AA18" s="461">
        <f t="shared" si="1"/>
        <v>0</v>
      </c>
      <c r="AB18" s="461">
        <f t="shared" si="2"/>
        <v>140596</v>
      </c>
      <c r="AC18" s="69">
        <f t="shared" si="3"/>
        <v>47521</v>
      </c>
      <c r="AD18" s="69">
        <f t="shared" si="4"/>
        <v>1406</v>
      </c>
      <c r="AE18" s="461">
        <v>0</v>
      </c>
      <c r="AF18" s="461">
        <v>0</v>
      </c>
      <c r="AG18" s="461">
        <f t="shared" si="11"/>
        <v>0</v>
      </c>
      <c r="AH18" s="461">
        <f t="shared" si="12"/>
        <v>189523</v>
      </c>
      <c r="AI18" s="462">
        <v>0</v>
      </c>
      <c r="AJ18" s="462">
        <v>0</v>
      </c>
      <c r="AK18" s="462">
        <v>0.36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13"/>
        <v>0.36</v>
      </c>
      <c r="AR18" s="462">
        <f t="shared" si="14"/>
        <v>0</v>
      </c>
      <c r="AS18" s="464">
        <f t="shared" si="15"/>
        <v>0.36</v>
      </c>
      <c r="AT18" s="470">
        <f>I18+AH18</f>
        <v>1287884</v>
      </c>
      <c r="AU18" s="461">
        <f>J18+W18</f>
        <v>955404</v>
      </c>
      <c r="AV18" s="461">
        <f t="shared" si="17"/>
        <v>0</v>
      </c>
      <c r="AW18" s="461">
        <f t="shared" si="18"/>
        <v>322926</v>
      </c>
      <c r="AX18" s="461">
        <f t="shared" si="18"/>
        <v>9554</v>
      </c>
      <c r="AY18" s="461">
        <f>N18+AG18</f>
        <v>0</v>
      </c>
      <c r="AZ18" s="462">
        <f>O18+AS18</f>
        <v>3.0500000000000003</v>
      </c>
      <c r="BA18" s="462">
        <f t="shared" si="19"/>
        <v>3.0500000000000003</v>
      </c>
      <c r="BB18" s="464">
        <f t="shared" si="19"/>
        <v>0</v>
      </c>
    </row>
    <row r="19" spans="1:54" ht="12.95" customHeight="1" x14ac:dyDescent="0.25">
      <c r="A19" s="301">
        <v>2</v>
      </c>
      <c r="B19" s="341">
        <v>5416</v>
      </c>
      <c r="C19" s="342">
        <v>600099342</v>
      </c>
      <c r="D19" s="341">
        <v>854719</v>
      </c>
      <c r="E19" s="369" t="s">
        <v>427</v>
      </c>
      <c r="F19" s="341">
        <v>3143</v>
      </c>
      <c r="G19" s="304" t="s">
        <v>614</v>
      </c>
      <c r="H19" s="304" t="s">
        <v>276</v>
      </c>
      <c r="I19" s="463">
        <v>1983023</v>
      </c>
      <c r="J19" s="458">
        <v>1471085</v>
      </c>
      <c r="K19" s="458">
        <v>0</v>
      </c>
      <c r="L19" s="458">
        <v>497227</v>
      </c>
      <c r="M19" s="458">
        <v>14711</v>
      </c>
      <c r="N19" s="458">
        <v>0</v>
      </c>
      <c r="O19" s="459">
        <v>2.8571</v>
      </c>
      <c r="P19" s="460">
        <v>2.8571</v>
      </c>
      <c r="Q19" s="469">
        <v>0</v>
      </c>
      <c r="R19" s="471">
        <f t="shared" si="0"/>
        <v>0</v>
      </c>
      <c r="S19" s="461">
        <v>0</v>
      </c>
      <c r="T19" s="461">
        <v>18243</v>
      </c>
      <c r="U19" s="461">
        <v>0</v>
      </c>
      <c r="V19" s="461">
        <v>0</v>
      </c>
      <c r="W19" s="461">
        <f t="shared" si="10"/>
        <v>18243</v>
      </c>
      <c r="X19" s="461">
        <v>0</v>
      </c>
      <c r="Y19" s="461">
        <v>0</v>
      </c>
      <c r="Z19" s="461">
        <v>0</v>
      </c>
      <c r="AA19" s="461">
        <f t="shared" si="1"/>
        <v>0</v>
      </c>
      <c r="AB19" s="461">
        <f t="shared" si="2"/>
        <v>18243</v>
      </c>
      <c r="AC19" s="69">
        <f t="shared" si="3"/>
        <v>6166</v>
      </c>
      <c r="AD19" s="69">
        <f t="shared" si="4"/>
        <v>182</v>
      </c>
      <c r="AE19" s="461">
        <v>0</v>
      </c>
      <c r="AF19" s="461">
        <v>0</v>
      </c>
      <c r="AG19" s="461">
        <f t="shared" si="11"/>
        <v>0</v>
      </c>
      <c r="AH19" s="461">
        <f t="shared" si="12"/>
        <v>24591</v>
      </c>
      <c r="AI19" s="462">
        <v>0</v>
      </c>
      <c r="AJ19" s="462">
        <v>0</v>
      </c>
      <c r="AK19" s="462">
        <v>0</v>
      </c>
      <c r="AL19" s="462">
        <v>0.13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si="13"/>
        <v>0.13</v>
      </c>
      <c r="AR19" s="462">
        <f t="shared" si="14"/>
        <v>0</v>
      </c>
      <c r="AS19" s="464">
        <f t="shared" si="15"/>
        <v>0.13</v>
      </c>
      <c r="AT19" s="470">
        <f>I19+AH19</f>
        <v>2007614</v>
      </c>
      <c r="AU19" s="461">
        <f>J19+W19</f>
        <v>1489328</v>
      </c>
      <c r="AV19" s="461">
        <f t="shared" si="17"/>
        <v>0</v>
      </c>
      <c r="AW19" s="461">
        <f t="shared" si="18"/>
        <v>503393</v>
      </c>
      <c r="AX19" s="461">
        <f t="shared" si="18"/>
        <v>14893</v>
      </c>
      <c r="AY19" s="461">
        <f>N19+AG19</f>
        <v>0</v>
      </c>
      <c r="AZ19" s="462">
        <f>O19+AS19</f>
        <v>2.9870999999999999</v>
      </c>
      <c r="BA19" s="462">
        <f t="shared" si="19"/>
        <v>2.9870999999999999</v>
      </c>
      <c r="BB19" s="464">
        <f t="shared" si="19"/>
        <v>0</v>
      </c>
    </row>
    <row r="20" spans="1:54" ht="12.95" customHeight="1" x14ac:dyDescent="0.25">
      <c r="A20" s="301">
        <v>2</v>
      </c>
      <c r="B20" s="341">
        <v>5416</v>
      </c>
      <c r="C20" s="342">
        <v>600099342</v>
      </c>
      <c r="D20" s="341">
        <v>854719</v>
      </c>
      <c r="E20" s="369" t="s">
        <v>427</v>
      </c>
      <c r="F20" s="341">
        <v>3143</v>
      </c>
      <c r="G20" s="304" t="s">
        <v>615</v>
      </c>
      <c r="H20" s="304" t="s">
        <v>277</v>
      </c>
      <c r="I20" s="463">
        <v>65237</v>
      </c>
      <c r="J20" s="458">
        <v>46613</v>
      </c>
      <c r="K20" s="458">
        <v>0</v>
      </c>
      <c r="L20" s="458">
        <v>15755</v>
      </c>
      <c r="M20" s="458">
        <v>466</v>
      </c>
      <c r="N20" s="458">
        <v>2403</v>
      </c>
      <c r="O20" s="459">
        <v>0.19</v>
      </c>
      <c r="P20" s="460">
        <v>0</v>
      </c>
      <c r="Q20" s="469">
        <v>0.19</v>
      </c>
      <c r="R20" s="471">
        <f t="shared" si="0"/>
        <v>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si="10"/>
        <v>0</v>
      </c>
      <c r="X20" s="461">
        <v>0</v>
      </c>
      <c r="Y20" s="461">
        <v>0</v>
      </c>
      <c r="Z20" s="461">
        <v>0</v>
      </c>
      <c r="AA20" s="461">
        <f t="shared" si="1"/>
        <v>0</v>
      </c>
      <c r="AB20" s="461">
        <f t="shared" si="2"/>
        <v>0</v>
      </c>
      <c r="AC20" s="69">
        <f t="shared" si="3"/>
        <v>0</v>
      </c>
      <c r="AD20" s="69">
        <f t="shared" si="4"/>
        <v>0</v>
      </c>
      <c r="AE20" s="461">
        <v>0</v>
      </c>
      <c r="AF20" s="461">
        <v>0</v>
      </c>
      <c r="AG20" s="461">
        <f t="shared" si="11"/>
        <v>0</v>
      </c>
      <c r="AH20" s="461">
        <f t="shared" si="12"/>
        <v>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13"/>
        <v>0</v>
      </c>
      <c r="AR20" s="462">
        <f t="shared" si="14"/>
        <v>0</v>
      </c>
      <c r="AS20" s="464">
        <f t="shared" si="15"/>
        <v>0</v>
      </c>
      <c r="AT20" s="470">
        <f>I20+AH20</f>
        <v>65237</v>
      </c>
      <c r="AU20" s="461">
        <f>J20+W20</f>
        <v>46613</v>
      </c>
      <c r="AV20" s="461">
        <f t="shared" si="17"/>
        <v>0</v>
      </c>
      <c r="AW20" s="461">
        <f t="shared" si="18"/>
        <v>15755</v>
      </c>
      <c r="AX20" s="461">
        <f t="shared" si="18"/>
        <v>466</v>
      </c>
      <c r="AY20" s="461">
        <f>N20+AG20</f>
        <v>2403</v>
      </c>
      <c r="AZ20" s="462">
        <f>O20+AS20</f>
        <v>0.19</v>
      </c>
      <c r="BA20" s="462">
        <f t="shared" si="19"/>
        <v>0</v>
      </c>
      <c r="BB20" s="464">
        <f t="shared" si="19"/>
        <v>0.19</v>
      </c>
    </row>
    <row r="21" spans="1:54" ht="12.95" customHeight="1" x14ac:dyDescent="0.25">
      <c r="A21" s="311">
        <v>2</v>
      </c>
      <c r="B21" s="345">
        <v>5416</v>
      </c>
      <c r="C21" s="346">
        <v>600099342</v>
      </c>
      <c r="D21" s="345">
        <v>854719</v>
      </c>
      <c r="E21" s="370" t="s">
        <v>428</v>
      </c>
      <c r="F21" s="345"/>
      <c r="G21" s="371"/>
      <c r="H21" s="372"/>
      <c r="I21" s="537">
        <v>25968838</v>
      </c>
      <c r="J21" s="533">
        <v>18683082</v>
      </c>
      <c r="K21" s="533">
        <v>317000</v>
      </c>
      <c r="L21" s="533">
        <v>6372342</v>
      </c>
      <c r="M21" s="533">
        <v>186831</v>
      </c>
      <c r="N21" s="533">
        <v>409583</v>
      </c>
      <c r="O21" s="534">
        <v>33.550599999999996</v>
      </c>
      <c r="P21" s="534">
        <v>27.840599999999998</v>
      </c>
      <c r="Q21" s="727">
        <v>5.71</v>
      </c>
      <c r="R21" s="537">
        <f t="shared" ref="R21:BB21" si="20">SUM(R17:R20)</f>
        <v>0</v>
      </c>
      <c r="S21" s="533">
        <f t="shared" si="20"/>
        <v>140596</v>
      </c>
      <c r="T21" s="533">
        <f t="shared" si="20"/>
        <v>-83438</v>
      </c>
      <c r="U21" s="533">
        <f t="shared" si="20"/>
        <v>17332</v>
      </c>
      <c r="V21" s="533">
        <f t="shared" si="20"/>
        <v>0</v>
      </c>
      <c r="W21" s="533">
        <f t="shared" si="20"/>
        <v>74490</v>
      </c>
      <c r="X21" s="533">
        <f t="shared" si="20"/>
        <v>0</v>
      </c>
      <c r="Y21" s="533">
        <f t="shared" si="20"/>
        <v>0</v>
      </c>
      <c r="Z21" s="533">
        <f t="shared" si="20"/>
        <v>0</v>
      </c>
      <c r="AA21" s="533">
        <f t="shared" si="20"/>
        <v>0</v>
      </c>
      <c r="AB21" s="533">
        <f t="shared" si="20"/>
        <v>74490</v>
      </c>
      <c r="AC21" s="533">
        <f t="shared" si="20"/>
        <v>25177</v>
      </c>
      <c r="AD21" s="533">
        <f t="shared" si="20"/>
        <v>745</v>
      </c>
      <c r="AE21" s="533">
        <f t="shared" si="20"/>
        <v>0</v>
      </c>
      <c r="AF21" s="533">
        <f t="shared" si="20"/>
        <v>0</v>
      </c>
      <c r="AG21" s="533">
        <f t="shared" si="20"/>
        <v>0</v>
      </c>
      <c r="AH21" s="533">
        <f t="shared" si="20"/>
        <v>100412</v>
      </c>
      <c r="AI21" s="534">
        <f t="shared" si="20"/>
        <v>0</v>
      </c>
      <c r="AJ21" s="534">
        <f t="shared" si="20"/>
        <v>0</v>
      </c>
      <c r="AK21" s="534">
        <f t="shared" si="20"/>
        <v>0.36</v>
      </c>
      <c r="AL21" s="534">
        <f t="shared" si="20"/>
        <v>-7.9999999999999988E-2</v>
      </c>
      <c r="AM21" s="534">
        <f t="shared" si="20"/>
        <v>0</v>
      </c>
      <c r="AN21" s="534">
        <f t="shared" si="20"/>
        <v>0.02</v>
      </c>
      <c r="AO21" s="534">
        <f t="shared" si="20"/>
        <v>0</v>
      </c>
      <c r="AP21" s="534">
        <f t="shared" si="20"/>
        <v>0</v>
      </c>
      <c r="AQ21" s="534">
        <f t="shared" si="20"/>
        <v>0.3</v>
      </c>
      <c r="AR21" s="534">
        <f t="shared" si="20"/>
        <v>0</v>
      </c>
      <c r="AS21" s="299">
        <f t="shared" si="20"/>
        <v>0.3</v>
      </c>
      <c r="AT21" s="539">
        <f t="shared" si="20"/>
        <v>26069250</v>
      </c>
      <c r="AU21" s="533">
        <f t="shared" si="20"/>
        <v>18757572</v>
      </c>
      <c r="AV21" s="533">
        <f t="shared" si="20"/>
        <v>317000</v>
      </c>
      <c r="AW21" s="533">
        <f t="shared" si="20"/>
        <v>6397519</v>
      </c>
      <c r="AX21" s="533">
        <f t="shared" si="20"/>
        <v>187576</v>
      </c>
      <c r="AY21" s="533">
        <f t="shared" si="20"/>
        <v>409583</v>
      </c>
      <c r="AZ21" s="534">
        <f t="shared" si="20"/>
        <v>33.850599999999993</v>
      </c>
      <c r="BA21" s="534">
        <f t="shared" si="20"/>
        <v>28.140599999999999</v>
      </c>
      <c r="BB21" s="299">
        <f t="shared" si="20"/>
        <v>5.71</v>
      </c>
    </row>
    <row r="22" spans="1:54" ht="12.95" customHeight="1" x14ac:dyDescent="0.25">
      <c r="A22" s="301">
        <v>3</v>
      </c>
      <c r="B22" s="341">
        <v>5413</v>
      </c>
      <c r="C22" s="342">
        <v>600099334</v>
      </c>
      <c r="D22" s="341">
        <v>854697</v>
      </c>
      <c r="E22" s="369" t="s">
        <v>429</v>
      </c>
      <c r="F22" s="341">
        <v>3113</v>
      </c>
      <c r="G22" s="365" t="s">
        <v>324</v>
      </c>
      <c r="H22" s="304" t="s">
        <v>276</v>
      </c>
      <c r="I22" s="463">
        <v>26307476</v>
      </c>
      <c r="J22" s="458">
        <v>19065865</v>
      </c>
      <c r="K22" s="458">
        <v>110000</v>
      </c>
      <c r="L22" s="458">
        <v>6481442</v>
      </c>
      <c r="M22" s="458">
        <v>190659</v>
      </c>
      <c r="N22" s="458">
        <v>459510</v>
      </c>
      <c r="O22" s="459">
        <v>31.5715</v>
      </c>
      <c r="P22" s="460">
        <v>25.561499999999999</v>
      </c>
      <c r="Q22" s="704">
        <v>6.01</v>
      </c>
      <c r="R22" s="471">
        <f t="shared" si="0"/>
        <v>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10"/>
        <v>0</v>
      </c>
      <c r="X22" s="461">
        <v>0</v>
      </c>
      <c r="Y22" s="461">
        <v>0</v>
      </c>
      <c r="Z22" s="461">
        <v>0</v>
      </c>
      <c r="AA22" s="461">
        <f t="shared" si="1"/>
        <v>0</v>
      </c>
      <c r="AB22" s="461">
        <f t="shared" si="2"/>
        <v>0</v>
      </c>
      <c r="AC22" s="69">
        <f t="shared" si="3"/>
        <v>0</v>
      </c>
      <c r="AD22" s="69">
        <f t="shared" si="4"/>
        <v>0</v>
      </c>
      <c r="AE22" s="461">
        <v>0</v>
      </c>
      <c r="AF22" s="461">
        <v>0</v>
      </c>
      <c r="AG22" s="461">
        <f t="shared" si="11"/>
        <v>0</v>
      </c>
      <c r="AH22" s="461">
        <f t="shared" si="12"/>
        <v>0</v>
      </c>
      <c r="AI22" s="462">
        <v>-0.03</v>
      </c>
      <c r="AJ22" s="462">
        <v>0.03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13"/>
        <v>-0.03</v>
      </c>
      <c r="AR22" s="462">
        <f t="shared" si="14"/>
        <v>0.03</v>
      </c>
      <c r="AS22" s="464">
        <f t="shared" si="15"/>
        <v>0</v>
      </c>
      <c r="AT22" s="470">
        <f>I22+AH22</f>
        <v>26307476</v>
      </c>
      <c r="AU22" s="461">
        <f>J22+W22</f>
        <v>19065865</v>
      </c>
      <c r="AV22" s="461">
        <f t="shared" ref="AV22:AV26" si="21">K22+AA22</f>
        <v>110000</v>
      </c>
      <c r="AW22" s="461">
        <f t="shared" ref="AW22:AX26" si="22">L22+AC22</f>
        <v>6481442</v>
      </c>
      <c r="AX22" s="461">
        <f t="shared" si="22"/>
        <v>190659</v>
      </c>
      <c r="AY22" s="461">
        <f>N22+AG22</f>
        <v>459510</v>
      </c>
      <c r="AZ22" s="462">
        <f>O22+AS22</f>
        <v>31.5715</v>
      </c>
      <c r="BA22" s="462">
        <f t="shared" ref="BA22:BB26" si="23">P22+AQ22</f>
        <v>25.531499999999998</v>
      </c>
      <c r="BB22" s="464">
        <f t="shared" si="23"/>
        <v>6.04</v>
      </c>
    </row>
    <row r="23" spans="1:54" ht="12.95" customHeight="1" x14ac:dyDescent="0.25">
      <c r="A23" s="301">
        <v>3</v>
      </c>
      <c r="B23" s="341">
        <v>5413</v>
      </c>
      <c r="C23" s="342">
        <v>600099334</v>
      </c>
      <c r="D23" s="341">
        <v>854697</v>
      </c>
      <c r="E23" s="369" t="s">
        <v>429</v>
      </c>
      <c r="F23" s="341">
        <v>3113</v>
      </c>
      <c r="G23" s="304" t="s">
        <v>307</v>
      </c>
      <c r="H23" s="304" t="s">
        <v>277</v>
      </c>
      <c r="I23" s="463">
        <v>2237886</v>
      </c>
      <c r="J23" s="458">
        <v>1657482</v>
      </c>
      <c r="K23" s="458">
        <v>0</v>
      </c>
      <c r="L23" s="458">
        <v>560229</v>
      </c>
      <c r="M23" s="458">
        <v>16575</v>
      </c>
      <c r="N23" s="458">
        <v>3600</v>
      </c>
      <c r="O23" s="459">
        <v>4.43</v>
      </c>
      <c r="P23" s="460">
        <v>4.43</v>
      </c>
      <c r="Q23" s="469">
        <v>0</v>
      </c>
      <c r="R23" s="471">
        <f t="shared" si="0"/>
        <v>0</v>
      </c>
      <c r="S23" s="461">
        <v>98896</v>
      </c>
      <c r="T23" s="461">
        <v>0</v>
      </c>
      <c r="U23" s="461">
        <v>0</v>
      </c>
      <c r="V23" s="461">
        <v>0</v>
      </c>
      <c r="W23" s="461">
        <f t="shared" si="10"/>
        <v>98896</v>
      </c>
      <c r="X23" s="461">
        <v>0</v>
      </c>
      <c r="Y23" s="461">
        <v>0</v>
      </c>
      <c r="Z23" s="461">
        <v>0</v>
      </c>
      <c r="AA23" s="461">
        <f t="shared" si="1"/>
        <v>0</v>
      </c>
      <c r="AB23" s="461">
        <f t="shared" si="2"/>
        <v>98896</v>
      </c>
      <c r="AC23" s="69">
        <f t="shared" si="3"/>
        <v>33427</v>
      </c>
      <c r="AD23" s="69">
        <f t="shared" si="4"/>
        <v>989</v>
      </c>
      <c r="AE23" s="461">
        <v>2100</v>
      </c>
      <c r="AF23" s="461">
        <v>0</v>
      </c>
      <c r="AG23" s="461">
        <f t="shared" si="11"/>
        <v>2100</v>
      </c>
      <c r="AH23" s="461">
        <f t="shared" si="12"/>
        <v>135412</v>
      </c>
      <c r="AI23" s="462">
        <v>0</v>
      </c>
      <c r="AJ23" s="462">
        <v>0</v>
      </c>
      <c r="AK23" s="462">
        <v>0.31</v>
      </c>
      <c r="AL23" s="462">
        <v>0</v>
      </c>
      <c r="AM23" s="462">
        <v>0</v>
      </c>
      <c r="AN23" s="462">
        <v>0</v>
      </c>
      <c r="AO23" s="462">
        <v>0</v>
      </c>
      <c r="AP23" s="462">
        <v>0</v>
      </c>
      <c r="AQ23" s="462">
        <f t="shared" si="13"/>
        <v>0.31</v>
      </c>
      <c r="AR23" s="462">
        <f t="shared" si="14"/>
        <v>0</v>
      </c>
      <c r="AS23" s="464">
        <f t="shared" si="15"/>
        <v>0.31</v>
      </c>
      <c r="AT23" s="470">
        <f>I23+AH23</f>
        <v>2373298</v>
      </c>
      <c r="AU23" s="461">
        <f>J23+W23</f>
        <v>1756378</v>
      </c>
      <c r="AV23" s="461">
        <f t="shared" si="21"/>
        <v>0</v>
      </c>
      <c r="AW23" s="461">
        <f t="shared" si="22"/>
        <v>593656</v>
      </c>
      <c r="AX23" s="461">
        <f t="shared" si="22"/>
        <v>17564</v>
      </c>
      <c r="AY23" s="461">
        <f>N23+AG23</f>
        <v>5700</v>
      </c>
      <c r="AZ23" s="462">
        <f>O23+AS23</f>
        <v>4.7399999999999993</v>
      </c>
      <c r="BA23" s="462">
        <f t="shared" si="23"/>
        <v>4.7399999999999993</v>
      </c>
      <c r="BB23" s="464">
        <f t="shared" si="23"/>
        <v>0</v>
      </c>
    </row>
    <row r="24" spans="1:54" ht="12.95" customHeight="1" x14ac:dyDescent="0.25">
      <c r="A24" s="301">
        <v>3</v>
      </c>
      <c r="B24" s="341">
        <v>5413</v>
      </c>
      <c r="C24" s="342">
        <v>600099334</v>
      </c>
      <c r="D24" s="341">
        <v>854697</v>
      </c>
      <c r="E24" s="369" t="s">
        <v>429</v>
      </c>
      <c r="F24" s="341">
        <v>3143</v>
      </c>
      <c r="G24" s="304" t="s">
        <v>614</v>
      </c>
      <c r="H24" s="304" t="s">
        <v>276</v>
      </c>
      <c r="I24" s="463">
        <v>1939106</v>
      </c>
      <c r="J24" s="458">
        <v>1438506</v>
      </c>
      <c r="K24" s="458">
        <v>0</v>
      </c>
      <c r="L24" s="458">
        <v>486215</v>
      </c>
      <c r="M24" s="458">
        <v>14385</v>
      </c>
      <c r="N24" s="458">
        <v>0</v>
      </c>
      <c r="O24" s="459">
        <v>2.8</v>
      </c>
      <c r="P24" s="460">
        <v>2.8</v>
      </c>
      <c r="Q24" s="469">
        <v>0</v>
      </c>
      <c r="R24" s="471">
        <f t="shared" si="0"/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si="10"/>
        <v>0</v>
      </c>
      <c r="X24" s="461">
        <v>0</v>
      </c>
      <c r="Y24" s="461">
        <v>0</v>
      </c>
      <c r="Z24" s="461">
        <v>0</v>
      </c>
      <c r="AA24" s="461">
        <f t="shared" si="1"/>
        <v>0</v>
      </c>
      <c r="AB24" s="461">
        <f t="shared" si="2"/>
        <v>0</v>
      </c>
      <c r="AC24" s="69">
        <f t="shared" si="3"/>
        <v>0</v>
      </c>
      <c r="AD24" s="69">
        <f t="shared" si="4"/>
        <v>0</v>
      </c>
      <c r="AE24" s="461">
        <v>0</v>
      </c>
      <c r="AF24" s="461">
        <v>0</v>
      </c>
      <c r="AG24" s="461">
        <f t="shared" si="11"/>
        <v>0</v>
      </c>
      <c r="AH24" s="461">
        <f t="shared" si="12"/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13"/>
        <v>0</v>
      </c>
      <c r="AR24" s="462">
        <f t="shared" si="14"/>
        <v>0</v>
      </c>
      <c r="AS24" s="464">
        <f t="shared" si="15"/>
        <v>0</v>
      </c>
      <c r="AT24" s="470">
        <f>I24+AH24</f>
        <v>1939106</v>
      </c>
      <c r="AU24" s="461">
        <f>J24+W24</f>
        <v>1438506</v>
      </c>
      <c r="AV24" s="461">
        <f t="shared" si="21"/>
        <v>0</v>
      </c>
      <c r="AW24" s="461">
        <f t="shared" si="22"/>
        <v>486215</v>
      </c>
      <c r="AX24" s="461">
        <f t="shared" si="22"/>
        <v>14385</v>
      </c>
      <c r="AY24" s="461">
        <f>N24+AG24</f>
        <v>0</v>
      </c>
      <c r="AZ24" s="462">
        <f>O24+AS24</f>
        <v>2.8</v>
      </c>
      <c r="BA24" s="462">
        <f t="shared" si="23"/>
        <v>2.8</v>
      </c>
      <c r="BB24" s="464">
        <f t="shared" si="23"/>
        <v>0</v>
      </c>
    </row>
    <row r="25" spans="1:54" ht="12.95" customHeight="1" x14ac:dyDescent="0.25">
      <c r="A25" s="301">
        <v>3</v>
      </c>
      <c r="B25" s="341">
        <v>5413</v>
      </c>
      <c r="C25" s="342">
        <v>600099334</v>
      </c>
      <c r="D25" s="341">
        <v>854697</v>
      </c>
      <c r="E25" s="369" t="s">
        <v>429</v>
      </c>
      <c r="F25" s="341">
        <v>3143</v>
      </c>
      <c r="G25" s="304" t="s">
        <v>615</v>
      </c>
      <c r="H25" s="304" t="s">
        <v>277</v>
      </c>
      <c r="I25" s="463">
        <v>65969</v>
      </c>
      <c r="J25" s="458">
        <v>47136</v>
      </c>
      <c r="K25" s="458">
        <v>0</v>
      </c>
      <c r="L25" s="458">
        <v>15932</v>
      </c>
      <c r="M25" s="458">
        <v>471</v>
      </c>
      <c r="N25" s="458">
        <v>2430</v>
      </c>
      <c r="O25" s="459">
        <v>0.19</v>
      </c>
      <c r="P25" s="460">
        <v>0</v>
      </c>
      <c r="Q25" s="469">
        <v>0.19</v>
      </c>
      <c r="R25" s="471">
        <f t="shared" si="0"/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si="10"/>
        <v>0</v>
      </c>
      <c r="X25" s="461">
        <v>0</v>
      </c>
      <c r="Y25" s="461">
        <v>0</v>
      </c>
      <c r="Z25" s="461">
        <v>0</v>
      </c>
      <c r="AA25" s="461">
        <f t="shared" si="1"/>
        <v>0</v>
      </c>
      <c r="AB25" s="461">
        <f t="shared" si="2"/>
        <v>0</v>
      </c>
      <c r="AC25" s="69">
        <f t="shared" si="3"/>
        <v>0</v>
      </c>
      <c r="AD25" s="69">
        <f t="shared" si="4"/>
        <v>0</v>
      </c>
      <c r="AE25" s="461">
        <v>0</v>
      </c>
      <c r="AF25" s="461">
        <v>0</v>
      </c>
      <c r="AG25" s="461">
        <f t="shared" si="11"/>
        <v>0</v>
      </c>
      <c r="AH25" s="461">
        <f t="shared" si="12"/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13"/>
        <v>0</v>
      </c>
      <c r="AR25" s="462">
        <f t="shared" si="14"/>
        <v>0</v>
      </c>
      <c r="AS25" s="464">
        <f t="shared" si="15"/>
        <v>0</v>
      </c>
      <c r="AT25" s="470">
        <f>I25+AH25</f>
        <v>65969</v>
      </c>
      <c r="AU25" s="461">
        <f>J25+W25</f>
        <v>47136</v>
      </c>
      <c r="AV25" s="461">
        <f t="shared" si="21"/>
        <v>0</v>
      </c>
      <c r="AW25" s="461">
        <f t="shared" si="22"/>
        <v>15932</v>
      </c>
      <c r="AX25" s="461">
        <f t="shared" si="22"/>
        <v>471</v>
      </c>
      <c r="AY25" s="461">
        <f>N25+AG25</f>
        <v>2430</v>
      </c>
      <c r="AZ25" s="462">
        <f>O25+AS25</f>
        <v>0.19</v>
      </c>
      <c r="BA25" s="462">
        <f t="shared" si="23"/>
        <v>0</v>
      </c>
      <c r="BB25" s="464">
        <f t="shared" si="23"/>
        <v>0.19</v>
      </c>
    </row>
    <row r="26" spans="1:54" ht="12.95" customHeight="1" x14ac:dyDescent="0.25">
      <c r="A26" s="301">
        <v>3</v>
      </c>
      <c r="B26" s="341">
        <v>5413</v>
      </c>
      <c r="C26" s="342">
        <v>600099334</v>
      </c>
      <c r="D26" s="341">
        <v>854697</v>
      </c>
      <c r="E26" s="369" t="s">
        <v>429</v>
      </c>
      <c r="F26" s="341">
        <v>3143</v>
      </c>
      <c r="G26" s="365" t="s">
        <v>430</v>
      </c>
      <c r="H26" s="304" t="s">
        <v>277</v>
      </c>
      <c r="I26" s="463">
        <v>420733</v>
      </c>
      <c r="J26" s="458">
        <v>310567</v>
      </c>
      <c r="K26" s="458">
        <v>0</v>
      </c>
      <c r="L26" s="458">
        <v>104972</v>
      </c>
      <c r="M26" s="458">
        <v>3106</v>
      </c>
      <c r="N26" s="458">
        <v>2088</v>
      </c>
      <c r="O26" s="459">
        <v>0.76</v>
      </c>
      <c r="P26" s="460">
        <v>0.52</v>
      </c>
      <c r="Q26" s="469">
        <v>0.24</v>
      </c>
      <c r="R26" s="471">
        <f t="shared" si="0"/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10"/>
        <v>0</v>
      </c>
      <c r="X26" s="461">
        <v>0</v>
      </c>
      <c r="Y26" s="461">
        <v>0</v>
      </c>
      <c r="Z26" s="461">
        <v>0</v>
      </c>
      <c r="AA26" s="461">
        <f t="shared" si="1"/>
        <v>0</v>
      </c>
      <c r="AB26" s="461">
        <f t="shared" si="2"/>
        <v>0</v>
      </c>
      <c r="AC26" s="69">
        <f t="shared" si="3"/>
        <v>0</v>
      </c>
      <c r="AD26" s="69">
        <f t="shared" si="4"/>
        <v>0</v>
      </c>
      <c r="AE26" s="461">
        <v>0</v>
      </c>
      <c r="AF26" s="461">
        <v>0</v>
      </c>
      <c r="AG26" s="461">
        <f t="shared" si="11"/>
        <v>0</v>
      </c>
      <c r="AH26" s="461">
        <f t="shared" si="12"/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13"/>
        <v>0</v>
      </c>
      <c r="AR26" s="462">
        <f t="shared" si="14"/>
        <v>0</v>
      </c>
      <c r="AS26" s="464">
        <f t="shared" si="15"/>
        <v>0</v>
      </c>
      <c r="AT26" s="470">
        <f>I26+AH26</f>
        <v>420733</v>
      </c>
      <c r="AU26" s="461">
        <f>J26+W26</f>
        <v>310567</v>
      </c>
      <c r="AV26" s="461">
        <f t="shared" si="21"/>
        <v>0</v>
      </c>
      <c r="AW26" s="461">
        <f t="shared" si="22"/>
        <v>104972</v>
      </c>
      <c r="AX26" s="461">
        <f t="shared" si="22"/>
        <v>3106</v>
      </c>
      <c r="AY26" s="461">
        <f>N26+AG26</f>
        <v>2088</v>
      </c>
      <c r="AZ26" s="462">
        <f>O26+AS26</f>
        <v>0.76</v>
      </c>
      <c r="BA26" s="462">
        <f t="shared" si="23"/>
        <v>0.52</v>
      </c>
      <c r="BB26" s="464">
        <f t="shared" si="23"/>
        <v>0.24</v>
      </c>
    </row>
    <row r="27" spans="1:54" ht="12.95" customHeight="1" x14ac:dyDescent="0.25">
      <c r="A27" s="311">
        <v>3</v>
      </c>
      <c r="B27" s="345">
        <v>5413</v>
      </c>
      <c r="C27" s="346">
        <v>600099334</v>
      </c>
      <c r="D27" s="345">
        <v>854697</v>
      </c>
      <c r="E27" s="370" t="s">
        <v>431</v>
      </c>
      <c r="F27" s="345"/>
      <c r="G27" s="371"/>
      <c r="H27" s="372"/>
      <c r="I27" s="537">
        <v>30971170</v>
      </c>
      <c r="J27" s="533">
        <v>22519556</v>
      </c>
      <c r="K27" s="533">
        <v>110000</v>
      </c>
      <c r="L27" s="533">
        <v>7648790</v>
      </c>
      <c r="M27" s="533">
        <v>225196</v>
      </c>
      <c r="N27" s="533">
        <v>467628</v>
      </c>
      <c r="O27" s="534">
        <v>39.751499999999993</v>
      </c>
      <c r="P27" s="534">
        <v>33.311500000000002</v>
      </c>
      <c r="Q27" s="727">
        <v>6.44</v>
      </c>
      <c r="R27" s="537">
        <f t="shared" ref="R27:BB27" si="24">SUM(R22:R26)</f>
        <v>0</v>
      </c>
      <c r="S27" s="533">
        <f t="shared" si="24"/>
        <v>98896</v>
      </c>
      <c r="T27" s="533">
        <f t="shared" si="24"/>
        <v>0</v>
      </c>
      <c r="U27" s="533">
        <f t="shared" si="24"/>
        <v>0</v>
      </c>
      <c r="V27" s="533">
        <f t="shared" si="24"/>
        <v>0</v>
      </c>
      <c r="W27" s="533">
        <f t="shared" si="24"/>
        <v>98896</v>
      </c>
      <c r="X27" s="533">
        <f t="shared" si="24"/>
        <v>0</v>
      </c>
      <c r="Y27" s="533">
        <f t="shared" si="24"/>
        <v>0</v>
      </c>
      <c r="Z27" s="533">
        <f t="shared" si="24"/>
        <v>0</v>
      </c>
      <c r="AA27" s="533">
        <f t="shared" si="24"/>
        <v>0</v>
      </c>
      <c r="AB27" s="533">
        <f t="shared" si="24"/>
        <v>98896</v>
      </c>
      <c r="AC27" s="533">
        <f t="shared" si="24"/>
        <v>33427</v>
      </c>
      <c r="AD27" s="533">
        <f t="shared" si="24"/>
        <v>989</v>
      </c>
      <c r="AE27" s="533">
        <f t="shared" si="24"/>
        <v>2100</v>
      </c>
      <c r="AF27" s="533">
        <f t="shared" si="24"/>
        <v>0</v>
      </c>
      <c r="AG27" s="533">
        <f t="shared" si="24"/>
        <v>2100</v>
      </c>
      <c r="AH27" s="533">
        <f t="shared" si="24"/>
        <v>135412</v>
      </c>
      <c r="AI27" s="534">
        <f t="shared" si="24"/>
        <v>-0.03</v>
      </c>
      <c r="AJ27" s="534">
        <f t="shared" si="24"/>
        <v>0.03</v>
      </c>
      <c r="AK27" s="534">
        <f t="shared" si="24"/>
        <v>0.31</v>
      </c>
      <c r="AL27" s="534">
        <f t="shared" si="24"/>
        <v>0</v>
      </c>
      <c r="AM27" s="534">
        <f t="shared" si="24"/>
        <v>0</v>
      </c>
      <c r="AN27" s="534">
        <f t="shared" si="24"/>
        <v>0</v>
      </c>
      <c r="AO27" s="534">
        <f t="shared" si="24"/>
        <v>0</v>
      </c>
      <c r="AP27" s="534">
        <f t="shared" si="24"/>
        <v>0</v>
      </c>
      <c r="AQ27" s="534">
        <f t="shared" si="24"/>
        <v>0.28000000000000003</v>
      </c>
      <c r="AR27" s="534">
        <f t="shared" si="24"/>
        <v>0.03</v>
      </c>
      <c r="AS27" s="299">
        <f t="shared" si="24"/>
        <v>0.31</v>
      </c>
      <c r="AT27" s="539">
        <f t="shared" si="24"/>
        <v>31106582</v>
      </c>
      <c r="AU27" s="533">
        <f t="shared" si="24"/>
        <v>22618452</v>
      </c>
      <c r="AV27" s="533">
        <f t="shared" si="24"/>
        <v>110000</v>
      </c>
      <c r="AW27" s="533">
        <f t="shared" si="24"/>
        <v>7682217</v>
      </c>
      <c r="AX27" s="533">
        <f t="shared" si="24"/>
        <v>226185</v>
      </c>
      <c r="AY27" s="533">
        <f t="shared" si="24"/>
        <v>469728</v>
      </c>
      <c r="AZ27" s="534">
        <f t="shared" si="24"/>
        <v>40.061499999999995</v>
      </c>
      <c r="BA27" s="534">
        <f t="shared" si="24"/>
        <v>33.591499999999996</v>
      </c>
      <c r="BB27" s="299">
        <f t="shared" si="24"/>
        <v>6.4700000000000006</v>
      </c>
    </row>
    <row r="28" spans="1:54" ht="12.95" customHeight="1" x14ac:dyDescent="0.25">
      <c r="A28" s="301">
        <v>4</v>
      </c>
      <c r="B28" s="341">
        <v>5475</v>
      </c>
      <c r="C28" s="342">
        <v>600099385</v>
      </c>
      <c r="D28" s="341">
        <v>854735</v>
      </c>
      <c r="E28" s="369" t="s">
        <v>432</v>
      </c>
      <c r="F28" s="341">
        <v>3231</v>
      </c>
      <c r="G28" s="365" t="s">
        <v>413</v>
      </c>
      <c r="H28" s="304" t="s">
        <v>276</v>
      </c>
      <c r="I28" s="463">
        <v>14429255</v>
      </c>
      <c r="J28" s="458">
        <v>10681256</v>
      </c>
      <c r="K28" s="458">
        <v>0</v>
      </c>
      <c r="L28" s="458">
        <v>3610265</v>
      </c>
      <c r="M28" s="458">
        <v>106813</v>
      </c>
      <c r="N28" s="458">
        <v>30921</v>
      </c>
      <c r="O28" s="459">
        <v>18.801600000000001</v>
      </c>
      <c r="P28" s="460">
        <v>17.046299999999999</v>
      </c>
      <c r="Q28" s="469">
        <v>1.7553000000000001</v>
      </c>
      <c r="R28" s="471">
        <f t="shared" si="0"/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si="10"/>
        <v>0</v>
      </c>
      <c r="X28" s="461">
        <v>0</v>
      </c>
      <c r="Y28" s="461">
        <v>0</v>
      </c>
      <c r="Z28" s="461">
        <v>0</v>
      </c>
      <c r="AA28" s="461">
        <f t="shared" si="1"/>
        <v>0</v>
      </c>
      <c r="AB28" s="461">
        <f t="shared" si="2"/>
        <v>0</v>
      </c>
      <c r="AC28" s="69">
        <f t="shared" si="3"/>
        <v>0</v>
      </c>
      <c r="AD28" s="69">
        <f t="shared" si="4"/>
        <v>0</v>
      </c>
      <c r="AE28" s="461">
        <v>0</v>
      </c>
      <c r="AF28" s="461">
        <v>0</v>
      </c>
      <c r="AG28" s="461">
        <f t="shared" si="11"/>
        <v>0</v>
      </c>
      <c r="AH28" s="461">
        <f t="shared" si="12"/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si="13"/>
        <v>0</v>
      </c>
      <c r="AR28" s="462">
        <f t="shared" si="14"/>
        <v>0</v>
      </c>
      <c r="AS28" s="464">
        <f t="shared" si="15"/>
        <v>0</v>
      </c>
      <c r="AT28" s="470">
        <f>I28+AH28</f>
        <v>14429255</v>
      </c>
      <c r="AU28" s="461">
        <f>J28+W28</f>
        <v>10681256</v>
      </c>
      <c r="AV28" s="461">
        <f>K28+AA28</f>
        <v>0</v>
      </c>
      <c r="AW28" s="461">
        <f>L28+AC28</f>
        <v>3610265</v>
      </c>
      <c r="AX28" s="461">
        <f>M28+AD28</f>
        <v>106813</v>
      </c>
      <c r="AY28" s="461">
        <f>N28+AG28</f>
        <v>30921</v>
      </c>
      <c r="AZ28" s="462">
        <f>O28+AS28</f>
        <v>18.801600000000001</v>
      </c>
      <c r="BA28" s="462">
        <f>P28+AQ28</f>
        <v>17.046299999999999</v>
      </c>
      <c r="BB28" s="464">
        <f>Q28+AR28</f>
        <v>1.7553000000000001</v>
      </c>
    </row>
    <row r="29" spans="1:54" ht="12.95" customHeight="1" x14ac:dyDescent="0.25">
      <c r="A29" s="311">
        <v>4</v>
      </c>
      <c r="B29" s="345">
        <v>5475</v>
      </c>
      <c r="C29" s="346">
        <v>600099385</v>
      </c>
      <c r="D29" s="345">
        <v>854735</v>
      </c>
      <c r="E29" s="370" t="s">
        <v>433</v>
      </c>
      <c r="F29" s="345"/>
      <c r="G29" s="371"/>
      <c r="H29" s="372"/>
      <c r="I29" s="537">
        <v>14429255</v>
      </c>
      <c r="J29" s="533">
        <v>10681256</v>
      </c>
      <c r="K29" s="533">
        <v>0</v>
      </c>
      <c r="L29" s="533">
        <v>3610265</v>
      </c>
      <c r="M29" s="533">
        <v>106813</v>
      </c>
      <c r="N29" s="533">
        <v>30921</v>
      </c>
      <c r="O29" s="534">
        <v>18.801600000000001</v>
      </c>
      <c r="P29" s="534">
        <v>17.046299999999999</v>
      </c>
      <c r="Q29" s="727">
        <v>1.7553000000000001</v>
      </c>
      <c r="R29" s="537">
        <f t="shared" ref="R29:BB29" si="25">SUM(R28)</f>
        <v>0</v>
      </c>
      <c r="S29" s="533">
        <f t="shared" si="25"/>
        <v>0</v>
      </c>
      <c r="T29" s="533">
        <f t="shared" si="25"/>
        <v>0</v>
      </c>
      <c r="U29" s="533">
        <f t="shared" si="25"/>
        <v>0</v>
      </c>
      <c r="V29" s="533">
        <f t="shared" si="25"/>
        <v>0</v>
      </c>
      <c r="W29" s="533">
        <f t="shared" si="25"/>
        <v>0</v>
      </c>
      <c r="X29" s="533">
        <f t="shared" si="25"/>
        <v>0</v>
      </c>
      <c r="Y29" s="533">
        <f t="shared" si="25"/>
        <v>0</v>
      </c>
      <c r="Z29" s="533">
        <f t="shared" si="25"/>
        <v>0</v>
      </c>
      <c r="AA29" s="533">
        <f t="shared" si="25"/>
        <v>0</v>
      </c>
      <c r="AB29" s="533">
        <f t="shared" si="25"/>
        <v>0</v>
      </c>
      <c r="AC29" s="533">
        <f t="shared" si="25"/>
        <v>0</v>
      </c>
      <c r="AD29" s="533">
        <f t="shared" si="25"/>
        <v>0</v>
      </c>
      <c r="AE29" s="533">
        <f t="shared" si="25"/>
        <v>0</v>
      </c>
      <c r="AF29" s="533">
        <f t="shared" si="25"/>
        <v>0</v>
      </c>
      <c r="AG29" s="533">
        <f t="shared" si="25"/>
        <v>0</v>
      </c>
      <c r="AH29" s="533">
        <f t="shared" si="25"/>
        <v>0</v>
      </c>
      <c r="AI29" s="534">
        <f t="shared" si="25"/>
        <v>0</v>
      </c>
      <c r="AJ29" s="534">
        <f t="shared" si="25"/>
        <v>0</v>
      </c>
      <c r="AK29" s="534">
        <f t="shared" si="25"/>
        <v>0</v>
      </c>
      <c r="AL29" s="534">
        <f t="shared" si="25"/>
        <v>0</v>
      </c>
      <c r="AM29" s="534">
        <f t="shared" si="25"/>
        <v>0</v>
      </c>
      <c r="AN29" s="534">
        <f t="shared" si="25"/>
        <v>0</v>
      </c>
      <c r="AO29" s="534">
        <f t="shared" si="25"/>
        <v>0</v>
      </c>
      <c r="AP29" s="534">
        <f t="shared" si="25"/>
        <v>0</v>
      </c>
      <c r="AQ29" s="534">
        <f t="shared" si="25"/>
        <v>0</v>
      </c>
      <c r="AR29" s="534">
        <f t="shared" si="25"/>
        <v>0</v>
      </c>
      <c r="AS29" s="299">
        <f t="shared" si="25"/>
        <v>0</v>
      </c>
      <c r="AT29" s="539">
        <f t="shared" si="25"/>
        <v>14429255</v>
      </c>
      <c r="AU29" s="533">
        <f t="shared" si="25"/>
        <v>10681256</v>
      </c>
      <c r="AV29" s="533">
        <f t="shared" si="25"/>
        <v>0</v>
      </c>
      <c r="AW29" s="533">
        <f t="shared" si="25"/>
        <v>3610265</v>
      </c>
      <c r="AX29" s="533">
        <f t="shared" si="25"/>
        <v>106813</v>
      </c>
      <c r="AY29" s="533">
        <f t="shared" si="25"/>
        <v>30921</v>
      </c>
      <c r="AZ29" s="534">
        <f t="shared" si="25"/>
        <v>18.801600000000001</v>
      </c>
      <c r="BA29" s="534">
        <f t="shared" si="25"/>
        <v>17.046299999999999</v>
      </c>
      <c r="BB29" s="299">
        <f t="shared" si="25"/>
        <v>1.7553000000000001</v>
      </c>
    </row>
    <row r="30" spans="1:54" x14ac:dyDescent="0.25">
      <c r="A30" s="301">
        <v>5</v>
      </c>
      <c r="B30" s="341">
        <v>5402</v>
      </c>
      <c r="C30" s="342">
        <v>600098958</v>
      </c>
      <c r="D30" s="341">
        <v>70983623</v>
      </c>
      <c r="E30" s="369" t="s">
        <v>814</v>
      </c>
      <c r="F30" s="341">
        <v>3111</v>
      </c>
      <c r="G30" s="365" t="s">
        <v>320</v>
      </c>
      <c r="H30" s="304" t="s">
        <v>276</v>
      </c>
      <c r="I30" s="463">
        <v>1562245</v>
      </c>
      <c r="J30" s="458">
        <v>1123223</v>
      </c>
      <c r="K30" s="458">
        <v>30000</v>
      </c>
      <c r="L30" s="458">
        <v>389790</v>
      </c>
      <c r="M30" s="458">
        <v>11232</v>
      </c>
      <c r="N30" s="458">
        <v>8000</v>
      </c>
      <c r="O30" s="459">
        <v>2.2599999999999998</v>
      </c>
      <c r="P30" s="460">
        <v>1.98</v>
      </c>
      <c r="Q30" s="469">
        <v>0.28000000000000003</v>
      </c>
      <c r="R30" s="471">
        <f t="shared" si="0"/>
        <v>0</v>
      </c>
      <c r="S30" s="461">
        <v>0</v>
      </c>
      <c r="T30" s="461">
        <v>0</v>
      </c>
      <c r="U30" s="461">
        <v>0</v>
      </c>
      <c r="V30" s="461">
        <v>0</v>
      </c>
      <c r="W30" s="461">
        <f t="shared" si="10"/>
        <v>0</v>
      </c>
      <c r="X30" s="461">
        <v>0</v>
      </c>
      <c r="Y30" s="461">
        <v>0</v>
      </c>
      <c r="Z30" s="461">
        <v>0</v>
      </c>
      <c r="AA30" s="461">
        <f t="shared" si="1"/>
        <v>0</v>
      </c>
      <c r="AB30" s="461">
        <f t="shared" si="2"/>
        <v>0</v>
      </c>
      <c r="AC30" s="69">
        <f t="shared" si="3"/>
        <v>0</v>
      </c>
      <c r="AD30" s="69">
        <f t="shared" si="4"/>
        <v>0</v>
      </c>
      <c r="AE30" s="461">
        <v>0</v>
      </c>
      <c r="AF30" s="461">
        <v>0</v>
      </c>
      <c r="AG30" s="461">
        <f t="shared" si="11"/>
        <v>0</v>
      </c>
      <c r="AH30" s="461">
        <f t="shared" si="12"/>
        <v>0</v>
      </c>
      <c r="AI30" s="462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13"/>
        <v>0</v>
      </c>
      <c r="AR30" s="462">
        <f t="shared" si="14"/>
        <v>0</v>
      </c>
      <c r="AS30" s="464">
        <f t="shared" si="15"/>
        <v>0</v>
      </c>
      <c r="AT30" s="470">
        <f t="shared" ref="AT30:AT35" si="26">I30+AH30</f>
        <v>1562245</v>
      </c>
      <c r="AU30" s="461">
        <f t="shared" ref="AU30:AU35" si="27">J30+W30</f>
        <v>1123223</v>
      </c>
      <c r="AV30" s="461">
        <f t="shared" ref="AV30:AV35" si="28">K30+AA30</f>
        <v>30000</v>
      </c>
      <c r="AW30" s="461">
        <f t="shared" ref="AW30:AX35" si="29">L30+AC30</f>
        <v>389790</v>
      </c>
      <c r="AX30" s="461">
        <f t="shared" si="29"/>
        <v>11232</v>
      </c>
      <c r="AY30" s="461">
        <f t="shared" ref="AY30:AY35" si="30">N30+AG30</f>
        <v>8000</v>
      </c>
      <c r="AZ30" s="462">
        <f t="shared" ref="AZ30:AZ35" si="31">O30+AS30</f>
        <v>2.2599999999999998</v>
      </c>
      <c r="BA30" s="462">
        <f t="shared" ref="BA30:BB35" si="32">P30+AQ30</f>
        <v>1.98</v>
      </c>
      <c r="BB30" s="464">
        <f t="shared" si="32"/>
        <v>0.28000000000000003</v>
      </c>
    </row>
    <row r="31" spans="1:54" ht="12.95" customHeight="1" x14ac:dyDescent="0.25">
      <c r="A31" s="301">
        <v>5</v>
      </c>
      <c r="B31" s="341">
        <v>5402</v>
      </c>
      <c r="C31" s="342">
        <v>600098958</v>
      </c>
      <c r="D31" s="341">
        <v>70983623</v>
      </c>
      <c r="E31" s="369" t="s">
        <v>812</v>
      </c>
      <c r="F31" s="341">
        <v>3117</v>
      </c>
      <c r="G31" s="365" t="s">
        <v>324</v>
      </c>
      <c r="H31" s="304" t="s">
        <v>276</v>
      </c>
      <c r="I31" s="463">
        <v>5164866</v>
      </c>
      <c r="J31" s="458">
        <v>3765772</v>
      </c>
      <c r="K31" s="458">
        <v>10000</v>
      </c>
      <c r="L31" s="458">
        <v>1276211</v>
      </c>
      <c r="M31" s="458">
        <v>37658</v>
      </c>
      <c r="N31" s="458">
        <v>75225</v>
      </c>
      <c r="O31" s="459">
        <v>7.2171000000000003</v>
      </c>
      <c r="P31" s="460">
        <v>5.0770999999999997</v>
      </c>
      <c r="Q31" s="469">
        <v>2.1400000000000006</v>
      </c>
      <c r="R31" s="471">
        <f t="shared" si="0"/>
        <v>0</v>
      </c>
      <c r="S31" s="461">
        <v>0</v>
      </c>
      <c r="T31" s="461">
        <v>0</v>
      </c>
      <c r="U31" s="461">
        <v>0</v>
      </c>
      <c r="V31" s="461">
        <v>0</v>
      </c>
      <c r="W31" s="461">
        <f t="shared" si="10"/>
        <v>0</v>
      </c>
      <c r="X31" s="461">
        <v>0</v>
      </c>
      <c r="Y31" s="461">
        <v>0</v>
      </c>
      <c r="Z31" s="461">
        <v>0</v>
      </c>
      <c r="AA31" s="461">
        <f t="shared" si="1"/>
        <v>0</v>
      </c>
      <c r="AB31" s="461">
        <f t="shared" si="2"/>
        <v>0</v>
      </c>
      <c r="AC31" s="69">
        <f t="shared" si="3"/>
        <v>0</v>
      </c>
      <c r="AD31" s="69">
        <f t="shared" si="4"/>
        <v>0</v>
      </c>
      <c r="AE31" s="461">
        <v>0</v>
      </c>
      <c r="AF31" s="461">
        <v>0</v>
      </c>
      <c r="AG31" s="461">
        <f t="shared" si="11"/>
        <v>0</v>
      </c>
      <c r="AH31" s="461">
        <f t="shared" si="12"/>
        <v>0</v>
      </c>
      <c r="AI31" s="462">
        <v>0</v>
      </c>
      <c r="AJ31" s="462">
        <v>0</v>
      </c>
      <c r="AK31" s="462">
        <v>0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si="13"/>
        <v>0</v>
      </c>
      <c r="AR31" s="462">
        <f t="shared" si="14"/>
        <v>0</v>
      </c>
      <c r="AS31" s="464">
        <f t="shared" si="15"/>
        <v>0</v>
      </c>
      <c r="AT31" s="470">
        <f t="shared" si="26"/>
        <v>5164866</v>
      </c>
      <c r="AU31" s="461">
        <f t="shared" si="27"/>
        <v>3765772</v>
      </c>
      <c r="AV31" s="461">
        <f t="shared" si="28"/>
        <v>10000</v>
      </c>
      <c r="AW31" s="461">
        <f t="shared" si="29"/>
        <v>1276211</v>
      </c>
      <c r="AX31" s="461">
        <f t="shared" si="29"/>
        <v>37658</v>
      </c>
      <c r="AY31" s="461">
        <f t="shared" si="30"/>
        <v>75225</v>
      </c>
      <c r="AZ31" s="462">
        <f t="shared" si="31"/>
        <v>7.2171000000000003</v>
      </c>
      <c r="BA31" s="462">
        <f t="shared" si="32"/>
        <v>5.0770999999999997</v>
      </c>
      <c r="BB31" s="464">
        <f t="shared" si="32"/>
        <v>2.1400000000000006</v>
      </c>
    </row>
    <row r="32" spans="1:54" ht="12.95" customHeight="1" x14ac:dyDescent="0.25">
      <c r="A32" s="301">
        <v>5</v>
      </c>
      <c r="B32" s="341">
        <v>5402</v>
      </c>
      <c r="C32" s="342">
        <v>600098958</v>
      </c>
      <c r="D32" s="341">
        <v>70983623</v>
      </c>
      <c r="E32" s="369" t="s">
        <v>812</v>
      </c>
      <c r="F32" s="341">
        <v>3117</v>
      </c>
      <c r="G32" s="304" t="s">
        <v>307</v>
      </c>
      <c r="H32" s="304" t="s">
        <v>277</v>
      </c>
      <c r="I32" s="463">
        <v>555212</v>
      </c>
      <c r="J32" s="458">
        <v>411878</v>
      </c>
      <c r="K32" s="458">
        <v>0</v>
      </c>
      <c r="L32" s="458">
        <v>139215</v>
      </c>
      <c r="M32" s="458">
        <v>4119</v>
      </c>
      <c r="N32" s="458">
        <v>0</v>
      </c>
      <c r="O32" s="459">
        <v>1.39</v>
      </c>
      <c r="P32" s="460">
        <v>1.39</v>
      </c>
      <c r="Q32" s="469">
        <v>0</v>
      </c>
      <c r="R32" s="471">
        <f t="shared" si="0"/>
        <v>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si="10"/>
        <v>0</v>
      </c>
      <c r="X32" s="461">
        <v>0</v>
      </c>
      <c r="Y32" s="461">
        <v>0</v>
      </c>
      <c r="Z32" s="461">
        <v>0</v>
      </c>
      <c r="AA32" s="461">
        <f t="shared" si="1"/>
        <v>0</v>
      </c>
      <c r="AB32" s="461">
        <f t="shared" si="2"/>
        <v>0</v>
      </c>
      <c r="AC32" s="69">
        <f t="shared" si="3"/>
        <v>0</v>
      </c>
      <c r="AD32" s="69">
        <f t="shared" si="4"/>
        <v>0</v>
      </c>
      <c r="AE32" s="461">
        <v>0</v>
      </c>
      <c r="AF32" s="461">
        <v>0</v>
      </c>
      <c r="AG32" s="461">
        <f t="shared" si="11"/>
        <v>0</v>
      </c>
      <c r="AH32" s="461">
        <f t="shared" si="12"/>
        <v>0</v>
      </c>
      <c r="AI32" s="462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13"/>
        <v>0</v>
      </c>
      <c r="AR32" s="462">
        <f t="shared" si="14"/>
        <v>0</v>
      </c>
      <c r="AS32" s="464">
        <f t="shared" si="15"/>
        <v>0</v>
      </c>
      <c r="AT32" s="470">
        <f t="shared" si="26"/>
        <v>555212</v>
      </c>
      <c r="AU32" s="461">
        <f t="shared" si="27"/>
        <v>411878</v>
      </c>
      <c r="AV32" s="461">
        <f t="shared" si="28"/>
        <v>0</v>
      </c>
      <c r="AW32" s="461">
        <f t="shared" si="29"/>
        <v>139215</v>
      </c>
      <c r="AX32" s="461">
        <f t="shared" si="29"/>
        <v>4119</v>
      </c>
      <c r="AY32" s="461">
        <f t="shared" si="30"/>
        <v>0</v>
      </c>
      <c r="AZ32" s="462">
        <f t="shared" si="31"/>
        <v>1.39</v>
      </c>
      <c r="BA32" s="462">
        <f t="shared" si="32"/>
        <v>1.39</v>
      </c>
      <c r="BB32" s="464">
        <f t="shared" si="32"/>
        <v>0</v>
      </c>
    </row>
    <row r="33" spans="1:54" ht="12.95" customHeight="1" x14ac:dyDescent="0.25">
      <c r="A33" s="301">
        <v>5</v>
      </c>
      <c r="B33" s="341">
        <v>5402</v>
      </c>
      <c r="C33" s="342">
        <v>600098958</v>
      </c>
      <c r="D33" s="341">
        <v>70983623</v>
      </c>
      <c r="E33" s="369" t="s">
        <v>812</v>
      </c>
      <c r="F33" s="341">
        <v>3141</v>
      </c>
      <c r="G33" s="365" t="s">
        <v>310</v>
      </c>
      <c r="H33" s="304" t="s">
        <v>277</v>
      </c>
      <c r="I33" s="463">
        <v>903369</v>
      </c>
      <c r="J33" s="458">
        <v>662255</v>
      </c>
      <c r="K33" s="458">
        <v>5000</v>
      </c>
      <c r="L33" s="458">
        <v>225532</v>
      </c>
      <c r="M33" s="458">
        <v>6622</v>
      </c>
      <c r="N33" s="458">
        <v>3960</v>
      </c>
      <c r="O33" s="459">
        <v>2.15</v>
      </c>
      <c r="P33" s="460">
        <v>0</v>
      </c>
      <c r="Q33" s="469">
        <v>2.15</v>
      </c>
      <c r="R33" s="471">
        <f t="shared" si="0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10"/>
        <v>0</v>
      </c>
      <c r="X33" s="461">
        <v>0</v>
      </c>
      <c r="Y33" s="461">
        <v>0</v>
      </c>
      <c r="Z33" s="461">
        <v>0</v>
      </c>
      <c r="AA33" s="461">
        <f t="shared" si="1"/>
        <v>0</v>
      </c>
      <c r="AB33" s="461">
        <f t="shared" si="2"/>
        <v>0</v>
      </c>
      <c r="AC33" s="69">
        <f t="shared" si="3"/>
        <v>0</v>
      </c>
      <c r="AD33" s="69">
        <f t="shared" si="4"/>
        <v>0</v>
      </c>
      <c r="AE33" s="461">
        <v>0</v>
      </c>
      <c r="AF33" s="461">
        <v>0</v>
      </c>
      <c r="AG33" s="461">
        <f t="shared" si="11"/>
        <v>0</v>
      </c>
      <c r="AH33" s="461">
        <f t="shared" si="12"/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13"/>
        <v>0</v>
      </c>
      <c r="AR33" s="462">
        <f t="shared" si="14"/>
        <v>0</v>
      </c>
      <c r="AS33" s="464">
        <f t="shared" si="15"/>
        <v>0</v>
      </c>
      <c r="AT33" s="470">
        <f t="shared" si="26"/>
        <v>903369</v>
      </c>
      <c r="AU33" s="461">
        <f t="shared" si="27"/>
        <v>662255</v>
      </c>
      <c r="AV33" s="461">
        <f t="shared" si="28"/>
        <v>5000</v>
      </c>
      <c r="AW33" s="461">
        <f t="shared" si="29"/>
        <v>225532</v>
      </c>
      <c r="AX33" s="461">
        <f t="shared" si="29"/>
        <v>6622</v>
      </c>
      <c r="AY33" s="461">
        <f t="shared" si="30"/>
        <v>3960</v>
      </c>
      <c r="AZ33" s="462">
        <f t="shared" si="31"/>
        <v>2.15</v>
      </c>
      <c r="BA33" s="462">
        <f t="shared" si="32"/>
        <v>0</v>
      </c>
      <c r="BB33" s="464">
        <f t="shared" si="32"/>
        <v>2.15</v>
      </c>
    </row>
    <row r="34" spans="1:54" ht="12.95" customHeight="1" x14ac:dyDescent="0.25">
      <c r="A34" s="301">
        <v>5</v>
      </c>
      <c r="B34" s="341">
        <v>5402</v>
      </c>
      <c r="C34" s="342">
        <v>600098958</v>
      </c>
      <c r="D34" s="341">
        <v>70983623</v>
      </c>
      <c r="E34" s="369" t="s">
        <v>812</v>
      </c>
      <c r="F34" s="341">
        <v>3143</v>
      </c>
      <c r="G34" s="304" t="s">
        <v>614</v>
      </c>
      <c r="H34" s="304" t="s">
        <v>276</v>
      </c>
      <c r="I34" s="463">
        <v>1294058</v>
      </c>
      <c r="J34" s="458">
        <v>955022</v>
      </c>
      <c r="K34" s="458">
        <v>5000</v>
      </c>
      <c r="L34" s="458">
        <v>324487</v>
      </c>
      <c r="M34" s="458">
        <v>9549</v>
      </c>
      <c r="N34" s="458">
        <v>0</v>
      </c>
      <c r="O34" s="459">
        <v>2.0177999999999998</v>
      </c>
      <c r="P34" s="460">
        <v>2.0177999999999998</v>
      </c>
      <c r="Q34" s="469">
        <v>0</v>
      </c>
      <c r="R34" s="471">
        <f t="shared" si="0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10"/>
        <v>0</v>
      </c>
      <c r="X34" s="461">
        <v>0</v>
      </c>
      <c r="Y34" s="461">
        <v>0</v>
      </c>
      <c r="Z34" s="461">
        <v>0</v>
      </c>
      <c r="AA34" s="461">
        <f t="shared" si="1"/>
        <v>0</v>
      </c>
      <c r="AB34" s="461">
        <f t="shared" si="2"/>
        <v>0</v>
      </c>
      <c r="AC34" s="69">
        <f t="shared" si="3"/>
        <v>0</v>
      </c>
      <c r="AD34" s="69">
        <f t="shared" si="4"/>
        <v>0</v>
      </c>
      <c r="AE34" s="461">
        <v>0</v>
      </c>
      <c r="AF34" s="461">
        <v>0</v>
      </c>
      <c r="AG34" s="461">
        <f t="shared" si="11"/>
        <v>0</v>
      </c>
      <c r="AH34" s="461">
        <f t="shared" si="12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13"/>
        <v>0</v>
      </c>
      <c r="AR34" s="462">
        <f t="shared" si="14"/>
        <v>0</v>
      </c>
      <c r="AS34" s="464">
        <f t="shared" si="15"/>
        <v>0</v>
      </c>
      <c r="AT34" s="470">
        <f t="shared" si="26"/>
        <v>1294058</v>
      </c>
      <c r="AU34" s="461">
        <f t="shared" si="27"/>
        <v>955022</v>
      </c>
      <c r="AV34" s="461">
        <f t="shared" si="28"/>
        <v>5000</v>
      </c>
      <c r="AW34" s="461">
        <f t="shared" si="29"/>
        <v>324487</v>
      </c>
      <c r="AX34" s="461">
        <f t="shared" si="29"/>
        <v>9549</v>
      </c>
      <c r="AY34" s="461">
        <f t="shared" si="30"/>
        <v>0</v>
      </c>
      <c r="AZ34" s="462">
        <f t="shared" si="31"/>
        <v>2.0177999999999998</v>
      </c>
      <c r="BA34" s="462">
        <f t="shared" si="32"/>
        <v>2.0177999999999998</v>
      </c>
      <c r="BB34" s="464">
        <f t="shared" si="32"/>
        <v>0</v>
      </c>
    </row>
    <row r="35" spans="1:54" ht="12.95" customHeight="1" x14ac:dyDescent="0.25">
      <c r="A35" s="301">
        <v>5</v>
      </c>
      <c r="B35" s="341">
        <v>5402</v>
      </c>
      <c r="C35" s="342">
        <v>600098958</v>
      </c>
      <c r="D35" s="341">
        <v>70983623</v>
      </c>
      <c r="E35" s="369" t="s">
        <v>812</v>
      </c>
      <c r="F35" s="341">
        <v>3143</v>
      </c>
      <c r="G35" s="304" t="s">
        <v>615</v>
      </c>
      <c r="H35" s="304" t="s">
        <v>277</v>
      </c>
      <c r="I35" s="463">
        <v>35917</v>
      </c>
      <c r="J35" s="458">
        <v>25663</v>
      </c>
      <c r="K35" s="458">
        <v>0</v>
      </c>
      <c r="L35" s="458">
        <v>8674</v>
      </c>
      <c r="M35" s="458">
        <v>257</v>
      </c>
      <c r="N35" s="458">
        <v>1323</v>
      </c>
      <c r="O35" s="459">
        <v>0.1</v>
      </c>
      <c r="P35" s="460">
        <v>0</v>
      </c>
      <c r="Q35" s="469">
        <v>0.1</v>
      </c>
      <c r="R35" s="471">
        <f t="shared" si="0"/>
        <v>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si="10"/>
        <v>0</v>
      </c>
      <c r="X35" s="461">
        <v>0</v>
      </c>
      <c r="Y35" s="461">
        <v>0</v>
      </c>
      <c r="Z35" s="461">
        <v>0</v>
      </c>
      <c r="AA35" s="461">
        <f t="shared" si="1"/>
        <v>0</v>
      </c>
      <c r="AB35" s="461">
        <f t="shared" si="2"/>
        <v>0</v>
      </c>
      <c r="AC35" s="69">
        <f t="shared" si="3"/>
        <v>0</v>
      </c>
      <c r="AD35" s="69">
        <f t="shared" si="4"/>
        <v>0</v>
      </c>
      <c r="AE35" s="461">
        <v>0</v>
      </c>
      <c r="AF35" s="461">
        <v>0</v>
      </c>
      <c r="AG35" s="461">
        <f t="shared" si="11"/>
        <v>0</v>
      </c>
      <c r="AH35" s="461">
        <f t="shared" si="12"/>
        <v>0</v>
      </c>
      <c r="AI35" s="462">
        <v>0</v>
      </c>
      <c r="AJ35" s="462">
        <v>0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si="13"/>
        <v>0</v>
      </c>
      <c r="AR35" s="462">
        <f t="shared" si="14"/>
        <v>0</v>
      </c>
      <c r="AS35" s="464">
        <f t="shared" si="15"/>
        <v>0</v>
      </c>
      <c r="AT35" s="470">
        <f t="shared" si="26"/>
        <v>35917</v>
      </c>
      <c r="AU35" s="461">
        <f t="shared" si="27"/>
        <v>25663</v>
      </c>
      <c r="AV35" s="461">
        <f t="shared" si="28"/>
        <v>0</v>
      </c>
      <c r="AW35" s="461">
        <f t="shared" si="29"/>
        <v>8674</v>
      </c>
      <c r="AX35" s="461">
        <f t="shared" si="29"/>
        <v>257</v>
      </c>
      <c r="AY35" s="461">
        <f t="shared" si="30"/>
        <v>1323</v>
      </c>
      <c r="AZ35" s="462">
        <f t="shared" si="31"/>
        <v>0.1</v>
      </c>
      <c r="BA35" s="462">
        <f t="shared" si="32"/>
        <v>0</v>
      </c>
      <c r="BB35" s="464">
        <f t="shared" si="32"/>
        <v>0.1</v>
      </c>
    </row>
    <row r="36" spans="1:54" ht="12.95" customHeight="1" x14ac:dyDescent="0.25">
      <c r="A36" s="311">
        <v>5</v>
      </c>
      <c r="B36" s="345">
        <v>5402</v>
      </c>
      <c r="C36" s="346">
        <v>600098958</v>
      </c>
      <c r="D36" s="345">
        <v>70983623</v>
      </c>
      <c r="E36" s="370" t="s">
        <v>813</v>
      </c>
      <c r="F36" s="345"/>
      <c r="G36" s="371"/>
      <c r="H36" s="372"/>
      <c r="I36" s="561">
        <v>9515667</v>
      </c>
      <c r="J36" s="559">
        <v>6943813</v>
      </c>
      <c r="K36" s="559">
        <v>50000</v>
      </c>
      <c r="L36" s="559">
        <v>2363909</v>
      </c>
      <c r="M36" s="559">
        <v>69437</v>
      </c>
      <c r="N36" s="559">
        <v>88508</v>
      </c>
      <c r="O36" s="560">
        <v>15.1349</v>
      </c>
      <c r="P36" s="560">
        <v>10.4649</v>
      </c>
      <c r="Q36" s="728">
        <v>4.67</v>
      </c>
      <c r="R36" s="561">
        <f t="shared" ref="R36:BB36" si="33">SUM(R30:R35)</f>
        <v>0</v>
      </c>
      <c r="S36" s="559">
        <f t="shared" si="33"/>
        <v>0</v>
      </c>
      <c r="T36" s="559">
        <f t="shared" si="33"/>
        <v>0</v>
      </c>
      <c r="U36" s="559">
        <f t="shared" si="33"/>
        <v>0</v>
      </c>
      <c r="V36" s="559">
        <f t="shared" si="33"/>
        <v>0</v>
      </c>
      <c r="W36" s="559">
        <f t="shared" si="33"/>
        <v>0</v>
      </c>
      <c r="X36" s="559">
        <f t="shared" si="33"/>
        <v>0</v>
      </c>
      <c r="Y36" s="559">
        <f t="shared" si="33"/>
        <v>0</v>
      </c>
      <c r="Z36" s="559">
        <f t="shared" si="33"/>
        <v>0</v>
      </c>
      <c r="AA36" s="559">
        <f t="shared" si="33"/>
        <v>0</v>
      </c>
      <c r="AB36" s="559">
        <f t="shared" si="33"/>
        <v>0</v>
      </c>
      <c r="AC36" s="559">
        <f t="shared" si="33"/>
        <v>0</v>
      </c>
      <c r="AD36" s="559">
        <f t="shared" si="33"/>
        <v>0</v>
      </c>
      <c r="AE36" s="559">
        <f t="shared" si="33"/>
        <v>0</v>
      </c>
      <c r="AF36" s="559">
        <f t="shared" si="33"/>
        <v>0</v>
      </c>
      <c r="AG36" s="559">
        <f t="shared" si="33"/>
        <v>0</v>
      </c>
      <c r="AH36" s="559">
        <f t="shared" si="33"/>
        <v>0</v>
      </c>
      <c r="AI36" s="560">
        <f t="shared" si="33"/>
        <v>0</v>
      </c>
      <c r="AJ36" s="560">
        <f t="shared" si="33"/>
        <v>0</v>
      </c>
      <c r="AK36" s="560">
        <f t="shared" si="33"/>
        <v>0</v>
      </c>
      <c r="AL36" s="560">
        <f t="shared" si="33"/>
        <v>0</v>
      </c>
      <c r="AM36" s="560">
        <f t="shared" si="33"/>
        <v>0</v>
      </c>
      <c r="AN36" s="560">
        <f t="shared" si="33"/>
        <v>0</v>
      </c>
      <c r="AO36" s="560">
        <f t="shared" si="33"/>
        <v>0</v>
      </c>
      <c r="AP36" s="560">
        <f t="shared" si="33"/>
        <v>0</v>
      </c>
      <c r="AQ36" s="560">
        <f t="shared" si="33"/>
        <v>0</v>
      </c>
      <c r="AR36" s="560">
        <f t="shared" si="33"/>
        <v>0</v>
      </c>
      <c r="AS36" s="373">
        <f t="shared" si="33"/>
        <v>0</v>
      </c>
      <c r="AT36" s="562">
        <f t="shared" si="33"/>
        <v>9515667</v>
      </c>
      <c r="AU36" s="559">
        <f t="shared" si="33"/>
        <v>6943813</v>
      </c>
      <c r="AV36" s="559">
        <f t="shared" si="33"/>
        <v>50000</v>
      </c>
      <c r="AW36" s="559">
        <f t="shared" si="33"/>
        <v>2363909</v>
      </c>
      <c r="AX36" s="559">
        <f t="shared" si="33"/>
        <v>69437</v>
      </c>
      <c r="AY36" s="559">
        <f t="shared" si="33"/>
        <v>88508</v>
      </c>
      <c r="AZ36" s="560">
        <f t="shared" si="33"/>
        <v>15.1349</v>
      </c>
      <c r="BA36" s="560">
        <f t="shared" si="33"/>
        <v>10.4649</v>
      </c>
      <c r="BB36" s="373">
        <f t="shared" si="33"/>
        <v>4.67</v>
      </c>
    </row>
    <row r="37" spans="1:54" ht="12.95" customHeight="1" x14ac:dyDescent="0.25">
      <c r="A37" s="301">
        <v>6</v>
      </c>
      <c r="B37" s="301">
        <v>5405</v>
      </c>
      <c r="C37" s="350">
        <v>600099121</v>
      </c>
      <c r="D37" s="301">
        <v>70695521</v>
      </c>
      <c r="E37" s="303" t="s">
        <v>434</v>
      </c>
      <c r="F37" s="301">
        <v>3111</v>
      </c>
      <c r="G37" s="365" t="s">
        <v>320</v>
      </c>
      <c r="H37" s="304" t="s">
        <v>276</v>
      </c>
      <c r="I37" s="463">
        <v>1542187</v>
      </c>
      <c r="J37" s="458">
        <v>1131174</v>
      </c>
      <c r="K37" s="458">
        <v>7000</v>
      </c>
      <c r="L37" s="458">
        <v>384702</v>
      </c>
      <c r="M37" s="458">
        <v>11311</v>
      </c>
      <c r="N37" s="458">
        <v>8000</v>
      </c>
      <c r="O37" s="459">
        <v>2.2955000000000001</v>
      </c>
      <c r="P37" s="460">
        <v>1.9355</v>
      </c>
      <c r="Q37" s="469">
        <v>0.36</v>
      </c>
      <c r="R37" s="471">
        <f t="shared" si="0"/>
        <v>7000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si="10"/>
        <v>7000</v>
      </c>
      <c r="X37" s="461">
        <v>-7000</v>
      </c>
      <c r="Y37" s="461">
        <v>0</v>
      </c>
      <c r="Z37" s="461">
        <v>0</v>
      </c>
      <c r="AA37" s="461">
        <f t="shared" si="1"/>
        <v>-7000</v>
      </c>
      <c r="AB37" s="461">
        <f t="shared" si="2"/>
        <v>0</v>
      </c>
      <c r="AC37" s="69">
        <f t="shared" si="3"/>
        <v>0</v>
      </c>
      <c r="AD37" s="69">
        <f t="shared" si="4"/>
        <v>70</v>
      </c>
      <c r="AE37" s="461">
        <v>0</v>
      </c>
      <c r="AF37" s="461">
        <v>0</v>
      </c>
      <c r="AG37" s="461">
        <f t="shared" si="11"/>
        <v>0</v>
      </c>
      <c r="AH37" s="461">
        <f t="shared" si="12"/>
        <v>70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13"/>
        <v>0</v>
      </c>
      <c r="AR37" s="462">
        <f t="shared" si="14"/>
        <v>0</v>
      </c>
      <c r="AS37" s="464">
        <f t="shared" si="15"/>
        <v>0</v>
      </c>
      <c r="AT37" s="470">
        <f t="shared" ref="AT37:AT42" si="34">I37+AH37</f>
        <v>1542257</v>
      </c>
      <c r="AU37" s="461">
        <f t="shared" ref="AU37:AU42" si="35">J37+W37</f>
        <v>1138174</v>
      </c>
      <c r="AV37" s="461">
        <f t="shared" ref="AV37:AV42" si="36">K37+AA37</f>
        <v>0</v>
      </c>
      <c r="AW37" s="461">
        <f t="shared" ref="AW37:AX42" si="37">L37+AC37</f>
        <v>384702</v>
      </c>
      <c r="AX37" s="461">
        <f t="shared" si="37"/>
        <v>11381</v>
      </c>
      <c r="AY37" s="461">
        <f t="shared" ref="AY37:AY42" si="38">N37+AG37</f>
        <v>8000</v>
      </c>
      <c r="AZ37" s="462">
        <f t="shared" ref="AZ37:AZ42" si="39">O37+AS37</f>
        <v>2.2955000000000001</v>
      </c>
      <c r="BA37" s="462">
        <f t="shared" ref="BA37:BB42" si="40">P37+AQ37</f>
        <v>1.9355</v>
      </c>
      <c r="BB37" s="464">
        <f t="shared" si="40"/>
        <v>0.36</v>
      </c>
    </row>
    <row r="38" spans="1:54" ht="12.95" customHeight="1" x14ac:dyDescent="0.25">
      <c r="A38" s="301">
        <v>6</v>
      </c>
      <c r="B38" s="341">
        <v>5405</v>
      </c>
      <c r="C38" s="342">
        <v>600099121</v>
      </c>
      <c r="D38" s="301">
        <v>70695521</v>
      </c>
      <c r="E38" s="369" t="s">
        <v>434</v>
      </c>
      <c r="F38" s="341">
        <v>3113</v>
      </c>
      <c r="G38" s="365" t="s">
        <v>324</v>
      </c>
      <c r="H38" s="304" t="s">
        <v>276</v>
      </c>
      <c r="I38" s="463">
        <v>8107033</v>
      </c>
      <c r="J38" s="458">
        <v>5870271</v>
      </c>
      <c r="K38" s="458">
        <v>14000</v>
      </c>
      <c r="L38" s="458">
        <v>1988884</v>
      </c>
      <c r="M38" s="458">
        <v>58703</v>
      </c>
      <c r="N38" s="458">
        <v>175175</v>
      </c>
      <c r="O38" s="459">
        <v>11.408899999999999</v>
      </c>
      <c r="P38" s="460">
        <v>9.3088999999999995</v>
      </c>
      <c r="Q38" s="469">
        <v>2.1</v>
      </c>
      <c r="R38" s="471">
        <f t="shared" si="0"/>
        <v>14000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si="10"/>
        <v>14000</v>
      </c>
      <c r="X38" s="461">
        <v>-14000</v>
      </c>
      <c r="Y38" s="461">
        <v>0</v>
      </c>
      <c r="Z38" s="461">
        <v>0</v>
      </c>
      <c r="AA38" s="461">
        <f t="shared" si="1"/>
        <v>-14000</v>
      </c>
      <c r="AB38" s="461">
        <f t="shared" si="2"/>
        <v>0</v>
      </c>
      <c r="AC38" s="69">
        <f t="shared" si="3"/>
        <v>0</v>
      </c>
      <c r="AD38" s="69">
        <f t="shared" si="4"/>
        <v>140</v>
      </c>
      <c r="AE38" s="461">
        <v>0</v>
      </c>
      <c r="AF38" s="461">
        <v>0</v>
      </c>
      <c r="AG38" s="461">
        <f t="shared" si="11"/>
        <v>0</v>
      </c>
      <c r="AH38" s="461">
        <f t="shared" si="12"/>
        <v>140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13"/>
        <v>0</v>
      </c>
      <c r="AR38" s="462">
        <f t="shared" si="14"/>
        <v>0</v>
      </c>
      <c r="AS38" s="464">
        <f t="shared" si="15"/>
        <v>0</v>
      </c>
      <c r="AT38" s="470">
        <f t="shared" si="34"/>
        <v>8107173</v>
      </c>
      <c r="AU38" s="461">
        <f t="shared" si="35"/>
        <v>5884271</v>
      </c>
      <c r="AV38" s="461">
        <f t="shared" si="36"/>
        <v>0</v>
      </c>
      <c r="AW38" s="461">
        <f t="shared" si="37"/>
        <v>1988884</v>
      </c>
      <c r="AX38" s="461">
        <f t="shared" si="37"/>
        <v>58843</v>
      </c>
      <c r="AY38" s="461">
        <f t="shared" si="38"/>
        <v>175175</v>
      </c>
      <c r="AZ38" s="462">
        <f t="shared" si="39"/>
        <v>11.408899999999999</v>
      </c>
      <c r="BA38" s="462">
        <f t="shared" si="40"/>
        <v>9.3088999999999995</v>
      </c>
      <c r="BB38" s="464">
        <f t="shared" si="40"/>
        <v>2.1</v>
      </c>
    </row>
    <row r="39" spans="1:54" ht="12.95" customHeight="1" x14ac:dyDescent="0.25">
      <c r="A39" s="301">
        <v>6</v>
      </c>
      <c r="B39" s="341">
        <v>5405</v>
      </c>
      <c r="C39" s="342">
        <v>600099121</v>
      </c>
      <c r="D39" s="301">
        <v>70695521</v>
      </c>
      <c r="E39" s="369" t="s">
        <v>434</v>
      </c>
      <c r="F39" s="341">
        <v>3113</v>
      </c>
      <c r="G39" s="304" t="s">
        <v>307</v>
      </c>
      <c r="H39" s="304" t="s">
        <v>277</v>
      </c>
      <c r="I39" s="463">
        <v>2595187</v>
      </c>
      <c r="J39" s="458">
        <v>1925213</v>
      </c>
      <c r="K39" s="458">
        <v>0</v>
      </c>
      <c r="L39" s="458">
        <v>650722</v>
      </c>
      <c r="M39" s="458">
        <v>19252</v>
      </c>
      <c r="N39" s="458">
        <v>0</v>
      </c>
      <c r="O39" s="459">
        <v>5.8100000000000005</v>
      </c>
      <c r="P39" s="460">
        <v>5.8100000000000005</v>
      </c>
      <c r="Q39" s="469">
        <v>0</v>
      </c>
      <c r="R39" s="471">
        <f t="shared" si="0"/>
        <v>0</v>
      </c>
      <c r="S39" s="461">
        <v>0</v>
      </c>
      <c r="T39" s="461">
        <v>0</v>
      </c>
      <c r="U39" s="461">
        <v>0</v>
      </c>
      <c r="V39" s="461">
        <v>0</v>
      </c>
      <c r="W39" s="461">
        <f t="shared" si="10"/>
        <v>0</v>
      </c>
      <c r="X39" s="461">
        <v>0</v>
      </c>
      <c r="Y39" s="461">
        <v>0</v>
      </c>
      <c r="Z39" s="461">
        <v>0</v>
      </c>
      <c r="AA39" s="461">
        <f t="shared" si="1"/>
        <v>0</v>
      </c>
      <c r="AB39" s="461">
        <f t="shared" si="2"/>
        <v>0</v>
      </c>
      <c r="AC39" s="69">
        <f t="shared" si="3"/>
        <v>0</v>
      </c>
      <c r="AD39" s="69">
        <f t="shared" si="4"/>
        <v>0</v>
      </c>
      <c r="AE39" s="461">
        <v>0</v>
      </c>
      <c r="AF39" s="461">
        <v>0</v>
      </c>
      <c r="AG39" s="461">
        <f t="shared" si="11"/>
        <v>0</v>
      </c>
      <c r="AH39" s="461">
        <f t="shared" si="12"/>
        <v>0</v>
      </c>
      <c r="AI39" s="462">
        <v>0</v>
      </c>
      <c r="AJ39" s="462">
        <v>0</v>
      </c>
      <c r="AK39" s="462">
        <v>0</v>
      </c>
      <c r="AL39" s="462">
        <v>0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si="13"/>
        <v>0</v>
      </c>
      <c r="AR39" s="462">
        <f t="shared" si="14"/>
        <v>0</v>
      </c>
      <c r="AS39" s="464">
        <f t="shared" si="15"/>
        <v>0</v>
      </c>
      <c r="AT39" s="470">
        <f t="shared" si="34"/>
        <v>2595187</v>
      </c>
      <c r="AU39" s="461">
        <f t="shared" si="35"/>
        <v>1925213</v>
      </c>
      <c r="AV39" s="461">
        <f t="shared" si="36"/>
        <v>0</v>
      </c>
      <c r="AW39" s="461">
        <f t="shared" si="37"/>
        <v>650722</v>
      </c>
      <c r="AX39" s="461">
        <f t="shared" si="37"/>
        <v>19252</v>
      </c>
      <c r="AY39" s="461">
        <f t="shared" si="38"/>
        <v>0</v>
      </c>
      <c r="AZ39" s="462">
        <f t="shared" si="39"/>
        <v>5.8100000000000005</v>
      </c>
      <c r="BA39" s="462">
        <f t="shared" si="40"/>
        <v>5.8100000000000005</v>
      </c>
      <c r="BB39" s="464">
        <f t="shared" si="40"/>
        <v>0</v>
      </c>
    </row>
    <row r="40" spans="1:54" ht="12.95" customHeight="1" x14ac:dyDescent="0.25">
      <c r="A40" s="301">
        <v>6</v>
      </c>
      <c r="B40" s="341">
        <v>5405</v>
      </c>
      <c r="C40" s="342">
        <v>600099121</v>
      </c>
      <c r="D40" s="301">
        <v>70695521</v>
      </c>
      <c r="E40" s="369" t="s">
        <v>434</v>
      </c>
      <c r="F40" s="341">
        <v>3141</v>
      </c>
      <c r="G40" s="365" t="s">
        <v>310</v>
      </c>
      <c r="H40" s="304" t="s">
        <v>277</v>
      </c>
      <c r="I40" s="463">
        <v>1008128</v>
      </c>
      <c r="J40" s="458">
        <v>744205</v>
      </c>
      <c r="K40" s="458">
        <v>0</v>
      </c>
      <c r="L40" s="458">
        <v>251541</v>
      </c>
      <c r="M40" s="458">
        <v>7442</v>
      </c>
      <c r="N40" s="458">
        <v>4940</v>
      </c>
      <c r="O40" s="459">
        <v>2.39</v>
      </c>
      <c r="P40" s="460">
        <v>0</v>
      </c>
      <c r="Q40" s="469">
        <v>2.39</v>
      </c>
      <c r="R40" s="471">
        <f t="shared" si="0"/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si="10"/>
        <v>0</v>
      </c>
      <c r="X40" s="461">
        <v>0</v>
      </c>
      <c r="Y40" s="461">
        <v>0</v>
      </c>
      <c r="Z40" s="461">
        <v>0</v>
      </c>
      <c r="AA40" s="461">
        <f t="shared" si="1"/>
        <v>0</v>
      </c>
      <c r="AB40" s="461">
        <f t="shared" si="2"/>
        <v>0</v>
      </c>
      <c r="AC40" s="69">
        <f t="shared" si="3"/>
        <v>0</v>
      </c>
      <c r="AD40" s="69">
        <f t="shared" si="4"/>
        <v>0</v>
      </c>
      <c r="AE40" s="461">
        <v>0</v>
      </c>
      <c r="AF40" s="461">
        <v>0</v>
      </c>
      <c r="AG40" s="461">
        <f t="shared" si="11"/>
        <v>0</v>
      </c>
      <c r="AH40" s="461">
        <f t="shared" si="12"/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13"/>
        <v>0</v>
      </c>
      <c r="AR40" s="462">
        <f t="shared" si="14"/>
        <v>0</v>
      </c>
      <c r="AS40" s="464">
        <f t="shared" si="15"/>
        <v>0</v>
      </c>
      <c r="AT40" s="470">
        <f t="shared" si="34"/>
        <v>1008128</v>
      </c>
      <c r="AU40" s="461">
        <f t="shared" si="35"/>
        <v>744205</v>
      </c>
      <c r="AV40" s="461">
        <f t="shared" si="36"/>
        <v>0</v>
      </c>
      <c r="AW40" s="461">
        <f t="shared" si="37"/>
        <v>251541</v>
      </c>
      <c r="AX40" s="461">
        <f t="shared" si="37"/>
        <v>7442</v>
      </c>
      <c r="AY40" s="461">
        <f t="shared" si="38"/>
        <v>4940</v>
      </c>
      <c r="AZ40" s="462">
        <f t="shared" si="39"/>
        <v>2.39</v>
      </c>
      <c r="BA40" s="462">
        <f t="shared" si="40"/>
        <v>0</v>
      </c>
      <c r="BB40" s="464">
        <f t="shared" si="40"/>
        <v>2.39</v>
      </c>
    </row>
    <row r="41" spans="1:54" ht="12.95" customHeight="1" x14ac:dyDescent="0.25">
      <c r="A41" s="301">
        <v>6</v>
      </c>
      <c r="B41" s="341">
        <v>5405</v>
      </c>
      <c r="C41" s="342">
        <v>600099121</v>
      </c>
      <c r="D41" s="301">
        <v>70695521</v>
      </c>
      <c r="E41" s="369" t="s">
        <v>434</v>
      </c>
      <c r="F41" s="341">
        <v>3143</v>
      </c>
      <c r="G41" s="304" t="s">
        <v>614</v>
      </c>
      <c r="H41" s="304" t="s">
        <v>276</v>
      </c>
      <c r="I41" s="463">
        <v>681917</v>
      </c>
      <c r="J41" s="458">
        <v>505873</v>
      </c>
      <c r="K41" s="458">
        <v>0</v>
      </c>
      <c r="L41" s="458">
        <v>170985</v>
      </c>
      <c r="M41" s="458">
        <v>5059</v>
      </c>
      <c r="N41" s="458">
        <v>0</v>
      </c>
      <c r="O41" s="459">
        <v>1</v>
      </c>
      <c r="P41" s="460">
        <v>1</v>
      </c>
      <c r="Q41" s="469">
        <v>0</v>
      </c>
      <c r="R41" s="471">
        <f t="shared" si="0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10"/>
        <v>0</v>
      </c>
      <c r="X41" s="461">
        <v>0</v>
      </c>
      <c r="Y41" s="461">
        <v>0</v>
      </c>
      <c r="Z41" s="461">
        <v>0</v>
      </c>
      <c r="AA41" s="461">
        <f t="shared" si="1"/>
        <v>0</v>
      </c>
      <c r="AB41" s="461">
        <f t="shared" si="2"/>
        <v>0</v>
      </c>
      <c r="AC41" s="69">
        <f t="shared" si="3"/>
        <v>0</v>
      </c>
      <c r="AD41" s="69">
        <f t="shared" si="4"/>
        <v>0</v>
      </c>
      <c r="AE41" s="461">
        <v>0</v>
      </c>
      <c r="AF41" s="461">
        <v>0</v>
      </c>
      <c r="AG41" s="461">
        <f t="shared" si="11"/>
        <v>0</v>
      </c>
      <c r="AH41" s="461">
        <f t="shared" si="12"/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13"/>
        <v>0</v>
      </c>
      <c r="AR41" s="462">
        <f t="shared" si="14"/>
        <v>0</v>
      </c>
      <c r="AS41" s="464">
        <f t="shared" si="15"/>
        <v>0</v>
      </c>
      <c r="AT41" s="470">
        <f t="shared" si="34"/>
        <v>681917</v>
      </c>
      <c r="AU41" s="461">
        <f t="shared" si="35"/>
        <v>505873</v>
      </c>
      <c r="AV41" s="461">
        <f t="shared" si="36"/>
        <v>0</v>
      </c>
      <c r="AW41" s="461">
        <f t="shared" si="37"/>
        <v>170985</v>
      </c>
      <c r="AX41" s="461">
        <f t="shared" si="37"/>
        <v>5059</v>
      </c>
      <c r="AY41" s="461">
        <f t="shared" si="38"/>
        <v>0</v>
      </c>
      <c r="AZ41" s="462">
        <f t="shared" si="39"/>
        <v>1</v>
      </c>
      <c r="BA41" s="462">
        <f t="shared" si="40"/>
        <v>1</v>
      </c>
      <c r="BB41" s="464">
        <f t="shared" si="40"/>
        <v>0</v>
      </c>
    </row>
    <row r="42" spans="1:54" ht="12.95" customHeight="1" x14ac:dyDescent="0.25">
      <c r="A42" s="301">
        <v>6</v>
      </c>
      <c r="B42" s="341">
        <v>5405</v>
      </c>
      <c r="C42" s="342">
        <v>600099121</v>
      </c>
      <c r="D42" s="301">
        <v>70695521</v>
      </c>
      <c r="E42" s="369" t="s">
        <v>434</v>
      </c>
      <c r="F42" s="341">
        <v>3143</v>
      </c>
      <c r="G42" s="304" t="s">
        <v>615</v>
      </c>
      <c r="H42" s="304" t="s">
        <v>277</v>
      </c>
      <c r="I42" s="463">
        <v>18324</v>
      </c>
      <c r="J42" s="458">
        <v>13093</v>
      </c>
      <c r="K42" s="458">
        <v>0</v>
      </c>
      <c r="L42" s="458">
        <v>4425</v>
      </c>
      <c r="M42" s="458">
        <v>131</v>
      </c>
      <c r="N42" s="458">
        <v>675</v>
      </c>
      <c r="O42" s="459">
        <v>0.05</v>
      </c>
      <c r="P42" s="460">
        <v>0</v>
      </c>
      <c r="Q42" s="469">
        <v>0.05</v>
      </c>
      <c r="R42" s="471">
        <f t="shared" si="0"/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si="10"/>
        <v>0</v>
      </c>
      <c r="X42" s="461">
        <v>0</v>
      </c>
      <c r="Y42" s="461">
        <v>0</v>
      </c>
      <c r="Z42" s="461">
        <v>0</v>
      </c>
      <c r="AA42" s="461">
        <f t="shared" si="1"/>
        <v>0</v>
      </c>
      <c r="AB42" s="461">
        <f t="shared" si="2"/>
        <v>0</v>
      </c>
      <c r="AC42" s="69">
        <f t="shared" si="3"/>
        <v>0</v>
      </c>
      <c r="AD42" s="69">
        <f t="shared" si="4"/>
        <v>0</v>
      </c>
      <c r="AE42" s="461">
        <v>0</v>
      </c>
      <c r="AF42" s="461">
        <v>0</v>
      </c>
      <c r="AG42" s="461">
        <f t="shared" si="11"/>
        <v>0</v>
      </c>
      <c r="AH42" s="461">
        <f t="shared" si="12"/>
        <v>0</v>
      </c>
      <c r="AI42" s="462">
        <v>0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si="13"/>
        <v>0</v>
      </c>
      <c r="AR42" s="462">
        <f t="shared" si="14"/>
        <v>0</v>
      </c>
      <c r="AS42" s="464">
        <f t="shared" si="15"/>
        <v>0</v>
      </c>
      <c r="AT42" s="470">
        <f t="shared" si="34"/>
        <v>18324</v>
      </c>
      <c r="AU42" s="461">
        <f t="shared" si="35"/>
        <v>13093</v>
      </c>
      <c r="AV42" s="461">
        <f t="shared" si="36"/>
        <v>0</v>
      </c>
      <c r="AW42" s="461">
        <f t="shared" si="37"/>
        <v>4425</v>
      </c>
      <c r="AX42" s="461">
        <f t="shared" si="37"/>
        <v>131</v>
      </c>
      <c r="AY42" s="461">
        <f t="shared" si="38"/>
        <v>675</v>
      </c>
      <c r="AZ42" s="462">
        <f t="shared" si="39"/>
        <v>0.05</v>
      </c>
      <c r="BA42" s="462">
        <f t="shared" si="40"/>
        <v>0</v>
      </c>
      <c r="BB42" s="464">
        <f t="shared" si="40"/>
        <v>0.05</v>
      </c>
    </row>
    <row r="43" spans="1:54" ht="12.95" customHeight="1" x14ac:dyDescent="0.25">
      <c r="A43" s="311">
        <v>6</v>
      </c>
      <c r="B43" s="374">
        <v>5405</v>
      </c>
      <c r="C43" s="352">
        <v>600099121</v>
      </c>
      <c r="D43" s="374">
        <v>70695521</v>
      </c>
      <c r="E43" s="370" t="s">
        <v>435</v>
      </c>
      <c r="F43" s="374"/>
      <c r="G43" s="375"/>
      <c r="H43" s="376"/>
      <c r="I43" s="561">
        <v>13952776</v>
      </c>
      <c r="J43" s="559">
        <v>10189829</v>
      </c>
      <c r="K43" s="559">
        <v>21000</v>
      </c>
      <c r="L43" s="559">
        <v>3451259</v>
      </c>
      <c r="M43" s="559">
        <v>101898</v>
      </c>
      <c r="N43" s="559">
        <v>188790</v>
      </c>
      <c r="O43" s="560">
        <v>22.954400000000003</v>
      </c>
      <c r="P43" s="560">
        <v>18.054400000000001</v>
      </c>
      <c r="Q43" s="728">
        <v>4.8999999999999995</v>
      </c>
      <c r="R43" s="561">
        <f t="shared" ref="R43:BB43" si="41">SUM(R37:R42)</f>
        <v>21000</v>
      </c>
      <c r="S43" s="559">
        <f t="shared" si="41"/>
        <v>0</v>
      </c>
      <c r="T43" s="559">
        <f t="shared" si="41"/>
        <v>0</v>
      </c>
      <c r="U43" s="559">
        <f t="shared" si="41"/>
        <v>0</v>
      </c>
      <c r="V43" s="559">
        <f t="shared" si="41"/>
        <v>0</v>
      </c>
      <c r="W43" s="559">
        <f t="shared" si="41"/>
        <v>21000</v>
      </c>
      <c r="X43" s="559">
        <f t="shared" si="41"/>
        <v>-21000</v>
      </c>
      <c r="Y43" s="559">
        <f t="shared" si="41"/>
        <v>0</v>
      </c>
      <c r="Z43" s="559">
        <f t="shared" si="41"/>
        <v>0</v>
      </c>
      <c r="AA43" s="559">
        <f t="shared" si="41"/>
        <v>-21000</v>
      </c>
      <c r="AB43" s="559">
        <f t="shared" si="41"/>
        <v>0</v>
      </c>
      <c r="AC43" s="559">
        <f t="shared" si="41"/>
        <v>0</v>
      </c>
      <c r="AD43" s="559">
        <f t="shared" si="41"/>
        <v>210</v>
      </c>
      <c r="AE43" s="559">
        <f t="shared" si="41"/>
        <v>0</v>
      </c>
      <c r="AF43" s="559">
        <f t="shared" si="41"/>
        <v>0</v>
      </c>
      <c r="AG43" s="559">
        <f t="shared" si="41"/>
        <v>0</v>
      </c>
      <c r="AH43" s="559">
        <f t="shared" si="41"/>
        <v>210</v>
      </c>
      <c r="AI43" s="560">
        <f t="shared" si="41"/>
        <v>0</v>
      </c>
      <c r="AJ43" s="560">
        <f t="shared" si="41"/>
        <v>0</v>
      </c>
      <c r="AK43" s="560">
        <f t="shared" si="41"/>
        <v>0</v>
      </c>
      <c r="AL43" s="560">
        <f t="shared" si="41"/>
        <v>0</v>
      </c>
      <c r="AM43" s="560">
        <f t="shared" si="41"/>
        <v>0</v>
      </c>
      <c r="AN43" s="560">
        <f t="shared" si="41"/>
        <v>0</v>
      </c>
      <c r="AO43" s="560">
        <f t="shared" si="41"/>
        <v>0</v>
      </c>
      <c r="AP43" s="560">
        <f t="shared" si="41"/>
        <v>0</v>
      </c>
      <c r="AQ43" s="560">
        <f t="shared" si="41"/>
        <v>0</v>
      </c>
      <c r="AR43" s="560">
        <f t="shared" si="41"/>
        <v>0</v>
      </c>
      <c r="AS43" s="373">
        <f t="shared" si="41"/>
        <v>0</v>
      </c>
      <c r="AT43" s="562">
        <f t="shared" si="41"/>
        <v>13952986</v>
      </c>
      <c r="AU43" s="559">
        <f t="shared" si="41"/>
        <v>10210829</v>
      </c>
      <c r="AV43" s="559">
        <f t="shared" si="41"/>
        <v>0</v>
      </c>
      <c r="AW43" s="559">
        <f t="shared" si="41"/>
        <v>3451259</v>
      </c>
      <c r="AX43" s="559">
        <f t="shared" si="41"/>
        <v>102108</v>
      </c>
      <c r="AY43" s="559">
        <f t="shared" si="41"/>
        <v>188790</v>
      </c>
      <c r="AZ43" s="560">
        <f t="shared" si="41"/>
        <v>22.954400000000003</v>
      </c>
      <c r="BA43" s="560">
        <f t="shared" si="41"/>
        <v>18.054400000000001</v>
      </c>
      <c r="BB43" s="373">
        <f t="shared" si="41"/>
        <v>4.8999999999999995</v>
      </c>
    </row>
    <row r="44" spans="1:54" ht="12.95" customHeight="1" x14ac:dyDescent="0.25">
      <c r="A44" s="301">
        <v>7</v>
      </c>
      <c r="B44" s="341">
        <v>5410</v>
      </c>
      <c r="C44" s="342">
        <v>600099318</v>
      </c>
      <c r="D44" s="301">
        <v>854778</v>
      </c>
      <c r="E44" s="369" t="s">
        <v>436</v>
      </c>
      <c r="F44" s="341">
        <v>3111</v>
      </c>
      <c r="G44" s="365" t="s">
        <v>320</v>
      </c>
      <c r="H44" s="304" t="s">
        <v>276</v>
      </c>
      <c r="I44" s="463">
        <v>3689073</v>
      </c>
      <c r="J44" s="458">
        <v>2704553</v>
      </c>
      <c r="K44" s="458">
        <v>14750</v>
      </c>
      <c r="L44" s="458">
        <v>919124</v>
      </c>
      <c r="M44" s="458">
        <v>27046</v>
      </c>
      <c r="N44" s="458">
        <v>23600</v>
      </c>
      <c r="O44" s="459">
        <v>5.8100000000000005</v>
      </c>
      <c r="P44" s="460">
        <v>4.7300000000000004</v>
      </c>
      <c r="Q44" s="469">
        <v>1.08</v>
      </c>
      <c r="R44" s="471">
        <f t="shared" si="0"/>
        <v>-5250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si="10"/>
        <v>-5250</v>
      </c>
      <c r="X44" s="461">
        <v>5250</v>
      </c>
      <c r="Y44" s="461">
        <v>0</v>
      </c>
      <c r="Z44" s="461">
        <v>0</v>
      </c>
      <c r="AA44" s="461">
        <f t="shared" si="1"/>
        <v>5250</v>
      </c>
      <c r="AB44" s="461">
        <f t="shared" si="2"/>
        <v>0</v>
      </c>
      <c r="AC44" s="69">
        <f t="shared" si="3"/>
        <v>0</v>
      </c>
      <c r="AD44" s="69">
        <f t="shared" si="4"/>
        <v>-53</v>
      </c>
      <c r="AE44" s="461">
        <v>0</v>
      </c>
      <c r="AF44" s="461">
        <v>0</v>
      </c>
      <c r="AG44" s="461">
        <f t="shared" si="11"/>
        <v>0</v>
      </c>
      <c r="AH44" s="461">
        <f t="shared" si="12"/>
        <v>-53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si="13"/>
        <v>0</v>
      </c>
      <c r="AR44" s="462">
        <f t="shared" si="14"/>
        <v>0</v>
      </c>
      <c r="AS44" s="464">
        <f t="shared" si="15"/>
        <v>0</v>
      </c>
      <c r="AT44" s="470">
        <f t="shared" ref="AT44:AT49" si="42">I44+AH44</f>
        <v>3689020</v>
      </c>
      <c r="AU44" s="461">
        <f t="shared" ref="AU44:AU49" si="43">J44+W44</f>
        <v>2699303</v>
      </c>
      <c r="AV44" s="461">
        <f t="shared" ref="AV44:AV49" si="44">K44+AA44</f>
        <v>20000</v>
      </c>
      <c r="AW44" s="461">
        <f t="shared" ref="AW44:AX49" si="45">L44+AC44</f>
        <v>919124</v>
      </c>
      <c r="AX44" s="461">
        <f t="shared" si="45"/>
        <v>26993</v>
      </c>
      <c r="AY44" s="461">
        <f t="shared" ref="AY44:AY49" si="46">N44+AG44</f>
        <v>23600</v>
      </c>
      <c r="AZ44" s="462">
        <f t="shared" ref="AZ44:AZ49" si="47">O44+AS44</f>
        <v>5.8100000000000005</v>
      </c>
      <c r="BA44" s="462">
        <f t="shared" ref="BA44:BB49" si="48">P44+AQ44</f>
        <v>4.7300000000000004</v>
      </c>
      <c r="BB44" s="464">
        <f t="shared" si="48"/>
        <v>1.08</v>
      </c>
    </row>
    <row r="45" spans="1:54" ht="12.95" customHeight="1" x14ac:dyDescent="0.25">
      <c r="A45" s="301">
        <v>7</v>
      </c>
      <c r="B45" s="341">
        <v>5410</v>
      </c>
      <c r="C45" s="342">
        <v>600099318</v>
      </c>
      <c r="D45" s="301">
        <v>854778</v>
      </c>
      <c r="E45" s="369" t="s">
        <v>436</v>
      </c>
      <c r="F45" s="341">
        <v>3113</v>
      </c>
      <c r="G45" s="365" t="s">
        <v>324</v>
      </c>
      <c r="H45" s="304" t="s">
        <v>276</v>
      </c>
      <c r="I45" s="463">
        <v>13225660</v>
      </c>
      <c r="J45" s="458">
        <v>9609485</v>
      </c>
      <c r="K45" s="458">
        <v>52250</v>
      </c>
      <c r="L45" s="458">
        <v>3265666</v>
      </c>
      <c r="M45" s="458">
        <v>96094</v>
      </c>
      <c r="N45" s="458">
        <v>202165</v>
      </c>
      <c r="O45" s="459">
        <v>17.783400000000004</v>
      </c>
      <c r="P45" s="460">
        <v>13.093400000000001</v>
      </c>
      <c r="Q45" s="469">
        <v>4.6900000000000004</v>
      </c>
      <c r="R45" s="471">
        <f t="shared" si="0"/>
        <v>12250</v>
      </c>
      <c r="S45" s="461">
        <v>0</v>
      </c>
      <c r="T45" s="461">
        <v>0</v>
      </c>
      <c r="U45" s="461">
        <v>0</v>
      </c>
      <c r="V45" s="461">
        <v>0</v>
      </c>
      <c r="W45" s="461">
        <f t="shared" si="10"/>
        <v>12250</v>
      </c>
      <c r="X45" s="461">
        <v>-12250</v>
      </c>
      <c r="Y45" s="461">
        <v>0</v>
      </c>
      <c r="Z45" s="461">
        <v>0</v>
      </c>
      <c r="AA45" s="461">
        <f t="shared" si="1"/>
        <v>-12250</v>
      </c>
      <c r="AB45" s="461">
        <f t="shared" si="2"/>
        <v>0</v>
      </c>
      <c r="AC45" s="69">
        <f t="shared" si="3"/>
        <v>0</v>
      </c>
      <c r="AD45" s="69">
        <f t="shared" si="4"/>
        <v>123</v>
      </c>
      <c r="AE45" s="461">
        <v>0</v>
      </c>
      <c r="AF45" s="461">
        <v>0</v>
      </c>
      <c r="AG45" s="461">
        <f t="shared" si="11"/>
        <v>0</v>
      </c>
      <c r="AH45" s="461">
        <f t="shared" si="12"/>
        <v>123</v>
      </c>
      <c r="AI45" s="462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13"/>
        <v>0</v>
      </c>
      <c r="AR45" s="462">
        <f t="shared" si="14"/>
        <v>0</v>
      </c>
      <c r="AS45" s="464">
        <f t="shared" si="15"/>
        <v>0</v>
      </c>
      <c r="AT45" s="470">
        <f t="shared" si="42"/>
        <v>13225783</v>
      </c>
      <c r="AU45" s="461">
        <f t="shared" si="43"/>
        <v>9621735</v>
      </c>
      <c r="AV45" s="461">
        <f t="shared" si="44"/>
        <v>40000</v>
      </c>
      <c r="AW45" s="461">
        <f t="shared" si="45"/>
        <v>3265666</v>
      </c>
      <c r="AX45" s="461">
        <f t="shared" si="45"/>
        <v>96217</v>
      </c>
      <c r="AY45" s="461">
        <f t="shared" si="46"/>
        <v>202165</v>
      </c>
      <c r="AZ45" s="462">
        <f t="shared" si="47"/>
        <v>17.783400000000004</v>
      </c>
      <c r="BA45" s="462">
        <f t="shared" si="48"/>
        <v>13.093400000000001</v>
      </c>
      <c r="BB45" s="464">
        <f t="shared" si="48"/>
        <v>4.6900000000000004</v>
      </c>
    </row>
    <row r="46" spans="1:54" ht="12.95" customHeight="1" x14ac:dyDescent="0.25">
      <c r="A46" s="301">
        <v>7</v>
      </c>
      <c r="B46" s="341">
        <v>5410</v>
      </c>
      <c r="C46" s="342">
        <v>600099318</v>
      </c>
      <c r="D46" s="301">
        <v>854778</v>
      </c>
      <c r="E46" s="369" t="s">
        <v>436</v>
      </c>
      <c r="F46" s="341">
        <v>3113</v>
      </c>
      <c r="G46" s="304" t="s">
        <v>307</v>
      </c>
      <c r="H46" s="304" t="s">
        <v>277</v>
      </c>
      <c r="I46" s="463">
        <v>390841</v>
      </c>
      <c r="J46" s="458">
        <v>288903</v>
      </c>
      <c r="K46" s="458">
        <v>0</v>
      </c>
      <c r="L46" s="458">
        <v>97649</v>
      </c>
      <c r="M46" s="458">
        <v>2889</v>
      </c>
      <c r="N46" s="458">
        <v>1400</v>
      </c>
      <c r="O46" s="459">
        <v>0.75</v>
      </c>
      <c r="P46" s="460">
        <v>0.75</v>
      </c>
      <c r="Q46" s="469">
        <v>0</v>
      </c>
      <c r="R46" s="471">
        <f t="shared" si="0"/>
        <v>0</v>
      </c>
      <c r="S46" s="461">
        <v>75273</v>
      </c>
      <c r="T46" s="461">
        <v>0</v>
      </c>
      <c r="U46" s="461">
        <v>0</v>
      </c>
      <c r="V46" s="461">
        <v>0</v>
      </c>
      <c r="W46" s="461">
        <f t="shared" si="10"/>
        <v>75273</v>
      </c>
      <c r="X46" s="461">
        <v>0</v>
      </c>
      <c r="Y46" s="461">
        <v>0</v>
      </c>
      <c r="Z46" s="461">
        <v>0</v>
      </c>
      <c r="AA46" s="461">
        <f t="shared" si="1"/>
        <v>0</v>
      </c>
      <c r="AB46" s="461">
        <f t="shared" si="2"/>
        <v>75273</v>
      </c>
      <c r="AC46" s="69">
        <f t="shared" si="3"/>
        <v>25442</v>
      </c>
      <c r="AD46" s="69">
        <f t="shared" si="4"/>
        <v>753</v>
      </c>
      <c r="AE46" s="461">
        <v>3200</v>
      </c>
      <c r="AF46" s="461">
        <v>0</v>
      </c>
      <c r="AG46" s="461">
        <f t="shared" si="11"/>
        <v>3200</v>
      </c>
      <c r="AH46" s="461">
        <f t="shared" si="12"/>
        <v>104668</v>
      </c>
      <c r="AI46" s="462">
        <v>0</v>
      </c>
      <c r="AJ46" s="462">
        <v>0</v>
      </c>
      <c r="AK46" s="462">
        <v>0.3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si="13"/>
        <v>0.3</v>
      </c>
      <c r="AR46" s="462">
        <f t="shared" si="14"/>
        <v>0</v>
      </c>
      <c r="AS46" s="464">
        <f t="shared" si="15"/>
        <v>0.3</v>
      </c>
      <c r="AT46" s="470">
        <f t="shared" si="42"/>
        <v>495509</v>
      </c>
      <c r="AU46" s="461">
        <f t="shared" si="43"/>
        <v>364176</v>
      </c>
      <c r="AV46" s="461">
        <f t="shared" si="44"/>
        <v>0</v>
      </c>
      <c r="AW46" s="461">
        <f t="shared" si="45"/>
        <v>123091</v>
      </c>
      <c r="AX46" s="461">
        <f t="shared" si="45"/>
        <v>3642</v>
      </c>
      <c r="AY46" s="461">
        <f t="shared" si="46"/>
        <v>4600</v>
      </c>
      <c r="AZ46" s="462">
        <f t="shared" si="47"/>
        <v>1.05</v>
      </c>
      <c r="BA46" s="462">
        <f t="shared" si="48"/>
        <v>1.05</v>
      </c>
      <c r="BB46" s="464">
        <f t="shared" si="48"/>
        <v>0</v>
      </c>
    </row>
    <row r="47" spans="1:54" ht="12.95" customHeight="1" x14ac:dyDescent="0.25">
      <c r="A47" s="301">
        <v>7</v>
      </c>
      <c r="B47" s="341">
        <v>5410</v>
      </c>
      <c r="C47" s="342">
        <v>600099318</v>
      </c>
      <c r="D47" s="301">
        <v>854778</v>
      </c>
      <c r="E47" s="369" t="s">
        <v>436</v>
      </c>
      <c r="F47" s="341">
        <v>3141</v>
      </c>
      <c r="G47" s="365" t="s">
        <v>310</v>
      </c>
      <c r="H47" s="304" t="s">
        <v>277</v>
      </c>
      <c r="I47" s="463">
        <v>1938837</v>
      </c>
      <c r="J47" s="458">
        <v>1429505</v>
      </c>
      <c r="K47" s="458">
        <v>0</v>
      </c>
      <c r="L47" s="458">
        <v>483173</v>
      </c>
      <c r="M47" s="458">
        <v>14295</v>
      </c>
      <c r="N47" s="458">
        <v>11864</v>
      </c>
      <c r="O47" s="459">
        <v>4.5900000000000007</v>
      </c>
      <c r="P47" s="460">
        <v>0</v>
      </c>
      <c r="Q47" s="469">
        <v>4.5900000000000007</v>
      </c>
      <c r="R47" s="471">
        <f t="shared" si="0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0"/>
        <v>0</v>
      </c>
      <c r="X47" s="461">
        <v>0</v>
      </c>
      <c r="Y47" s="461">
        <v>0</v>
      </c>
      <c r="Z47" s="461">
        <v>0</v>
      </c>
      <c r="AA47" s="461">
        <f t="shared" si="1"/>
        <v>0</v>
      </c>
      <c r="AB47" s="461">
        <f t="shared" si="2"/>
        <v>0</v>
      </c>
      <c r="AC47" s="69">
        <f t="shared" si="3"/>
        <v>0</v>
      </c>
      <c r="AD47" s="69">
        <f t="shared" si="4"/>
        <v>0</v>
      </c>
      <c r="AE47" s="461">
        <v>0</v>
      </c>
      <c r="AF47" s="461">
        <v>0</v>
      </c>
      <c r="AG47" s="461">
        <f t="shared" si="11"/>
        <v>0</v>
      </c>
      <c r="AH47" s="461">
        <f t="shared" si="12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13"/>
        <v>0</v>
      </c>
      <c r="AR47" s="462">
        <f t="shared" si="14"/>
        <v>0</v>
      </c>
      <c r="AS47" s="464">
        <f t="shared" si="15"/>
        <v>0</v>
      </c>
      <c r="AT47" s="470">
        <f t="shared" si="42"/>
        <v>1938837</v>
      </c>
      <c r="AU47" s="461">
        <f t="shared" si="43"/>
        <v>1429505</v>
      </c>
      <c r="AV47" s="461">
        <f t="shared" si="44"/>
        <v>0</v>
      </c>
      <c r="AW47" s="461">
        <f t="shared" si="45"/>
        <v>483173</v>
      </c>
      <c r="AX47" s="461">
        <f t="shared" si="45"/>
        <v>14295</v>
      </c>
      <c r="AY47" s="461">
        <f t="shared" si="46"/>
        <v>11864</v>
      </c>
      <c r="AZ47" s="462">
        <f t="shared" si="47"/>
        <v>4.5900000000000007</v>
      </c>
      <c r="BA47" s="462">
        <f t="shared" si="48"/>
        <v>0</v>
      </c>
      <c r="BB47" s="464">
        <f t="shared" si="48"/>
        <v>4.5900000000000007</v>
      </c>
    </row>
    <row r="48" spans="1:54" ht="12.95" customHeight="1" x14ac:dyDescent="0.25">
      <c r="A48" s="301">
        <v>7</v>
      </c>
      <c r="B48" s="341">
        <v>5410</v>
      </c>
      <c r="C48" s="342">
        <v>600099318</v>
      </c>
      <c r="D48" s="301">
        <v>854778</v>
      </c>
      <c r="E48" s="369" t="s">
        <v>436</v>
      </c>
      <c r="F48" s="341">
        <v>3143</v>
      </c>
      <c r="G48" s="304" t="s">
        <v>614</v>
      </c>
      <c r="H48" s="304" t="s">
        <v>276</v>
      </c>
      <c r="I48" s="463">
        <v>812906</v>
      </c>
      <c r="J48" s="458">
        <v>603046</v>
      </c>
      <c r="K48" s="458">
        <v>0</v>
      </c>
      <c r="L48" s="458">
        <v>203830</v>
      </c>
      <c r="M48" s="458">
        <v>6030</v>
      </c>
      <c r="N48" s="458">
        <v>0</v>
      </c>
      <c r="O48" s="459">
        <v>1.2942</v>
      </c>
      <c r="P48" s="460">
        <v>1.2942</v>
      </c>
      <c r="Q48" s="469">
        <v>0</v>
      </c>
      <c r="R48" s="471">
        <f t="shared" si="0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0"/>
        <v>0</v>
      </c>
      <c r="X48" s="461">
        <v>0</v>
      </c>
      <c r="Y48" s="461">
        <v>0</v>
      </c>
      <c r="Z48" s="461">
        <v>0</v>
      </c>
      <c r="AA48" s="461">
        <f t="shared" si="1"/>
        <v>0</v>
      </c>
      <c r="AB48" s="461">
        <f t="shared" si="2"/>
        <v>0</v>
      </c>
      <c r="AC48" s="69">
        <f t="shared" si="3"/>
        <v>0</v>
      </c>
      <c r="AD48" s="69">
        <f t="shared" si="4"/>
        <v>0</v>
      </c>
      <c r="AE48" s="461">
        <v>0</v>
      </c>
      <c r="AF48" s="461">
        <v>0</v>
      </c>
      <c r="AG48" s="461">
        <f t="shared" si="11"/>
        <v>0</v>
      </c>
      <c r="AH48" s="461">
        <f t="shared" si="12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3"/>
        <v>0</v>
      </c>
      <c r="AR48" s="462">
        <f t="shared" si="14"/>
        <v>0</v>
      </c>
      <c r="AS48" s="464">
        <f t="shared" si="15"/>
        <v>0</v>
      </c>
      <c r="AT48" s="470">
        <f t="shared" si="42"/>
        <v>812906</v>
      </c>
      <c r="AU48" s="461">
        <f t="shared" si="43"/>
        <v>603046</v>
      </c>
      <c r="AV48" s="461">
        <f t="shared" si="44"/>
        <v>0</v>
      </c>
      <c r="AW48" s="461">
        <f t="shared" si="45"/>
        <v>203830</v>
      </c>
      <c r="AX48" s="461">
        <f t="shared" si="45"/>
        <v>6030</v>
      </c>
      <c r="AY48" s="461">
        <f t="shared" si="46"/>
        <v>0</v>
      </c>
      <c r="AZ48" s="462">
        <f t="shared" si="47"/>
        <v>1.2942</v>
      </c>
      <c r="BA48" s="462">
        <f t="shared" si="48"/>
        <v>1.2942</v>
      </c>
      <c r="BB48" s="464">
        <f t="shared" si="48"/>
        <v>0</v>
      </c>
    </row>
    <row r="49" spans="1:54" ht="12.95" customHeight="1" x14ac:dyDescent="0.25">
      <c r="A49" s="301">
        <v>7</v>
      </c>
      <c r="B49" s="341">
        <v>5410</v>
      </c>
      <c r="C49" s="342">
        <v>600099318</v>
      </c>
      <c r="D49" s="301">
        <v>854778</v>
      </c>
      <c r="E49" s="369" t="s">
        <v>436</v>
      </c>
      <c r="F49" s="341">
        <v>3143</v>
      </c>
      <c r="G49" s="304" t="s">
        <v>615</v>
      </c>
      <c r="H49" s="304" t="s">
        <v>277</v>
      </c>
      <c r="I49" s="463">
        <v>30053</v>
      </c>
      <c r="J49" s="458">
        <v>21473</v>
      </c>
      <c r="K49" s="458">
        <v>0</v>
      </c>
      <c r="L49" s="458">
        <v>7258</v>
      </c>
      <c r="M49" s="458">
        <v>215</v>
      </c>
      <c r="N49" s="458">
        <v>1107</v>
      </c>
      <c r="O49" s="459">
        <v>0.09</v>
      </c>
      <c r="P49" s="460">
        <v>0</v>
      </c>
      <c r="Q49" s="469">
        <v>0.09</v>
      </c>
      <c r="R49" s="471">
        <f t="shared" si="0"/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si="10"/>
        <v>0</v>
      </c>
      <c r="X49" s="461">
        <v>0</v>
      </c>
      <c r="Y49" s="461">
        <v>0</v>
      </c>
      <c r="Z49" s="461">
        <v>0</v>
      </c>
      <c r="AA49" s="461">
        <f t="shared" si="1"/>
        <v>0</v>
      </c>
      <c r="AB49" s="461">
        <f t="shared" si="2"/>
        <v>0</v>
      </c>
      <c r="AC49" s="69">
        <f t="shared" si="3"/>
        <v>0</v>
      </c>
      <c r="AD49" s="69">
        <f t="shared" si="4"/>
        <v>0</v>
      </c>
      <c r="AE49" s="461">
        <v>0</v>
      </c>
      <c r="AF49" s="461">
        <v>0</v>
      </c>
      <c r="AG49" s="461">
        <f t="shared" si="11"/>
        <v>0</v>
      </c>
      <c r="AH49" s="461">
        <f t="shared" si="12"/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si="13"/>
        <v>0</v>
      </c>
      <c r="AR49" s="462">
        <f t="shared" si="14"/>
        <v>0</v>
      </c>
      <c r="AS49" s="464">
        <f t="shared" si="15"/>
        <v>0</v>
      </c>
      <c r="AT49" s="470">
        <f t="shared" si="42"/>
        <v>30053</v>
      </c>
      <c r="AU49" s="461">
        <f t="shared" si="43"/>
        <v>21473</v>
      </c>
      <c r="AV49" s="461">
        <f t="shared" si="44"/>
        <v>0</v>
      </c>
      <c r="AW49" s="461">
        <f t="shared" si="45"/>
        <v>7258</v>
      </c>
      <c r="AX49" s="461">
        <f t="shared" si="45"/>
        <v>215</v>
      </c>
      <c r="AY49" s="461">
        <f t="shared" si="46"/>
        <v>1107</v>
      </c>
      <c r="AZ49" s="462">
        <f t="shared" si="47"/>
        <v>0.09</v>
      </c>
      <c r="BA49" s="462">
        <f t="shared" si="48"/>
        <v>0</v>
      </c>
      <c r="BB49" s="464">
        <f t="shared" si="48"/>
        <v>0.09</v>
      </c>
    </row>
    <row r="50" spans="1:54" ht="12.95" customHeight="1" x14ac:dyDescent="0.25">
      <c r="A50" s="311">
        <v>7</v>
      </c>
      <c r="B50" s="345">
        <v>5410</v>
      </c>
      <c r="C50" s="346">
        <v>600099318</v>
      </c>
      <c r="D50" s="345">
        <v>854778</v>
      </c>
      <c r="E50" s="370" t="s">
        <v>437</v>
      </c>
      <c r="F50" s="345"/>
      <c r="G50" s="371"/>
      <c r="H50" s="372"/>
      <c r="I50" s="537">
        <v>20087370</v>
      </c>
      <c r="J50" s="533">
        <v>14656965</v>
      </c>
      <c r="K50" s="533">
        <v>67000</v>
      </c>
      <c r="L50" s="533">
        <v>4976700</v>
      </c>
      <c r="M50" s="533">
        <v>146569</v>
      </c>
      <c r="N50" s="533">
        <v>240136</v>
      </c>
      <c r="O50" s="534">
        <v>30.317600000000002</v>
      </c>
      <c r="P50" s="534">
        <v>19.867599999999999</v>
      </c>
      <c r="Q50" s="727">
        <v>10.450000000000001</v>
      </c>
      <c r="R50" s="537">
        <f t="shared" ref="R50:BB50" si="49">SUM(R44:R49)</f>
        <v>7000</v>
      </c>
      <c r="S50" s="533">
        <f t="shared" si="49"/>
        <v>75273</v>
      </c>
      <c r="T50" s="533">
        <f t="shared" si="49"/>
        <v>0</v>
      </c>
      <c r="U50" s="533">
        <f t="shared" si="49"/>
        <v>0</v>
      </c>
      <c r="V50" s="533">
        <f t="shared" si="49"/>
        <v>0</v>
      </c>
      <c r="W50" s="533">
        <f t="shared" si="49"/>
        <v>82273</v>
      </c>
      <c r="X50" s="533">
        <f t="shared" si="49"/>
        <v>-7000</v>
      </c>
      <c r="Y50" s="533">
        <f t="shared" si="49"/>
        <v>0</v>
      </c>
      <c r="Z50" s="533">
        <f t="shared" si="49"/>
        <v>0</v>
      </c>
      <c r="AA50" s="533">
        <f t="shared" si="49"/>
        <v>-7000</v>
      </c>
      <c r="AB50" s="533">
        <f t="shared" si="49"/>
        <v>75273</v>
      </c>
      <c r="AC50" s="533">
        <f t="shared" si="49"/>
        <v>25442</v>
      </c>
      <c r="AD50" s="533">
        <f t="shared" si="49"/>
        <v>823</v>
      </c>
      <c r="AE50" s="533">
        <f t="shared" si="49"/>
        <v>3200</v>
      </c>
      <c r="AF50" s="533">
        <f t="shared" si="49"/>
        <v>0</v>
      </c>
      <c r="AG50" s="533">
        <f t="shared" si="49"/>
        <v>3200</v>
      </c>
      <c r="AH50" s="533">
        <f t="shared" si="49"/>
        <v>104738</v>
      </c>
      <c r="AI50" s="534">
        <f t="shared" si="49"/>
        <v>0</v>
      </c>
      <c r="AJ50" s="534">
        <f t="shared" si="49"/>
        <v>0</v>
      </c>
      <c r="AK50" s="534">
        <f t="shared" si="49"/>
        <v>0.3</v>
      </c>
      <c r="AL50" s="534">
        <f t="shared" si="49"/>
        <v>0</v>
      </c>
      <c r="AM50" s="534">
        <f t="shared" si="49"/>
        <v>0</v>
      </c>
      <c r="AN50" s="534">
        <f t="shared" si="49"/>
        <v>0</v>
      </c>
      <c r="AO50" s="534">
        <f t="shared" si="49"/>
        <v>0</v>
      </c>
      <c r="AP50" s="534">
        <f t="shared" si="49"/>
        <v>0</v>
      </c>
      <c r="AQ50" s="534">
        <f t="shared" si="49"/>
        <v>0.3</v>
      </c>
      <c r="AR50" s="534">
        <f t="shared" si="49"/>
        <v>0</v>
      </c>
      <c r="AS50" s="299">
        <f t="shared" si="49"/>
        <v>0.3</v>
      </c>
      <c r="AT50" s="539">
        <f t="shared" si="49"/>
        <v>20192108</v>
      </c>
      <c r="AU50" s="533">
        <f t="shared" si="49"/>
        <v>14739238</v>
      </c>
      <c r="AV50" s="533">
        <f t="shared" si="49"/>
        <v>60000</v>
      </c>
      <c r="AW50" s="533">
        <f t="shared" si="49"/>
        <v>5002142</v>
      </c>
      <c r="AX50" s="533">
        <f t="shared" si="49"/>
        <v>147392</v>
      </c>
      <c r="AY50" s="533">
        <f t="shared" si="49"/>
        <v>243336</v>
      </c>
      <c r="AZ50" s="534">
        <f t="shared" si="49"/>
        <v>30.617600000000003</v>
      </c>
      <c r="BA50" s="534">
        <f t="shared" si="49"/>
        <v>20.1676</v>
      </c>
      <c r="BB50" s="299">
        <f t="shared" si="49"/>
        <v>10.450000000000001</v>
      </c>
    </row>
    <row r="51" spans="1:54" ht="12.95" customHeight="1" x14ac:dyDescent="0.25">
      <c r="A51" s="301">
        <v>8</v>
      </c>
      <c r="B51" s="341">
        <v>5476</v>
      </c>
      <c r="C51" s="342">
        <v>650046072</v>
      </c>
      <c r="D51" s="301">
        <v>71002723</v>
      </c>
      <c r="E51" s="369" t="s">
        <v>438</v>
      </c>
      <c r="F51" s="341">
        <v>3111</v>
      </c>
      <c r="G51" s="365" t="s">
        <v>320</v>
      </c>
      <c r="H51" s="304" t="s">
        <v>276</v>
      </c>
      <c r="I51" s="463">
        <v>2746797</v>
      </c>
      <c r="J51" s="458">
        <v>2023182</v>
      </c>
      <c r="K51" s="458">
        <v>3250</v>
      </c>
      <c r="L51" s="458">
        <v>684934</v>
      </c>
      <c r="M51" s="458">
        <v>20231</v>
      </c>
      <c r="N51" s="458">
        <v>15200</v>
      </c>
      <c r="O51" s="459">
        <v>4.12</v>
      </c>
      <c r="P51" s="460">
        <v>3.4</v>
      </c>
      <c r="Q51" s="469">
        <v>0.72</v>
      </c>
      <c r="R51" s="471">
        <f t="shared" si="0"/>
        <v>3250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0"/>
        <v>3250</v>
      </c>
      <c r="X51" s="461">
        <v>-3250</v>
      </c>
      <c r="Y51" s="461">
        <v>0</v>
      </c>
      <c r="Z51" s="461">
        <v>0</v>
      </c>
      <c r="AA51" s="461">
        <f t="shared" si="1"/>
        <v>-3250</v>
      </c>
      <c r="AB51" s="461">
        <f t="shared" si="2"/>
        <v>0</v>
      </c>
      <c r="AC51" s="69">
        <f t="shared" si="3"/>
        <v>0</v>
      </c>
      <c r="AD51" s="69">
        <f t="shared" si="4"/>
        <v>33</v>
      </c>
      <c r="AE51" s="461">
        <v>0</v>
      </c>
      <c r="AF51" s="461">
        <v>0</v>
      </c>
      <c r="AG51" s="461">
        <f t="shared" si="11"/>
        <v>0</v>
      </c>
      <c r="AH51" s="461">
        <f t="shared" si="12"/>
        <v>33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13"/>
        <v>0</v>
      </c>
      <c r="AR51" s="462">
        <f t="shared" si="14"/>
        <v>0</v>
      </c>
      <c r="AS51" s="464">
        <f t="shared" si="15"/>
        <v>0</v>
      </c>
      <c r="AT51" s="470">
        <f t="shared" ref="AT51:AT57" si="50">I51+AH51</f>
        <v>2746830</v>
      </c>
      <c r="AU51" s="461">
        <f t="shared" ref="AU51:AU57" si="51">J51+W51</f>
        <v>2026432</v>
      </c>
      <c r="AV51" s="461">
        <f t="shared" ref="AV51:AV57" si="52">K51+AA51</f>
        <v>0</v>
      </c>
      <c r="AW51" s="461">
        <f t="shared" ref="AW51:AX57" si="53">L51+AC51</f>
        <v>684934</v>
      </c>
      <c r="AX51" s="461">
        <f t="shared" si="53"/>
        <v>20264</v>
      </c>
      <c r="AY51" s="461">
        <f t="shared" ref="AY51:AY57" si="54">N51+AG51</f>
        <v>15200</v>
      </c>
      <c r="AZ51" s="462">
        <f t="shared" ref="AZ51:AZ57" si="55">O51+AS51</f>
        <v>4.12</v>
      </c>
      <c r="BA51" s="462">
        <f t="shared" ref="BA51:BB57" si="56">P51+AQ51</f>
        <v>3.4</v>
      </c>
      <c r="BB51" s="464">
        <f t="shared" si="56"/>
        <v>0.72</v>
      </c>
    </row>
    <row r="52" spans="1:54" ht="12.95" customHeight="1" x14ac:dyDescent="0.25">
      <c r="A52" s="301">
        <v>8</v>
      </c>
      <c r="B52" s="341">
        <v>5476</v>
      </c>
      <c r="C52" s="342">
        <v>650046072</v>
      </c>
      <c r="D52" s="301">
        <v>71002723</v>
      </c>
      <c r="E52" s="369" t="s">
        <v>438</v>
      </c>
      <c r="F52" s="341">
        <v>3113</v>
      </c>
      <c r="G52" s="365" t="s">
        <v>324</v>
      </c>
      <c r="H52" s="304" t="s">
        <v>276</v>
      </c>
      <c r="I52" s="463">
        <v>12268355</v>
      </c>
      <c r="J52" s="458">
        <v>8925914</v>
      </c>
      <c r="K52" s="458">
        <v>48750</v>
      </c>
      <c r="L52" s="458">
        <v>3033437</v>
      </c>
      <c r="M52" s="458">
        <v>89259</v>
      </c>
      <c r="N52" s="458">
        <v>170995</v>
      </c>
      <c r="O52" s="459">
        <v>16.075799999999997</v>
      </c>
      <c r="P52" s="460">
        <v>12.5158</v>
      </c>
      <c r="Q52" s="469">
        <v>3.56</v>
      </c>
      <c r="R52" s="471">
        <f t="shared" si="0"/>
        <v>-21250</v>
      </c>
      <c r="S52" s="461">
        <v>0</v>
      </c>
      <c r="T52" s="461">
        <v>0</v>
      </c>
      <c r="U52" s="461">
        <v>9285</v>
      </c>
      <c r="V52" s="461">
        <v>0</v>
      </c>
      <c r="W52" s="461">
        <f t="shared" si="10"/>
        <v>-11965</v>
      </c>
      <c r="X52" s="461">
        <v>21250</v>
      </c>
      <c r="Y52" s="461">
        <v>0</v>
      </c>
      <c r="Z52" s="461">
        <v>0</v>
      </c>
      <c r="AA52" s="461">
        <f t="shared" si="1"/>
        <v>21250</v>
      </c>
      <c r="AB52" s="461">
        <f t="shared" si="2"/>
        <v>9285</v>
      </c>
      <c r="AC52" s="69">
        <f t="shared" si="3"/>
        <v>3138</v>
      </c>
      <c r="AD52" s="69">
        <f t="shared" si="4"/>
        <v>-120</v>
      </c>
      <c r="AE52" s="461">
        <v>0</v>
      </c>
      <c r="AF52" s="461">
        <v>0</v>
      </c>
      <c r="AG52" s="461">
        <f t="shared" si="11"/>
        <v>0</v>
      </c>
      <c r="AH52" s="461">
        <f t="shared" si="12"/>
        <v>12303</v>
      </c>
      <c r="AI52" s="462">
        <v>0</v>
      </c>
      <c r="AJ52" s="462">
        <v>0</v>
      </c>
      <c r="AK52" s="462">
        <v>0</v>
      </c>
      <c r="AL52" s="462">
        <v>0</v>
      </c>
      <c r="AM52" s="462">
        <v>0</v>
      </c>
      <c r="AN52" s="462">
        <v>0.01</v>
      </c>
      <c r="AO52" s="462">
        <v>0</v>
      </c>
      <c r="AP52" s="462">
        <v>0</v>
      </c>
      <c r="AQ52" s="462">
        <f t="shared" si="13"/>
        <v>0.01</v>
      </c>
      <c r="AR52" s="462">
        <f t="shared" si="14"/>
        <v>0</v>
      </c>
      <c r="AS52" s="464">
        <f t="shared" si="15"/>
        <v>0.01</v>
      </c>
      <c r="AT52" s="470">
        <f t="shared" si="50"/>
        <v>12280658</v>
      </c>
      <c r="AU52" s="461">
        <f t="shared" si="51"/>
        <v>8913949</v>
      </c>
      <c r="AV52" s="461">
        <f t="shared" si="52"/>
        <v>70000</v>
      </c>
      <c r="AW52" s="461">
        <f t="shared" si="53"/>
        <v>3036575</v>
      </c>
      <c r="AX52" s="461">
        <f t="shared" si="53"/>
        <v>89139</v>
      </c>
      <c r="AY52" s="461">
        <f t="shared" si="54"/>
        <v>170995</v>
      </c>
      <c r="AZ52" s="462">
        <f t="shared" si="55"/>
        <v>16.085799999999999</v>
      </c>
      <c r="BA52" s="462">
        <f t="shared" si="56"/>
        <v>12.5258</v>
      </c>
      <c r="BB52" s="464">
        <f t="shared" si="56"/>
        <v>3.56</v>
      </c>
    </row>
    <row r="53" spans="1:54" ht="12.95" customHeight="1" x14ac:dyDescent="0.25">
      <c r="A53" s="301">
        <v>8</v>
      </c>
      <c r="B53" s="341">
        <v>5476</v>
      </c>
      <c r="C53" s="342">
        <v>650046072</v>
      </c>
      <c r="D53" s="301">
        <v>71002723</v>
      </c>
      <c r="E53" s="369" t="s">
        <v>438</v>
      </c>
      <c r="F53" s="341">
        <v>3113</v>
      </c>
      <c r="G53" s="304" t="s">
        <v>307</v>
      </c>
      <c r="H53" s="304" t="s">
        <v>277</v>
      </c>
      <c r="I53" s="463">
        <v>469903</v>
      </c>
      <c r="J53" s="458">
        <v>348593</v>
      </c>
      <c r="K53" s="458">
        <v>0</v>
      </c>
      <c r="L53" s="458">
        <v>117824</v>
      </c>
      <c r="M53" s="458">
        <v>3486</v>
      </c>
      <c r="N53" s="458">
        <v>0</v>
      </c>
      <c r="O53" s="459">
        <v>0.90999999999999992</v>
      </c>
      <c r="P53" s="460">
        <v>0.90999999999999992</v>
      </c>
      <c r="Q53" s="469">
        <v>0</v>
      </c>
      <c r="R53" s="471">
        <f t="shared" si="0"/>
        <v>0</v>
      </c>
      <c r="S53" s="461">
        <v>50053</v>
      </c>
      <c r="T53" s="461">
        <v>0</v>
      </c>
      <c r="U53" s="461">
        <v>0</v>
      </c>
      <c r="V53" s="461">
        <v>0</v>
      </c>
      <c r="W53" s="461">
        <f t="shared" si="10"/>
        <v>50053</v>
      </c>
      <c r="X53" s="461">
        <v>0</v>
      </c>
      <c r="Y53" s="461">
        <v>0</v>
      </c>
      <c r="Z53" s="461">
        <v>0</v>
      </c>
      <c r="AA53" s="461">
        <f t="shared" si="1"/>
        <v>0</v>
      </c>
      <c r="AB53" s="461">
        <f t="shared" si="2"/>
        <v>50053</v>
      </c>
      <c r="AC53" s="69">
        <f t="shared" si="3"/>
        <v>16918</v>
      </c>
      <c r="AD53" s="69">
        <f t="shared" si="4"/>
        <v>501</v>
      </c>
      <c r="AE53" s="461">
        <v>3700</v>
      </c>
      <c r="AF53" s="461">
        <v>0</v>
      </c>
      <c r="AG53" s="461">
        <f t="shared" si="11"/>
        <v>3700</v>
      </c>
      <c r="AH53" s="461">
        <f t="shared" si="12"/>
        <v>71172</v>
      </c>
      <c r="AI53" s="462">
        <v>0</v>
      </c>
      <c r="AJ53" s="462">
        <v>0</v>
      </c>
      <c r="AK53" s="462">
        <v>0.18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si="13"/>
        <v>0.18</v>
      </c>
      <c r="AR53" s="462">
        <f t="shared" si="14"/>
        <v>0</v>
      </c>
      <c r="AS53" s="464">
        <f t="shared" si="15"/>
        <v>0.18</v>
      </c>
      <c r="AT53" s="470">
        <f t="shared" si="50"/>
        <v>541075</v>
      </c>
      <c r="AU53" s="461">
        <f t="shared" si="51"/>
        <v>398646</v>
      </c>
      <c r="AV53" s="461">
        <f t="shared" si="52"/>
        <v>0</v>
      </c>
      <c r="AW53" s="461">
        <f t="shared" si="53"/>
        <v>134742</v>
      </c>
      <c r="AX53" s="461">
        <f t="shared" si="53"/>
        <v>3987</v>
      </c>
      <c r="AY53" s="461">
        <f t="shared" si="54"/>
        <v>3700</v>
      </c>
      <c r="AZ53" s="462">
        <f t="shared" si="55"/>
        <v>1.0899999999999999</v>
      </c>
      <c r="BA53" s="462">
        <f t="shared" si="56"/>
        <v>1.0899999999999999</v>
      </c>
      <c r="BB53" s="464">
        <f t="shared" si="56"/>
        <v>0</v>
      </c>
    </row>
    <row r="54" spans="1:54" ht="12.95" customHeight="1" x14ac:dyDescent="0.25">
      <c r="A54" s="301">
        <v>8</v>
      </c>
      <c r="B54" s="341">
        <v>5476</v>
      </c>
      <c r="C54" s="342">
        <v>650046072</v>
      </c>
      <c r="D54" s="301">
        <v>71002723</v>
      </c>
      <c r="E54" s="369" t="s">
        <v>438</v>
      </c>
      <c r="F54" s="341">
        <v>3141</v>
      </c>
      <c r="G54" s="365" t="s">
        <v>310</v>
      </c>
      <c r="H54" s="304" t="s">
        <v>277</v>
      </c>
      <c r="I54" s="463">
        <v>1601148</v>
      </c>
      <c r="J54" s="458">
        <v>1181083</v>
      </c>
      <c r="K54" s="458">
        <v>0</v>
      </c>
      <c r="L54" s="458">
        <v>399206</v>
      </c>
      <c r="M54" s="458">
        <v>11811</v>
      </c>
      <c r="N54" s="458">
        <v>9048</v>
      </c>
      <c r="O54" s="459">
        <v>3.79</v>
      </c>
      <c r="P54" s="460">
        <v>0</v>
      </c>
      <c r="Q54" s="469">
        <v>3.79</v>
      </c>
      <c r="R54" s="471">
        <f t="shared" si="0"/>
        <v>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si="10"/>
        <v>0</v>
      </c>
      <c r="X54" s="461">
        <v>0</v>
      </c>
      <c r="Y54" s="461">
        <v>0</v>
      </c>
      <c r="Z54" s="461">
        <v>0</v>
      </c>
      <c r="AA54" s="461">
        <f t="shared" si="1"/>
        <v>0</v>
      </c>
      <c r="AB54" s="461">
        <f t="shared" si="2"/>
        <v>0</v>
      </c>
      <c r="AC54" s="69">
        <f t="shared" si="3"/>
        <v>0</v>
      </c>
      <c r="AD54" s="69">
        <f t="shared" si="4"/>
        <v>0</v>
      </c>
      <c r="AE54" s="461">
        <v>0</v>
      </c>
      <c r="AF54" s="461">
        <v>0</v>
      </c>
      <c r="AG54" s="461">
        <f t="shared" si="11"/>
        <v>0</v>
      </c>
      <c r="AH54" s="461">
        <f t="shared" si="12"/>
        <v>0</v>
      </c>
      <c r="AI54" s="462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13"/>
        <v>0</v>
      </c>
      <c r="AR54" s="462">
        <f t="shared" si="14"/>
        <v>0</v>
      </c>
      <c r="AS54" s="464">
        <f t="shared" si="15"/>
        <v>0</v>
      </c>
      <c r="AT54" s="470">
        <f t="shared" si="50"/>
        <v>1601148</v>
      </c>
      <c r="AU54" s="461">
        <f t="shared" si="51"/>
        <v>1181083</v>
      </c>
      <c r="AV54" s="461">
        <f t="shared" si="52"/>
        <v>0</v>
      </c>
      <c r="AW54" s="461">
        <f t="shared" si="53"/>
        <v>399206</v>
      </c>
      <c r="AX54" s="461">
        <f t="shared" si="53"/>
        <v>11811</v>
      </c>
      <c r="AY54" s="461">
        <f t="shared" si="54"/>
        <v>9048</v>
      </c>
      <c r="AZ54" s="462">
        <f t="shared" si="55"/>
        <v>3.79</v>
      </c>
      <c r="BA54" s="462">
        <f t="shared" si="56"/>
        <v>0</v>
      </c>
      <c r="BB54" s="464">
        <f t="shared" si="56"/>
        <v>3.79</v>
      </c>
    </row>
    <row r="55" spans="1:54" ht="12.95" customHeight="1" x14ac:dyDescent="0.25">
      <c r="A55" s="301">
        <v>8</v>
      </c>
      <c r="B55" s="341">
        <v>5476</v>
      </c>
      <c r="C55" s="342">
        <v>650046072</v>
      </c>
      <c r="D55" s="301">
        <v>71002723</v>
      </c>
      <c r="E55" s="369" t="s">
        <v>438</v>
      </c>
      <c r="F55" s="341">
        <v>3143</v>
      </c>
      <c r="G55" s="304" t="s">
        <v>614</v>
      </c>
      <c r="H55" s="304" t="s">
        <v>276</v>
      </c>
      <c r="I55" s="463">
        <v>761815</v>
      </c>
      <c r="J55" s="458">
        <v>565145</v>
      </c>
      <c r="K55" s="458">
        <v>0</v>
      </c>
      <c r="L55" s="458">
        <v>191019</v>
      </c>
      <c r="M55" s="458">
        <v>5651</v>
      </c>
      <c r="N55" s="458">
        <v>0</v>
      </c>
      <c r="O55" s="459">
        <v>1.3</v>
      </c>
      <c r="P55" s="460">
        <v>1.3</v>
      </c>
      <c r="Q55" s="469">
        <v>0</v>
      </c>
      <c r="R55" s="471">
        <f t="shared" si="0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0"/>
        <v>0</v>
      </c>
      <c r="X55" s="461">
        <v>0</v>
      </c>
      <c r="Y55" s="461">
        <v>0</v>
      </c>
      <c r="Z55" s="461">
        <v>0</v>
      </c>
      <c r="AA55" s="461">
        <f t="shared" si="1"/>
        <v>0</v>
      </c>
      <c r="AB55" s="461">
        <f t="shared" si="2"/>
        <v>0</v>
      </c>
      <c r="AC55" s="69">
        <f t="shared" si="3"/>
        <v>0</v>
      </c>
      <c r="AD55" s="69">
        <f t="shared" si="4"/>
        <v>0</v>
      </c>
      <c r="AE55" s="461">
        <v>0</v>
      </c>
      <c r="AF55" s="461">
        <v>0</v>
      </c>
      <c r="AG55" s="461">
        <f t="shared" si="11"/>
        <v>0</v>
      </c>
      <c r="AH55" s="461">
        <f t="shared" si="12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3"/>
        <v>0</v>
      </c>
      <c r="AR55" s="462">
        <f t="shared" si="14"/>
        <v>0</v>
      </c>
      <c r="AS55" s="464">
        <f t="shared" si="15"/>
        <v>0</v>
      </c>
      <c r="AT55" s="470">
        <f t="shared" si="50"/>
        <v>761815</v>
      </c>
      <c r="AU55" s="461">
        <f t="shared" si="51"/>
        <v>565145</v>
      </c>
      <c r="AV55" s="461">
        <f t="shared" si="52"/>
        <v>0</v>
      </c>
      <c r="AW55" s="461">
        <f t="shared" si="53"/>
        <v>191019</v>
      </c>
      <c r="AX55" s="461">
        <f t="shared" si="53"/>
        <v>5651</v>
      </c>
      <c r="AY55" s="461">
        <f t="shared" si="54"/>
        <v>0</v>
      </c>
      <c r="AZ55" s="462">
        <f t="shared" si="55"/>
        <v>1.3</v>
      </c>
      <c r="BA55" s="462">
        <f t="shared" si="56"/>
        <v>1.3</v>
      </c>
      <c r="BB55" s="464">
        <f t="shared" si="56"/>
        <v>0</v>
      </c>
    </row>
    <row r="56" spans="1:54" ht="12.95" customHeight="1" x14ac:dyDescent="0.25">
      <c r="A56" s="301">
        <v>8</v>
      </c>
      <c r="B56" s="341">
        <v>5476</v>
      </c>
      <c r="C56" s="342">
        <v>650046072</v>
      </c>
      <c r="D56" s="301">
        <v>71002723</v>
      </c>
      <c r="E56" s="369" t="s">
        <v>438</v>
      </c>
      <c r="F56" s="341">
        <v>3143</v>
      </c>
      <c r="G56" s="304" t="s">
        <v>615</v>
      </c>
      <c r="H56" s="304" t="s">
        <v>277</v>
      </c>
      <c r="I56" s="463">
        <v>29321</v>
      </c>
      <c r="J56" s="458">
        <v>20950</v>
      </c>
      <c r="K56" s="458">
        <v>0</v>
      </c>
      <c r="L56" s="458">
        <v>7081</v>
      </c>
      <c r="M56" s="458">
        <v>210</v>
      </c>
      <c r="N56" s="458">
        <v>1080</v>
      </c>
      <c r="O56" s="459">
        <v>0.08</v>
      </c>
      <c r="P56" s="460">
        <v>0</v>
      </c>
      <c r="Q56" s="469">
        <v>0.08</v>
      </c>
      <c r="R56" s="471">
        <f t="shared" si="0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0"/>
        <v>0</v>
      </c>
      <c r="X56" s="461">
        <v>0</v>
      </c>
      <c r="Y56" s="461">
        <v>0</v>
      </c>
      <c r="Z56" s="461">
        <v>0</v>
      </c>
      <c r="AA56" s="461">
        <f t="shared" si="1"/>
        <v>0</v>
      </c>
      <c r="AB56" s="461">
        <f t="shared" si="2"/>
        <v>0</v>
      </c>
      <c r="AC56" s="69">
        <f t="shared" si="3"/>
        <v>0</v>
      </c>
      <c r="AD56" s="69">
        <f t="shared" si="4"/>
        <v>0</v>
      </c>
      <c r="AE56" s="461">
        <v>0</v>
      </c>
      <c r="AF56" s="461">
        <v>0</v>
      </c>
      <c r="AG56" s="461">
        <f t="shared" si="11"/>
        <v>0</v>
      </c>
      <c r="AH56" s="461">
        <f t="shared" si="12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13"/>
        <v>0</v>
      </c>
      <c r="AR56" s="462">
        <f t="shared" si="14"/>
        <v>0</v>
      </c>
      <c r="AS56" s="464">
        <f t="shared" si="15"/>
        <v>0</v>
      </c>
      <c r="AT56" s="470">
        <f t="shared" si="50"/>
        <v>29321</v>
      </c>
      <c r="AU56" s="461">
        <f t="shared" si="51"/>
        <v>20950</v>
      </c>
      <c r="AV56" s="461">
        <f t="shared" si="52"/>
        <v>0</v>
      </c>
      <c r="AW56" s="461">
        <f t="shared" si="53"/>
        <v>7081</v>
      </c>
      <c r="AX56" s="461">
        <f t="shared" si="53"/>
        <v>210</v>
      </c>
      <c r="AY56" s="461">
        <f t="shared" si="54"/>
        <v>1080</v>
      </c>
      <c r="AZ56" s="462">
        <f t="shared" si="55"/>
        <v>0.08</v>
      </c>
      <c r="BA56" s="462">
        <f t="shared" si="56"/>
        <v>0</v>
      </c>
      <c r="BB56" s="464">
        <f t="shared" si="56"/>
        <v>0.08</v>
      </c>
    </row>
    <row r="57" spans="1:54" ht="12.95" customHeight="1" x14ac:dyDescent="0.25">
      <c r="A57" s="301">
        <v>8</v>
      </c>
      <c r="B57" s="341">
        <v>5476</v>
      </c>
      <c r="C57" s="342">
        <v>650046072</v>
      </c>
      <c r="D57" s="301">
        <v>71002723</v>
      </c>
      <c r="E57" s="369" t="s">
        <v>438</v>
      </c>
      <c r="F57" s="341">
        <v>3231</v>
      </c>
      <c r="G57" s="365" t="s">
        <v>311</v>
      </c>
      <c r="H57" s="304" t="s">
        <v>276</v>
      </c>
      <c r="I57" s="463">
        <v>7025432</v>
      </c>
      <c r="J57" s="458">
        <v>5201087</v>
      </c>
      <c r="K57" s="458">
        <v>0</v>
      </c>
      <c r="L57" s="458">
        <v>1757967</v>
      </c>
      <c r="M57" s="458">
        <v>52011</v>
      </c>
      <c r="N57" s="458">
        <v>14367</v>
      </c>
      <c r="O57" s="459">
        <v>9.2014999999999993</v>
      </c>
      <c r="P57" s="460">
        <v>8.2843999999999998</v>
      </c>
      <c r="Q57" s="469">
        <v>0.91710000000000003</v>
      </c>
      <c r="R57" s="471">
        <f t="shared" si="0"/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0"/>
        <v>0</v>
      </c>
      <c r="X57" s="461">
        <v>0</v>
      </c>
      <c r="Y57" s="461">
        <v>0</v>
      </c>
      <c r="Z57" s="461">
        <v>0</v>
      </c>
      <c r="AA57" s="461">
        <f t="shared" si="1"/>
        <v>0</v>
      </c>
      <c r="AB57" s="461">
        <f t="shared" si="2"/>
        <v>0</v>
      </c>
      <c r="AC57" s="69">
        <f t="shared" si="3"/>
        <v>0</v>
      </c>
      <c r="AD57" s="69">
        <f t="shared" si="4"/>
        <v>0</v>
      </c>
      <c r="AE57" s="461">
        <v>0</v>
      </c>
      <c r="AF57" s="461">
        <v>0</v>
      </c>
      <c r="AG57" s="461">
        <f t="shared" si="11"/>
        <v>0</v>
      </c>
      <c r="AH57" s="461">
        <f t="shared" si="12"/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13"/>
        <v>0</v>
      </c>
      <c r="AR57" s="462">
        <f t="shared" si="14"/>
        <v>0</v>
      </c>
      <c r="AS57" s="464">
        <f t="shared" si="15"/>
        <v>0</v>
      </c>
      <c r="AT57" s="470">
        <f t="shared" si="50"/>
        <v>7025432</v>
      </c>
      <c r="AU57" s="461">
        <f t="shared" si="51"/>
        <v>5201087</v>
      </c>
      <c r="AV57" s="461">
        <f t="shared" si="52"/>
        <v>0</v>
      </c>
      <c r="AW57" s="461">
        <f t="shared" si="53"/>
        <v>1757967</v>
      </c>
      <c r="AX57" s="461">
        <f t="shared" si="53"/>
        <v>52011</v>
      </c>
      <c r="AY57" s="461">
        <f t="shared" si="54"/>
        <v>14367</v>
      </c>
      <c r="AZ57" s="462">
        <f t="shared" si="55"/>
        <v>9.2014999999999993</v>
      </c>
      <c r="BA57" s="462">
        <f t="shared" si="56"/>
        <v>8.2843999999999998</v>
      </c>
      <c r="BB57" s="464">
        <f t="shared" si="56"/>
        <v>0.91710000000000003</v>
      </c>
    </row>
    <row r="58" spans="1:54" ht="12.95" customHeight="1" x14ac:dyDescent="0.25">
      <c r="A58" s="311">
        <v>8</v>
      </c>
      <c r="B58" s="345">
        <v>5476</v>
      </c>
      <c r="C58" s="346">
        <v>650046072</v>
      </c>
      <c r="D58" s="345">
        <v>71002723</v>
      </c>
      <c r="E58" s="370" t="s">
        <v>439</v>
      </c>
      <c r="F58" s="345"/>
      <c r="G58" s="371"/>
      <c r="H58" s="372"/>
      <c r="I58" s="537">
        <v>24902771</v>
      </c>
      <c r="J58" s="533">
        <v>18265954</v>
      </c>
      <c r="K58" s="533">
        <v>52000</v>
      </c>
      <c r="L58" s="533">
        <v>6191468</v>
      </c>
      <c r="M58" s="533">
        <v>182659</v>
      </c>
      <c r="N58" s="533">
        <v>210690</v>
      </c>
      <c r="O58" s="534">
        <v>35.4773</v>
      </c>
      <c r="P58" s="534">
        <v>26.410200000000003</v>
      </c>
      <c r="Q58" s="727">
        <v>9.0670999999999999</v>
      </c>
      <c r="R58" s="537">
        <f t="shared" ref="R58:BB58" si="57">SUM(R51:R57)</f>
        <v>-18000</v>
      </c>
      <c r="S58" s="533">
        <f t="shared" si="57"/>
        <v>50053</v>
      </c>
      <c r="T58" s="533">
        <f t="shared" si="57"/>
        <v>0</v>
      </c>
      <c r="U58" s="533">
        <f t="shared" si="57"/>
        <v>9285</v>
      </c>
      <c r="V58" s="533">
        <f t="shared" si="57"/>
        <v>0</v>
      </c>
      <c r="W58" s="533">
        <f t="shared" si="57"/>
        <v>41338</v>
      </c>
      <c r="X58" s="533">
        <f t="shared" si="57"/>
        <v>18000</v>
      </c>
      <c r="Y58" s="533">
        <f t="shared" si="57"/>
        <v>0</v>
      </c>
      <c r="Z58" s="533">
        <f t="shared" si="57"/>
        <v>0</v>
      </c>
      <c r="AA58" s="533">
        <f t="shared" si="57"/>
        <v>18000</v>
      </c>
      <c r="AB58" s="533">
        <f t="shared" si="57"/>
        <v>59338</v>
      </c>
      <c r="AC58" s="533">
        <f t="shared" si="57"/>
        <v>20056</v>
      </c>
      <c r="AD58" s="533">
        <f t="shared" si="57"/>
        <v>414</v>
      </c>
      <c r="AE58" s="533">
        <f t="shared" si="57"/>
        <v>3700</v>
      </c>
      <c r="AF58" s="533">
        <f t="shared" si="57"/>
        <v>0</v>
      </c>
      <c r="AG58" s="533">
        <f t="shared" si="57"/>
        <v>3700</v>
      </c>
      <c r="AH58" s="533">
        <f t="shared" si="57"/>
        <v>83508</v>
      </c>
      <c r="AI58" s="534">
        <f t="shared" si="57"/>
        <v>0</v>
      </c>
      <c r="AJ58" s="534">
        <f t="shared" si="57"/>
        <v>0</v>
      </c>
      <c r="AK58" s="534">
        <f t="shared" si="57"/>
        <v>0.18</v>
      </c>
      <c r="AL58" s="534">
        <f t="shared" si="57"/>
        <v>0</v>
      </c>
      <c r="AM58" s="534">
        <f t="shared" si="57"/>
        <v>0</v>
      </c>
      <c r="AN58" s="534">
        <f t="shared" si="57"/>
        <v>0.01</v>
      </c>
      <c r="AO58" s="534">
        <f t="shared" si="57"/>
        <v>0</v>
      </c>
      <c r="AP58" s="534">
        <f t="shared" si="57"/>
        <v>0</v>
      </c>
      <c r="AQ58" s="534">
        <f t="shared" si="57"/>
        <v>0.19</v>
      </c>
      <c r="AR58" s="534">
        <f t="shared" si="57"/>
        <v>0</v>
      </c>
      <c r="AS58" s="299">
        <f t="shared" si="57"/>
        <v>0.19</v>
      </c>
      <c r="AT58" s="539">
        <f t="shared" si="57"/>
        <v>24986279</v>
      </c>
      <c r="AU58" s="533">
        <f t="shared" si="57"/>
        <v>18307292</v>
      </c>
      <c r="AV58" s="533">
        <f t="shared" si="57"/>
        <v>70000</v>
      </c>
      <c r="AW58" s="533">
        <f t="shared" si="57"/>
        <v>6211524</v>
      </c>
      <c r="AX58" s="533">
        <f t="shared" si="57"/>
        <v>183073</v>
      </c>
      <c r="AY58" s="533">
        <f t="shared" si="57"/>
        <v>214390</v>
      </c>
      <c r="AZ58" s="534">
        <f t="shared" si="57"/>
        <v>35.667299999999997</v>
      </c>
      <c r="BA58" s="534">
        <f t="shared" si="57"/>
        <v>26.600200000000001</v>
      </c>
      <c r="BB58" s="299">
        <f t="shared" si="57"/>
        <v>9.0670999999999999</v>
      </c>
    </row>
    <row r="59" spans="1:54" ht="12.95" customHeight="1" x14ac:dyDescent="0.25">
      <c r="A59" s="301">
        <v>9</v>
      </c>
      <c r="B59" s="341">
        <v>5414</v>
      </c>
      <c r="C59" s="342">
        <v>600099008</v>
      </c>
      <c r="D59" s="301">
        <v>70695555</v>
      </c>
      <c r="E59" s="369" t="s">
        <v>440</v>
      </c>
      <c r="F59" s="341">
        <v>3111</v>
      </c>
      <c r="G59" s="365" t="s">
        <v>320</v>
      </c>
      <c r="H59" s="304" t="s">
        <v>276</v>
      </c>
      <c r="I59" s="463">
        <v>1772547</v>
      </c>
      <c r="J59" s="458">
        <v>1308121</v>
      </c>
      <c r="K59" s="458">
        <v>0</v>
      </c>
      <c r="L59" s="458">
        <v>442145</v>
      </c>
      <c r="M59" s="458">
        <v>13081</v>
      </c>
      <c r="N59" s="458">
        <v>9200</v>
      </c>
      <c r="O59" s="459">
        <v>2.6</v>
      </c>
      <c r="P59" s="460">
        <v>2</v>
      </c>
      <c r="Q59" s="469">
        <v>0.60000000000000009</v>
      </c>
      <c r="R59" s="471">
        <f t="shared" si="0"/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10"/>
        <v>0</v>
      </c>
      <c r="X59" s="461">
        <v>0</v>
      </c>
      <c r="Y59" s="461">
        <v>0</v>
      </c>
      <c r="Z59" s="461">
        <v>0</v>
      </c>
      <c r="AA59" s="461">
        <f t="shared" si="1"/>
        <v>0</v>
      </c>
      <c r="AB59" s="461">
        <f t="shared" si="2"/>
        <v>0</v>
      </c>
      <c r="AC59" s="69">
        <f t="shared" si="3"/>
        <v>0</v>
      </c>
      <c r="AD59" s="69">
        <f t="shared" si="4"/>
        <v>0</v>
      </c>
      <c r="AE59" s="461">
        <v>0</v>
      </c>
      <c r="AF59" s="461">
        <v>0</v>
      </c>
      <c r="AG59" s="461">
        <f t="shared" si="11"/>
        <v>0</v>
      </c>
      <c r="AH59" s="461">
        <f t="shared" si="12"/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13"/>
        <v>0</v>
      </c>
      <c r="AR59" s="462">
        <f t="shared" si="14"/>
        <v>0</v>
      </c>
      <c r="AS59" s="464">
        <f t="shared" si="15"/>
        <v>0</v>
      </c>
      <c r="AT59" s="470">
        <f>I59+AH59</f>
        <v>1772547</v>
      </c>
      <c r="AU59" s="461">
        <f>J59+W59</f>
        <v>1308121</v>
      </c>
      <c r="AV59" s="461">
        <f t="shared" ref="AV59:AV60" si="58">K59+AA59</f>
        <v>0</v>
      </c>
      <c r="AW59" s="461">
        <f>L59+AC59</f>
        <v>442145</v>
      </c>
      <c r="AX59" s="461">
        <f>M59+AD59</f>
        <v>13081</v>
      </c>
      <c r="AY59" s="461">
        <f>N59+AG59</f>
        <v>9200</v>
      </c>
      <c r="AZ59" s="462">
        <f>O59+AS59</f>
        <v>2.6</v>
      </c>
      <c r="BA59" s="462">
        <f>P59+AQ59</f>
        <v>2</v>
      </c>
      <c r="BB59" s="464">
        <f>Q59+AR59</f>
        <v>0.60000000000000009</v>
      </c>
    </row>
    <row r="60" spans="1:54" ht="12.95" customHeight="1" x14ac:dyDescent="0.25">
      <c r="A60" s="301">
        <v>9</v>
      </c>
      <c r="B60" s="341">
        <v>5414</v>
      </c>
      <c r="C60" s="342">
        <v>600099008</v>
      </c>
      <c r="D60" s="301">
        <v>70695555</v>
      </c>
      <c r="E60" s="369" t="s">
        <v>440</v>
      </c>
      <c r="F60" s="341">
        <v>3141</v>
      </c>
      <c r="G60" s="365" t="s">
        <v>310</v>
      </c>
      <c r="H60" s="304" t="s">
        <v>277</v>
      </c>
      <c r="I60" s="463">
        <v>148247</v>
      </c>
      <c r="J60" s="458">
        <v>109395</v>
      </c>
      <c r="K60" s="458">
        <v>0</v>
      </c>
      <c r="L60" s="458">
        <v>36976</v>
      </c>
      <c r="M60" s="458">
        <v>1094</v>
      </c>
      <c r="N60" s="458">
        <v>782</v>
      </c>
      <c r="O60" s="459">
        <v>0.35</v>
      </c>
      <c r="P60" s="460">
        <v>0</v>
      </c>
      <c r="Q60" s="469">
        <v>0.35</v>
      </c>
      <c r="R60" s="471">
        <f t="shared" si="0"/>
        <v>0</v>
      </c>
      <c r="S60" s="461">
        <v>0</v>
      </c>
      <c r="T60" s="461">
        <v>0</v>
      </c>
      <c r="U60" s="461">
        <v>0</v>
      </c>
      <c r="V60" s="461">
        <v>0</v>
      </c>
      <c r="W60" s="461">
        <f t="shared" si="10"/>
        <v>0</v>
      </c>
      <c r="X60" s="461">
        <v>0</v>
      </c>
      <c r="Y60" s="461">
        <v>0</v>
      </c>
      <c r="Z60" s="461">
        <v>0</v>
      </c>
      <c r="AA60" s="461">
        <f t="shared" si="1"/>
        <v>0</v>
      </c>
      <c r="AB60" s="461">
        <f t="shared" si="2"/>
        <v>0</v>
      </c>
      <c r="AC60" s="69">
        <f t="shared" si="3"/>
        <v>0</v>
      </c>
      <c r="AD60" s="69">
        <f t="shared" si="4"/>
        <v>0</v>
      </c>
      <c r="AE60" s="461">
        <v>0</v>
      </c>
      <c r="AF60" s="461">
        <v>0</v>
      </c>
      <c r="AG60" s="461">
        <f t="shared" si="11"/>
        <v>0</v>
      </c>
      <c r="AH60" s="461">
        <f t="shared" si="12"/>
        <v>0</v>
      </c>
      <c r="AI60" s="462">
        <v>0</v>
      </c>
      <c r="AJ60" s="462">
        <v>0</v>
      </c>
      <c r="AK60" s="462">
        <v>0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13"/>
        <v>0</v>
      </c>
      <c r="AR60" s="462">
        <f t="shared" si="14"/>
        <v>0</v>
      </c>
      <c r="AS60" s="464">
        <f t="shared" si="15"/>
        <v>0</v>
      </c>
      <c r="AT60" s="470">
        <f>I60+AH60</f>
        <v>148247</v>
      </c>
      <c r="AU60" s="461">
        <f>J60+W60</f>
        <v>109395</v>
      </c>
      <c r="AV60" s="461">
        <f t="shared" si="58"/>
        <v>0</v>
      </c>
      <c r="AW60" s="461">
        <f>L60+AC60</f>
        <v>36976</v>
      </c>
      <c r="AX60" s="461">
        <f>M60+AD60</f>
        <v>1094</v>
      </c>
      <c r="AY60" s="461">
        <f>N60+AG60</f>
        <v>782</v>
      </c>
      <c r="AZ60" s="462">
        <f>O60+AS60</f>
        <v>0.35</v>
      </c>
      <c r="BA60" s="462">
        <f>P60+AQ60</f>
        <v>0</v>
      </c>
      <c r="BB60" s="464">
        <f>Q60+AR60</f>
        <v>0.35</v>
      </c>
    </row>
    <row r="61" spans="1:54" ht="12.95" customHeight="1" x14ac:dyDescent="0.25">
      <c r="A61" s="374">
        <v>9</v>
      </c>
      <c r="B61" s="345">
        <v>5414</v>
      </c>
      <c r="C61" s="346">
        <v>600099008</v>
      </c>
      <c r="D61" s="345">
        <v>70695555</v>
      </c>
      <c r="E61" s="370" t="s">
        <v>441</v>
      </c>
      <c r="F61" s="345"/>
      <c r="G61" s="371"/>
      <c r="H61" s="372"/>
      <c r="I61" s="537">
        <v>1920794</v>
      </c>
      <c r="J61" s="533">
        <v>1417516</v>
      </c>
      <c r="K61" s="533">
        <v>0</v>
      </c>
      <c r="L61" s="533">
        <v>479121</v>
      </c>
      <c r="M61" s="533">
        <v>14175</v>
      </c>
      <c r="N61" s="533">
        <v>9982</v>
      </c>
      <c r="O61" s="534">
        <v>2.95</v>
      </c>
      <c r="P61" s="534">
        <v>2</v>
      </c>
      <c r="Q61" s="727">
        <v>0.95000000000000007</v>
      </c>
      <c r="R61" s="537">
        <f t="shared" ref="R61:BB61" si="59">SUM(R59:R60)</f>
        <v>0</v>
      </c>
      <c r="S61" s="533">
        <f t="shared" si="59"/>
        <v>0</v>
      </c>
      <c r="T61" s="533">
        <f t="shared" si="59"/>
        <v>0</v>
      </c>
      <c r="U61" s="533">
        <f t="shared" si="59"/>
        <v>0</v>
      </c>
      <c r="V61" s="533">
        <f t="shared" si="59"/>
        <v>0</v>
      </c>
      <c r="W61" s="533">
        <f t="shared" si="59"/>
        <v>0</v>
      </c>
      <c r="X61" s="533">
        <f t="shared" si="59"/>
        <v>0</v>
      </c>
      <c r="Y61" s="533">
        <f t="shared" si="59"/>
        <v>0</v>
      </c>
      <c r="Z61" s="533">
        <f t="shared" si="59"/>
        <v>0</v>
      </c>
      <c r="AA61" s="533">
        <f t="shared" si="59"/>
        <v>0</v>
      </c>
      <c r="AB61" s="533">
        <f t="shared" si="59"/>
        <v>0</v>
      </c>
      <c r="AC61" s="533">
        <f t="shared" si="59"/>
        <v>0</v>
      </c>
      <c r="AD61" s="533">
        <f t="shared" si="59"/>
        <v>0</v>
      </c>
      <c r="AE61" s="533">
        <f t="shared" si="59"/>
        <v>0</v>
      </c>
      <c r="AF61" s="533">
        <f t="shared" si="59"/>
        <v>0</v>
      </c>
      <c r="AG61" s="533">
        <f t="shared" si="59"/>
        <v>0</v>
      </c>
      <c r="AH61" s="533">
        <f t="shared" si="59"/>
        <v>0</v>
      </c>
      <c r="AI61" s="534">
        <f t="shared" si="59"/>
        <v>0</v>
      </c>
      <c r="AJ61" s="534">
        <f t="shared" si="59"/>
        <v>0</v>
      </c>
      <c r="AK61" s="534">
        <f t="shared" si="59"/>
        <v>0</v>
      </c>
      <c r="AL61" s="534">
        <f t="shared" si="59"/>
        <v>0</v>
      </c>
      <c r="AM61" s="534">
        <f t="shared" si="59"/>
        <v>0</v>
      </c>
      <c r="AN61" s="534">
        <f t="shared" si="59"/>
        <v>0</v>
      </c>
      <c r="AO61" s="534">
        <f t="shared" si="59"/>
        <v>0</v>
      </c>
      <c r="AP61" s="534">
        <f t="shared" si="59"/>
        <v>0</v>
      </c>
      <c r="AQ61" s="534">
        <f t="shared" si="59"/>
        <v>0</v>
      </c>
      <c r="AR61" s="534">
        <f t="shared" si="59"/>
        <v>0</v>
      </c>
      <c r="AS61" s="299">
        <f t="shared" si="59"/>
        <v>0</v>
      </c>
      <c r="AT61" s="539">
        <f t="shared" si="59"/>
        <v>1920794</v>
      </c>
      <c r="AU61" s="533">
        <f t="shared" si="59"/>
        <v>1417516</v>
      </c>
      <c r="AV61" s="533">
        <f t="shared" si="59"/>
        <v>0</v>
      </c>
      <c r="AW61" s="533">
        <f t="shared" si="59"/>
        <v>479121</v>
      </c>
      <c r="AX61" s="533">
        <f t="shared" si="59"/>
        <v>14175</v>
      </c>
      <c r="AY61" s="533">
        <f t="shared" si="59"/>
        <v>9982</v>
      </c>
      <c r="AZ61" s="534">
        <f t="shared" si="59"/>
        <v>2.95</v>
      </c>
      <c r="BA61" s="534">
        <f t="shared" si="59"/>
        <v>2</v>
      </c>
      <c r="BB61" s="299">
        <f t="shared" si="59"/>
        <v>0.95000000000000007</v>
      </c>
    </row>
    <row r="62" spans="1:54" ht="12.95" customHeight="1" x14ac:dyDescent="0.25">
      <c r="A62" s="301">
        <v>10</v>
      </c>
      <c r="B62" s="341">
        <v>5483</v>
      </c>
      <c r="C62" s="342">
        <v>600098460</v>
      </c>
      <c r="D62" s="301">
        <v>72745207</v>
      </c>
      <c r="E62" s="369" t="s">
        <v>442</v>
      </c>
      <c r="F62" s="341">
        <v>3111</v>
      </c>
      <c r="G62" s="365" t="s">
        <v>320</v>
      </c>
      <c r="H62" s="304" t="s">
        <v>276</v>
      </c>
      <c r="I62" s="463">
        <v>1794041</v>
      </c>
      <c r="J62" s="458">
        <v>1258355</v>
      </c>
      <c r="K62" s="458">
        <v>66800</v>
      </c>
      <c r="L62" s="458">
        <v>447902</v>
      </c>
      <c r="M62" s="458">
        <v>12584</v>
      </c>
      <c r="N62" s="458">
        <v>8400</v>
      </c>
      <c r="O62" s="459">
        <v>2.7318000000000007</v>
      </c>
      <c r="P62" s="460">
        <v>2.1718000000000002</v>
      </c>
      <c r="Q62" s="469">
        <v>0.56000000000000005</v>
      </c>
      <c r="R62" s="471">
        <f t="shared" si="0"/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0"/>
        <v>0</v>
      </c>
      <c r="X62" s="461">
        <v>0</v>
      </c>
      <c r="Y62" s="461">
        <v>0</v>
      </c>
      <c r="Z62" s="461">
        <v>0</v>
      </c>
      <c r="AA62" s="461">
        <f t="shared" si="1"/>
        <v>0</v>
      </c>
      <c r="AB62" s="461">
        <f t="shared" si="2"/>
        <v>0</v>
      </c>
      <c r="AC62" s="69">
        <f t="shared" si="3"/>
        <v>0</v>
      </c>
      <c r="AD62" s="69">
        <f t="shared" si="4"/>
        <v>0</v>
      </c>
      <c r="AE62" s="461">
        <v>0</v>
      </c>
      <c r="AF62" s="461">
        <v>0</v>
      </c>
      <c r="AG62" s="461">
        <f t="shared" si="11"/>
        <v>0</v>
      </c>
      <c r="AH62" s="461">
        <f t="shared" si="12"/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13"/>
        <v>0</v>
      </c>
      <c r="AR62" s="462">
        <f t="shared" si="14"/>
        <v>0</v>
      </c>
      <c r="AS62" s="464">
        <f t="shared" si="15"/>
        <v>0</v>
      </c>
      <c r="AT62" s="470">
        <f>I62+AH62</f>
        <v>1794041</v>
      </c>
      <c r="AU62" s="461">
        <f>J62+W62</f>
        <v>1258355</v>
      </c>
      <c r="AV62" s="461">
        <f t="shared" ref="AV62:AV64" si="60">K62+AA62</f>
        <v>66800</v>
      </c>
      <c r="AW62" s="461">
        <f t="shared" ref="AW62:AX64" si="61">L62+AC62</f>
        <v>447902</v>
      </c>
      <c r="AX62" s="461">
        <f t="shared" si="61"/>
        <v>12584</v>
      </c>
      <c r="AY62" s="461">
        <f>N62+AG62</f>
        <v>8400</v>
      </c>
      <c r="AZ62" s="462">
        <f>O62+AS62</f>
        <v>2.7318000000000007</v>
      </c>
      <c r="BA62" s="462">
        <f t="shared" ref="BA62:BB64" si="62">P62+AQ62</f>
        <v>2.1718000000000002</v>
      </c>
      <c r="BB62" s="464">
        <f t="shared" si="62"/>
        <v>0.56000000000000005</v>
      </c>
    </row>
    <row r="63" spans="1:54" ht="12.95" customHeight="1" x14ac:dyDescent="0.25">
      <c r="A63" s="301">
        <v>10</v>
      </c>
      <c r="B63" s="341">
        <v>5483</v>
      </c>
      <c r="C63" s="342">
        <v>600098460</v>
      </c>
      <c r="D63" s="301">
        <v>72745207</v>
      </c>
      <c r="E63" s="369" t="s">
        <v>442</v>
      </c>
      <c r="F63" s="341">
        <v>3111</v>
      </c>
      <c r="G63" s="304" t="s">
        <v>307</v>
      </c>
      <c r="H63" s="304" t="s">
        <v>277</v>
      </c>
      <c r="I63" s="463">
        <v>0</v>
      </c>
      <c r="J63" s="458">
        <v>0</v>
      </c>
      <c r="K63" s="458">
        <v>0</v>
      </c>
      <c r="L63" s="458">
        <v>0</v>
      </c>
      <c r="M63" s="458">
        <v>0</v>
      </c>
      <c r="N63" s="458">
        <v>0</v>
      </c>
      <c r="O63" s="459">
        <v>0</v>
      </c>
      <c r="P63" s="460">
        <v>0</v>
      </c>
      <c r="Q63" s="469">
        <v>0</v>
      </c>
      <c r="R63" s="471">
        <f t="shared" si="0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0"/>
        <v>0</v>
      </c>
      <c r="X63" s="461">
        <v>0</v>
      </c>
      <c r="Y63" s="461">
        <v>0</v>
      </c>
      <c r="Z63" s="461">
        <v>0</v>
      </c>
      <c r="AA63" s="461">
        <f t="shared" si="1"/>
        <v>0</v>
      </c>
      <c r="AB63" s="461">
        <f t="shared" si="2"/>
        <v>0</v>
      </c>
      <c r="AC63" s="69">
        <f t="shared" si="3"/>
        <v>0</v>
      </c>
      <c r="AD63" s="69">
        <f t="shared" si="4"/>
        <v>0</v>
      </c>
      <c r="AE63" s="461">
        <v>0</v>
      </c>
      <c r="AF63" s="461">
        <v>0</v>
      </c>
      <c r="AG63" s="461">
        <f t="shared" si="11"/>
        <v>0</v>
      </c>
      <c r="AH63" s="461">
        <f t="shared" si="12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13"/>
        <v>0</v>
      </c>
      <c r="AR63" s="462">
        <f t="shared" si="14"/>
        <v>0</v>
      </c>
      <c r="AS63" s="464">
        <f t="shared" si="15"/>
        <v>0</v>
      </c>
      <c r="AT63" s="470">
        <f>I63+AH63</f>
        <v>0</v>
      </c>
      <c r="AU63" s="461">
        <f>J63+W63</f>
        <v>0</v>
      </c>
      <c r="AV63" s="461">
        <f t="shared" si="60"/>
        <v>0</v>
      </c>
      <c r="AW63" s="461">
        <f t="shared" si="61"/>
        <v>0</v>
      </c>
      <c r="AX63" s="461">
        <f t="shared" si="61"/>
        <v>0</v>
      </c>
      <c r="AY63" s="461">
        <f>N63+AG63</f>
        <v>0</v>
      </c>
      <c r="AZ63" s="462">
        <f>O63+AS63</f>
        <v>0</v>
      </c>
      <c r="BA63" s="462">
        <f t="shared" si="62"/>
        <v>0</v>
      </c>
      <c r="BB63" s="464">
        <f t="shared" si="62"/>
        <v>0</v>
      </c>
    </row>
    <row r="64" spans="1:54" ht="12.95" customHeight="1" x14ac:dyDescent="0.25">
      <c r="A64" s="301">
        <v>10</v>
      </c>
      <c r="B64" s="341">
        <v>5483</v>
      </c>
      <c r="C64" s="342">
        <v>600098460</v>
      </c>
      <c r="D64" s="301">
        <v>72745207</v>
      </c>
      <c r="E64" s="369" t="s">
        <v>442</v>
      </c>
      <c r="F64" s="341">
        <v>3141</v>
      </c>
      <c r="G64" s="365" t="s">
        <v>310</v>
      </c>
      <c r="H64" s="304" t="s">
        <v>277</v>
      </c>
      <c r="I64" s="463">
        <v>344498</v>
      </c>
      <c r="J64" s="458">
        <v>254752</v>
      </c>
      <c r="K64" s="458">
        <v>0</v>
      </c>
      <c r="L64" s="458">
        <v>86106</v>
      </c>
      <c r="M64" s="458">
        <v>2548</v>
      </c>
      <c r="N64" s="458">
        <v>1092</v>
      </c>
      <c r="O64" s="459">
        <v>0.82</v>
      </c>
      <c r="P64" s="460">
        <v>0</v>
      </c>
      <c r="Q64" s="469">
        <v>0.82</v>
      </c>
      <c r="R64" s="471">
        <f t="shared" si="0"/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f t="shared" si="10"/>
        <v>0</v>
      </c>
      <c r="X64" s="461">
        <v>0</v>
      </c>
      <c r="Y64" s="461">
        <v>0</v>
      </c>
      <c r="Z64" s="461">
        <v>0</v>
      </c>
      <c r="AA64" s="461">
        <f t="shared" si="1"/>
        <v>0</v>
      </c>
      <c r="AB64" s="461">
        <f t="shared" si="2"/>
        <v>0</v>
      </c>
      <c r="AC64" s="69">
        <f t="shared" si="3"/>
        <v>0</v>
      </c>
      <c r="AD64" s="69">
        <f t="shared" si="4"/>
        <v>0</v>
      </c>
      <c r="AE64" s="461">
        <v>0</v>
      </c>
      <c r="AF64" s="461">
        <v>0</v>
      </c>
      <c r="AG64" s="461">
        <f t="shared" si="11"/>
        <v>0</v>
      </c>
      <c r="AH64" s="461">
        <f t="shared" si="12"/>
        <v>0</v>
      </c>
      <c r="AI64" s="462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13"/>
        <v>0</v>
      </c>
      <c r="AR64" s="462">
        <f t="shared" si="14"/>
        <v>0</v>
      </c>
      <c r="AS64" s="464">
        <f t="shared" si="15"/>
        <v>0</v>
      </c>
      <c r="AT64" s="470">
        <f>I64+AH64</f>
        <v>344498</v>
      </c>
      <c r="AU64" s="461">
        <f>J64+W64</f>
        <v>254752</v>
      </c>
      <c r="AV64" s="461">
        <f t="shared" si="60"/>
        <v>0</v>
      </c>
      <c r="AW64" s="461">
        <f t="shared" si="61"/>
        <v>86106</v>
      </c>
      <c r="AX64" s="461">
        <f t="shared" si="61"/>
        <v>2548</v>
      </c>
      <c r="AY64" s="461">
        <f>N64+AG64</f>
        <v>1092</v>
      </c>
      <c r="AZ64" s="462">
        <f>O64+AS64</f>
        <v>0.82</v>
      </c>
      <c r="BA64" s="462">
        <f t="shared" si="62"/>
        <v>0</v>
      </c>
      <c r="BB64" s="464">
        <f t="shared" si="62"/>
        <v>0.82</v>
      </c>
    </row>
    <row r="65" spans="1:54" ht="12.95" customHeight="1" x14ac:dyDescent="0.25">
      <c r="A65" s="311">
        <v>10</v>
      </c>
      <c r="B65" s="345">
        <v>5483</v>
      </c>
      <c r="C65" s="346">
        <v>600098460</v>
      </c>
      <c r="D65" s="345">
        <v>72745207</v>
      </c>
      <c r="E65" s="370" t="s">
        <v>443</v>
      </c>
      <c r="F65" s="345"/>
      <c r="G65" s="371"/>
      <c r="H65" s="372"/>
      <c r="I65" s="537">
        <v>2138539</v>
      </c>
      <c r="J65" s="533">
        <v>1513107</v>
      </c>
      <c r="K65" s="533">
        <v>66800</v>
      </c>
      <c r="L65" s="533">
        <v>534008</v>
      </c>
      <c r="M65" s="533">
        <v>15132</v>
      </c>
      <c r="N65" s="533">
        <v>9492</v>
      </c>
      <c r="O65" s="534">
        <v>3.5518000000000005</v>
      </c>
      <c r="P65" s="534">
        <v>2.1718000000000002</v>
      </c>
      <c r="Q65" s="727">
        <v>1.38</v>
      </c>
      <c r="R65" s="537">
        <f t="shared" ref="R65:BB65" si="63">SUM(R62:R64)</f>
        <v>0</v>
      </c>
      <c r="S65" s="533">
        <f t="shared" si="63"/>
        <v>0</v>
      </c>
      <c r="T65" s="533">
        <f t="shared" si="63"/>
        <v>0</v>
      </c>
      <c r="U65" s="533">
        <f t="shared" si="63"/>
        <v>0</v>
      </c>
      <c r="V65" s="533">
        <f t="shared" si="63"/>
        <v>0</v>
      </c>
      <c r="W65" s="533">
        <f t="shared" si="63"/>
        <v>0</v>
      </c>
      <c r="X65" s="533">
        <f t="shared" si="63"/>
        <v>0</v>
      </c>
      <c r="Y65" s="533">
        <f t="shared" si="63"/>
        <v>0</v>
      </c>
      <c r="Z65" s="533">
        <f t="shared" si="63"/>
        <v>0</v>
      </c>
      <c r="AA65" s="533">
        <f t="shared" si="63"/>
        <v>0</v>
      </c>
      <c r="AB65" s="533">
        <f t="shared" si="63"/>
        <v>0</v>
      </c>
      <c r="AC65" s="533">
        <f t="shared" si="63"/>
        <v>0</v>
      </c>
      <c r="AD65" s="533">
        <f t="shared" si="63"/>
        <v>0</v>
      </c>
      <c r="AE65" s="533">
        <f t="shared" si="63"/>
        <v>0</v>
      </c>
      <c r="AF65" s="533">
        <f t="shared" si="63"/>
        <v>0</v>
      </c>
      <c r="AG65" s="533">
        <f t="shared" si="63"/>
        <v>0</v>
      </c>
      <c r="AH65" s="533">
        <f t="shared" si="63"/>
        <v>0</v>
      </c>
      <c r="AI65" s="534">
        <f t="shared" si="63"/>
        <v>0</v>
      </c>
      <c r="AJ65" s="534">
        <f t="shared" si="63"/>
        <v>0</v>
      </c>
      <c r="AK65" s="534">
        <f t="shared" si="63"/>
        <v>0</v>
      </c>
      <c r="AL65" s="534">
        <f t="shared" si="63"/>
        <v>0</v>
      </c>
      <c r="AM65" s="534">
        <f t="shared" si="63"/>
        <v>0</v>
      </c>
      <c r="AN65" s="534">
        <f t="shared" si="63"/>
        <v>0</v>
      </c>
      <c r="AO65" s="534">
        <f t="shared" si="63"/>
        <v>0</v>
      </c>
      <c r="AP65" s="534">
        <f t="shared" si="63"/>
        <v>0</v>
      </c>
      <c r="AQ65" s="534">
        <f t="shared" si="63"/>
        <v>0</v>
      </c>
      <c r="AR65" s="534">
        <f t="shared" si="63"/>
        <v>0</v>
      </c>
      <c r="AS65" s="299">
        <f t="shared" si="63"/>
        <v>0</v>
      </c>
      <c r="AT65" s="539">
        <f t="shared" si="63"/>
        <v>2138539</v>
      </c>
      <c r="AU65" s="533">
        <f t="shared" si="63"/>
        <v>1513107</v>
      </c>
      <c r="AV65" s="533">
        <f t="shared" si="63"/>
        <v>66800</v>
      </c>
      <c r="AW65" s="533">
        <f t="shared" si="63"/>
        <v>534008</v>
      </c>
      <c r="AX65" s="533">
        <f t="shared" si="63"/>
        <v>15132</v>
      </c>
      <c r="AY65" s="533">
        <f t="shared" si="63"/>
        <v>9492</v>
      </c>
      <c r="AZ65" s="534">
        <f t="shared" si="63"/>
        <v>3.5518000000000005</v>
      </c>
      <c r="BA65" s="534">
        <f t="shared" si="63"/>
        <v>2.1718000000000002</v>
      </c>
      <c r="BB65" s="299">
        <f t="shared" si="63"/>
        <v>1.38</v>
      </c>
    </row>
    <row r="66" spans="1:54" ht="12.95" customHeight="1" x14ac:dyDescent="0.25">
      <c r="A66" s="301">
        <v>11</v>
      </c>
      <c r="B66" s="341">
        <v>5430</v>
      </c>
      <c r="C66" s="342">
        <v>650026144</v>
      </c>
      <c r="D66" s="301">
        <v>70695148</v>
      </c>
      <c r="E66" s="369" t="s">
        <v>444</v>
      </c>
      <c r="F66" s="341">
        <v>3111</v>
      </c>
      <c r="G66" s="365" t="s">
        <v>320</v>
      </c>
      <c r="H66" s="304" t="s">
        <v>276</v>
      </c>
      <c r="I66" s="463">
        <v>2300382</v>
      </c>
      <c r="J66" s="458">
        <v>1697316</v>
      </c>
      <c r="K66" s="458">
        <v>0</v>
      </c>
      <c r="L66" s="458">
        <v>573693</v>
      </c>
      <c r="M66" s="458">
        <v>16973</v>
      </c>
      <c r="N66" s="458">
        <v>12400</v>
      </c>
      <c r="O66" s="459">
        <v>3.7199999999999998</v>
      </c>
      <c r="P66" s="460">
        <v>3</v>
      </c>
      <c r="Q66" s="469">
        <v>0.72</v>
      </c>
      <c r="R66" s="471">
        <f t="shared" si="0"/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si="10"/>
        <v>0</v>
      </c>
      <c r="X66" s="461">
        <v>0</v>
      </c>
      <c r="Y66" s="461">
        <v>0</v>
      </c>
      <c r="Z66" s="461">
        <v>0</v>
      </c>
      <c r="AA66" s="461">
        <f t="shared" si="1"/>
        <v>0</v>
      </c>
      <c r="AB66" s="461">
        <f t="shared" si="2"/>
        <v>0</v>
      </c>
      <c r="AC66" s="69">
        <f t="shared" si="3"/>
        <v>0</v>
      </c>
      <c r="AD66" s="69">
        <f t="shared" si="4"/>
        <v>0</v>
      </c>
      <c r="AE66" s="461">
        <v>0</v>
      </c>
      <c r="AF66" s="461">
        <v>0</v>
      </c>
      <c r="AG66" s="461">
        <f t="shared" si="11"/>
        <v>0</v>
      </c>
      <c r="AH66" s="461">
        <f t="shared" si="12"/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13"/>
        <v>0</v>
      </c>
      <c r="AR66" s="462">
        <f t="shared" si="14"/>
        <v>0</v>
      </c>
      <c r="AS66" s="464">
        <f t="shared" si="15"/>
        <v>0</v>
      </c>
      <c r="AT66" s="470">
        <f t="shared" ref="AT66:AT71" si="64">I66+AH66</f>
        <v>2300382</v>
      </c>
      <c r="AU66" s="461">
        <f t="shared" ref="AU66:AU71" si="65">J66+W66</f>
        <v>1697316</v>
      </c>
      <c r="AV66" s="461">
        <f t="shared" ref="AV66:AV71" si="66">K66+AA66</f>
        <v>0</v>
      </c>
      <c r="AW66" s="461">
        <f t="shared" ref="AW66:AX71" si="67">L66+AC66</f>
        <v>573693</v>
      </c>
      <c r="AX66" s="461">
        <f t="shared" si="67"/>
        <v>16973</v>
      </c>
      <c r="AY66" s="461">
        <f t="shared" ref="AY66:AY71" si="68">N66+AG66</f>
        <v>12400</v>
      </c>
      <c r="AZ66" s="462">
        <f t="shared" ref="AZ66:AZ71" si="69">O66+AS66</f>
        <v>3.7199999999999998</v>
      </c>
      <c r="BA66" s="462">
        <f t="shared" ref="BA66:BB71" si="70">P66+AQ66</f>
        <v>3</v>
      </c>
      <c r="BB66" s="464">
        <f t="shared" si="70"/>
        <v>0.72</v>
      </c>
    </row>
    <row r="67" spans="1:54" ht="12.95" customHeight="1" x14ac:dyDescent="0.25">
      <c r="A67" s="301">
        <v>11</v>
      </c>
      <c r="B67" s="341">
        <v>5430</v>
      </c>
      <c r="C67" s="342">
        <v>650026144</v>
      </c>
      <c r="D67" s="301">
        <v>70695148</v>
      </c>
      <c r="E67" s="369" t="s">
        <v>444</v>
      </c>
      <c r="F67" s="341">
        <v>3117</v>
      </c>
      <c r="G67" s="365" t="s">
        <v>324</v>
      </c>
      <c r="H67" s="304" t="s">
        <v>276</v>
      </c>
      <c r="I67" s="463">
        <v>3710629</v>
      </c>
      <c r="J67" s="458">
        <v>2708855</v>
      </c>
      <c r="K67" s="458">
        <v>14400</v>
      </c>
      <c r="L67" s="458">
        <v>920460</v>
      </c>
      <c r="M67" s="458">
        <v>27089</v>
      </c>
      <c r="N67" s="458">
        <v>39825</v>
      </c>
      <c r="O67" s="459">
        <v>5.3205000000000009</v>
      </c>
      <c r="P67" s="460">
        <v>3.6741000000000001</v>
      </c>
      <c r="Q67" s="469">
        <v>1.6464000000000001</v>
      </c>
      <c r="R67" s="471">
        <f t="shared" si="0"/>
        <v>0</v>
      </c>
      <c r="S67" s="461">
        <v>0</v>
      </c>
      <c r="T67" s="461">
        <v>0</v>
      </c>
      <c r="U67" s="461">
        <v>0</v>
      </c>
      <c r="V67" s="461">
        <v>0</v>
      </c>
      <c r="W67" s="461">
        <f t="shared" si="10"/>
        <v>0</v>
      </c>
      <c r="X67" s="461">
        <v>0</v>
      </c>
      <c r="Y67" s="461">
        <v>0</v>
      </c>
      <c r="Z67" s="461">
        <v>0</v>
      </c>
      <c r="AA67" s="461">
        <f t="shared" si="1"/>
        <v>0</v>
      </c>
      <c r="AB67" s="461">
        <f t="shared" si="2"/>
        <v>0</v>
      </c>
      <c r="AC67" s="69">
        <f t="shared" si="3"/>
        <v>0</v>
      </c>
      <c r="AD67" s="69">
        <f t="shared" si="4"/>
        <v>0</v>
      </c>
      <c r="AE67" s="461">
        <v>0</v>
      </c>
      <c r="AF67" s="461">
        <v>0</v>
      </c>
      <c r="AG67" s="461">
        <f t="shared" si="11"/>
        <v>0</v>
      </c>
      <c r="AH67" s="461">
        <f t="shared" si="12"/>
        <v>0</v>
      </c>
      <c r="AI67" s="462">
        <v>0</v>
      </c>
      <c r="AJ67" s="462">
        <v>0</v>
      </c>
      <c r="AK67" s="462">
        <v>0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13"/>
        <v>0</v>
      </c>
      <c r="AR67" s="462">
        <f t="shared" si="14"/>
        <v>0</v>
      </c>
      <c r="AS67" s="464">
        <f t="shared" si="15"/>
        <v>0</v>
      </c>
      <c r="AT67" s="470">
        <f t="shared" si="64"/>
        <v>3710629</v>
      </c>
      <c r="AU67" s="461">
        <f t="shared" si="65"/>
        <v>2708855</v>
      </c>
      <c r="AV67" s="461">
        <f t="shared" si="66"/>
        <v>14400</v>
      </c>
      <c r="AW67" s="461">
        <f t="shared" si="67"/>
        <v>920460</v>
      </c>
      <c r="AX67" s="461">
        <f t="shared" si="67"/>
        <v>27089</v>
      </c>
      <c r="AY67" s="461">
        <f t="shared" si="68"/>
        <v>39825</v>
      </c>
      <c r="AZ67" s="462">
        <f t="shared" si="69"/>
        <v>5.3205000000000009</v>
      </c>
      <c r="BA67" s="462">
        <f t="shared" si="70"/>
        <v>3.6741000000000001</v>
      </c>
      <c r="BB67" s="464">
        <f t="shared" si="70"/>
        <v>1.6464000000000001</v>
      </c>
    </row>
    <row r="68" spans="1:54" ht="12.95" customHeight="1" x14ac:dyDescent="0.25">
      <c r="A68" s="301">
        <v>11</v>
      </c>
      <c r="B68" s="341">
        <v>5430</v>
      </c>
      <c r="C68" s="342">
        <v>650026144</v>
      </c>
      <c r="D68" s="301">
        <v>70695148</v>
      </c>
      <c r="E68" s="369" t="s">
        <v>444</v>
      </c>
      <c r="F68" s="341">
        <v>3117</v>
      </c>
      <c r="G68" s="304" t="s">
        <v>307</v>
      </c>
      <c r="H68" s="304" t="s">
        <v>277</v>
      </c>
      <c r="I68" s="463">
        <v>55278</v>
      </c>
      <c r="J68" s="458">
        <v>40488</v>
      </c>
      <c r="K68" s="458">
        <v>0</v>
      </c>
      <c r="L68" s="458">
        <v>13685</v>
      </c>
      <c r="M68" s="458">
        <v>405</v>
      </c>
      <c r="N68" s="458">
        <v>700</v>
      </c>
      <c r="O68" s="459">
        <v>0.09</v>
      </c>
      <c r="P68" s="460">
        <v>0.09</v>
      </c>
      <c r="Q68" s="469">
        <v>0</v>
      </c>
      <c r="R68" s="471">
        <f t="shared" si="0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0"/>
        <v>0</v>
      </c>
      <c r="X68" s="461">
        <v>0</v>
      </c>
      <c r="Y68" s="461">
        <v>0</v>
      </c>
      <c r="Z68" s="461">
        <v>0</v>
      </c>
      <c r="AA68" s="461">
        <f t="shared" si="1"/>
        <v>0</v>
      </c>
      <c r="AB68" s="461">
        <f t="shared" si="2"/>
        <v>0</v>
      </c>
      <c r="AC68" s="69">
        <f t="shared" si="3"/>
        <v>0</v>
      </c>
      <c r="AD68" s="69">
        <f t="shared" si="4"/>
        <v>0</v>
      </c>
      <c r="AE68" s="461">
        <v>0</v>
      </c>
      <c r="AF68" s="461">
        <v>0</v>
      </c>
      <c r="AG68" s="461">
        <f t="shared" si="11"/>
        <v>0</v>
      </c>
      <c r="AH68" s="461">
        <f t="shared" si="12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13"/>
        <v>0</v>
      </c>
      <c r="AR68" s="462">
        <f t="shared" si="14"/>
        <v>0</v>
      </c>
      <c r="AS68" s="464">
        <f t="shared" si="15"/>
        <v>0</v>
      </c>
      <c r="AT68" s="470">
        <f t="shared" si="64"/>
        <v>55278</v>
      </c>
      <c r="AU68" s="461">
        <f t="shared" si="65"/>
        <v>40488</v>
      </c>
      <c r="AV68" s="461">
        <f t="shared" si="66"/>
        <v>0</v>
      </c>
      <c r="AW68" s="461">
        <f t="shared" si="67"/>
        <v>13685</v>
      </c>
      <c r="AX68" s="461">
        <f t="shared" si="67"/>
        <v>405</v>
      </c>
      <c r="AY68" s="461">
        <f t="shared" si="68"/>
        <v>700</v>
      </c>
      <c r="AZ68" s="462">
        <f t="shared" si="69"/>
        <v>0.09</v>
      </c>
      <c r="BA68" s="462">
        <f t="shared" si="70"/>
        <v>0.09</v>
      </c>
      <c r="BB68" s="464">
        <f t="shared" si="70"/>
        <v>0</v>
      </c>
    </row>
    <row r="69" spans="1:54" ht="12.95" customHeight="1" x14ac:dyDescent="0.25">
      <c r="A69" s="301">
        <v>11</v>
      </c>
      <c r="B69" s="301">
        <v>5430</v>
      </c>
      <c r="C69" s="350">
        <v>650026144</v>
      </c>
      <c r="D69" s="301">
        <v>70695148</v>
      </c>
      <c r="E69" s="303" t="s">
        <v>444</v>
      </c>
      <c r="F69" s="301">
        <v>3141</v>
      </c>
      <c r="G69" s="365" t="s">
        <v>310</v>
      </c>
      <c r="H69" s="304" t="s">
        <v>277</v>
      </c>
      <c r="I69" s="463">
        <v>771941</v>
      </c>
      <c r="J69" s="458">
        <v>570419</v>
      </c>
      <c r="K69" s="458">
        <v>0</v>
      </c>
      <c r="L69" s="458">
        <v>192802</v>
      </c>
      <c r="M69" s="458">
        <v>5704</v>
      </c>
      <c r="N69" s="458">
        <v>3016</v>
      </c>
      <c r="O69" s="459">
        <v>1.83</v>
      </c>
      <c r="P69" s="460">
        <v>0</v>
      </c>
      <c r="Q69" s="469">
        <v>1.83</v>
      </c>
      <c r="R69" s="471">
        <f t="shared" si="0"/>
        <v>-5000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0"/>
        <v>-5000</v>
      </c>
      <c r="X69" s="461">
        <v>5000</v>
      </c>
      <c r="Y69" s="461">
        <v>0</v>
      </c>
      <c r="Z69" s="461">
        <v>0</v>
      </c>
      <c r="AA69" s="461">
        <f t="shared" si="1"/>
        <v>5000</v>
      </c>
      <c r="AB69" s="461">
        <f t="shared" si="2"/>
        <v>0</v>
      </c>
      <c r="AC69" s="69">
        <f t="shared" si="3"/>
        <v>0</v>
      </c>
      <c r="AD69" s="69">
        <f t="shared" si="4"/>
        <v>-50</v>
      </c>
      <c r="AE69" s="461">
        <v>0</v>
      </c>
      <c r="AF69" s="461">
        <v>0</v>
      </c>
      <c r="AG69" s="461">
        <f t="shared" si="11"/>
        <v>0</v>
      </c>
      <c r="AH69" s="461">
        <f t="shared" si="12"/>
        <v>-50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13"/>
        <v>0</v>
      </c>
      <c r="AR69" s="462">
        <f t="shared" si="14"/>
        <v>0</v>
      </c>
      <c r="AS69" s="464">
        <f t="shared" si="15"/>
        <v>0</v>
      </c>
      <c r="AT69" s="470">
        <f t="shared" si="64"/>
        <v>771891</v>
      </c>
      <c r="AU69" s="461">
        <f t="shared" si="65"/>
        <v>565419</v>
      </c>
      <c r="AV69" s="461">
        <f t="shared" si="66"/>
        <v>5000</v>
      </c>
      <c r="AW69" s="461">
        <f t="shared" si="67"/>
        <v>192802</v>
      </c>
      <c r="AX69" s="461">
        <f t="shared" si="67"/>
        <v>5654</v>
      </c>
      <c r="AY69" s="461">
        <f t="shared" si="68"/>
        <v>3016</v>
      </c>
      <c r="AZ69" s="462">
        <f t="shared" si="69"/>
        <v>1.83</v>
      </c>
      <c r="BA69" s="462">
        <f t="shared" si="70"/>
        <v>0</v>
      </c>
      <c r="BB69" s="464">
        <f t="shared" si="70"/>
        <v>1.83</v>
      </c>
    </row>
    <row r="70" spans="1:54" ht="12.95" customHeight="1" x14ac:dyDescent="0.25">
      <c r="A70" s="301">
        <v>11</v>
      </c>
      <c r="B70" s="341">
        <v>5430</v>
      </c>
      <c r="C70" s="342">
        <v>650026144</v>
      </c>
      <c r="D70" s="301">
        <v>70695148</v>
      </c>
      <c r="E70" s="369" t="s">
        <v>444</v>
      </c>
      <c r="F70" s="341">
        <v>3143</v>
      </c>
      <c r="G70" s="304" t="s">
        <v>614</v>
      </c>
      <c r="H70" s="304" t="s">
        <v>276</v>
      </c>
      <c r="I70" s="463">
        <v>605686</v>
      </c>
      <c r="J70" s="458">
        <v>449322</v>
      </c>
      <c r="K70" s="458">
        <v>0</v>
      </c>
      <c r="L70" s="458">
        <v>151871</v>
      </c>
      <c r="M70" s="458">
        <v>4493</v>
      </c>
      <c r="N70" s="458">
        <v>0</v>
      </c>
      <c r="O70" s="459">
        <v>0.88070000000000004</v>
      </c>
      <c r="P70" s="460">
        <v>0.88070000000000004</v>
      </c>
      <c r="Q70" s="469">
        <v>0</v>
      </c>
      <c r="R70" s="471">
        <f t="shared" si="0"/>
        <v>0</v>
      </c>
      <c r="S70" s="461">
        <v>0</v>
      </c>
      <c r="T70" s="461">
        <v>0</v>
      </c>
      <c r="U70" s="461">
        <v>0</v>
      </c>
      <c r="V70" s="461">
        <v>0</v>
      </c>
      <c r="W70" s="461">
        <f t="shared" si="10"/>
        <v>0</v>
      </c>
      <c r="X70" s="461">
        <v>0</v>
      </c>
      <c r="Y70" s="461">
        <v>0</v>
      </c>
      <c r="Z70" s="461">
        <v>0</v>
      </c>
      <c r="AA70" s="461">
        <f t="shared" si="1"/>
        <v>0</v>
      </c>
      <c r="AB70" s="461">
        <f t="shared" si="2"/>
        <v>0</v>
      </c>
      <c r="AC70" s="69">
        <f t="shared" si="3"/>
        <v>0</v>
      </c>
      <c r="AD70" s="69">
        <f t="shared" si="4"/>
        <v>0</v>
      </c>
      <c r="AE70" s="461">
        <v>0</v>
      </c>
      <c r="AF70" s="461">
        <v>0</v>
      </c>
      <c r="AG70" s="461">
        <f t="shared" si="11"/>
        <v>0</v>
      </c>
      <c r="AH70" s="461">
        <f t="shared" si="12"/>
        <v>0</v>
      </c>
      <c r="AI70" s="462">
        <v>0</v>
      </c>
      <c r="AJ70" s="462">
        <v>0</v>
      </c>
      <c r="AK70" s="462">
        <v>0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13"/>
        <v>0</v>
      </c>
      <c r="AR70" s="462">
        <f t="shared" si="14"/>
        <v>0</v>
      </c>
      <c r="AS70" s="464">
        <f t="shared" si="15"/>
        <v>0</v>
      </c>
      <c r="AT70" s="470">
        <f t="shared" si="64"/>
        <v>605686</v>
      </c>
      <c r="AU70" s="461">
        <f t="shared" si="65"/>
        <v>449322</v>
      </c>
      <c r="AV70" s="461">
        <f t="shared" si="66"/>
        <v>0</v>
      </c>
      <c r="AW70" s="461">
        <f t="shared" si="67"/>
        <v>151871</v>
      </c>
      <c r="AX70" s="461">
        <f t="shared" si="67"/>
        <v>4493</v>
      </c>
      <c r="AY70" s="461">
        <f t="shared" si="68"/>
        <v>0</v>
      </c>
      <c r="AZ70" s="462">
        <f t="shared" si="69"/>
        <v>0.88070000000000004</v>
      </c>
      <c r="BA70" s="462">
        <f t="shared" si="70"/>
        <v>0.88070000000000004</v>
      </c>
      <c r="BB70" s="464">
        <f t="shared" si="70"/>
        <v>0</v>
      </c>
    </row>
    <row r="71" spans="1:54" ht="12.95" customHeight="1" x14ac:dyDescent="0.25">
      <c r="A71" s="301">
        <v>11</v>
      </c>
      <c r="B71" s="341">
        <v>5430</v>
      </c>
      <c r="C71" s="342">
        <v>650026144</v>
      </c>
      <c r="D71" s="301">
        <v>70695148</v>
      </c>
      <c r="E71" s="369" t="s">
        <v>444</v>
      </c>
      <c r="F71" s="341">
        <v>3143</v>
      </c>
      <c r="G71" s="304" t="s">
        <v>615</v>
      </c>
      <c r="H71" s="304" t="s">
        <v>277</v>
      </c>
      <c r="I71" s="463">
        <v>19058</v>
      </c>
      <c r="J71" s="458">
        <v>13617</v>
      </c>
      <c r="K71" s="458">
        <v>0</v>
      </c>
      <c r="L71" s="458">
        <v>4603</v>
      </c>
      <c r="M71" s="458">
        <v>136</v>
      </c>
      <c r="N71" s="458">
        <v>702</v>
      </c>
      <c r="O71" s="459">
        <v>0.05</v>
      </c>
      <c r="P71" s="460">
        <v>0</v>
      </c>
      <c r="Q71" s="469">
        <v>0.05</v>
      </c>
      <c r="R71" s="471">
        <f t="shared" si="0"/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10"/>
        <v>0</v>
      </c>
      <c r="X71" s="461">
        <v>0</v>
      </c>
      <c r="Y71" s="461">
        <v>0</v>
      </c>
      <c r="Z71" s="461">
        <v>0</v>
      </c>
      <c r="AA71" s="461">
        <f t="shared" si="1"/>
        <v>0</v>
      </c>
      <c r="AB71" s="461">
        <f t="shared" si="2"/>
        <v>0</v>
      </c>
      <c r="AC71" s="69">
        <f t="shared" si="3"/>
        <v>0</v>
      </c>
      <c r="AD71" s="69">
        <f t="shared" si="4"/>
        <v>0</v>
      </c>
      <c r="AE71" s="461">
        <v>0</v>
      </c>
      <c r="AF71" s="461">
        <v>0</v>
      </c>
      <c r="AG71" s="461">
        <f t="shared" si="11"/>
        <v>0</v>
      </c>
      <c r="AH71" s="461">
        <f t="shared" si="12"/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13"/>
        <v>0</v>
      </c>
      <c r="AR71" s="462">
        <f t="shared" si="14"/>
        <v>0</v>
      </c>
      <c r="AS71" s="464">
        <f t="shared" si="15"/>
        <v>0</v>
      </c>
      <c r="AT71" s="470">
        <f t="shared" si="64"/>
        <v>19058</v>
      </c>
      <c r="AU71" s="461">
        <f t="shared" si="65"/>
        <v>13617</v>
      </c>
      <c r="AV71" s="461">
        <f t="shared" si="66"/>
        <v>0</v>
      </c>
      <c r="AW71" s="461">
        <f t="shared" si="67"/>
        <v>4603</v>
      </c>
      <c r="AX71" s="461">
        <f t="shared" si="67"/>
        <v>136</v>
      </c>
      <c r="AY71" s="461">
        <f t="shared" si="68"/>
        <v>702</v>
      </c>
      <c r="AZ71" s="462">
        <f t="shared" si="69"/>
        <v>0.05</v>
      </c>
      <c r="BA71" s="462">
        <f t="shared" si="70"/>
        <v>0</v>
      </c>
      <c r="BB71" s="464">
        <f t="shared" si="70"/>
        <v>0.05</v>
      </c>
    </row>
    <row r="72" spans="1:54" ht="12.95" customHeight="1" x14ac:dyDescent="0.25">
      <c r="A72" s="311">
        <v>11</v>
      </c>
      <c r="B72" s="345">
        <v>5430</v>
      </c>
      <c r="C72" s="346">
        <v>650026144</v>
      </c>
      <c r="D72" s="345">
        <v>70695148</v>
      </c>
      <c r="E72" s="370" t="s">
        <v>445</v>
      </c>
      <c r="F72" s="345"/>
      <c r="G72" s="371"/>
      <c r="H72" s="372"/>
      <c r="I72" s="537">
        <v>7462974</v>
      </c>
      <c r="J72" s="533">
        <v>5480017</v>
      </c>
      <c r="K72" s="533">
        <v>14400</v>
      </c>
      <c r="L72" s="533">
        <v>1857114</v>
      </c>
      <c r="M72" s="533">
        <v>54800</v>
      </c>
      <c r="N72" s="533">
        <v>56643</v>
      </c>
      <c r="O72" s="534">
        <v>11.891200000000001</v>
      </c>
      <c r="P72" s="534">
        <v>7.6448</v>
      </c>
      <c r="Q72" s="727">
        <v>4.2464000000000004</v>
      </c>
      <c r="R72" s="537">
        <f t="shared" ref="R72:BB72" si="71">SUM(R66:R71)</f>
        <v>-5000</v>
      </c>
      <c r="S72" s="533">
        <f t="shared" si="71"/>
        <v>0</v>
      </c>
      <c r="T72" s="533">
        <f t="shared" si="71"/>
        <v>0</v>
      </c>
      <c r="U72" s="533">
        <f t="shared" si="71"/>
        <v>0</v>
      </c>
      <c r="V72" s="533">
        <f t="shared" si="71"/>
        <v>0</v>
      </c>
      <c r="W72" s="533">
        <f t="shared" si="71"/>
        <v>-5000</v>
      </c>
      <c r="X72" s="533">
        <f t="shared" si="71"/>
        <v>5000</v>
      </c>
      <c r="Y72" s="533">
        <f t="shared" si="71"/>
        <v>0</v>
      </c>
      <c r="Z72" s="533">
        <f t="shared" si="71"/>
        <v>0</v>
      </c>
      <c r="AA72" s="533">
        <f t="shared" si="71"/>
        <v>5000</v>
      </c>
      <c r="AB72" s="533">
        <f t="shared" si="71"/>
        <v>0</v>
      </c>
      <c r="AC72" s="533">
        <f t="shared" si="71"/>
        <v>0</v>
      </c>
      <c r="AD72" s="533">
        <f t="shared" si="71"/>
        <v>-50</v>
      </c>
      <c r="AE72" s="533">
        <f t="shared" si="71"/>
        <v>0</v>
      </c>
      <c r="AF72" s="533">
        <f t="shared" si="71"/>
        <v>0</v>
      </c>
      <c r="AG72" s="533">
        <f t="shared" si="71"/>
        <v>0</v>
      </c>
      <c r="AH72" s="533">
        <f t="shared" si="71"/>
        <v>-50</v>
      </c>
      <c r="AI72" s="534">
        <f t="shared" si="71"/>
        <v>0</v>
      </c>
      <c r="AJ72" s="534">
        <f t="shared" si="71"/>
        <v>0</v>
      </c>
      <c r="AK72" s="534">
        <f t="shared" si="71"/>
        <v>0</v>
      </c>
      <c r="AL72" s="534">
        <f t="shared" si="71"/>
        <v>0</v>
      </c>
      <c r="AM72" s="534">
        <f t="shared" si="71"/>
        <v>0</v>
      </c>
      <c r="AN72" s="534">
        <f t="shared" si="71"/>
        <v>0</v>
      </c>
      <c r="AO72" s="534">
        <f t="shared" si="71"/>
        <v>0</v>
      </c>
      <c r="AP72" s="534">
        <f t="shared" si="71"/>
        <v>0</v>
      </c>
      <c r="AQ72" s="534">
        <f t="shared" si="71"/>
        <v>0</v>
      </c>
      <c r="AR72" s="534">
        <f t="shared" si="71"/>
        <v>0</v>
      </c>
      <c r="AS72" s="299">
        <f t="shared" si="71"/>
        <v>0</v>
      </c>
      <c r="AT72" s="539">
        <f t="shared" si="71"/>
        <v>7462924</v>
      </c>
      <c r="AU72" s="533">
        <f t="shared" si="71"/>
        <v>5475017</v>
      </c>
      <c r="AV72" s="533">
        <f t="shared" si="71"/>
        <v>19400</v>
      </c>
      <c r="AW72" s="533">
        <f t="shared" si="71"/>
        <v>1857114</v>
      </c>
      <c r="AX72" s="533">
        <f t="shared" si="71"/>
        <v>54750</v>
      </c>
      <c r="AY72" s="533">
        <f t="shared" si="71"/>
        <v>56643</v>
      </c>
      <c r="AZ72" s="534">
        <f t="shared" si="71"/>
        <v>11.891200000000001</v>
      </c>
      <c r="BA72" s="534">
        <f t="shared" si="71"/>
        <v>7.6448</v>
      </c>
      <c r="BB72" s="299">
        <f t="shared" si="71"/>
        <v>4.2464000000000004</v>
      </c>
    </row>
    <row r="73" spans="1:54" ht="12.95" customHeight="1" x14ac:dyDescent="0.25">
      <c r="A73" s="301">
        <v>12</v>
      </c>
      <c r="B73" s="341">
        <v>5431</v>
      </c>
      <c r="C73" s="342">
        <v>600099016</v>
      </c>
      <c r="D73" s="301">
        <v>70698112</v>
      </c>
      <c r="E73" s="369" t="s">
        <v>446</v>
      </c>
      <c r="F73" s="341">
        <v>3111</v>
      </c>
      <c r="G73" s="365" t="s">
        <v>320</v>
      </c>
      <c r="H73" s="304" t="s">
        <v>276</v>
      </c>
      <c r="I73" s="463">
        <v>1566155</v>
      </c>
      <c r="J73" s="458">
        <v>1155309</v>
      </c>
      <c r="K73" s="458">
        <v>0</v>
      </c>
      <c r="L73" s="458">
        <v>390494</v>
      </c>
      <c r="M73" s="458">
        <v>11552</v>
      </c>
      <c r="N73" s="458">
        <v>8800</v>
      </c>
      <c r="O73" s="459">
        <v>2.3355000000000001</v>
      </c>
      <c r="P73" s="460">
        <v>1.9355</v>
      </c>
      <c r="Q73" s="469">
        <v>0.4</v>
      </c>
      <c r="R73" s="471">
        <f t="shared" si="0"/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si="10"/>
        <v>0</v>
      </c>
      <c r="X73" s="461">
        <v>0</v>
      </c>
      <c r="Y73" s="461">
        <v>0</v>
      </c>
      <c r="Z73" s="461">
        <v>0</v>
      </c>
      <c r="AA73" s="461">
        <f t="shared" si="1"/>
        <v>0</v>
      </c>
      <c r="AB73" s="461">
        <f t="shared" si="2"/>
        <v>0</v>
      </c>
      <c r="AC73" s="69">
        <f t="shared" si="3"/>
        <v>0</v>
      </c>
      <c r="AD73" s="69">
        <f t="shared" si="4"/>
        <v>0</v>
      </c>
      <c r="AE73" s="461">
        <v>0</v>
      </c>
      <c r="AF73" s="461">
        <v>0</v>
      </c>
      <c r="AG73" s="461">
        <f t="shared" si="11"/>
        <v>0</v>
      </c>
      <c r="AH73" s="461">
        <f t="shared" si="12"/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13"/>
        <v>0</v>
      </c>
      <c r="AR73" s="462">
        <f t="shared" si="14"/>
        <v>0</v>
      </c>
      <c r="AS73" s="464">
        <f t="shared" si="15"/>
        <v>0</v>
      </c>
      <c r="AT73" s="470">
        <f t="shared" ref="AT73:AT78" si="72">I73+AH73</f>
        <v>1566155</v>
      </c>
      <c r="AU73" s="461">
        <f t="shared" ref="AU73:AU78" si="73">J73+W73</f>
        <v>1155309</v>
      </c>
      <c r="AV73" s="461">
        <f t="shared" ref="AV73:AV78" si="74">K73+AA73</f>
        <v>0</v>
      </c>
      <c r="AW73" s="461">
        <f t="shared" ref="AW73:AX78" si="75">L73+AC73</f>
        <v>390494</v>
      </c>
      <c r="AX73" s="461">
        <f t="shared" si="75"/>
        <v>11552</v>
      </c>
      <c r="AY73" s="461">
        <f t="shared" ref="AY73:AY78" si="76">N73+AG73</f>
        <v>8800</v>
      </c>
      <c r="AZ73" s="462">
        <f t="shared" ref="AZ73:AZ78" si="77">O73+AS73</f>
        <v>2.3355000000000001</v>
      </c>
      <c r="BA73" s="462">
        <f t="shared" ref="BA73:BB78" si="78">P73+AQ73</f>
        <v>1.9355</v>
      </c>
      <c r="BB73" s="464">
        <f t="shared" si="78"/>
        <v>0.4</v>
      </c>
    </row>
    <row r="74" spans="1:54" ht="12.95" customHeight="1" x14ac:dyDescent="0.25">
      <c r="A74" s="301">
        <v>12</v>
      </c>
      <c r="B74" s="341">
        <v>5431</v>
      </c>
      <c r="C74" s="342">
        <v>600099016</v>
      </c>
      <c r="D74" s="301">
        <v>70698112</v>
      </c>
      <c r="E74" s="369" t="s">
        <v>446</v>
      </c>
      <c r="F74" s="341">
        <v>3117</v>
      </c>
      <c r="G74" s="365" t="s">
        <v>324</v>
      </c>
      <c r="H74" s="304" t="s">
        <v>276</v>
      </c>
      <c r="I74" s="463">
        <v>3278907</v>
      </c>
      <c r="J74" s="458">
        <v>2407256</v>
      </c>
      <c r="K74" s="458">
        <v>0</v>
      </c>
      <c r="L74" s="458">
        <v>813653</v>
      </c>
      <c r="M74" s="458">
        <v>24073</v>
      </c>
      <c r="N74" s="458">
        <v>33925</v>
      </c>
      <c r="O74" s="459">
        <v>4.7138999999999998</v>
      </c>
      <c r="P74" s="460">
        <v>3.6818</v>
      </c>
      <c r="Q74" s="469">
        <v>1.0321</v>
      </c>
      <c r="R74" s="471">
        <f t="shared" si="0"/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10"/>
        <v>0</v>
      </c>
      <c r="X74" s="461">
        <v>0</v>
      </c>
      <c r="Y74" s="461">
        <v>0</v>
      </c>
      <c r="Z74" s="461">
        <v>0</v>
      </c>
      <c r="AA74" s="461">
        <f t="shared" si="1"/>
        <v>0</v>
      </c>
      <c r="AB74" s="461">
        <f t="shared" si="2"/>
        <v>0</v>
      </c>
      <c r="AC74" s="69">
        <f t="shared" si="3"/>
        <v>0</v>
      </c>
      <c r="AD74" s="69">
        <f t="shared" si="4"/>
        <v>0</v>
      </c>
      <c r="AE74" s="461">
        <v>0</v>
      </c>
      <c r="AF74" s="461">
        <v>0</v>
      </c>
      <c r="AG74" s="461">
        <f t="shared" si="11"/>
        <v>0</v>
      </c>
      <c r="AH74" s="461">
        <f t="shared" si="12"/>
        <v>0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13"/>
        <v>0</v>
      </c>
      <c r="AR74" s="462">
        <f t="shared" si="14"/>
        <v>0</v>
      </c>
      <c r="AS74" s="464">
        <f t="shared" si="15"/>
        <v>0</v>
      </c>
      <c r="AT74" s="470">
        <f t="shared" si="72"/>
        <v>3278907</v>
      </c>
      <c r="AU74" s="461">
        <f t="shared" si="73"/>
        <v>2407256</v>
      </c>
      <c r="AV74" s="461">
        <f t="shared" si="74"/>
        <v>0</v>
      </c>
      <c r="AW74" s="461">
        <f t="shared" si="75"/>
        <v>813653</v>
      </c>
      <c r="AX74" s="461">
        <f t="shared" si="75"/>
        <v>24073</v>
      </c>
      <c r="AY74" s="461">
        <f t="shared" si="76"/>
        <v>33925</v>
      </c>
      <c r="AZ74" s="462">
        <f t="shared" si="77"/>
        <v>4.7138999999999998</v>
      </c>
      <c r="BA74" s="462">
        <f t="shared" si="78"/>
        <v>3.6818</v>
      </c>
      <c r="BB74" s="464">
        <f t="shared" si="78"/>
        <v>1.0321</v>
      </c>
    </row>
    <row r="75" spans="1:54" ht="12.95" customHeight="1" x14ac:dyDescent="0.25">
      <c r="A75" s="301">
        <v>12</v>
      </c>
      <c r="B75" s="341">
        <v>5431</v>
      </c>
      <c r="C75" s="342">
        <v>600099016</v>
      </c>
      <c r="D75" s="301">
        <v>70698112</v>
      </c>
      <c r="E75" s="369" t="s">
        <v>446</v>
      </c>
      <c r="F75" s="341">
        <v>3117</v>
      </c>
      <c r="G75" s="304" t="s">
        <v>307</v>
      </c>
      <c r="H75" s="304" t="s">
        <v>277</v>
      </c>
      <c r="I75" s="463">
        <v>521484</v>
      </c>
      <c r="J75" s="458">
        <v>386857</v>
      </c>
      <c r="K75" s="458">
        <v>0</v>
      </c>
      <c r="L75" s="458">
        <v>130758</v>
      </c>
      <c r="M75" s="458">
        <v>3869</v>
      </c>
      <c r="N75" s="458">
        <v>0</v>
      </c>
      <c r="O75" s="459">
        <v>1.25</v>
      </c>
      <c r="P75" s="460">
        <v>1.25</v>
      </c>
      <c r="Q75" s="469">
        <v>0</v>
      </c>
      <c r="R75" s="471">
        <f t="shared" si="0"/>
        <v>0</v>
      </c>
      <c r="S75" s="461">
        <v>0</v>
      </c>
      <c r="T75" s="461">
        <v>0</v>
      </c>
      <c r="U75" s="461">
        <v>0</v>
      </c>
      <c r="V75" s="461">
        <v>0</v>
      </c>
      <c r="W75" s="461">
        <f t="shared" si="10"/>
        <v>0</v>
      </c>
      <c r="X75" s="461">
        <v>0</v>
      </c>
      <c r="Y75" s="461">
        <v>0</v>
      </c>
      <c r="Z75" s="461">
        <v>0</v>
      </c>
      <c r="AA75" s="461">
        <f t="shared" si="1"/>
        <v>0</v>
      </c>
      <c r="AB75" s="461">
        <f t="shared" si="2"/>
        <v>0</v>
      </c>
      <c r="AC75" s="69">
        <f t="shared" si="3"/>
        <v>0</v>
      </c>
      <c r="AD75" s="69">
        <f t="shared" si="4"/>
        <v>0</v>
      </c>
      <c r="AE75" s="461">
        <v>0</v>
      </c>
      <c r="AF75" s="461">
        <v>0</v>
      </c>
      <c r="AG75" s="461">
        <f t="shared" si="11"/>
        <v>0</v>
      </c>
      <c r="AH75" s="461">
        <f t="shared" si="12"/>
        <v>0</v>
      </c>
      <c r="AI75" s="462">
        <v>0</v>
      </c>
      <c r="AJ75" s="462">
        <v>0</v>
      </c>
      <c r="AK75" s="462">
        <v>0</v>
      </c>
      <c r="AL75" s="462">
        <v>0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si="13"/>
        <v>0</v>
      </c>
      <c r="AR75" s="462">
        <f t="shared" si="14"/>
        <v>0</v>
      </c>
      <c r="AS75" s="464">
        <f t="shared" si="15"/>
        <v>0</v>
      </c>
      <c r="AT75" s="470">
        <f t="shared" si="72"/>
        <v>521484</v>
      </c>
      <c r="AU75" s="461">
        <f t="shared" si="73"/>
        <v>386857</v>
      </c>
      <c r="AV75" s="461">
        <f t="shared" si="74"/>
        <v>0</v>
      </c>
      <c r="AW75" s="461">
        <f t="shared" si="75"/>
        <v>130758</v>
      </c>
      <c r="AX75" s="461">
        <f t="shared" si="75"/>
        <v>3869</v>
      </c>
      <c r="AY75" s="461">
        <f t="shared" si="76"/>
        <v>0</v>
      </c>
      <c r="AZ75" s="462">
        <f t="shared" si="77"/>
        <v>1.25</v>
      </c>
      <c r="BA75" s="462">
        <f t="shared" si="78"/>
        <v>1.25</v>
      </c>
      <c r="BB75" s="464">
        <f t="shared" si="78"/>
        <v>0</v>
      </c>
    </row>
    <row r="76" spans="1:54" ht="12.95" customHeight="1" x14ac:dyDescent="0.25">
      <c r="A76" s="301">
        <v>12</v>
      </c>
      <c r="B76" s="341">
        <v>5431</v>
      </c>
      <c r="C76" s="342">
        <v>600099016</v>
      </c>
      <c r="D76" s="301">
        <v>70698112</v>
      </c>
      <c r="E76" s="369" t="s">
        <v>446</v>
      </c>
      <c r="F76" s="341">
        <v>3141</v>
      </c>
      <c r="G76" s="365" t="s">
        <v>310</v>
      </c>
      <c r="H76" s="304" t="s">
        <v>277</v>
      </c>
      <c r="I76" s="463">
        <v>656588</v>
      </c>
      <c r="J76" s="458">
        <v>485232</v>
      </c>
      <c r="K76" s="458">
        <v>0</v>
      </c>
      <c r="L76" s="458">
        <v>164008</v>
      </c>
      <c r="M76" s="458">
        <v>4852</v>
      </c>
      <c r="N76" s="458">
        <v>2496</v>
      </c>
      <c r="O76" s="459">
        <v>1.56</v>
      </c>
      <c r="P76" s="460">
        <v>0</v>
      </c>
      <c r="Q76" s="469">
        <v>1.56</v>
      </c>
      <c r="R76" s="471">
        <f t="shared" ref="R76:R139" si="79">X76*-1</f>
        <v>-20000</v>
      </c>
      <c r="S76" s="461">
        <v>0</v>
      </c>
      <c r="T76" s="461">
        <v>0</v>
      </c>
      <c r="U76" s="461">
        <v>0</v>
      </c>
      <c r="V76" s="461">
        <v>0</v>
      </c>
      <c r="W76" s="461">
        <f t="shared" si="10"/>
        <v>-20000</v>
      </c>
      <c r="X76" s="461">
        <v>20000</v>
      </c>
      <c r="Y76" s="461">
        <v>0</v>
      </c>
      <c r="Z76" s="461">
        <v>0</v>
      </c>
      <c r="AA76" s="461">
        <f t="shared" ref="AA76:AA139" si="80">SUM(X76:Z76)</f>
        <v>20000</v>
      </c>
      <c r="AB76" s="461">
        <f t="shared" ref="AB76:AB139" si="81">W76+AA76</f>
        <v>0</v>
      </c>
      <c r="AC76" s="69">
        <f t="shared" ref="AC76:AC139" si="82">ROUND((W76+X76+Y76)*33.8%,0)</f>
        <v>0</v>
      </c>
      <c r="AD76" s="69">
        <f t="shared" ref="AD76:AD139" si="83">ROUND(W76*1%,0)</f>
        <v>-200</v>
      </c>
      <c r="AE76" s="461">
        <v>0</v>
      </c>
      <c r="AF76" s="461">
        <v>0</v>
      </c>
      <c r="AG76" s="461">
        <f t="shared" si="11"/>
        <v>0</v>
      </c>
      <c r="AH76" s="461">
        <f t="shared" si="12"/>
        <v>-200</v>
      </c>
      <c r="AI76" s="462">
        <v>0</v>
      </c>
      <c r="AJ76" s="462">
        <v>0</v>
      </c>
      <c r="AK76" s="462">
        <v>0</v>
      </c>
      <c r="AL76" s="462">
        <v>0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si="13"/>
        <v>0</v>
      </c>
      <c r="AR76" s="462">
        <f t="shared" si="14"/>
        <v>0</v>
      </c>
      <c r="AS76" s="464">
        <f t="shared" si="15"/>
        <v>0</v>
      </c>
      <c r="AT76" s="470">
        <f t="shared" si="72"/>
        <v>656388</v>
      </c>
      <c r="AU76" s="461">
        <f t="shared" si="73"/>
        <v>465232</v>
      </c>
      <c r="AV76" s="461">
        <f t="shared" si="74"/>
        <v>20000</v>
      </c>
      <c r="AW76" s="461">
        <f t="shared" si="75"/>
        <v>164008</v>
      </c>
      <c r="AX76" s="461">
        <f t="shared" si="75"/>
        <v>4652</v>
      </c>
      <c r="AY76" s="461">
        <f t="shared" si="76"/>
        <v>2496</v>
      </c>
      <c r="AZ76" s="462">
        <f t="shared" si="77"/>
        <v>1.56</v>
      </c>
      <c r="BA76" s="462">
        <f t="shared" si="78"/>
        <v>0</v>
      </c>
      <c r="BB76" s="464">
        <f t="shared" si="78"/>
        <v>1.56</v>
      </c>
    </row>
    <row r="77" spans="1:54" ht="12.95" customHeight="1" x14ac:dyDescent="0.25">
      <c r="A77" s="301">
        <v>12</v>
      </c>
      <c r="B77" s="341">
        <v>5431</v>
      </c>
      <c r="C77" s="342">
        <v>600099016</v>
      </c>
      <c r="D77" s="301">
        <v>70698112</v>
      </c>
      <c r="E77" s="369" t="s">
        <v>446</v>
      </c>
      <c r="F77" s="341">
        <v>3143</v>
      </c>
      <c r="G77" s="304" t="s">
        <v>614</v>
      </c>
      <c r="H77" s="304" t="s">
        <v>276</v>
      </c>
      <c r="I77" s="463">
        <v>488635</v>
      </c>
      <c r="J77" s="458">
        <v>317978</v>
      </c>
      <c r="K77" s="458">
        <v>60000</v>
      </c>
      <c r="L77" s="458">
        <v>107477</v>
      </c>
      <c r="M77" s="458">
        <v>3180</v>
      </c>
      <c r="N77" s="458">
        <v>0</v>
      </c>
      <c r="O77" s="459">
        <v>0.67849999999999999</v>
      </c>
      <c r="P77" s="460">
        <v>0.67849999999999999</v>
      </c>
      <c r="Q77" s="469">
        <v>0</v>
      </c>
      <c r="R77" s="471">
        <f t="shared" si="79"/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ref="W77:W139" si="84">SUM(R77:V77)</f>
        <v>0</v>
      </c>
      <c r="X77" s="461">
        <v>0</v>
      </c>
      <c r="Y77" s="461">
        <v>0</v>
      </c>
      <c r="Z77" s="461">
        <v>0</v>
      </c>
      <c r="AA77" s="461">
        <f t="shared" si="80"/>
        <v>0</v>
      </c>
      <c r="AB77" s="461">
        <f t="shared" si="81"/>
        <v>0</v>
      </c>
      <c r="AC77" s="69">
        <f t="shared" si="82"/>
        <v>0</v>
      </c>
      <c r="AD77" s="69">
        <f t="shared" si="83"/>
        <v>0</v>
      </c>
      <c r="AE77" s="461">
        <v>0</v>
      </c>
      <c r="AF77" s="461">
        <v>0</v>
      </c>
      <c r="AG77" s="461">
        <f t="shared" ref="AG77:AG139" si="85">SUM(AE77:AF77)</f>
        <v>0</v>
      </c>
      <c r="AH77" s="461">
        <f t="shared" ref="AH77:AH139" si="86">AB77+AC77+AD77+AG77</f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ref="AQ77:AQ139" si="87">AI77+AK77+AL77+AN77+AO77</f>
        <v>0</v>
      </c>
      <c r="AR77" s="462">
        <f t="shared" ref="AR77:AR139" si="88">AJ77+AM77+AP77</f>
        <v>0</v>
      </c>
      <c r="AS77" s="464">
        <f t="shared" ref="AS77:AS139" si="89">SUM(AQ77:AR77)</f>
        <v>0</v>
      </c>
      <c r="AT77" s="470">
        <f t="shared" si="72"/>
        <v>488635</v>
      </c>
      <c r="AU77" s="461">
        <f t="shared" si="73"/>
        <v>317978</v>
      </c>
      <c r="AV77" s="461">
        <f t="shared" si="74"/>
        <v>60000</v>
      </c>
      <c r="AW77" s="461">
        <f t="shared" si="75"/>
        <v>107477</v>
      </c>
      <c r="AX77" s="461">
        <f t="shared" si="75"/>
        <v>3180</v>
      </c>
      <c r="AY77" s="461">
        <f t="shared" si="76"/>
        <v>0</v>
      </c>
      <c r="AZ77" s="462">
        <f t="shared" si="77"/>
        <v>0.67849999999999999</v>
      </c>
      <c r="BA77" s="462">
        <f t="shared" si="78"/>
        <v>0.67849999999999999</v>
      </c>
      <c r="BB77" s="464">
        <f t="shared" si="78"/>
        <v>0</v>
      </c>
    </row>
    <row r="78" spans="1:54" ht="12.95" customHeight="1" x14ac:dyDescent="0.25">
      <c r="A78" s="301">
        <v>12</v>
      </c>
      <c r="B78" s="341">
        <v>5431</v>
      </c>
      <c r="C78" s="342">
        <v>600099016</v>
      </c>
      <c r="D78" s="301">
        <v>70698112</v>
      </c>
      <c r="E78" s="369" t="s">
        <v>446</v>
      </c>
      <c r="F78" s="341">
        <v>3143</v>
      </c>
      <c r="G78" s="304" t="s">
        <v>615</v>
      </c>
      <c r="H78" s="304" t="s">
        <v>277</v>
      </c>
      <c r="I78" s="463">
        <v>14661</v>
      </c>
      <c r="J78" s="458">
        <v>10475</v>
      </c>
      <c r="K78" s="458">
        <v>0</v>
      </c>
      <c r="L78" s="458">
        <v>3541</v>
      </c>
      <c r="M78" s="458">
        <v>105</v>
      </c>
      <c r="N78" s="458">
        <v>540</v>
      </c>
      <c r="O78" s="459">
        <v>0.04</v>
      </c>
      <c r="P78" s="460">
        <v>0</v>
      </c>
      <c r="Q78" s="469">
        <v>0.04</v>
      </c>
      <c r="R78" s="471">
        <f t="shared" si="79"/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si="84"/>
        <v>0</v>
      </c>
      <c r="X78" s="461">
        <v>0</v>
      </c>
      <c r="Y78" s="461">
        <v>0</v>
      </c>
      <c r="Z78" s="461">
        <v>0</v>
      </c>
      <c r="AA78" s="461">
        <f t="shared" si="80"/>
        <v>0</v>
      </c>
      <c r="AB78" s="461">
        <f t="shared" si="81"/>
        <v>0</v>
      </c>
      <c r="AC78" s="69">
        <f t="shared" si="82"/>
        <v>0</v>
      </c>
      <c r="AD78" s="69">
        <f t="shared" si="83"/>
        <v>0</v>
      </c>
      <c r="AE78" s="461">
        <v>0</v>
      </c>
      <c r="AF78" s="461">
        <v>0</v>
      </c>
      <c r="AG78" s="461">
        <f t="shared" si="85"/>
        <v>0</v>
      </c>
      <c r="AH78" s="461">
        <f t="shared" si="86"/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87"/>
        <v>0</v>
      </c>
      <c r="AR78" s="462">
        <f t="shared" si="88"/>
        <v>0</v>
      </c>
      <c r="AS78" s="464">
        <f t="shared" si="89"/>
        <v>0</v>
      </c>
      <c r="AT78" s="470">
        <f t="shared" si="72"/>
        <v>14661</v>
      </c>
      <c r="AU78" s="461">
        <f t="shared" si="73"/>
        <v>10475</v>
      </c>
      <c r="AV78" s="461">
        <f t="shared" si="74"/>
        <v>0</v>
      </c>
      <c r="AW78" s="461">
        <f t="shared" si="75"/>
        <v>3541</v>
      </c>
      <c r="AX78" s="461">
        <f t="shared" si="75"/>
        <v>105</v>
      </c>
      <c r="AY78" s="461">
        <f t="shared" si="76"/>
        <v>540</v>
      </c>
      <c r="AZ78" s="462">
        <f t="shared" si="77"/>
        <v>0.04</v>
      </c>
      <c r="BA78" s="462">
        <f t="shared" si="78"/>
        <v>0</v>
      </c>
      <c r="BB78" s="464">
        <f t="shared" si="78"/>
        <v>0.04</v>
      </c>
    </row>
    <row r="79" spans="1:54" ht="12.95" customHeight="1" x14ac:dyDescent="0.25">
      <c r="A79" s="311">
        <v>12</v>
      </c>
      <c r="B79" s="345">
        <v>5431</v>
      </c>
      <c r="C79" s="346">
        <v>600099016</v>
      </c>
      <c r="D79" s="345">
        <v>70698112</v>
      </c>
      <c r="E79" s="370" t="s">
        <v>447</v>
      </c>
      <c r="F79" s="374"/>
      <c r="G79" s="375"/>
      <c r="H79" s="376"/>
      <c r="I79" s="561">
        <v>6526430</v>
      </c>
      <c r="J79" s="559">
        <v>4763107</v>
      </c>
      <c r="K79" s="559">
        <v>60000</v>
      </c>
      <c r="L79" s="559">
        <v>1609931</v>
      </c>
      <c r="M79" s="559">
        <v>47631</v>
      </c>
      <c r="N79" s="559">
        <v>45761</v>
      </c>
      <c r="O79" s="560">
        <v>10.5779</v>
      </c>
      <c r="P79" s="560">
        <v>7.5457999999999998</v>
      </c>
      <c r="Q79" s="728">
        <v>3.0321000000000002</v>
      </c>
      <c r="R79" s="561">
        <f t="shared" ref="R79:BB79" si="90">SUM(R73:R78)</f>
        <v>-20000</v>
      </c>
      <c r="S79" s="559">
        <f t="shared" si="90"/>
        <v>0</v>
      </c>
      <c r="T79" s="559">
        <f t="shared" si="90"/>
        <v>0</v>
      </c>
      <c r="U79" s="559">
        <f t="shared" si="90"/>
        <v>0</v>
      </c>
      <c r="V79" s="559">
        <f t="shared" si="90"/>
        <v>0</v>
      </c>
      <c r="W79" s="559">
        <f t="shared" si="90"/>
        <v>-20000</v>
      </c>
      <c r="X79" s="559">
        <f t="shared" si="90"/>
        <v>20000</v>
      </c>
      <c r="Y79" s="559">
        <f t="shared" si="90"/>
        <v>0</v>
      </c>
      <c r="Z79" s="559">
        <f t="shared" si="90"/>
        <v>0</v>
      </c>
      <c r="AA79" s="559">
        <f t="shared" si="90"/>
        <v>20000</v>
      </c>
      <c r="AB79" s="559">
        <f t="shared" si="90"/>
        <v>0</v>
      </c>
      <c r="AC79" s="559">
        <f t="shared" si="90"/>
        <v>0</v>
      </c>
      <c r="AD79" s="559">
        <f t="shared" si="90"/>
        <v>-200</v>
      </c>
      <c r="AE79" s="559">
        <f t="shared" si="90"/>
        <v>0</v>
      </c>
      <c r="AF79" s="559">
        <f t="shared" si="90"/>
        <v>0</v>
      </c>
      <c r="AG79" s="559">
        <f t="shared" si="90"/>
        <v>0</v>
      </c>
      <c r="AH79" s="559">
        <f t="shared" si="90"/>
        <v>-200</v>
      </c>
      <c r="AI79" s="560">
        <f t="shared" si="90"/>
        <v>0</v>
      </c>
      <c r="AJ79" s="560">
        <f t="shared" si="90"/>
        <v>0</v>
      </c>
      <c r="AK79" s="560">
        <f t="shared" si="90"/>
        <v>0</v>
      </c>
      <c r="AL79" s="560">
        <f t="shared" si="90"/>
        <v>0</v>
      </c>
      <c r="AM79" s="560">
        <f t="shared" si="90"/>
        <v>0</v>
      </c>
      <c r="AN79" s="560">
        <f t="shared" si="90"/>
        <v>0</v>
      </c>
      <c r="AO79" s="560">
        <f t="shared" si="90"/>
        <v>0</v>
      </c>
      <c r="AP79" s="560">
        <f t="shared" si="90"/>
        <v>0</v>
      </c>
      <c r="AQ79" s="560">
        <f t="shared" si="90"/>
        <v>0</v>
      </c>
      <c r="AR79" s="560">
        <f t="shared" si="90"/>
        <v>0</v>
      </c>
      <c r="AS79" s="373">
        <f t="shared" si="90"/>
        <v>0</v>
      </c>
      <c r="AT79" s="562">
        <f t="shared" si="90"/>
        <v>6526230</v>
      </c>
      <c r="AU79" s="559">
        <f t="shared" si="90"/>
        <v>4743107</v>
      </c>
      <c r="AV79" s="559">
        <f t="shared" si="90"/>
        <v>80000</v>
      </c>
      <c r="AW79" s="559">
        <f t="shared" si="90"/>
        <v>1609931</v>
      </c>
      <c r="AX79" s="559">
        <f t="shared" si="90"/>
        <v>47431</v>
      </c>
      <c r="AY79" s="559">
        <f t="shared" si="90"/>
        <v>45761</v>
      </c>
      <c r="AZ79" s="560">
        <f t="shared" si="90"/>
        <v>10.5779</v>
      </c>
      <c r="BA79" s="560">
        <f t="shared" si="90"/>
        <v>7.5457999999999998</v>
      </c>
      <c r="BB79" s="373">
        <f t="shared" si="90"/>
        <v>3.0321000000000002</v>
      </c>
    </row>
    <row r="80" spans="1:54" ht="12.95" customHeight="1" x14ac:dyDescent="0.25">
      <c r="A80" s="301">
        <v>13</v>
      </c>
      <c r="B80" s="341">
        <v>5487</v>
      </c>
      <c r="C80" s="342">
        <v>600098796</v>
      </c>
      <c r="D80" s="301">
        <v>71006753</v>
      </c>
      <c r="E80" s="369" t="s">
        <v>448</v>
      </c>
      <c r="F80" s="341">
        <v>3111</v>
      </c>
      <c r="G80" s="365" t="s">
        <v>320</v>
      </c>
      <c r="H80" s="304" t="s">
        <v>276</v>
      </c>
      <c r="I80" s="463">
        <v>1335806</v>
      </c>
      <c r="J80" s="458">
        <v>937764</v>
      </c>
      <c r="K80" s="458">
        <v>50000</v>
      </c>
      <c r="L80" s="458">
        <v>333864</v>
      </c>
      <c r="M80" s="458">
        <v>9378</v>
      </c>
      <c r="N80" s="458">
        <v>4800</v>
      </c>
      <c r="O80" s="459">
        <v>2.2187000000000001</v>
      </c>
      <c r="P80" s="460">
        <v>1.8064</v>
      </c>
      <c r="Q80" s="469">
        <v>0.4123</v>
      </c>
      <c r="R80" s="471">
        <f t="shared" si="79"/>
        <v>-5000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si="84"/>
        <v>-5000</v>
      </c>
      <c r="X80" s="461">
        <v>5000</v>
      </c>
      <c r="Y80" s="461">
        <v>0</v>
      </c>
      <c r="Z80" s="461">
        <v>0</v>
      </c>
      <c r="AA80" s="461">
        <f t="shared" si="80"/>
        <v>5000</v>
      </c>
      <c r="AB80" s="461">
        <f t="shared" si="81"/>
        <v>0</v>
      </c>
      <c r="AC80" s="69">
        <f t="shared" si="82"/>
        <v>0</v>
      </c>
      <c r="AD80" s="69">
        <f t="shared" si="83"/>
        <v>-50</v>
      </c>
      <c r="AE80" s="461">
        <v>0</v>
      </c>
      <c r="AF80" s="461">
        <v>0</v>
      </c>
      <c r="AG80" s="461">
        <f t="shared" si="85"/>
        <v>0</v>
      </c>
      <c r="AH80" s="461">
        <f t="shared" si="86"/>
        <v>-50</v>
      </c>
      <c r="AI80" s="462">
        <v>0</v>
      </c>
      <c r="AJ80" s="462">
        <v>-0.02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87"/>
        <v>0</v>
      </c>
      <c r="AR80" s="462">
        <f t="shared" si="88"/>
        <v>-0.02</v>
      </c>
      <c r="AS80" s="464">
        <f t="shared" si="89"/>
        <v>-0.02</v>
      </c>
      <c r="AT80" s="470">
        <f>I80+AH80</f>
        <v>1335756</v>
      </c>
      <c r="AU80" s="461">
        <f>J80+W80</f>
        <v>932764</v>
      </c>
      <c r="AV80" s="461">
        <f t="shared" ref="AV80:AV82" si="91">K80+AA80</f>
        <v>55000</v>
      </c>
      <c r="AW80" s="461">
        <f t="shared" ref="AW80:AX82" si="92">L80+AC80</f>
        <v>333864</v>
      </c>
      <c r="AX80" s="461">
        <f t="shared" si="92"/>
        <v>9328</v>
      </c>
      <c r="AY80" s="461">
        <f>N80+AG80</f>
        <v>4800</v>
      </c>
      <c r="AZ80" s="462">
        <f>O80+AS80</f>
        <v>2.1987000000000001</v>
      </c>
      <c r="BA80" s="462">
        <f t="shared" ref="BA80:BB82" si="93">P80+AQ80</f>
        <v>1.8064</v>
      </c>
      <c r="BB80" s="464">
        <f t="shared" si="93"/>
        <v>0.39229999999999998</v>
      </c>
    </row>
    <row r="81" spans="1:54" ht="12.95" customHeight="1" x14ac:dyDescent="0.25">
      <c r="A81" s="301">
        <v>13</v>
      </c>
      <c r="B81" s="341">
        <v>5487</v>
      </c>
      <c r="C81" s="342">
        <v>600098796</v>
      </c>
      <c r="D81" s="301">
        <v>71006753</v>
      </c>
      <c r="E81" s="369" t="s">
        <v>448</v>
      </c>
      <c r="F81" s="341">
        <v>3111</v>
      </c>
      <c r="G81" s="304" t="s">
        <v>307</v>
      </c>
      <c r="H81" s="304" t="s">
        <v>277</v>
      </c>
      <c r="I81" s="463">
        <v>233504</v>
      </c>
      <c r="J81" s="458">
        <v>173223</v>
      </c>
      <c r="K81" s="458">
        <v>0</v>
      </c>
      <c r="L81" s="458">
        <v>58549</v>
      </c>
      <c r="M81" s="458">
        <v>1732</v>
      </c>
      <c r="N81" s="458">
        <v>0</v>
      </c>
      <c r="O81" s="459">
        <v>0.5</v>
      </c>
      <c r="P81" s="460">
        <v>0.5</v>
      </c>
      <c r="Q81" s="469">
        <v>0</v>
      </c>
      <c r="R81" s="471">
        <f t="shared" si="79"/>
        <v>0</v>
      </c>
      <c r="S81" s="461">
        <v>-57741</v>
      </c>
      <c r="T81" s="461">
        <v>0</v>
      </c>
      <c r="U81" s="461">
        <v>0</v>
      </c>
      <c r="V81" s="461">
        <v>0</v>
      </c>
      <c r="W81" s="461">
        <f t="shared" si="84"/>
        <v>-57741</v>
      </c>
      <c r="X81" s="461">
        <v>0</v>
      </c>
      <c r="Y81" s="461">
        <v>0</v>
      </c>
      <c r="Z81" s="461">
        <v>0</v>
      </c>
      <c r="AA81" s="461">
        <f t="shared" si="80"/>
        <v>0</v>
      </c>
      <c r="AB81" s="461">
        <f t="shared" si="81"/>
        <v>-57741</v>
      </c>
      <c r="AC81" s="69">
        <f t="shared" si="82"/>
        <v>-19516</v>
      </c>
      <c r="AD81" s="69">
        <f t="shared" si="83"/>
        <v>-577</v>
      </c>
      <c r="AE81" s="461">
        <v>0</v>
      </c>
      <c r="AF81" s="461">
        <v>0</v>
      </c>
      <c r="AG81" s="461">
        <f t="shared" si="85"/>
        <v>0</v>
      </c>
      <c r="AH81" s="461">
        <f t="shared" si="86"/>
        <v>-77834</v>
      </c>
      <c r="AI81" s="462">
        <v>0</v>
      </c>
      <c r="AJ81" s="462">
        <v>0</v>
      </c>
      <c r="AK81" s="462">
        <v>-0.17</v>
      </c>
      <c r="AL81" s="462">
        <v>0</v>
      </c>
      <c r="AM81" s="462">
        <v>0</v>
      </c>
      <c r="AN81" s="462">
        <v>0</v>
      </c>
      <c r="AO81" s="462">
        <v>0</v>
      </c>
      <c r="AP81" s="462">
        <v>0</v>
      </c>
      <c r="AQ81" s="462">
        <f t="shared" si="87"/>
        <v>-0.17</v>
      </c>
      <c r="AR81" s="462">
        <f t="shared" si="88"/>
        <v>0</v>
      </c>
      <c r="AS81" s="464">
        <f t="shared" si="89"/>
        <v>-0.17</v>
      </c>
      <c r="AT81" s="470">
        <f>I81+AH81</f>
        <v>155670</v>
      </c>
      <c r="AU81" s="461">
        <f>J81+W81</f>
        <v>115482</v>
      </c>
      <c r="AV81" s="461">
        <f t="shared" si="91"/>
        <v>0</v>
      </c>
      <c r="AW81" s="461">
        <f t="shared" si="92"/>
        <v>39033</v>
      </c>
      <c r="AX81" s="461">
        <f t="shared" si="92"/>
        <v>1155</v>
      </c>
      <c r="AY81" s="461">
        <f>N81+AG81</f>
        <v>0</v>
      </c>
      <c r="AZ81" s="462">
        <f>O81+AS81</f>
        <v>0.32999999999999996</v>
      </c>
      <c r="BA81" s="462">
        <f t="shared" si="93"/>
        <v>0.32999999999999996</v>
      </c>
      <c r="BB81" s="464">
        <f t="shared" si="93"/>
        <v>0</v>
      </c>
    </row>
    <row r="82" spans="1:54" ht="12.95" customHeight="1" x14ac:dyDescent="0.25">
      <c r="A82" s="301">
        <v>13</v>
      </c>
      <c r="B82" s="341">
        <v>5487</v>
      </c>
      <c r="C82" s="342">
        <v>600098796</v>
      </c>
      <c r="D82" s="301">
        <v>71006753</v>
      </c>
      <c r="E82" s="369" t="s">
        <v>448</v>
      </c>
      <c r="F82" s="341">
        <v>3141</v>
      </c>
      <c r="G82" s="365" t="s">
        <v>310</v>
      </c>
      <c r="H82" s="304" t="s">
        <v>277</v>
      </c>
      <c r="I82" s="463">
        <v>212905</v>
      </c>
      <c r="J82" s="458">
        <v>157478</v>
      </c>
      <c r="K82" s="458">
        <v>0</v>
      </c>
      <c r="L82" s="458">
        <v>53228</v>
      </c>
      <c r="M82" s="458">
        <v>1575</v>
      </c>
      <c r="N82" s="458">
        <v>624</v>
      </c>
      <c r="O82" s="459">
        <v>0.51</v>
      </c>
      <c r="P82" s="460">
        <v>0</v>
      </c>
      <c r="Q82" s="469">
        <v>0.51</v>
      </c>
      <c r="R82" s="471">
        <f t="shared" si="79"/>
        <v>0</v>
      </c>
      <c r="S82" s="461">
        <v>0</v>
      </c>
      <c r="T82" s="461">
        <v>0</v>
      </c>
      <c r="U82" s="461">
        <v>0</v>
      </c>
      <c r="V82" s="461">
        <v>0</v>
      </c>
      <c r="W82" s="461">
        <f t="shared" si="84"/>
        <v>0</v>
      </c>
      <c r="X82" s="461">
        <v>0</v>
      </c>
      <c r="Y82" s="461">
        <v>0</v>
      </c>
      <c r="Z82" s="461">
        <v>0</v>
      </c>
      <c r="AA82" s="461">
        <f t="shared" si="80"/>
        <v>0</v>
      </c>
      <c r="AB82" s="461">
        <f t="shared" si="81"/>
        <v>0</v>
      </c>
      <c r="AC82" s="69">
        <f t="shared" si="82"/>
        <v>0</v>
      </c>
      <c r="AD82" s="69">
        <f t="shared" si="83"/>
        <v>0</v>
      </c>
      <c r="AE82" s="461">
        <v>0</v>
      </c>
      <c r="AF82" s="461">
        <v>0</v>
      </c>
      <c r="AG82" s="461">
        <f t="shared" si="85"/>
        <v>0</v>
      </c>
      <c r="AH82" s="461">
        <f t="shared" si="86"/>
        <v>0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si="87"/>
        <v>0</v>
      </c>
      <c r="AR82" s="462">
        <f t="shared" si="88"/>
        <v>0</v>
      </c>
      <c r="AS82" s="464">
        <f t="shared" si="89"/>
        <v>0</v>
      </c>
      <c r="AT82" s="470">
        <f>I82+AH82</f>
        <v>212905</v>
      </c>
      <c r="AU82" s="461">
        <f>J82+W82</f>
        <v>157478</v>
      </c>
      <c r="AV82" s="461">
        <f t="shared" si="91"/>
        <v>0</v>
      </c>
      <c r="AW82" s="461">
        <f t="shared" si="92"/>
        <v>53228</v>
      </c>
      <c r="AX82" s="461">
        <f t="shared" si="92"/>
        <v>1575</v>
      </c>
      <c r="AY82" s="461">
        <f>N82+AG82</f>
        <v>624</v>
      </c>
      <c r="AZ82" s="462">
        <f>O82+AS82</f>
        <v>0.51</v>
      </c>
      <c r="BA82" s="462">
        <f t="shared" si="93"/>
        <v>0</v>
      </c>
      <c r="BB82" s="464">
        <f t="shared" si="93"/>
        <v>0.51</v>
      </c>
    </row>
    <row r="83" spans="1:54" ht="12.95" customHeight="1" x14ac:dyDescent="0.25">
      <c r="A83" s="311">
        <v>13</v>
      </c>
      <c r="B83" s="345">
        <v>5487</v>
      </c>
      <c r="C83" s="346">
        <v>600098796</v>
      </c>
      <c r="D83" s="345">
        <v>71006753</v>
      </c>
      <c r="E83" s="370" t="s">
        <v>449</v>
      </c>
      <c r="F83" s="345"/>
      <c r="G83" s="371"/>
      <c r="H83" s="372"/>
      <c r="I83" s="537">
        <v>1782215</v>
      </c>
      <c r="J83" s="533">
        <v>1268465</v>
      </c>
      <c r="K83" s="533">
        <v>50000</v>
      </c>
      <c r="L83" s="533">
        <v>445641</v>
      </c>
      <c r="M83" s="533">
        <v>12685</v>
      </c>
      <c r="N83" s="533">
        <v>5424</v>
      </c>
      <c r="O83" s="534">
        <v>3.2286999999999999</v>
      </c>
      <c r="P83" s="534">
        <v>2.3064</v>
      </c>
      <c r="Q83" s="727">
        <v>0.92230000000000001</v>
      </c>
      <c r="R83" s="537">
        <f t="shared" ref="R83:BB83" si="94">SUM(R80:R82)</f>
        <v>-5000</v>
      </c>
      <c r="S83" s="533">
        <f t="shared" si="94"/>
        <v>-57741</v>
      </c>
      <c r="T83" s="533">
        <f t="shared" si="94"/>
        <v>0</v>
      </c>
      <c r="U83" s="533">
        <f t="shared" si="94"/>
        <v>0</v>
      </c>
      <c r="V83" s="533">
        <f t="shared" si="94"/>
        <v>0</v>
      </c>
      <c r="W83" s="533">
        <f t="shared" si="94"/>
        <v>-62741</v>
      </c>
      <c r="X83" s="533">
        <f t="shared" si="94"/>
        <v>5000</v>
      </c>
      <c r="Y83" s="533">
        <f t="shared" si="94"/>
        <v>0</v>
      </c>
      <c r="Z83" s="533">
        <f t="shared" si="94"/>
        <v>0</v>
      </c>
      <c r="AA83" s="533">
        <f t="shared" si="94"/>
        <v>5000</v>
      </c>
      <c r="AB83" s="533">
        <f t="shared" si="94"/>
        <v>-57741</v>
      </c>
      <c r="AC83" s="533">
        <f t="shared" si="94"/>
        <v>-19516</v>
      </c>
      <c r="AD83" s="533">
        <f t="shared" si="94"/>
        <v>-627</v>
      </c>
      <c r="AE83" s="533">
        <f t="shared" si="94"/>
        <v>0</v>
      </c>
      <c r="AF83" s="533">
        <f t="shared" si="94"/>
        <v>0</v>
      </c>
      <c r="AG83" s="533">
        <f t="shared" si="94"/>
        <v>0</v>
      </c>
      <c r="AH83" s="533">
        <f t="shared" si="94"/>
        <v>-77884</v>
      </c>
      <c r="AI83" s="534">
        <f t="shared" si="94"/>
        <v>0</v>
      </c>
      <c r="AJ83" s="534">
        <f t="shared" si="94"/>
        <v>-0.02</v>
      </c>
      <c r="AK83" s="534">
        <f t="shared" si="94"/>
        <v>-0.17</v>
      </c>
      <c r="AL83" s="534">
        <f t="shared" si="94"/>
        <v>0</v>
      </c>
      <c r="AM83" s="534">
        <f t="shared" si="94"/>
        <v>0</v>
      </c>
      <c r="AN83" s="534">
        <f t="shared" si="94"/>
        <v>0</v>
      </c>
      <c r="AO83" s="534">
        <f t="shared" si="94"/>
        <v>0</v>
      </c>
      <c r="AP83" s="534">
        <f t="shared" si="94"/>
        <v>0</v>
      </c>
      <c r="AQ83" s="534">
        <f t="shared" si="94"/>
        <v>-0.17</v>
      </c>
      <c r="AR83" s="534">
        <f t="shared" si="94"/>
        <v>-0.02</v>
      </c>
      <c r="AS83" s="299">
        <f t="shared" si="94"/>
        <v>-0.19</v>
      </c>
      <c r="AT83" s="539">
        <f t="shared" si="94"/>
        <v>1704331</v>
      </c>
      <c r="AU83" s="533">
        <f t="shared" si="94"/>
        <v>1205724</v>
      </c>
      <c r="AV83" s="533">
        <f t="shared" si="94"/>
        <v>55000</v>
      </c>
      <c r="AW83" s="533">
        <f t="shared" si="94"/>
        <v>426125</v>
      </c>
      <c r="AX83" s="533">
        <f t="shared" si="94"/>
        <v>12058</v>
      </c>
      <c r="AY83" s="533">
        <f t="shared" si="94"/>
        <v>5424</v>
      </c>
      <c r="AZ83" s="534">
        <f t="shared" si="94"/>
        <v>3.0387000000000004</v>
      </c>
      <c r="BA83" s="534">
        <f t="shared" si="94"/>
        <v>2.1364000000000001</v>
      </c>
      <c r="BB83" s="299">
        <f t="shared" si="94"/>
        <v>0.90229999999999999</v>
      </c>
    </row>
    <row r="84" spans="1:54" ht="12.95" customHeight="1" x14ac:dyDescent="0.25">
      <c r="A84" s="301">
        <v>14</v>
      </c>
      <c r="B84" s="341">
        <v>5436</v>
      </c>
      <c r="C84" s="342">
        <v>600098800</v>
      </c>
      <c r="D84" s="301">
        <v>72742992</v>
      </c>
      <c r="E84" s="369" t="s">
        <v>450</v>
      </c>
      <c r="F84" s="341">
        <v>3111</v>
      </c>
      <c r="G84" s="365" t="s">
        <v>320</v>
      </c>
      <c r="H84" s="304" t="s">
        <v>276</v>
      </c>
      <c r="I84" s="463">
        <v>3662901</v>
      </c>
      <c r="J84" s="458">
        <v>2703933</v>
      </c>
      <c r="K84" s="458">
        <v>0</v>
      </c>
      <c r="L84" s="458">
        <v>913929</v>
      </c>
      <c r="M84" s="458">
        <v>27039</v>
      </c>
      <c r="N84" s="458">
        <v>18000</v>
      </c>
      <c r="O84" s="459">
        <v>5.3935000000000004</v>
      </c>
      <c r="P84" s="460">
        <v>4.1935000000000002</v>
      </c>
      <c r="Q84" s="469">
        <v>1.2000000000000002</v>
      </c>
      <c r="R84" s="471">
        <f t="shared" si="79"/>
        <v>-30000</v>
      </c>
      <c r="S84" s="461">
        <v>0</v>
      </c>
      <c r="T84" s="461">
        <v>0</v>
      </c>
      <c r="U84" s="461">
        <v>0</v>
      </c>
      <c r="V84" s="461">
        <v>0</v>
      </c>
      <c r="W84" s="461">
        <f t="shared" si="84"/>
        <v>-30000</v>
      </c>
      <c r="X84" s="461">
        <v>30000</v>
      </c>
      <c r="Y84" s="461">
        <v>0</v>
      </c>
      <c r="Z84" s="461">
        <v>0</v>
      </c>
      <c r="AA84" s="461">
        <f t="shared" si="80"/>
        <v>30000</v>
      </c>
      <c r="AB84" s="461">
        <f t="shared" si="81"/>
        <v>0</v>
      </c>
      <c r="AC84" s="69">
        <f t="shared" si="82"/>
        <v>0</v>
      </c>
      <c r="AD84" s="69">
        <f t="shared" si="83"/>
        <v>-300</v>
      </c>
      <c r="AE84" s="461">
        <v>0</v>
      </c>
      <c r="AF84" s="461">
        <v>0</v>
      </c>
      <c r="AG84" s="461">
        <f t="shared" si="85"/>
        <v>0</v>
      </c>
      <c r="AH84" s="461">
        <f t="shared" si="86"/>
        <v>-300</v>
      </c>
      <c r="AI84" s="462">
        <v>0</v>
      </c>
      <c r="AJ84" s="462">
        <v>-0.11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si="87"/>
        <v>0</v>
      </c>
      <c r="AR84" s="462">
        <f t="shared" si="88"/>
        <v>-0.11</v>
      </c>
      <c r="AS84" s="464">
        <f t="shared" si="89"/>
        <v>-0.11</v>
      </c>
      <c r="AT84" s="470">
        <f>I84+AH84</f>
        <v>3662601</v>
      </c>
      <c r="AU84" s="461">
        <f>J84+W84</f>
        <v>2673933</v>
      </c>
      <c r="AV84" s="461">
        <f t="shared" ref="AV84:AV86" si="95">K84+AA84</f>
        <v>30000</v>
      </c>
      <c r="AW84" s="461">
        <f t="shared" ref="AW84:AX86" si="96">L84+AC84</f>
        <v>913929</v>
      </c>
      <c r="AX84" s="461">
        <f t="shared" si="96"/>
        <v>26739</v>
      </c>
      <c r="AY84" s="461">
        <f>N84+AG84</f>
        <v>18000</v>
      </c>
      <c r="AZ84" s="462">
        <f>O84+AS84</f>
        <v>5.2835000000000001</v>
      </c>
      <c r="BA84" s="462">
        <f t="shared" ref="BA84:BB86" si="97">P84+AQ84</f>
        <v>4.1935000000000002</v>
      </c>
      <c r="BB84" s="464">
        <f t="shared" si="97"/>
        <v>1.0900000000000001</v>
      </c>
    </row>
    <row r="85" spans="1:54" ht="12.95" customHeight="1" x14ac:dyDescent="0.25">
      <c r="A85" s="301">
        <v>14</v>
      </c>
      <c r="B85" s="341">
        <v>5436</v>
      </c>
      <c r="C85" s="342">
        <v>600098800</v>
      </c>
      <c r="D85" s="301">
        <v>72742992</v>
      </c>
      <c r="E85" s="369" t="s">
        <v>450</v>
      </c>
      <c r="F85" s="341">
        <v>3111</v>
      </c>
      <c r="G85" s="365" t="s">
        <v>307</v>
      </c>
      <c r="H85" s="304" t="s">
        <v>277</v>
      </c>
      <c r="I85" s="463">
        <v>0</v>
      </c>
      <c r="J85" s="458">
        <v>0</v>
      </c>
      <c r="K85" s="458">
        <v>0</v>
      </c>
      <c r="L85" s="458">
        <v>0</v>
      </c>
      <c r="M85" s="458">
        <v>0</v>
      </c>
      <c r="N85" s="458">
        <v>0</v>
      </c>
      <c r="O85" s="459">
        <v>0</v>
      </c>
      <c r="P85" s="460">
        <v>0</v>
      </c>
      <c r="Q85" s="469">
        <v>0</v>
      </c>
      <c r="R85" s="471">
        <f t="shared" si="79"/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f t="shared" si="84"/>
        <v>0</v>
      </c>
      <c r="X85" s="461">
        <v>0</v>
      </c>
      <c r="Y85" s="461">
        <v>0</v>
      </c>
      <c r="Z85" s="461">
        <v>0</v>
      </c>
      <c r="AA85" s="461">
        <f t="shared" si="80"/>
        <v>0</v>
      </c>
      <c r="AB85" s="461">
        <f t="shared" si="81"/>
        <v>0</v>
      </c>
      <c r="AC85" s="69">
        <f t="shared" si="82"/>
        <v>0</v>
      </c>
      <c r="AD85" s="69">
        <f t="shared" si="83"/>
        <v>0</v>
      </c>
      <c r="AE85" s="461">
        <v>0</v>
      </c>
      <c r="AF85" s="461">
        <v>0</v>
      </c>
      <c r="AG85" s="461">
        <f t="shared" si="85"/>
        <v>0</v>
      </c>
      <c r="AH85" s="461">
        <f t="shared" si="86"/>
        <v>0</v>
      </c>
      <c r="AI85" s="462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si="87"/>
        <v>0</v>
      </c>
      <c r="AR85" s="462">
        <f t="shared" si="88"/>
        <v>0</v>
      </c>
      <c r="AS85" s="464">
        <f t="shared" si="89"/>
        <v>0</v>
      </c>
      <c r="AT85" s="470">
        <f>I85+AH85</f>
        <v>0</v>
      </c>
      <c r="AU85" s="461">
        <f>J85+W85</f>
        <v>0</v>
      </c>
      <c r="AV85" s="461">
        <f t="shared" si="95"/>
        <v>0</v>
      </c>
      <c r="AW85" s="461">
        <f t="shared" si="96"/>
        <v>0</v>
      </c>
      <c r="AX85" s="461">
        <f t="shared" si="96"/>
        <v>0</v>
      </c>
      <c r="AY85" s="461">
        <f>N85+AG85</f>
        <v>0</v>
      </c>
      <c r="AZ85" s="462">
        <f>O85+AS85</f>
        <v>0</v>
      </c>
      <c r="BA85" s="462">
        <f t="shared" si="97"/>
        <v>0</v>
      </c>
      <c r="BB85" s="464">
        <f t="shared" si="97"/>
        <v>0</v>
      </c>
    </row>
    <row r="86" spans="1:54" ht="12.95" customHeight="1" x14ac:dyDescent="0.25">
      <c r="A86" s="301">
        <v>14</v>
      </c>
      <c r="B86" s="301">
        <v>5436</v>
      </c>
      <c r="C86" s="350">
        <v>600098800</v>
      </c>
      <c r="D86" s="301">
        <v>72742992</v>
      </c>
      <c r="E86" s="303" t="s">
        <v>450</v>
      </c>
      <c r="F86" s="301">
        <v>3141</v>
      </c>
      <c r="G86" s="365" t="s">
        <v>310</v>
      </c>
      <c r="H86" s="304" t="s">
        <v>277</v>
      </c>
      <c r="I86" s="463">
        <v>613255</v>
      </c>
      <c r="J86" s="458">
        <v>453162</v>
      </c>
      <c r="K86" s="458">
        <v>0</v>
      </c>
      <c r="L86" s="458">
        <v>153169</v>
      </c>
      <c r="M86" s="458">
        <v>4532</v>
      </c>
      <c r="N86" s="458">
        <v>2392</v>
      </c>
      <c r="O86" s="459">
        <v>1.46</v>
      </c>
      <c r="P86" s="460">
        <v>0</v>
      </c>
      <c r="Q86" s="469">
        <v>1.46</v>
      </c>
      <c r="R86" s="471">
        <f t="shared" si="79"/>
        <v>0</v>
      </c>
      <c r="S86" s="461">
        <v>0</v>
      </c>
      <c r="T86" s="461">
        <v>0</v>
      </c>
      <c r="U86" s="461">
        <v>0</v>
      </c>
      <c r="V86" s="461">
        <v>0</v>
      </c>
      <c r="W86" s="461">
        <f t="shared" si="84"/>
        <v>0</v>
      </c>
      <c r="X86" s="461">
        <v>0</v>
      </c>
      <c r="Y86" s="461">
        <v>0</v>
      </c>
      <c r="Z86" s="461">
        <v>0</v>
      </c>
      <c r="AA86" s="461">
        <f t="shared" si="80"/>
        <v>0</v>
      </c>
      <c r="AB86" s="461">
        <f t="shared" si="81"/>
        <v>0</v>
      </c>
      <c r="AC86" s="69">
        <f t="shared" si="82"/>
        <v>0</v>
      </c>
      <c r="AD86" s="69">
        <f t="shared" si="83"/>
        <v>0</v>
      </c>
      <c r="AE86" s="461">
        <v>0</v>
      </c>
      <c r="AF86" s="461">
        <v>0</v>
      </c>
      <c r="AG86" s="461">
        <f t="shared" si="85"/>
        <v>0</v>
      </c>
      <c r="AH86" s="461">
        <f t="shared" si="86"/>
        <v>0</v>
      </c>
      <c r="AI86" s="462">
        <v>0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si="87"/>
        <v>0</v>
      </c>
      <c r="AR86" s="462">
        <f t="shared" si="88"/>
        <v>0</v>
      </c>
      <c r="AS86" s="464">
        <f t="shared" si="89"/>
        <v>0</v>
      </c>
      <c r="AT86" s="470">
        <f>I86+AH86</f>
        <v>613255</v>
      </c>
      <c r="AU86" s="461">
        <f>J86+W86</f>
        <v>453162</v>
      </c>
      <c r="AV86" s="461">
        <f t="shared" si="95"/>
        <v>0</v>
      </c>
      <c r="AW86" s="461">
        <f t="shared" si="96"/>
        <v>153169</v>
      </c>
      <c r="AX86" s="461">
        <f t="shared" si="96"/>
        <v>4532</v>
      </c>
      <c r="AY86" s="461">
        <f>N86+AG86</f>
        <v>2392</v>
      </c>
      <c r="AZ86" s="462">
        <f>O86+AS86</f>
        <v>1.46</v>
      </c>
      <c r="BA86" s="462">
        <f t="shared" si="97"/>
        <v>0</v>
      </c>
      <c r="BB86" s="464">
        <f t="shared" si="97"/>
        <v>1.46</v>
      </c>
    </row>
    <row r="87" spans="1:54" ht="12.95" customHeight="1" x14ac:dyDescent="0.25">
      <c r="A87" s="311">
        <v>14</v>
      </c>
      <c r="B87" s="295">
        <v>5436</v>
      </c>
      <c r="C87" s="366">
        <v>600098800</v>
      </c>
      <c r="D87" s="295">
        <v>72742992</v>
      </c>
      <c r="E87" s="308" t="s">
        <v>451</v>
      </c>
      <c r="F87" s="295"/>
      <c r="G87" s="367"/>
      <c r="H87" s="368"/>
      <c r="I87" s="537">
        <v>4276156</v>
      </c>
      <c r="J87" s="533">
        <v>3157095</v>
      </c>
      <c r="K87" s="533">
        <v>0</v>
      </c>
      <c r="L87" s="533">
        <v>1067098</v>
      </c>
      <c r="M87" s="533">
        <v>31571</v>
      </c>
      <c r="N87" s="533">
        <v>20392</v>
      </c>
      <c r="O87" s="534">
        <v>6.8535000000000004</v>
      </c>
      <c r="P87" s="534">
        <v>4.1935000000000002</v>
      </c>
      <c r="Q87" s="727">
        <v>2.66</v>
      </c>
      <c r="R87" s="537">
        <f t="shared" ref="R87:BB87" si="98">SUM(R84:R86)</f>
        <v>-30000</v>
      </c>
      <c r="S87" s="533">
        <f t="shared" si="98"/>
        <v>0</v>
      </c>
      <c r="T87" s="533">
        <f t="shared" si="98"/>
        <v>0</v>
      </c>
      <c r="U87" s="533">
        <f t="shared" si="98"/>
        <v>0</v>
      </c>
      <c r="V87" s="533">
        <f t="shared" si="98"/>
        <v>0</v>
      </c>
      <c r="W87" s="533">
        <f t="shared" si="98"/>
        <v>-30000</v>
      </c>
      <c r="X87" s="533">
        <f t="shared" si="98"/>
        <v>30000</v>
      </c>
      <c r="Y87" s="533">
        <f t="shared" si="98"/>
        <v>0</v>
      </c>
      <c r="Z87" s="533">
        <f t="shared" si="98"/>
        <v>0</v>
      </c>
      <c r="AA87" s="533">
        <f t="shared" si="98"/>
        <v>30000</v>
      </c>
      <c r="AB87" s="533">
        <f t="shared" si="98"/>
        <v>0</v>
      </c>
      <c r="AC87" s="533">
        <f t="shared" si="98"/>
        <v>0</v>
      </c>
      <c r="AD87" s="533">
        <f t="shared" si="98"/>
        <v>-300</v>
      </c>
      <c r="AE87" s="533">
        <f t="shared" si="98"/>
        <v>0</v>
      </c>
      <c r="AF87" s="533">
        <f t="shared" si="98"/>
        <v>0</v>
      </c>
      <c r="AG87" s="533">
        <f t="shared" si="98"/>
        <v>0</v>
      </c>
      <c r="AH87" s="533">
        <f t="shared" si="98"/>
        <v>-300</v>
      </c>
      <c r="AI87" s="534">
        <f t="shared" si="98"/>
        <v>0</v>
      </c>
      <c r="AJ87" s="534">
        <f t="shared" si="98"/>
        <v>-0.11</v>
      </c>
      <c r="AK87" s="534">
        <f t="shared" si="98"/>
        <v>0</v>
      </c>
      <c r="AL87" s="534">
        <f t="shared" si="98"/>
        <v>0</v>
      </c>
      <c r="AM87" s="534">
        <f t="shared" si="98"/>
        <v>0</v>
      </c>
      <c r="AN87" s="534">
        <f t="shared" si="98"/>
        <v>0</v>
      </c>
      <c r="AO87" s="534">
        <f t="shared" si="98"/>
        <v>0</v>
      </c>
      <c r="AP87" s="534">
        <f t="shared" si="98"/>
        <v>0</v>
      </c>
      <c r="AQ87" s="534">
        <f t="shared" si="98"/>
        <v>0</v>
      </c>
      <c r="AR87" s="534">
        <f t="shared" si="98"/>
        <v>-0.11</v>
      </c>
      <c r="AS87" s="299">
        <f t="shared" si="98"/>
        <v>-0.11</v>
      </c>
      <c r="AT87" s="539">
        <f t="shared" si="98"/>
        <v>4275856</v>
      </c>
      <c r="AU87" s="533">
        <f t="shared" si="98"/>
        <v>3127095</v>
      </c>
      <c r="AV87" s="533">
        <f t="shared" si="98"/>
        <v>30000</v>
      </c>
      <c r="AW87" s="533">
        <f t="shared" si="98"/>
        <v>1067098</v>
      </c>
      <c r="AX87" s="533">
        <f t="shared" si="98"/>
        <v>31271</v>
      </c>
      <c r="AY87" s="533">
        <f t="shared" si="98"/>
        <v>20392</v>
      </c>
      <c r="AZ87" s="534">
        <f t="shared" si="98"/>
        <v>6.7435</v>
      </c>
      <c r="BA87" s="534">
        <f t="shared" si="98"/>
        <v>4.1935000000000002</v>
      </c>
      <c r="BB87" s="299">
        <f t="shared" si="98"/>
        <v>2.5499999999999998</v>
      </c>
    </row>
    <row r="88" spans="1:54" ht="12.95" customHeight="1" x14ac:dyDescent="0.25">
      <c r="A88" s="301">
        <v>15</v>
      </c>
      <c r="B88" s="341">
        <v>5435</v>
      </c>
      <c r="C88" s="342">
        <v>600099199</v>
      </c>
      <c r="D88" s="301">
        <v>72743077</v>
      </c>
      <c r="E88" s="369" t="s">
        <v>452</v>
      </c>
      <c r="F88" s="341">
        <v>3113</v>
      </c>
      <c r="G88" s="365" t="s">
        <v>324</v>
      </c>
      <c r="H88" s="304" t="s">
        <v>276</v>
      </c>
      <c r="I88" s="463">
        <v>9843509</v>
      </c>
      <c r="J88" s="458">
        <v>7042852</v>
      </c>
      <c r="K88" s="458">
        <v>150000</v>
      </c>
      <c r="L88" s="458">
        <v>2431184</v>
      </c>
      <c r="M88" s="458">
        <v>70428</v>
      </c>
      <c r="N88" s="458">
        <v>149045</v>
      </c>
      <c r="O88" s="459">
        <v>12.553900000000001</v>
      </c>
      <c r="P88" s="460">
        <v>10.1972</v>
      </c>
      <c r="Q88" s="469">
        <v>2.3567</v>
      </c>
      <c r="R88" s="471">
        <f t="shared" si="79"/>
        <v>5000</v>
      </c>
      <c r="S88" s="461">
        <v>0</v>
      </c>
      <c r="T88" s="461">
        <v>0</v>
      </c>
      <c r="U88" s="461">
        <v>14856</v>
      </c>
      <c r="V88" s="461">
        <v>0</v>
      </c>
      <c r="W88" s="461">
        <f t="shared" si="84"/>
        <v>19856</v>
      </c>
      <c r="X88" s="461">
        <v>-5000</v>
      </c>
      <c r="Y88" s="461">
        <v>0</v>
      </c>
      <c r="Z88" s="461">
        <v>0</v>
      </c>
      <c r="AA88" s="461">
        <f t="shared" si="80"/>
        <v>-5000</v>
      </c>
      <c r="AB88" s="461">
        <f t="shared" si="81"/>
        <v>14856</v>
      </c>
      <c r="AC88" s="69">
        <f t="shared" si="82"/>
        <v>5021</v>
      </c>
      <c r="AD88" s="69">
        <f t="shared" si="83"/>
        <v>199</v>
      </c>
      <c r="AE88" s="461">
        <v>0</v>
      </c>
      <c r="AF88" s="461">
        <v>0</v>
      </c>
      <c r="AG88" s="461">
        <f t="shared" si="85"/>
        <v>0</v>
      </c>
      <c r="AH88" s="461">
        <f t="shared" si="86"/>
        <v>20076</v>
      </c>
      <c r="AI88" s="462">
        <v>0.01</v>
      </c>
      <c r="AJ88" s="462">
        <v>0.06</v>
      </c>
      <c r="AK88" s="462">
        <v>0</v>
      </c>
      <c r="AL88" s="462">
        <v>0</v>
      </c>
      <c r="AM88" s="462">
        <v>0</v>
      </c>
      <c r="AN88" s="462">
        <v>0.02</v>
      </c>
      <c r="AO88" s="462">
        <v>0</v>
      </c>
      <c r="AP88" s="462">
        <v>0</v>
      </c>
      <c r="AQ88" s="462">
        <f t="shared" si="87"/>
        <v>0.03</v>
      </c>
      <c r="AR88" s="462">
        <f t="shared" si="88"/>
        <v>0.06</v>
      </c>
      <c r="AS88" s="464">
        <f t="shared" si="89"/>
        <v>0.09</v>
      </c>
      <c r="AT88" s="470">
        <f>I88+AH88</f>
        <v>9863585</v>
      </c>
      <c r="AU88" s="461">
        <f>J88+W88</f>
        <v>7062708</v>
      </c>
      <c r="AV88" s="461">
        <f t="shared" ref="AV88:AV92" si="99">K88+AA88</f>
        <v>145000</v>
      </c>
      <c r="AW88" s="461">
        <f t="shared" ref="AW88:AX92" si="100">L88+AC88</f>
        <v>2436205</v>
      </c>
      <c r="AX88" s="461">
        <f t="shared" si="100"/>
        <v>70627</v>
      </c>
      <c r="AY88" s="461">
        <f>N88+AG88</f>
        <v>149045</v>
      </c>
      <c r="AZ88" s="462">
        <f>O88+AS88</f>
        <v>12.6439</v>
      </c>
      <c r="BA88" s="462">
        <f t="shared" ref="BA88:BB92" si="101">P88+AQ88</f>
        <v>10.2272</v>
      </c>
      <c r="BB88" s="464">
        <f t="shared" si="101"/>
        <v>2.4167000000000001</v>
      </c>
    </row>
    <row r="89" spans="1:54" ht="12.95" customHeight="1" x14ac:dyDescent="0.25">
      <c r="A89" s="301">
        <v>15</v>
      </c>
      <c r="B89" s="341">
        <v>5435</v>
      </c>
      <c r="C89" s="342">
        <v>600099199</v>
      </c>
      <c r="D89" s="301">
        <v>72743077</v>
      </c>
      <c r="E89" s="369" t="s">
        <v>452</v>
      </c>
      <c r="F89" s="341">
        <v>3113</v>
      </c>
      <c r="G89" s="304" t="s">
        <v>307</v>
      </c>
      <c r="H89" s="304" t="s">
        <v>277</v>
      </c>
      <c r="I89" s="463">
        <v>233504</v>
      </c>
      <c r="J89" s="458">
        <v>173223</v>
      </c>
      <c r="K89" s="458">
        <v>0</v>
      </c>
      <c r="L89" s="458">
        <v>58549</v>
      </c>
      <c r="M89" s="458">
        <v>1732</v>
      </c>
      <c r="N89" s="458">
        <v>0</v>
      </c>
      <c r="O89" s="459">
        <v>0.5</v>
      </c>
      <c r="P89" s="460">
        <v>0.5</v>
      </c>
      <c r="Q89" s="469">
        <v>0</v>
      </c>
      <c r="R89" s="471">
        <f t="shared" si="79"/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si="84"/>
        <v>0</v>
      </c>
      <c r="X89" s="461">
        <v>0</v>
      </c>
      <c r="Y89" s="461">
        <v>0</v>
      </c>
      <c r="Z89" s="461">
        <v>0</v>
      </c>
      <c r="AA89" s="461">
        <f t="shared" si="80"/>
        <v>0</v>
      </c>
      <c r="AB89" s="461">
        <f t="shared" si="81"/>
        <v>0</v>
      </c>
      <c r="AC89" s="69">
        <f t="shared" si="82"/>
        <v>0</v>
      </c>
      <c r="AD89" s="69">
        <f t="shared" si="83"/>
        <v>0</v>
      </c>
      <c r="AE89" s="461">
        <v>0</v>
      </c>
      <c r="AF89" s="461">
        <v>0</v>
      </c>
      <c r="AG89" s="461">
        <f t="shared" si="85"/>
        <v>0</v>
      </c>
      <c r="AH89" s="461">
        <f t="shared" si="86"/>
        <v>0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87"/>
        <v>0</v>
      </c>
      <c r="AR89" s="462">
        <f t="shared" si="88"/>
        <v>0</v>
      </c>
      <c r="AS89" s="464">
        <f t="shared" si="89"/>
        <v>0</v>
      </c>
      <c r="AT89" s="470">
        <f>I89+AH89</f>
        <v>233504</v>
      </c>
      <c r="AU89" s="461">
        <f>J89+W89</f>
        <v>173223</v>
      </c>
      <c r="AV89" s="461">
        <f t="shared" si="99"/>
        <v>0</v>
      </c>
      <c r="AW89" s="461">
        <f t="shared" si="100"/>
        <v>58549</v>
      </c>
      <c r="AX89" s="461">
        <f t="shared" si="100"/>
        <v>1732</v>
      </c>
      <c r="AY89" s="461">
        <f>N89+AG89</f>
        <v>0</v>
      </c>
      <c r="AZ89" s="462">
        <f>O89+AS89</f>
        <v>0.5</v>
      </c>
      <c r="BA89" s="462">
        <f t="shared" si="101"/>
        <v>0.5</v>
      </c>
      <c r="BB89" s="464">
        <f t="shared" si="101"/>
        <v>0</v>
      </c>
    </row>
    <row r="90" spans="1:54" ht="12.95" customHeight="1" x14ac:dyDescent="0.25">
      <c r="A90" s="301">
        <v>15</v>
      </c>
      <c r="B90" s="341">
        <v>5435</v>
      </c>
      <c r="C90" s="342">
        <v>600099199</v>
      </c>
      <c r="D90" s="301">
        <v>72743077</v>
      </c>
      <c r="E90" s="369" t="s">
        <v>452</v>
      </c>
      <c r="F90" s="341">
        <v>3141</v>
      </c>
      <c r="G90" s="365" t="s">
        <v>310</v>
      </c>
      <c r="H90" s="304" t="s">
        <v>277</v>
      </c>
      <c r="I90" s="463">
        <v>909433</v>
      </c>
      <c r="J90" s="458">
        <v>670333</v>
      </c>
      <c r="K90" s="458">
        <v>0</v>
      </c>
      <c r="L90" s="458">
        <v>226573</v>
      </c>
      <c r="M90" s="458">
        <v>6703</v>
      </c>
      <c r="N90" s="458">
        <v>5824</v>
      </c>
      <c r="O90" s="459">
        <v>2.15</v>
      </c>
      <c r="P90" s="460">
        <v>0</v>
      </c>
      <c r="Q90" s="469">
        <v>2.15</v>
      </c>
      <c r="R90" s="471">
        <f t="shared" si="79"/>
        <v>0</v>
      </c>
      <c r="S90" s="461">
        <v>0</v>
      </c>
      <c r="T90" s="461">
        <v>0</v>
      </c>
      <c r="U90" s="461">
        <v>0</v>
      </c>
      <c r="V90" s="461">
        <v>0</v>
      </c>
      <c r="W90" s="461">
        <f t="shared" si="84"/>
        <v>0</v>
      </c>
      <c r="X90" s="461">
        <v>0</v>
      </c>
      <c r="Y90" s="461">
        <v>0</v>
      </c>
      <c r="Z90" s="461">
        <v>0</v>
      </c>
      <c r="AA90" s="461">
        <f t="shared" si="80"/>
        <v>0</v>
      </c>
      <c r="AB90" s="461">
        <f t="shared" si="81"/>
        <v>0</v>
      </c>
      <c r="AC90" s="69">
        <f t="shared" si="82"/>
        <v>0</v>
      </c>
      <c r="AD90" s="69">
        <f t="shared" si="83"/>
        <v>0</v>
      </c>
      <c r="AE90" s="461">
        <v>0</v>
      </c>
      <c r="AF90" s="461">
        <v>0</v>
      </c>
      <c r="AG90" s="461">
        <f t="shared" si="85"/>
        <v>0</v>
      </c>
      <c r="AH90" s="461">
        <f t="shared" si="86"/>
        <v>0</v>
      </c>
      <c r="AI90" s="462">
        <v>0</v>
      </c>
      <c r="AJ90" s="462">
        <v>0</v>
      </c>
      <c r="AK90" s="462">
        <v>0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87"/>
        <v>0</v>
      </c>
      <c r="AR90" s="462">
        <f t="shared" si="88"/>
        <v>0</v>
      </c>
      <c r="AS90" s="464">
        <f t="shared" si="89"/>
        <v>0</v>
      </c>
      <c r="AT90" s="470">
        <f>I90+AH90</f>
        <v>909433</v>
      </c>
      <c r="AU90" s="461">
        <f>J90+W90</f>
        <v>670333</v>
      </c>
      <c r="AV90" s="461">
        <f t="shared" si="99"/>
        <v>0</v>
      </c>
      <c r="AW90" s="461">
        <f t="shared" si="100"/>
        <v>226573</v>
      </c>
      <c r="AX90" s="461">
        <f t="shared" si="100"/>
        <v>6703</v>
      </c>
      <c r="AY90" s="461">
        <f>N90+AG90</f>
        <v>5824</v>
      </c>
      <c r="AZ90" s="462">
        <f>O90+AS90</f>
        <v>2.15</v>
      </c>
      <c r="BA90" s="462">
        <f t="shared" si="101"/>
        <v>0</v>
      </c>
      <c r="BB90" s="464">
        <f t="shared" si="101"/>
        <v>2.15</v>
      </c>
    </row>
    <row r="91" spans="1:54" ht="12.95" customHeight="1" x14ac:dyDescent="0.25">
      <c r="A91" s="301">
        <v>15</v>
      </c>
      <c r="B91" s="341">
        <v>5435</v>
      </c>
      <c r="C91" s="342">
        <v>600099199</v>
      </c>
      <c r="D91" s="301">
        <v>72743077</v>
      </c>
      <c r="E91" s="369" t="s">
        <v>452</v>
      </c>
      <c r="F91" s="341">
        <v>3143</v>
      </c>
      <c r="G91" s="304" t="s">
        <v>614</v>
      </c>
      <c r="H91" s="304" t="s">
        <v>276</v>
      </c>
      <c r="I91" s="463">
        <v>629059</v>
      </c>
      <c r="J91" s="458">
        <v>466661</v>
      </c>
      <c r="K91" s="458">
        <v>0</v>
      </c>
      <c r="L91" s="458">
        <v>157731</v>
      </c>
      <c r="M91" s="458">
        <v>4667</v>
      </c>
      <c r="N91" s="458">
        <v>0</v>
      </c>
      <c r="O91" s="459">
        <v>0.96430000000000005</v>
      </c>
      <c r="P91" s="460">
        <v>0.96430000000000005</v>
      </c>
      <c r="Q91" s="469">
        <v>0</v>
      </c>
      <c r="R91" s="471">
        <f t="shared" si="79"/>
        <v>0</v>
      </c>
      <c r="S91" s="461">
        <v>0</v>
      </c>
      <c r="T91" s="461">
        <v>0</v>
      </c>
      <c r="U91" s="461">
        <v>0</v>
      </c>
      <c r="V91" s="461">
        <v>0</v>
      </c>
      <c r="W91" s="461">
        <f t="shared" si="84"/>
        <v>0</v>
      </c>
      <c r="X91" s="461">
        <v>0</v>
      </c>
      <c r="Y91" s="461">
        <v>0</v>
      </c>
      <c r="Z91" s="461">
        <v>0</v>
      </c>
      <c r="AA91" s="461">
        <f t="shared" si="80"/>
        <v>0</v>
      </c>
      <c r="AB91" s="461">
        <f t="shared" si="81"/>
        <v>0</v>
      </c>
      <c r="AC91" s="69">
        <f t="shared" si="82"/>
        <v>0</v>
      </c>
      <c r="AD91" s="69">
        <f t="shared" si="83"/>
        <v>0</v>
      </c>
      <c r="AE91" s="461">
        <v>0</v>
      </c>
      <c r="AF91" s="461">
        <v>0</v>
      </c>
      <c r="AG91" s="461">
        <f t="shared" si="85"/>
        <v>0</v>
      </c>
      <c r="AH91" s="461">
        <f t="shared" si="86"/>
        <v>0</v>
      </c>
      <c r="AI91" s="462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si="87"/>
        <v>0</v>
      </c>
      <c r="AR91" s="462">
        <f t="shared" si="88"/>
        <v>0</v>
      </c>
      <c r="AS91" s="464">
        <f t="shared" si="89"/>
        <v>0</v>
      </c>
      <c r="AT91" s="470">
        <f>I91+AH91</f>
        <v>629059</v>
      </c>
      <c r="AU91" s="461">
        <f>J91+W91</f>
        <v>466661</v>
      </c>
      <c r="AV91" s="461">
        <f t="shared" si="99"/>
        <v>0</v>
      </c>
      <c r="AW91" s="461">
        <f t="shared" si="100"/>
        <v>157731</v>
      </c>
      <c r="AX91" s="461">
        <f t="shared" si="100"/>
        <v>4667</v>
      </c>
      <c r="AY91" s="461">
        <f>N91+AG91</f>
        <v>0</v>
      </c>
      <c r="AZ91" s="462">
        <f>O91+AS91</f>
        <v>0.96430000000000005</v>
      </c>
      <c r="BA91" s="462">
        <f t="shared" si="101"/>
        <v>0.96430000000000005</v>
      </c>
      <c r="BB91" s="464">
        <f t="shared" si="101"/>
        <v>0</v>
      </c>
    </row>
    <row r="92" spans="1:54" ht="12.95" customHeight="1" x14ac:dyDescent="0.25">
      <c r="A92" s="301">
        <v>15</v>
      </c>
      <c r="B92" s="341">
        <v>5435</v>
      </c>
      <c r="C92" s="342">
        <v>600099199</v>
      </c>
      <c r="D92" s="301">
        <v>72743077</v>
      </c>
      <c r="E92" s="369" t="s">
        <v>452</v>
      </c>
      <c r="F92" s="341">
        <v>3143</v>
      </c>
      <c r="G92" s="304" t="s">
        <v>615</v>
      </c>
      <c r="H92" s="304" t="s">
        <v>277</v>
      </c>
      <c r="I92" s="463">
        <v>21990</v>
      </c>
      <c r="J92" s="458">
        <v>15712</v>
      </c>
      <c r="K92" s="458">
        <v>0</v>
      </c>
      <c r="L92" s="458">
        <v>5311</v>
      </c>
      <c r="M92" s="458">
        <v>157</v>
      </c>
      <c r="N92" s="458">
        <v>810</v>
      </c>
      <c r="O92" s="459">
        <v>0.06</v>
      </c>
      <c r="P92" s="460">
        <v>0</v>
      </c>
      <c r="Q92" s="469">
        <v>0.06</v>
      </c>
      <c r="R92" s="471">
        <f t="shared" si="79"/>
        <v>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si="84"/>
        <v>0</v>
      </c>
      <c r="X92" s="461">
        <v>0</v>
      </c>
      <c r="Y92" s="461">
        <v>0</v>
      </c>
      <c r="Z92" s="461">
        <v>0</v>
      </c>
      <c r="AA92" s="461">
        <f t="shared" si="80"/>
        <v>0</v>
      </c>
      <c r="AB92" s="461">
        <f t="shared" si="81"/>
        <v>0</v>
      </c>
      <c r="AC92" s="69">
        <f t="shared" si="82"/>
        <v>0</v>
      </c>
      <c r="AD92" s="69">
        <f t="shared" si="83"/>
        <v>0</v>
      </c>
      <c r="AE92" s="461">
        <v>0</v>
      </c>
      <c r="AF92" s="461">
        <v>0</v>
      </c>
      <c r="AG92" s="461">
        <f t="shared" si="85"/>
        <v>0</v>
      </c>
      <c r="AH92" s="461">
        <f t="shared" si="86"/>
        <v>0</v>
      </c>
      <c r="AI92" s="462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si="87"/>
        <v>0</v>
      </c>
      <c r="AR92" s="462">
        <f t="shared" si="88"/>
        <v>0</v>
      </c>
      <c r="AS92" s="464">
        <f t="shared" si="89"/>
        <v>0</v>
      </c>
      <c r="AT92" s="470">
        <f>I92+AH92</f>
        <v>21990</v>
      </c>
      <c r="AU92" s="461">
        <f>J92+W92</f>
        <v>15712</v>
      </c>
      <c r="AV92" s="461">
        <f t="shared" si="99"/>
        <v>0</v>
      </c>
      <c r="AW92" s="461">
        <f t="shared" si="100"/>
        <v>5311</v>
      </c>
      <c r="AX92" s="461">
        <f t="shared" si="100"/>
        <v>157</v>
      </c>
      <c r="AY92" s="461">
        <f>N92+AG92</f>
        <v>810</v>
      </c>
      <c r="AZ92" s="462">
        <f>O92+AS92</f>
        <v>0.06</v>
      </c>
      <c r="BA92" s="462">
        <f t="shared" si="101"/>
        <v>0</v>
      </c>
      <c r="BB92" s="464">
        <f t="shared" si="101"/>
        <v>0.06</v>
      </c>
    </row>
    <row r="93" spans="1:54" ht="12.95" customHeight="1" x14ac:dyDescent="0.25">
      <c r="A93" s="311">
        <v>15</v>
      </c>
      <c r="B93" s="345">
        <v>5435</v>
      </c>
      <c r="C93" s="346">
        <v>600099199</v>
      </c>
      <c r="D93" s="345">
        <v>72743077</v>
      </c>
      <c r="E93" s="370" t="s">
        <v>453</v>
      </c>
      <c r="F93" s="345"/>
      <c r="G93" s="371"/>
      <c r="H93" s="372"/>
      <c r="I93" s="537">
        <v>11637495</v>
      </c>
      <c r="J93" s="533">
        <v>8368781</v>
      </c>
      <c r="K93" s="533">
        <v>150000</v>
      </c>
      <c r="L93" s="533">
        <v>2879348</v>
      </c>
      <c r="M93" s="533">
        <v>83687</v>
      </c>
      <c r="N93" s="533">
        <v>155679</v>
      </c>
      <c r="O93" s="534">
        <v>16.228200000000001</v>
      </c>
      <c r="P93" s="534">
        <v>11.6615</v>
      </c>
      <c r="Q93" s="727">
        <v>4.5667</v>
      </c>
      <c r="R93" s="537">
        <f t="shared" ref="R93:BB93" si="102">SUM(R88:R92)</f>
        <v>5000</v>
      </c>
      <c r="S93" s="533">
        <f t="shared" si="102"/>
        <v>0</v>
      </c>
      <c r="T93" s="533">
        <f t="shared" si="102"/>
        <v>0</v>
      </c>
      <c r="U93" s="533">
        <f t="shared" si="102"/>
        <v>14856</v>
      </c>
      <c r="V93" s="533">
        <f t="shared" si="102"/>
        <v>0</v>
      </c>
      <c r="W93" s="533">
        <f t="shared" si="102"/>
        <v>19856</v>
      </c>
      <c r="X93" s="533">
        <f t="shared" si="102"/>
        <v>-5000</v>
      </c>
      <c r="Y93" s="533">
        <f t="shared" si="102"/>
        <v>0</v>
      </c>
      <c r="Z93" s="533">
        <f t="shared" si="102"/>
        <v>0</v>
      </c>
      <c r="AA93" s="533">
        <f t="shared" si="102"/>
        <v>-5000</v>
      </c>
      <c r="AB93" s="533">
        <f t="shared" si="102"/>
        <v>14856</v>
      </c>
      <c r="AC93" s="533">
        <f t="shared" si="102"/>
        <v>5021</v>
      </c>
      <c r="AD93" s="533">
        <f t="shared" si="102"/>
        <v>199</v>
      </c>
      <c r="AE93" s="533">
        <f t="shared" si="102"/>
        <v>0</v>
      </c>
      <c r="AF93" s="533">
        <f t="shared" si="102"/>
        <v>0</v>
      </c>
      <c r="AG93" s="533">
        <f t="shared" si="102"/>
        <v>0</v>
      </c>
      <c r="AH93" s="533">
        <f t="shared" si="102"/>
        <v>20076</v>
      </c>
      <c r="AI93" s="534">
        <f t="shared" si="102"/>
        <v>0.01</v>
      </c>
      <c r="AJ93" s="534">
        <f t="shared" si="102"/>
        <v>0.06</v>
      </c>
      <c r="AK93" s="534">
        <f t="shared" si="102"/>
        <v>0</v>
      </c>
      <c r="AL93" s="534">
        <f t="shared" si="102"/>
        <v>0</v>
      </c>
      <c r="AM93" s="534">
        <f t="shared" si="102"/>
        <v>0</v>
      </c>
      <c r="AN93" s="534">
        <f t="shared" si="102"/>
        <v>0.02</v>
      </c>
      <c r="AO93" s="534">
        <f t="shared" si="102"/>
        <v>0</v>
      </c>
      <c r="AP93" s="534">
        <f t="shared" si="102"/>
        <v>0</v>
      </c>
      <c r="AQ93" s="534">
        <f t="shared" si="102"/>
        <v>0.03</v>
      </c>
      <c r="AR93" s="534">
        <f t="shared" si="102"/>
        <v>0.06</v>
      </c>
      <c r="AS93" s="299">
        <f t="shared" si="102"/>
        <v>0.09</v>
      </c>
      <c r="AT93" s="539">
        <f t="shared" si="102"/>
        <v>11657571</v>
      </c>
      <c r="AU93" s="533">
        <f t="shared" si="102"/>
        <v>8388637</v>
      </c>
      <c r="AV93" s="533">
        <f t="shared" si="102"/>
        <v>145000</v>
      </c>
      <c r="AW93" s="533">
        <f t="shared" si="102"/>
        <v>2884369</v>
      </c>
      <c r="AX93" s="533">
        <f t="shared" si="102"/>
        <v>83886</v>
      </c>
      <c r="AY93" s="533">
        <f t="shared" si="102"/>
        <v>155679</v>
      </c>
      <c r="AZ93" s="534">
        <f t="shared" si="102"/>
        <v>16.318200000000001</v>
      </c>
      <c r="BA93" s="534">
        <f t="shared" si="102"/>
        <v>11.6915</v>
      </c>
      <c r="BB93" s="299">
        <f t="shared" si="102"/>
        <v>4.6266999999999996</v>
      </c>
    </row>
    <row r="94" spans="1:54" ht="12.95" customHeight="1" x14ac:dyDescent="0.25">
      <c r="A94" s="301">
        <v>16</v>
      </c>
      <c r="B94" s="341">
        <v>5477</v>
      </c>
      <c r="C94" s="342">
        <v>600098541</v>
      </c>
      <c r="D94" s="301">
        <v>70698040</v>
      </c>
      <c r="E94" s="369" t="s">
        <v>454</v>
      </c>
      <c r="F94" s="341">
        <v>3111</v>
      </c>
      <c r="G94" s="365" t="s">
        <v>320</v>
      </c>
      <c r="H94" s="304" t="s">
        <v>276</v>
      </c>
      <c r="I94" s="463">
        <v>5200001</v>
      </c>
      <c r="J94" s="458">
        <v>3833911</v>
      </c>
      <c r="K94" s="458">
        <v>5000</v>
      </c>
      <c r="L94" s="458">
        <v>1297552</v>
      </c>
      <c r="M94" s="458">
        <v>38338</v>
      </c>
      <c r="N94" s="458">
        <v>25200</v>
      </c>
      <c r="O94" s="459">
        <v>7.9896999999999991</v>
      </c>
      <c r="P94" s="460">
        <v>6.2096999999999998</v>
      </c>
      <c r="Q94" s="469">
        <v>1.7799999999999998</v>
      </c>
      <c r="R94" s="471">
        <f t="shared" si="79"/>
        <v>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si="84"/>
        <v>0</v>
      </c>
      <c r="X94" s="461">
        <v>0</v>
      </c>
      <c r="Y94" s="461">
        <v>0</v>
      </c>
      <c r="Z94" s="461">
        <v>0</v>
      </c>
      <c r="AA94" s="461">
        <f t="shared" si="80"/>
        <v>0</v>
      </c>
      <c r="AB94" s="461">
        <f t="shared" si="81"/>
        <v>0</v>
      </c>
      <c r="AC94" s="69">
        <f t="shared" si="82"/>
        <v>0</v>
      </c>
      <c r="AD94" s="69">
        <f t="shared" si="83"/>
        <v>0</v>
      </c>
      <c r="AE94" s="461">
        <v>0</v>
      </c>
      <c r="AF94" s="461">
        <v>0</v>
      </c>
      <c r="AG94" s="461">
        <f t="shared" si="85"/>
        <v>0</v>
      </c>
      <c r="AH94" s="461">
        <f t="shared" si="86"/>
        <v>0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si="87"/>
        <v>0</v>
      </c>
      <c r="AR94" s="462">
        <f t="shared" si="88"/>
        <v>0</v>
      </c>
      <c r="AS94" s="464">
        <f t="shared" si="89"/>
        <v>0</v>
      </c>
      <c r="AT94" s="470">
        <f>I94+AH94</f>
        <v>5200001</v>
      </c>
      <c r="AU94" s="461">
        <f>J94+W94</f>
        <v>3833911</v>
      </c>
      <c r="AV94" s="461">
        <f t="shared" ref="AV94:AV96" si="103">K94+AA94</f>
        <v>5000</v>
      </c>
      <c r="AW94" s="461">
        <f t="shared" ref="AW94:AX96" si="104">L94+AC94</f>
        <v>1297552</v>
      </c>
      <c r="AX94" s="461">
        <f t="shared" si="104"/>
        <v>38338</v>
      </c>
      <c r="AY94" s="461">
        <f>N94+AG94</f>
        <v>25200</v>
      </c>
      <c r="AZ94" s="462">
        <f>O94+AS94</f>
        <v>7.9896999999999991</v>
      </c>
      <c r="BA94" s="462">
        <f t="shared" ref="BA94:BB96" si="105">P94+AQ94</f>
        <v>6.2096999999999998</v>
      </c>
      <c r="BB94" s="464">
        <f t="shared" si="105"/>
        <v>1.7799999999999998</v>
      </c>
    </row>
    <row r="95" spans="1:54" ht="12.95" customHeight="1" x14ac:dyDescent="0.25">
      <c r="A95" s="301">
        <v>16</v>
      </c>
      <c r="B95" s="341">
        <v>5477</v>
      </c>
      <c r="C95" s="342">
        <v>600098541</v>
      </c>
      <c r="D95" s="301">
        <v>70698040</v>
      </c>
      <c r="E95" s="369" t="s">
        <v>454</v>
      </c>
      <c r="F95" s="341">
        <v>3111</v>
      </c>
      <c r="G95" s="365" t="s">
        <v>307</v>
      </c>
      <c r="H95" s="304" t="s">
        <v>277</v>
      </c>
      <c r="I95" s="463">
        <v>350257</v>
      </c>
      <c r="J95" s="458">
        <v>259835</v>
      </c>
      <c r="K95" s="458">
        <v>0</v>
      </c>
      <c r="L95" s="458">
        <v>87824</v>
      </c>
      <c r="M95" s="458">
        <v>2598</v>
      </c>
      <c r="N95" s="458">
        <v>0</v>
      </c>
      <c r="O95" s="459">
        <v>0.75</v>
      </c>
      <c r="P95" s="460">
        <v>0.75</v>
      </c>
      <c r="Q95" s="469">
        <v>0</v>
      </c>
      <c r="R95" s="471">
        <f t="shared" si="79"/>
        <v>0</v>
      </c>
      <c r="S95" s="461">
        <v>173223</v>
      </c>
      <c r="T95" s="461">
        <v>0</v>
      </c>
      <c r="U95" s="461">
        <v>0</v>
      </c>
      <c r="V95" s="461">
        <v>0</v>
      </c>
      <c r="W95" s="461">
        <f t="shared" si="84"/>
        <v>173223</v>
      </c>
      <c r="X95" s="461">
        <v>0</v>
      </c>
      <c r="Y95" s="461">
        <v>0</v>
      </c>
      <c r="Z95" s="461">
        <v>0</v>
      </c>
      <c r="AA95" s="461">
        <f t="shared" si="80"/>
        <v>0</v>
      </c>
      <c r="AB95" s="461">
        <f t="shared" si="81"/>
        <v>173223</v>
      </c>
      <c r="AC95" s="69">
        <f t="shared" si="82"/>
        <v>58549</v>
      </c>
      <c r="AD95" s="69">
        <f t="shared" si="83"/>
        <v>1732</v>
      </c>
      <c r="AE95" s="461">
        <v>0</v>
      </c>
      <c r="AF95" s="461">
        <v>0</v>
      </c>
      <c r="AG95" s="461">
        <f t="shared" si="85"/>
        <v>0</v>
      </c>
      <c r="AH95" s="461">
        <f t="shared" si="86"/>
        <v>233504</v>
      </c>
      <c r="AI95" s="462">
        <v>0</v>
      </c>
      <c r="AJ95" s="462">
        <v>0</v>
      </c>
      <c r="AK95" s="462">
        <v>0.5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87"/>
        <v>0.5</v>
      </c>
      <c r="AR95" s="462">
        <f t="shared" si="88"/>
        <v>0</v>
      </c>
      <c r="AS95" s="464">
        <f t="shared" si="89"/>
        <v>0.5</v>
      </c>
      <c r="AT95" s="470">
        <f>I95+AH95</f>
        <v>583761</v>
      </c>
      <c r="AU95" s="461">
        <f>J95+W95</f>
        <v>433058</v>
      </c>
      <c r="AV95" s="461">
        <f t="shared" si="103"/>
        <v>0</v>
      </c>
      <c r="AW95" s="461">
        <f t="shared" si="104"/>
        <v>146373</v>
      </c>
      <c r="AX95" s="461">
        <f t="shared" si="104"/>
        <v>4330</v>
      </c>
      <c r="AY95" s="461">
        <f>N95+AG95</f>
        <v>0</v>
      </c>
      <c r="AZ95" s="462">
        <f>O95+AS95</f>
        <v>1.25</v>
      </c>
      <c r="BA95" s="462">
        <f t="shared" si="105"/>
        <v>1.25</v>
      </c>
      <c r="BB95" s="464">
        <f t="shared" si="105"/>
        <v>0</v>
      </c>
    </row>
    <row r="96" spans="1:54" ht="12.95" customHeight="1" x14ac:dyDescent="0.25">
      <c r="A96" s="301">
        <v>16</v>
      </c>
      <c r="B96" s="341">
        <v>5477</v>
      </c>
      <c r="C96" s="342">
        <v>600098541</v>
      </c>
      <c r="D96" s="301">
        <v>70698040</v>
      </c>
      <c r="E96" s="369" t="s">
        <v>454</v>
      </c>
      <c r="F96" s="341">
        <v>3141</v>
      </c>
      <c r="G96" s="365" t="s">
        <v>310</v>
      </c>
      <c r="H96" s="304" t="s">
        <v>277</v>
      </c>
      <c r="I96" s="463">
        <v>759427</v>
      </c>
      <c r="J96" s="458">
        <v>560943</v>
      </c>
      <c r="K96" s="458">
        <v>0</v>
      </c>
      <c r="L96" s="458">
        <v>189599</v>
      </c>
      <c r="M96" s="458">
        <v>5609</v>
      </c>
      <c r="N96" s="458">
        <v>3276</v>
      </c>
      <c r="O96" s="459">
        <v>1.8</v>
      </c>
      <c r="P96" s="460">
        <v>0</v>
      </c>
      <c r="Q96" s="469">
        <v>1.8</v>
      </c>
      <c r="R96" s="471">
        <f t="shared" si="79"/>
        <v>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si="84"/>
        <v>0</v>
      </c>
      <c r="X96" s="461">
        <v>0</v>
      </c>
      <c r="Y96" s="461">
        <v>0</v>
      </c>
      <c r="Z96" s="461">
        <v>0</v>
      </c>
      <c r="AA96" s="461">
        <f t="shared" si="80"/>
        <v>0</v>
      </c>
      <c r="AB96" s="461">
        <f t="shared" si="81"/>
        <v>0</v>
      </c>
      <c r="AC96" s="69">
        <f t="shared" si="82"/>
        <v>0</v>
      </c>
      <c r="AD96" s="69">
        <f t="shared" si="83"/>
        <v>0</v>
      </c>
      <c r="AE96" s="461">
        <v>0</v>
      </c>
      <c r="AF96" s="461">
        <v>0</v>
      </c>
      <c r="AG96" s="461">
        <f t="shared" si="85"/>
        <v>0</v>
      </c>
      <c r="AH96" s="461">
        <f t="shared" si="86"/>
        <v>0</v>
      </c>
      <c r="AI96" s="462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87"/>
        <v>0</v>
      </c>
      <c r="AR96" s="462">
        <f t="shared" si="88"/>
        <v>0</v>
      </c>
      <c r="AS96" s="464">
        <f t="shared" si="89"/>
        <v>0</v>
      </c>
      <c r="AT96" s="470">
        <f>I96+AH96</f>
        <v>759427</v>
      </c>
      <c r="AU96" s="461">
        <f>J96+W96</f>
        <v>560943</v>
      </c>
      <c r="AV96" s="461">
        <f t="shared" si="103"/>
        <v>0</v>
      </c>
      <c r="AW96" s="461">
        <f t="shared" si="104"/>
        <v>189599</v>
      </c>
      <c r="AX96" s="461">
        <f t="shared" si="104"/>
        <v>5609</v>
      </c>
      <c r="AY96" s="461">
        <f>N96+AG96</f>
        <v>3276</v>
      </c>
      <c r="AZ96" s="462">
        <f>O96+AS96</f>
        <v>1.8</v>
      </c>
      <c r="BA96" s="462">
        <f t="shared" si="105"/>
        <v>0</v>
      </c>
      <c r="BB96" s="464">
        <f t="shared" si="105"/>
        <v>1.8</v>
      </c>
    </row>
    <row r="97" spans="1:54" ht="12.95" customHeight="1" x14ac:dyDescent="0.25">
      <c r="A97" s="311">
        <v>16</v>
      </c>
      <c r="B97" s="345">
        <v>5477</v>
      </c>
      <c r="C97" s="346">
        <v>600098541</v>
      </c>
      <c r="D97" s="345">
        <v>70698040</v>
      </c>
      <c r="E97" s="370" t="s">
        <v>455</v>
      </c>
      <c r="F97" s="345"/>
      <c r="G97" s="371"/>
      <c r="H97" s="372"/>
      <c r="I97" s="561">
        <v>6309685</v>
      </c>
      <c r="J97" s="559">
        <v>4654689</v>
      </c>
      <c r="K97" s="559">
        <v>5000</v>
      </c>
      <c r="L97" s="559">
        <v>1574975</v>
      </c>
      <c r="M97" s="559">
        <v>46545</v>
      </c>
      <c r="N97" s="559">
        <v>28476</v>
      </c>
      <c r="O97" s="560">
        <v>10.5397</v>
      </c>
      <c r="P97" s="560">
        <v>6.9596999999999998</v>
      </c>
      <c r="Q97" s="728">
        <v>3.58</v>
      </c>
      <c r="R97" s="561">
        <f t="shared" ref="R97:BB97" si="106">SUM(R94:R96)</f>
        <v>0</v>
      </c>
      <c r="S97" s="559">
        <f t="shared" si="106"/>
        <v>173223</v>
      </c>
      <c r="T97" s="559">
        <f t="shared" si="106"/>
        <v>0</v>
      </c>
      <c r="U97" s="559">
        <f t="shared" si="106"/>
        <v>0</v>
      </c>
      <c r="V97" s="559">
        <f t="shared" si="106"/>
        <v>0</v>
      </c>
      <c r="W97" s="559">
        <f t="shared" si="106"/>
        <v>173223</v>
      </c>
      <c r="X97" s="559">
        <f t="shared" si="106"/>
        <v>0</v>
      </c>
      <c r="Y97" s="559">
        <f t="shared" si="106"/>
        <v>0</v>
      </c>
      <c r="Z97" s="559">
        <f t="shared" si="106"/>
        <v>0</v>
      </c>
      <c r="AA97" s="559">
        <f t="shared" si="106"/>
        <v>0</v>
      </c>
      <c r="AB97" s="559">
        <f t="shared" si="106"/>
        <v>173223</v>
      </c>
      <c r="AC97" s="559">
        <f t="shared" si="106"/>
        <v>58549</v>
      </c>
      <c r="AD97" s="559">
        <f t="shared" si="106"/>
        <v>1732</v>
      </c>
      <c r="AE97" s="559">
        <f t="shared" si="106"/>
        <v>0</v>
      </c>
      <c r="AF97" s="559">
        <f t="shared" si="106"/>
        <v>0</v>
      </c>
      <c r="AG97" s="559">
        <f t="shared" si="106"/>
        <v>0</v>
      </c>
      <c r="AH97" s="559">
        <f t="shared" si="106"/>
        <v>233504</v>
      </c>
      <c r="AI97" s="560">
        <f t="shared" si="106"/>
        <v>0</v>
      </c>
      <c r="AJ97" s="560">
        <f t="shared" si="106"/>
        <v>0</v>
      </c>
      <c r="AK97" s="560">
        <f t="shared" si="106"/>
        <v>0.5</v>
      </c>
      <c r="AL97" s="560">
        <f t="shared" si="106"/>
        <v>0</v>
      </c>
      <c r="AM97" s="560">
        <f t="shared" si="106"/>
        <v>0</v>
      </c>
      <c r="AN97" s="560">
        <f t="shared" si="106"/>
        <v>0</v>
      </c>
      <c r="AO97" s="560">
        <f t="shared" si="106"/>
        <v>0</v>
      </c>
      <c r="AP97" s="560">
        <f t="shared" si="106"/>
        <v>0</v>
      </c>
      <c r="AQ97" s="560">
        <f t="shared" si="106"/>
        <v>0.5</v>
      </c>
      <c r="AR97" s="560">
        <f t="shared" si="106"/>
        <v>0</v>
      </c>
      <c r="AS97" s="373">
        <f t="shared" si="106"/>
        <v>0.5</v>
      </c>
      <c r="AT97" s="562">
        <f t="shared" si="106"/>
        <v>6543189</v>
      </c>
      <c r="AU97" s="559">
        <f t="shared" si="106"/>
        <v>4827912</v>
      </c>
      <c r="AV97" s="559">
        <f t="shared" si="106"/>
        <v>5000</v>
      </c>
      <c r="AW97" s="559">
        <f t="shared" si="106"/>
        <v>1633524</v>
      </c>
      <c r="AX97" s="559">
        <f t="shared" si="106"/>
        <v>48277</v>
      </c>
      <c r="AY97" s="559">
        <f t="shared" si="106"/>
        <v>28476</v>
      </c>
      <c r="AZ97" s="560">
        <f t="shared" si="106"/>
        <v>11.0397</v>
      </c>
      <c r="BA97" s="560">
        <f t="shared" si="106"/>
        <v>7.4596999999999998</v>
      </c>
      <c r="BB97" s="373">
        <f t="shared" si="106"/>
        <v>3.58</v>
      </c>
    </row>
    <row r="98" spans="1:54" ht="12.95" customHeight="1" x14ac:dyDescent="0.25">
      <c r="A98" s="301">
        <v>17</v>
      </c>
      <c r="B98" s="341">
        <v>5478</v>
      </c>
      <c r="C98" s="342">
        <v>600098818</v>
      </c>
      <c r="D98" s="301">
        <v>70698031</v>
      </c>
      <c r="E98" s="369" t="s">
        <v>456</v>
      </c>
      <c r="F98" s="341">
        <v>3111</v>
      </c>
      <c r="G98" s="365" t="s">
        <v>320</v>
      </c>
      <c r="H98" s="304" t="s">
        <v>276</v>
      </c>
      <c r="I98" s="463">
        <v>3458679</v>
      </c>
      <c r="J98" s="458">
        <v>2553916</v>
      </c>
      <c r="K98" s="458">
        <v>0</v>
      </c>
      <c r="L98" s="458">
        <v>863224</v>
      </c>
      <c r="M98" s="458">
        <v>25539</v>
      </c>
      <c r="N98" s="458">
        <v>16000</v>
      </c>
      <c r="O98" s="459">
        <v>5.1521999999999997</v>
      </c>
      <c r="P98" s="460">
        <v>4.0321999999999996</v>
      </c>
      <c r="Q98" s="469">
        <v>1.1200000000000001</v>
      </c>
      <c r="R98" s="471">
        <f t="shared" si="79"/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si="84"/>
        <v>0</v>
      </c>
      <c r="X98" s="461">
        <v>0</v>
      </c>
      <c r="Y98" s="461">
        <v>0</v>
      </c>
      <c r="Z98" s="461">
        <v>0</v>
      </c>
      <c r="AA98" s="461">
        <f t="shared" si="80"/>
        <v>0</v>
      </c>
      <c r="AB98" s="461">
        <f t="shared" si="81"/>
        <v>0</v>
      </c>
      <c r="AC98" s="69">
        <f t="shared" si="82"/>
        <v>0</v>
      </c>
      <c r="AD98" s="69">
        <f t="shared" si="83"/>
        <v>0</v>
      </c>
      <c r="AE98" s="461">
        <v>0</v>
      </c>
      <c r="AF98" s="461">
        <v>0</v>
      </c>
      <c r="AG98" s="461">
        <f t="shared" si="85"/>
        <v>0</v>
      </c>
      <c r="AH98" s="461">
        <f t="shared" si="86"/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si="87"/>
        <v>0</v>
      </c>
      <c r="AR98" s="462">
        <f t="shared" si="88"/>
        <v>0</v>
      </c>
      <c r="AS98" s="464">
        <f t="shared" si="89"/>
        <v>0</v>
      </c>
      <c r="AT98" s="470">
        <f>I98+AH98</f>
        <v>3458679</v>
      </c>
      <c r="AU98" s="461">
        <f>J98+W98</f>
        <v>2553916</v>
      </c>
      <c r="AV98" s="461">
        <f t="shared" ref="AV98:AV100" si="107">K98+AA98</f>
        <v>0</v>
      </c>
      <c r="AW98" s="461">
        <f t="shared" ref="AW98:AX100" si="108">L98+AC98</f>
        <v>863224</v>
      </c>
      <c r="AX98" s="461">
        <f t="shared" si="108"/>
        <v>25539</v>
      </c>
      <c r="AY98" s="461">
        <f>N98+AG98</f>
        <v>16000</v>
      </c>
      <c r="AZ98" s="462">
        <f>O98+AS98</f>
        <v>5.1521999999999997</v>
      </c>
      <c r="BA98" s="462">
        <f t="shared" ref="BA98:BB100" si="109">P98+AQ98</f>
        <v>4.0321999999999996</v>
      </c>
      <c r="BB98" s="464">
        <f t="shared" si="109"/>
        <v>1.1200000000000001</v>
      </c>
    </row>
    <row r="99" spans="1:54" ht="12.95" customHeight="1" x14ac:dyDescent="0.25">
      <c r="A99" s="301">
        <v>17</v>
      </c>
      <c r="B99" s="341">
        <v>5478</v>
      </c>
      <c r="C99" s="342">
        <v>600098818</v>
      </c>
      <c r="D99" s="301">
        <v>70698031</v>
      </c>
      <c r="E99" s="369" t="s">
        <v>456</v>
      </c>
      <c r="F99" s="341">
        <v>3111</v>
      </c>
      <c r="G99" s="365" t="s">
        <v>307</v>
      </c>
      <c r="H99" s="304" t="s">
        <v>277</v>
      </c>
      <c r="I99" s="463">
        <v>484510</v>
      </c>
      <c r="J99" s="458">
        <v>359429</v>
      </c>
      <c r="K99" s="458">
        <v>0</v>
      </c>
      <c r="L99" s="458">
        <v>121487</v>
      </c>
      <c r="M99" s="458">
        <v>3594</v>
      </c>
      <c r="N99" s="458">
        <v>0</v>
      </c>
      <c r="O99" s="459">
        <v>1.18</v>
      </c>
      <c r="P99" s="460">
        <v>1.18</v>
      </c>
      <c r="Q99" s="469">
        <v>0</v>
      </c>
      <c r="R99" s="471">
        <f t="shared" si="79"/>
        <v>0</v>
      </c>
      <c r="S99" s="461">
        <v>-57741</v>
      </c>
      <c r="T99" s="461">
        <v>0</v>
      </c>
      <c r="U99" s="461">
        <v>0</v>
      </c>
      <c r="V99" s="461">
        <v>0</v>
      </c>
      <c r="W99" s="461">
        <f t="shared" si="84"/>
        <v>-57741</v>
      </c>
      <c r="X99" s="461">
        <v>0</v>
      </c>
      <c r="Y99" s="461">
        <v>0</v>
      </c>
      <c r="Z99" s="461">
        <v>0</v>
      </c>
      <c r="AA99" s="461">
        <f t="shared" si="80"/>
        <v>0</v>
      </c>
      <c r="AB99" s="461">
        <f t="shared" si="81"/>
        <v>-57741</v>
      </c>
      <c r="AC99" s="69">
        <f t="shared" si="82"/>
        <v>-19516</v>
      </c>
      <c r="AD99" s="69">
        <f t="shared" si="83"/>
        <v>-577</v>
      </c>
      <c r="AE99" s="461">
        <v>0</v>
      </c>
      <c r="AF99" s="461">
        <v>0</v>
      </c>
      <c r="AG99" s="461">
        <f t="shared" si="85"/>
        <v>0</v>
      </c>
      <c r="AH99" s="461">
        <f t="shared" si="86"/>
        <v>-77834</v>
      </c>
      <c r="AI99" s="462">
        <v>0</v>
      </c>
      <c r="AJ99" s="462">
        <v>0</v>
      </c>
      <c r="AK99" s="462">
        <v>0.17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87"/>
        <v>0.17</v>
      </c>
      <c r="AR99" s="462">
        <f t="shared" si="88"/>
        <v>0</v>
      </c>
      <c r="AS99" s="464">
        <f t="shared" si="89"/>
        <v>0.17</v>
      </c>
      <c r="AT99" s="470">
        <f>I99+AH99</f>
        <v>406676</v>
      </c>
      <c r="AU99" s="461">
        <f>J99+W99</f>
        <v>301688</v>
      </c>
      <c r="AV99" s="461">
        <f t="shared" si="107"/>
        <v>0</v>
      </c>
      <c r="AW99" s="461">
        <f t="shared" si="108"/>
        <v>101971</v>
      </c>
      <c r="AX99" s="461">
        <f t="shared" si="108"/>
        <v>3017</v>
      </c>
      <c r="AY99" s="461">
        <f>N99+AG99</f>
        <v>0</v>
      </c>
      <c r="AZ99" s="462">
        <f>O99+AS99</f>
        <v>1.3499999999999999</v>
      </c>
      <c r="BA99" s="462">
        <f t="shared" si="109"/>
        <v>1.3499999999999999</v>
      </c>
      <c r="BB99" s="464">
        <f t="shared" si="109"/>
        <v>0</v>
      </c>
    </row>
    <row r="100" spans="1:54" ht="12.95" customHeight="1" x14ac:dyDescent="0.25">
      <c r="A100" s="301">
        <v>17</v>
      </c>
      <c r="B100" s="301">
        <v>5478</v>
      </c>
      <c r="C100" s="350">
        <v>600098818</v>
      </c>
      <c r="D100" s="301">
        <v>70698031</v>
      </c>
      <c r="E100" s="303" t="s">
        <v>456</v>
      </c>
      <c r="F100" s="301">
        <v>3141</v>
      </c>
      <c r="G100" s="365" t="s">
        <v>310</v>
      </c>
      <c r="H100" s="304" t="s">
        <v>277</v>
      </c>
      <c r="I100" s="463">
        <v>556374</v>
      </c>
      <c r="J100" s="458">
        <v>411197</v>
      </c>
      <c r="K100" s="458">
        <v>0</v>
      </c>
      <c r="L100" s="458">
        <v>138985</v>
      </c>
      <c r="M100" s="458">
        <v>4112</v>
      </c>
      <c r="N100" s="458">
        <v>2080</v>
      </c>
      <c r="O100" s="459">
        <v>1.32</v>
      </c>
      <c r="P100" s="460">
        <v>0</v>
      </c>
      <c r="Q100" s="469">
        <v>1.32</v>
      </c>
      <c r="R100" s="471">
        <f t="shared" si="79"/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f t="shared" si="84"/>
        <v>0</v>
      </c>
      <c r="X100" s="461">
        <v>0</v>
      </c>
      <c r="Y100" s="461">
        <v>0</v>
      </c>
      <c r="Z100" s="461">
        <v>0</v>
      </c>
      <c r="AA100" s="461">
        <f t="shared" si="80"/>
        <v>0</v>
      </c>
      <c r="AB100" s="461">
        <f t="shared" si="81"/>
        <v>0</v>
      </c>
      <c r="AC100" s="69">
        <f t="shared" si="82"/>
        <v>0</v>
      </c>
      <c r="AD100" s="69">
        <f t="shared" si="83"/>
        <v>0</v>
      </c>
      <c r="AE100" s="461">
        <v>0</v>
      </c>
      <c r="AF100" s="461">
        <v>0</v>
      </c>
      <c r="AG100" s="461">
        <f t="shared" si="85"/>
        <v>0</v>
      </c>
      <c r="AH100" s="461">
        <f t="shared" si="86"/>
        <v>0</v>
      </c>
      <c r="AI100" s="462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87"/>
        <v>0</v>
      </c>
      <c r="AR100" s="462">
        <f t="shared" si="88"/>
        <v>0</v>
      </c>
      <c r="AS100" s="464">
        <f t="shared" si="89"/>
        <v>0</v>
      </c>
      <c r="AT100" s="470">
        <f>I100+AH100</f>
        <v>556374</v>
      </c>
      <c r="AU100" s="461">
        <f>J100+W100</f>
        <v>411197</v>
      </c>
      <c r="AV100" s="461">
        <f t="shared" si="107"/>
        <v>0</v>
      </c>
      <c r="AW100" s="461">
        <f t="shared" si="108"/>
        <v>138985</v>
      </c>
      <c r="AX100" s="461">
        <f t="shared" si="108"/>
        <v>4112</v>
      </c>
      <c r="AY100" s="461">
        <f>N100+AG100</f>
        <v>2080</v>
      </c>
      <c r="AZ100" s="462">
        <f>O100+AS100</f>
        <v>1.32</v>
      </c>
      <c r="BA100" s="462">
        <f t="shared" si="109"/>
        <v>0</v>
      </c>
      <c r="BB100" s="464">
        <f t="shared" si="109"/>
        <v>1.32</v>
      </c>
    </row>
    <row r="101" spans="1:54" ht="12.95" customHeight="1" x14ac:dyDescent="0.25">
      <c r="A101" s="311">
        <v>17</v>
      </c>
      <c r="B101" s="295">
        <v>5478</v>
      </c>
      <c r="C101" s="366">
        <v>600098818</v>
      </c>
      <c r="D101" s="295">
        <v>70698031</v>
      </c>
      <c r="E101" s="308" t="s">
        <v>457</v>
      </c>
      <c r="F101" s="295"/>
      <c r="G101" s="367"/>
      <c r="H101" s="368"/>
      <c r="I101" s="561">
        <v>4499563</v>
      </c>
      <c r="J101" s="559">
        <v>3324542</v>
      </c>
      <c r="K101" s="559">
        <v>0</v>
      </c>
      <c r="L101" s="559">
        <v>1123696</v>
      </c>
      <c r="M101" s="559">
        <v>33245</v>
      </c>
      <c r="N101" s="559">
        <v>18080</v>
      </c>
      <c r="O101" s="560">
        <v>7.6521999999999997</v>
      </c>
      <c r="P101" s="560">
        <v>5.2121999999999993</v>
      </c>
      <c r="Q101" s="728">
        <v>2.4400000000000004</v>
      </c>
      <c r="R101" s="561">
        <f t="shared" ref="R101:BB101" si="110">SUM(R98:R100)</f>
        <v>0</v>
      </c>
      <c r="S101" s="559">
        <f t="shared" si="110"/>
        <v>-57741</v>
      </c>
      <c r="T101" s="559">
        <f t="shared" si="110"/>
        <v>0</v>
      </c>
      <c r="U101" s="559">
        <f t="shared" si="110"/>
        <v>0</v>
      </c>
      <c r="V101" s="559">
        <f t="shared" si="110"/>
        <v>0</v>
      </c>
      <c r="W101" s="559">
        <f t="shared" si="110"/>
        <v>-57741</v>
      </c>
      <c r="X101" s="559">
        <f t="shared" si="110"/>
        <v>0</v>
      </c>
      <c r="Y101" s="559">
        <f t="shared" si="110"/>
        <v>0</v>
      </c>
      <c r="Z101" s="559">
        <f t="shared" si="110"/>
        <v>0</v>
      </c>
      <c r="AA101" s="559">
        <f t="shared" si="110"/>
        <v>0</v>
      </c>
      <c r="AB101" s="559">
        <f t="shared" si="110"/>
        <v>-57741</v>
      </c>
      <c r="AC101" s="559">
        <f t="shared" si="110"/>
        <v>-19516</v>
      </c>
      <c r="AD101" s="559">
        <f t="shared" si="110"/>
        <v>-577</v>
      </c>
      <c r="AE101" s="559">
        <f t="shared" si="110"/>
        <v>0</v>
      </c>
      <c r="AF101" s="559">
        <f t="shared" si="110"/>
        <v>0</v>
      </c>
      <c r="AG101" s="559">
        <f t="shared" si="110"/>
        <v>0</v>
      </c>
      <c r="AH101" s="559">
        <f t="shared" si="110"/>
        <v>-77834</v>
      </c>
      <c r="AI101" s="560">
        <f t="shared" si="110"/>
        <v>0</v>
      </c>
      <c r="AJ101" s="560">
        <f t="shared" si="110"/>
        <v>0</v>
      </c>
      <c r="AK101" s="560">
        <f t="shared" si="110"/>
        <v>0.17</v>
      </c>
      <c r="AL101" s="560">
        <f t="shared" si="110"/>
        <v>0</v>
      </c>
      <c r="AM101" s="560">
        <f t="shared" si="110"/>
        <v>0</v>
      </c>
      <c r="AN101" s="560">
        <f t="shared" si="110"/>
        <v>0</v>
      </c>
      <c r="AO101" s="560">
        <f t="shared" si="110"/>
        <v>0</v>
      </c>
      <c r="AP101" s="560">
        <f t="shared" si="110"/>
        <v>0</v>
      </c>
      <c r="AQ101" s="560">
        <f t="shared" si="110"/>
        <v>0.17</v>
      </c>
      <c r="AR101" s="560">
        <f t="shared" si="110"/>
        <v>0</v>
      </c>
      <c r="AS101" s="373">
        <f t="shared" si="110"/>
        <v>0.17</v>
      </c>
      <c r="AT101" s="562">
        <f t="shared" si="110"/>
        <v>4421729</v>
      </c>
      <c r="AU101" s="559">
        <f t="shared" si="110"/>
        <v>3266801</v>
      </c>
      <c r="AV101" s="559">
        <f t="shared" si="110"/>
        <v>0</v>
      </c>
      <c r="AW101" s="559">
        <f t="shared" si="110"/>
        <v>1104180</v>
      </c>
      <c r="AX101" s="559">
        <f t="shared" si="110"/>
        <v>32668</v>
      </c>
      <c r="AY101" s="559">
        <f t="shared" si="110"/>
        <v>18080</v>
      </c>
      <c r="AZ101" s="560">
        <f t="shared" si="110"/>
        <v>7.8221999999999996</v>
      </c>
      <c r="BA101" s="560">
        <f t="shared" si="110"/>
        <v>5.3821999999999992</v>
      </c>
      <c r="BB101" s="373">
        <f t="shared" si="110"/>
        <v>2.4400000000000004</v>
      </c>
    </row>
    <row r="102" spans="1:54" ht="12.95" customHeight="1" x14ac:dyDescent="0.25">
      <c r="A102" s="301">
        <v>18</v>
      </c>
      <c r="B102" s="341">
        <v>5479</v>
      </c>
      <c r="C102" s="342">
        <v>600099105</v>
      </c>
      <c r="D102" s="301">
        <v>70910600</v>
      </c>
      <c r="E102" s="681" t="s">
        <v>819</v>
      </c>
      <c r="F102" s="341">
        <v>3113</v>
      </c>
      <c r="G102" s="365" t="s">
        <v>324</v>
      </c>
      <c r="H102" s="304" t="s">
        <v>276</v>
      </c>
      <c r="I102" s="463">
        <v>15257026</v>
      </c>
      <c r="J102" s="458">
        <v>11093350</v>
      </c>
      <c r="K102" s="458">
        <v>30000</v>
      </c>
      <c r="L102" s="458">
        <v>3759693</v>
      </c>
      <c r="M102" s="458">
        <v>110933</v>
      </c>
      <c r="N102" s="458">
        <v>263050</v>
      </c>
      <c r="O102" s="459">
        <v>18.959000000000003</v>
      </c>
      <c r="P102" s="460">
        <v>14.899000000000001</v>
      </c>
      <c r="Q102" s="469">
        <v>4.0599999999999996</v>
      </c>
      <c r="R102" s="471">
        <f t="shared" si="79"/>
        <v>0</v>
      </c>
      <c r="S102" s="461">
        <v>0</v>
      </c>
      <c r="T102" s="461">
        <v>0</v>
      </c>
      <c r="U102" s="461">
        <v>0</v>
      </c>
      <c r="V102" s="461">
        <v>0</v>
      </c>
      <c r="W102" s="461">
        <f t="shared" si="84"/>
        <v>0</v>
      </c>
      <c r="X102" s="461">
        <v>0</v>
      </c>
      <c r="Y102" s="461">
        <v>0</v>
      </c>
      <c r="Z102" s="461">
        <v>0</v>
      </c>
      <c r="AA102" s="461">
        <f t="shared" si="80"/>
        <v>0</v>
      </c>
      <c r="AB102" s="461">
        <f t="shared" si="81"/>
        <v>0</v>
      </c>
      <c r="AC102" s="69">
        <f t="shared" si="82"/>
        <v>0</v>
      </c>
      <c r="AD102" s="69">
        <f t="shared" si="83"/>
        <v>0</v>
      </c>
      <c r="AE102" s="461">
        <v>0</v>
      </c>
      <c r="AF102" s="461">
        <v>0</v>
      </c>
      <c r="AG102" s="461">
        <f t="shared" si="85"/>
        <v>0</v>
      </c>
      <c r="AH102" s="461">
        <f t="shared" si="86"/>
        <v>0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</v>
      </c>
      <c r="AN102" s="462">
        <v>0</v>
      </c>
      <c r="AO102" s="462">
        <v>0</v>
      </c>
      <c r="AP102" s="462">
        <v>0</v>
      </c>
      <c r="AQ102" s="462">
        <f t="shared" si="87"/>
        <v>0</v>
      </c>
      <c r="AR102" s="462">
        <f t="shared" si="88"/>
        <v>0</v>
      </c>
      <c r="AS102" s="464">
        <f t="shared" si="89"/>
        <v>0</v>
      </c>
      <c r="AT102" s="470">
        <f t="shared" ref="AT102:AT108" si="111">I102+AH102</f>
        <v>15257026</v>
      </c>
      <c r="AU102" s="461">
        <f t="shared" ref="AU102:AU108" si="112">J102+W102</f>
        <v>11093350</v>
      </c>
      <c r="AV102" s="461">
        <f t="shared" ref="AV102:AV108" si="113">K102+AA102</f>
        <v>30000</v>
      </c>
      <c r="AW102" s="461">
        <f t="shared" ref="AW102:AX108" si="114">L102+AC102</f>
        <v>3759693</v>
      </c>
      <c r="AX102" s="461">
        <f t="shared" si="114"/>
        <v>110933</v>
      </c>
      <c r="AY102" s="461">
        <f t="shared" ref="AY102:AY108" si="115">N102+AG102</f>
        <v>263050</v>
      </c>
      <c r="AZ102" s="462">
        <f t="shared" ref="AZ102:AZ108" si="116">O102+AS102</f>
        <v>18.959000000000003</v>
      </c>
      <c r="BA102" s="462">
        <f t="shared" ref="BA102:BB108" si="117">P102+AQ102</f>
        <v>14.899000000000001</v>
      </c>
      <c r="BB102" s="464">
        <f t="shared" si="117"/>
        <v>4.0599999999999996</v>
      </c>
    </row>
    <row r="103" spans="1:54" ht="12.95" customHeight="1" x14ac:dyDescent="0.25">
      <c r="A103" s="301">
        <v>18</v>
      </c>
      <c r="B103" s="341">
        <v>5479</v>
      </c>
      <c r="C103" s="342">
        <v>600099105</v>
      </c>
      <c r="D103" s="301">
        <v>70910600</v>
      </c>
      <c r="E103" s="681" t="s">
        <v>819</v>
      </c>
      <c r="F103" s="341">
        <v>3113</v>
      </c>
      <c r="G103" s="306" t="s">
        <v>308</v>
      </c>
      <c r="H103" s="304" t="s">
        <v>276</v>
      </c>
      <c r="I103" s="463">
        <v>435238</v>
      </c>
      <c r="J103" s="458">
        <v>322877</v>
      </c>
      <c r="K103" s="458">
        <v>0</v>
      </c>
      <c r="L103" s="458">
        <v>109132</v>
      </c>
      <c r="M103" s="458">
        <v>3229</v>
      </c>
      <c r="N103" s="458">
        <v>0</v>
      </c>
      <c r="O103" s="459">
        <v>0.80559999999999998</v>
      </c>
      <c r="P103" s="460">
        <v>0.80559999999999998</v>
      </c>
      <c r="Q103" s="469">
        <v>0</v>
      </c>
      <c r="R103" s="471">
        <f t="shared" si="79"/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si="84"/>
        <v>0</v>
      </c>
      <c r="X103" s="461">
        <v>0</v>
      </c>
      <c r="Y103" s="461">
        <v>0</v>
      </c>
      <c r="Z103" s="461">
        <v>0</v>
      </c>
      <c r="AA103" s="461">
        <f t="shared" si="80"/>
        <v>0</v>
      </c>
      <c r="AB103" s="461">
        <f t="shared" si="81"/>
        <v>0</v>
      </c>
      <c r="AC103" s="69">
        <f t="shared" si="82"/>
        <v>0</v>
      </c>
      <c r="AD103" s="69">
        <f t="shared" si="83"/>
        <v>0</v>
      </c>
      <c r="AE103" s="461">
        <v>0</v>
      </c>
      <c r="AF103" s="461">
        <v>0</v>
      </c>
      <c r="AG103" s="461">
        <f t="shared" si="85"/>
        <v>0</v>
      </c>
      <c r="AH103" s="461">
        <f t="shared" si="86"/>
        <v>0</v>
      </c>
      <c r="AI103" s="462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87"/>
        <v>0</v>
      </c>
      <c r="AR103" s="462">
        <f t="shared" si="88"/>
        <v>0</v>
      </c>
      <c r="AS103" s="464">
        <f t="shared" si="89"/>
        <v>0</v>
      </c>
      <c r="AT103" s="470">
        <f t="shared" si="111"/>
        <v>435238</v>
      </c>
      <c r="AU103" s="461">
        <f t="shared" si="112"/>
        <v>322877</v>
      </c>
      <c r="AV103" s="461">
        <f t="shared" si="113"/>
        <v>0</v>
      </c>
      <c r="AW103" s="461">
        <f t="shared" si="114"/>
        <v>109132</v>
      </c>
      <c r="AX103" s="461">
        <f t="shared" si="114"/>
        <v>3229</v>
      </c>
      <c r="AY103" s="461">
        <f t="shared" si="115"/>
        <v>0</v>
      </c>
      <c r="AZ103" s="462">
        <f t="shared" si="116"/>
        <v>0.80559999999999998</v>
      </c>
      <c r="BA103" s="462">
        <f t="shared" si="117"/>
        <v>0.80559999999999998</v>
      </c>
      <c r="BB103" s="464">
        <f t="shared" si="117"/>
        <v>0</v>
      </c>
    </row>
    <row r="104" spans="1:54" ht="12.95" customHeight="1" x14ac:dyDescent="0.25">
      <c r="A104" s="301">
        <v>18</v>
      </c>
      <c r="B104" s="341">
        <v>5479</v>
      </c>
      <c r="C104" s="342">
        <v>600099105</v>
      </c>
      <c r="D104" s="301">
        <v>70910600</v>
      </c>
      <c r="E104" s="681" t="s">
        <v>819</v>
      </c>
      <c r="F104" s="341">
        <v>3113</v>
      </c>
      <c r="G104" s="304" t="s">
        <v>307</v>
      </c>
      <c r="H104" s="304" t="s">
        <v>277</v>
      </c>
      <c r="I104" s="463">
        <v>1443020</v>
      </c>
      <c r="J104" s="458">
        <v>1069599</v>
      </c>
      <c r="K104" s="458">
        <v>0</v>
      </c>
      <c r="L104" s="458">
        <v>361525</v>
      </c>
      <c r="M104" s="458">
        <v>10696</v>
      </c>
      <c r="N104" s="458">
        <v>1200</v>
      </c>
      <c r="O104" s="459">
        <v>2.5</v>
      </c>
      <c r="P104" s="460">
        <v>2.5</v>
      </c>
      <c r="Q104" s="469">
        <v>0</v>
      </c>
      <c r="R104" s="471">
        <f t="shared" si="79"/>
        <v>0</v>
      </c>
      <c r="S104" s="461">
        <v>48274</v>
      </c>
      <c r="T104" s="461">
        <v>0</v>
      </c>
      <c r="U104" s="461">
        <v>0</v>
      </c>
      <c r="V104" s="461">
        <v>0</v>
      </c>
      <c r="W104" s="461">
        <f t="shared" si="84"/>
        <v>48274</v>
      </c>
      <c r="X104" s="461">
        <v>0</v>
      </c>
      <c r="Y104" s="461">
        <v>0</v>
      </c>
      <c r="Z104" s="461">
        <v>0</v>
      </c>
      <c r="AA104" s="461">
        <f t="shared" si="80"/>
        <v>0</v>
      </c>
      <c r="AB104" s="461">
        <f t="shared" si="81"/>
        <v>48274</v>
      </c>
      <c r="AC104" s="69">
        <f t="shared" si="82"/>
        <v>16317</v>
      </c>
      <c r="AD104" s="69">
        <f t="shared" si="83"/>
        <v>483</v>
      </c>
      <c r="AE104" s="461">
        <v>500</v>
      </c>
      <c r="AF104" s="461">
        <v>0</v>
      </c>
      <c r="AG104" s="461">
        <f t="shared" si="85"/>
        <v>500</v>
      </c>
      <c r="AH104" s="461">
        <f t="shared" si="86"/>
        <v>65574</v>
      </c>
      <c r="AI104" s="462">
        <v>0</v>
      </c>
      <c r="AJ104" s="462">
        <v>0</v>
      </c>
      <c r="AK104" s="462">
        <v>0.11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87"/>
        <v>0.11</v>
      </c>
      <c r="AR104" s="462">
        <f t="shared" si="88"/>
        <v>0</v>
      </c>
      <c r="AS104" s="464">
        <f t="shared" si="89"/>
        <v>0.11</v>
      </c>
      <c r="AT104" s="470">
        <f t="shared" si="111"/>
        <v>1508594</v>
      </c>
      <c r="AU104" s="461">
        <f t="shared" si="112"/>
        <v>1117873</v>
      </c>
      <c r="AV104" s="461">
        <f t="shared" si="113"/>
        <v>0</v>
      </c>
      <c r="AW104" s="461">
        <f t="shared" si="114"/>
        <v>377842</v>
      </c>
      <c r="AX104" s="461">
        <f t="shared" si="114"/>
        <v>11179</v>
      </c>
      <c r="AY104" s="461">
        <f t="shared" si="115"/>
        <v>1700</v>
      </c>
      <c r="AZ104" s="462">
        <f t="shared" si="116"/>
        <v>2.61</v>
      </c>
      <c r="BA104" s="462">
        <f t="shared" si="117"/>
        <v>2.61</v>
      </c>
      <c r="BB104" s="464">
        <f t="shared" si="117"/>
        <v>0</v>
      </c>
    </row>
    <row r="105" spans="1:54" ht="12.95" customHeight="1" x14ac:dyDescent="0.25">
      <c r="A105" s="301">
        <v>18</v>
      </c>
      <c r="B105" s="341">
        <v>5479</v>
      </c>
      <c r="C105" s="342">
        <v>600099105</v>
      </c>
      <c r="D105" s="301">
        <v>70910600</v>
      </c>
      <c r="E105" s="681" t="s">
        <v>819</v>
      </c>
      <c r="F105" s="341">
        <v>3141</v>
      </c>
      <c r="G105" s="365" t="s">
        <v>310</v>
      </c>
      <c r="H105" s="304" t="s">
        <v>277</v>
      </c>
      <c r="I105" s="463">
        <v>1379031</v>
      </c>
      <c r="J105" s="458">
        <v>1015652</v>
      </c>
      <c r="K105" s="458">
        <v>0</v>
      </c>
      <c r="L105" s="458">
        <v>343290</v>
      </c>
      <c r="M105" s="458">
        <v>10157</v>
      </c>
      <c r="N105" s="458">
        <v>9932</v>
      </c>
      <c r="O105" s="459">
        <v>3.26</v>
      </c>
      <c r="P105" s="460">
        <v>0</v>
      </c>
      <c r="Q105" s="469">
        <v>3.26</v>
      </c>
      <c r="R105" s="471">
        <f t="shared" si="79"/>
        <v>0</v>
      </c>
      <c r="S105" s="461">
        <v>0</v>
      </c>
      <c r="T105" s="461">
        <v>0</v>
      </c>
      <c r="U105" s="461">
        <v>0</v>
      </c>
      <c r="V105" s="461">
        <v>0</v>
      </c>
      <c r="W105" s="461">
        <f t="shared" si="84"/>
        <v>0</v>
      </c>
      <c r="X105" s="461">
        <v>0</v>
      </c>
      <c r="Y105" s="461">
        <v>0</v>
      </c>
      <c r="Z105" s="461">
        <v>0</v>
      </c>
      <c r="AA105" s="461">
        <f t="shared" si="80"/>
        <v>0</v>
      </c>
      <c r="AB105" s="461">
        <f t="shared" si="81"/>
        <v>0</v>
      </c>
      <c r="AC105" s="69">
        <f t="shared" si="82"/>
        <v>0</v>
      </c>
      <c r="AD105" s="69">
        <f t="shared" si="83"/>
        <v>0</v>
      </c>
      <c r="AE105" s="461">
        <v>0</v>
      </c>
      <c r="AF105" s="461">
        <v>0</v>
      </c>
      <c r="AG105" s="461">
        <f t="shared" si="85"/>
        <v>0</v>
      </c>
      <c r="AH105" s="461">
        <f t="shared" si="86"/>
        <v>0</v>
      </c>
      <c r="AI105" s="462">
        <v>0</v>
      </c>
      <c r="AJ105" s="462">
        <v>0</v>
      </c>
      <c r="AK105" s="462">
        <v>0</v>
      </c>
      <c r="AL105" s="462">
        <v>0</v>
      </c>
      <c r="AM105" s="462">
        <v>0</v>
      </c>
      <c r="AN105" s="462">
        <v>0</v>
      </c>
      <c r="AO105" s="462">
        <v>0</v>
      </c>
      <c r="AP105" s="462">
        <v>0</v>
      </c>
      <c r="AQ105" s="462">
        <f t="shared" si="87"/>
        <v>0</v>
      </c>
      <c r="AR105" s="462">
        <f t="shared" si="88"/>
        <v>0</v>
      </c>
      <c r="AS105" s="464">
        <f t="shared" si="89"/>
        <v>0</v>
      </c>
      <c r="AT105" s="470">
        <f t="shared" si="111"/>
        <v>1379031</v>
      </c>
      <c r="AU105" s="461">
        <f t="shared" si="112"/>
        <v>1015652</v>
      </c>
      <c r="AV105" s="461">
        <f t="shared" si="113"/>
        <v>0</v>
      </c>
      <c r="AW105" s="461">
        <f t="shared" si="114"/>
        <v>343290</v>
      </c>
      <c r="AX105" s="461">
        <f t="shared" si="114"/>
        <v>10157</v>
      </c>
      <c r="AY105" s="461">
        <f t="shared" si="115"/>
        <v>9932</v>
      </c>
      <c r="AZ105" s="462">
        <f t="shared" si="116"/>
        <v>3.26</v>
      </c>
      <c r="BA105" s="462">
        <f t="shared" si="117"/>
        <v>0</v>
      </c>
      <c r="BB105" s="464">
        <f t="shared" si="117"/>
        <v>3.26</v>
      </c>
    </row>
    <row r="106" spans="1:54" ht="12.95" customHeight="1" x14ac:dyDescent="0.25">
      <c r="A106" s="301">
        <v>18</v>
      </c>
      <c r="B106" s="341">
        <v>5479</v>
      </c>
      <c r="C106" s="342">
        <v>600099105</v>
      </c>
      <c r="D106" s="301">
        <v>70910600</v>
      </c>
      <c r="E106" s="681" t="s">
        <v>819</v>
      </c>
      <c r="F106" s="341">
        <v>3143</v>
      </c>
      <c r="G106" s="304" t="s">
        <v>614</v>
      </c>
      <c r="H106" s="304" t="s">
        <v>276</v>
      </c>
      <c r="I106" s="463">
        <v>1463593</v>
      </c>
      <c r="J106" s="458">
        <v>1085751</v>
      </c>
      <c r="K106" s="458">
        <v>0</v>
      </c>
      <c r="L106" s="458">
        <v>366984</v>
      </c>
      <c r="M106" s="458">
        <v>10858</v>
      </c>
      <c r="N106" s="458">
        <v>0</v>
      </c>
      <c r="O106" s="459">
        <v>2.1667000000000001</v>
      </c>
      <c r="P106" s="460">
        <v>2.1667000000000001</v>
      </c>
      <c r="Q106" s="469">
        <v>0</v>
      </c>
      <c r="R106" s="471">
        <f t="shared" si="79"/>
        <v>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si="84"/>
        <v>0</v>
      </c>
      <c r="X106" s="461">
        <v>0</v>
      </c>
      <c r="Y106" s="461">
        <v>0</v>
      </c>
      <c r="Z106" s="461">
        <v>0</v>
      </c>
      <c r="AA106" s="461">
        <f t="shared" si="80"/>
        <v>0</v>
      </c>
      <c r="AB106" s="461">
        <f t="shared" si="81"/>
        <v>0</v>
      </c>
      <c r="AC106" s="69">
        <f t="shared" si="82"/>
        <v>0</v>
      </c>
      <c r="AD106" s="69">
        <f t="shared" si="83"/>
        <v>0</v>
      </c>
      <c r="AE106" s="461">
        <v>0</v>
      </c>
      <c r="AF106" s="461">
        <v>0</v>
      </c>
      <c r="AG106" s="461">
        <f t="shared" si="85"/>
        <v>0</v>
      </c>
      <c r="AH106" s="461">
        <f t="shared" si="86"/>
        <v>0</v>
      </c>
      <c r="AI106" s="462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si="87"/>
        <v>0</v>
      </c>
      <c r="AR106" s="462">
        <f t="shared" si="88"/>
        <v>0</v>
      </c>
      <c r="AS106" s="464">
        <f t="shared" si="89"/>
        <v>0</v>
      </c>
      <c r="AT106" s="470">
        <f t="shared" si="111"/>
        <v>1463593</v>
      </c>
      <c r="AU106" s="461">
        <f t="shared" si="112"/>
        <v>1085751</v>
      </c>
      <c r="AV106" s="461">
        <f t="shared" si="113"/>
        <v>0</v>
      </c>
      <c r="AW106" s="461">
        <f t="shared" si="114"/>
        <v>366984</v>
      </c>
      <c r="AX106" s="461">
        <f t="shared" si="114"/>
        <v>10858</v>
      </c>
      <c r="AY106" s="461">
        <f t="shared" si="115"/>
        <v>0</v>
      </c>
      <c r="AZ106" s="462">
        <f t="shared" si="116"/>
        <v>2.1667000000000001</v>
      </c>
      <c r="BA106" s="462">
        <f t="shared" si="117"/>
        <v>2.1667000000000001</v>
      </c>
      <c r="BB106" s="464">
        <f t="shared" si="117"/>
        <v>0</v>
      </c>
    </row>
    <row r="107" spans="1:54" ht="12.95" customHeight="1" x14ac:dyDescent="0.25">
      <c r="A107" s="301">
        <v>18</v>
      </c>
      <c r="B107" s="341">
        <v>5479</v>
      </c>
      <c r="C107" s="342">
        <v>600099105</v>
      </c>
      <c r="D107" s="301">
        <v>70910600</v>
      </c>
      <c r="E107" s="681" t="s">
        <v>819</v>
      </c>
      <c r="F107" s="341">
        <v>3143</v>
      </c>
      <c r="G107" s="304" t="s">
        <v>615</v>
      </c>
      <c r="H107" s="304" t="s">
        <v>277</v>
      </c>
      <c r="I107" s="463">
        <v>53509</v>
      </c>
      <c r="J107" s="458">
        <v>38233</v>
      </c>
      <c r="K107" s="458">
        <v>0</v>
      </c>
      <c r="L107" s="458">
        <v>12923</v>
      </c>
      <c r="M107" s="458">
        <v>382</v>
      </c>
      <c r="N107" s="458">
        <v>1971</v>
      </c>
      <c r="O107" s="459">
        <v>0.15</v>
      </c>
      <c r="P107" s="460">
        <v>0</v>
      </c>
      <c r="Q107" s="469">
        <v>0.15</v>
      </c>
      <c r="R107" s="471">
        <f t="shared" si="79"/>
        <v>0</v>
      </c>
      <c r="S107" s="461">
        <v>0</v>
      </c>
      <c r="T107" s="461">
        <v>0</v>
      </c>
      <c r="U107" s="461">
        <v>0</v>
      </c>
      <c r="V107" s="461">
        <v>0</v>
      </c>
      <c r="W107" s="461">
        <f t="shared" si="84"/>
        <v>0</v>
      </c>
      <c r="X107" s="461">
        <v>0</v>
      </c>
      <c r="Y107" s="461">
        <v>0</v>
      </c>
      <c r="Z107" s="461">
        <v>0</v>
      </c>
      <c r="AA107" s="461">
        <f t="shared" si="80"/>
        <v>0</v>
      </c>
      <c r="AB107" s="461">
        <f t="shared" si="81"/>
        <v>0</v>
      </c>
      <c r="AC107" s="69">
        <f t="shared" si="82"/>
        <v>0</v>
      </c>
      <c r="AD107" s="69">
        <f t="shared" si="83"/>
        <v>0</v>
      </c>
      <c r="AE107" s="461">
        <v>0</v>
      </c>
      <c r="AF107" s="461">
        <v>0</v>
      </c>
      <c r="AG107" s="461">
        <f t="shared" si="85"/>
        <v>0</v>
      </c>
      <c r="AH107" s="461">
        <f t="shared" si="86"/>
        <v>0</v>
      </c>
      <c r="AI107" s="462">
        <v>0</v>
      </c>
      <c r="AJ107" s="462">
        <v>0</v>
      </c>
      <c r="AK107" s="462">
        <v>0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87"/>
        <v>0</v>
      </c>
      <c r="AR107" s="462">
        <f t="shared" si="88"/>
        <v>0</v>
      </c>
      <c r="AS107" s="464">
        <f t="shared" si="89"/>
        <v>0</v>
      </c>
      <c r="AT107" s="470">
        <f t="shared" si="111"/>
        <v>53509</v>
      </c>
      <c r="AU107" s="461">
        <f t="shared" si="112"/>
        <v>38233</v>
      </c>
      <c r="AV107" s="461">
        <f t="shared" si="113"/>
        <v>0</v>
      </c>
      <c r="AW107" s="461">
        <f t="shared" si="114"/>
        <v>12923</v>
      </c>
      <c r="AX107" s="461">
        <f t="shared" si="114"/>
        <v>382</v>
      </c>
      <c r="AY107" s="461">
        <f t="shared" si="115"/>
        <v>1971</v>
      </c>
      <c r="AZ107" s="462">
        <f t="shared" si="116"/>
        <v>0.15</v>
      </c>
      <c r="BA107" s="462">
        <f t="shared" si="117"/>
        <v>0</v>
      </c>
      <c r="BB107" s="464">
        <f t="shared" si="117"/>
        <v>0.15</v>
      </c>
    </row>
    <row r="108" spans="1:54" ht="12.95" customHeight="1" x14ac:dyDescent="0.25">
      <c r="A108" s="301">
        <v>18</v>
      </c>
      <c r="B108" s="341">
        <v>5479</v>
      </c>
      <c r="C108" s="342">
        <v>600099105</v>
      </c>
      <c r="D108" s="301">
        <v>70910600</v>
      </c>
      <c r="E108" s="681" t="s">
        <v>819</v>
      </c>
      <c r="F108" s="341">
        <v>3233</v>
      </c>
      <c r="G108" s="365" t="s">
        <v>313</v>
      </c>
      <c r="H108" s="304" t="s">
        <v>277</v>
      </c>
      <c r="I108" s="463">
        <v>2180157</v>
      </c>
      <c r="J108" s="458">
        <v>1615837</v>
      </c>
      <c r="K108" s="458">
        <v>0</v>
      </c>
      <c r="L108" s="458">
        <v>546153</v>
      </c>
      <c r="M108" s="458">
        <v>16158</v>
      </c>
      <c r="N108" s="458">
        <v>2009</v>
      </c>
      <c r="O108" s="459">
        <v>3.5199999999999996</v>
      </c>
      <c r="P108" s="460">
        <v>2.5099999999999998</v>
      </c>
      <c r="Q108" s="469">
        <v>1.01</v>
      </c>
      <c r="R108" s="471">
        <f t="shared" si="79"/>
        <v>0</v>
      </c>
      <c r="S108" s="461">
        <v>0</v>
      </c>
      <c r="T108" s="461">
        <v>0</v>
      </c>
      <c r="U108" s="461">
        <v>0</v>
      </c>
      <c r="V108" s="461">
        <v>0</v>
      </c>
      <c r="W108" s="461">
        <f t="shared" si="84"/>
        <v>0</v>
      </c>
      <c r="X108" s="461">
        <v>0</v>
      </c>
      <c r="Y108" s="461">
        <v>0</v>
      </c>
      <c r="Z108" s="461">
        <v>0</v>
      </c>
      <c r="AA108" s="461">
        <f t="shared" si="80"/>
        <v>0</v>
      </c>
      <c r="AB108" s="461">
        <f t="shared" si="81"/>
        <v>0</v>
      </c>
      <c r="AC108" s="69">
        <f t="shared" si="82"/>
        <v>0</v>
      </c>
      <c r="AD108" s="69">
        <f t="shared" si="83"/>
        <v>0</v>
      </c>
      <c r="AE108" s="461">
        <v>0</v>
      </c>
      <c r="AF108" s="461">
        <v>0</v>
      </c>
      <c r="AG108" s="461">
        <f t="shared" si="85"/>
        <v>0</v>
      </c>
      <c r="AH108" s="461">
        <f t="shared" si="86"/>
        <v>0</v>
      </c>
      <c r="AI108" s="462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si="87"/>
        <v>0</v>
      </c>
      <c r="AR108" s="462">
        <f t="shared" si="88"/>
        <v>0</v>
      </c>
      <c r="AS108" s="464">
        <f t="shared" si="89"/>
        <v>0</v>
      </c>
      <c r="AT108" s="470">
        <f t="shared" si="111"/>
        <v>2180157</v>
      </c>
      <c r="AU108" s="461">
        <f t="shared" si="112"/>
        <v>1615837</v>
      </c>
      <c r="AV108" s="461">
        <f t="shared" si="113"/>
        <v>0</v>
      </c>
      <c r="AW108" s="461">
        <f t="shared" si="114"/>
        <v>546153</v>
      </c>
      <c r="AX108" s="461">
        <f t="shared" si="114"/>
        <v>16158</v>
      </c>
      <c r="AY108" s="461">
        <f t="shared" si="115"/>
        <v>2009</v>
      </c>
      <c r="AZ108" s="462">
        <f t="shared" si="116"/>
        <v>3.5199999999999996</v>
      </c>
      <c r="BA108" s="462">
        <f t="shared" si="117"/>
        <v>2.5099999999999998</v>
      </c>
      <c r="BB108" s="464">
        <f t="shared" si="117"/>
        <v>1.01</v>
      </c>
    </row>
    <row r="109" spans="1:54" ht="12.95" customHeight="1" x14ac:dyDescent="0.25">
      <c r="A109" s="311">
        <v>18</v>
      </c>
      <c r="B109" s="345">
        <v>5479</v>
      </c>
      <c r="C109" s="346">
        <v>600099105</v>
      </c>
      <c r="D109" s="345">
        <v>70910600</v>
      </c>
      <c r="E109" s="682" t="s">
        <v>820</v>
      </c>
      <c r="F109" s="345"/>
      <c r="G109" s="371"/>
      <c r="H109" s="372"/>
      <c r="I109" s="537">
        <v>22211574</v>
      </c>
      <c r="J109" s="533">
        <v>16241299</v>
      </c>
      <c r="K109" s="533">
        <v>30000</v>
      </c>
      <c r="L109" s="533">
        <v>5499700</v>
      </c>
      <c r="M109" s="533">
        <v>162413</v>
      </c>
      <c r="N109" s="533">
        <v>278162</v>
      </c>
      <c r="O109" s="534">
        <v>31.361299999999996</v>
      </c>
      <c r="P109" s="534">
        <v>22.881299999999996</v>
      </c>
      <c r="Q109" s="727">
        <v>8.48</v>
      </c>
      <c r="R109" s="537">
        <f t="shared" ref="R109:BB109" si="118">SUM(R102:R108)</f>
        <v>0</v>
      </c>
      <c r="S109" s="533">
        <f t="shared" si="118"/>
        <v>48274</v>
      </c>
      <c r="T109" s="533">
        <f t="shared" si="118"/>
        <v>0</v>
      </c>
      <c r="U109" s="533">
        <f t="shared" si="118"/>
        <v>0</v>
      </c>
      <c r="V109" s="533">
        <f t="shared" si="118"/>
        <v>0</v>
      </c>
      <c r="W109" s="533">
        <f t="shared" si="118"/>
        <v>48274</v>
      </c>
      <c r="X109" s="533">
        <f t="shared" si="118"/>
        <v>0</v>
      </c>
      <c r="Y109" s="533">
        <f t="shared" si="118"/>
        <v>0</v>
      </c>
      <c r="Z109" s="533">
        <f t="shared" si="118"/>
        <v>0</v>
      </c>
      <c r="AA109" s="533">
        <f t="shared" si="118"/>
        <v>0</v>
      </c>
      <c r="AB109" s="533">
        <f t="shared" si="118"/>
        <v>48274</v>
      </c>
      <c r="AC109" s="533">
        <f t="shared" si="118"/>
        <v>16317</v>
      </c>
      <c r="AD109" s="533">
        <f t="shared" si="118"/>
        <v>483</v>
      </c>
      <c r="AE109" s="533">
        <f t="shared" si="118"/>
        <v>500</v>
      </c>
      <c r="AF109" s="533">
        <f t="shared" si="118"/>
        <v>0</v>
      </c>
      <c r="AG109" s="533">
        <f t="shared" si="118"/>
        <v>500</v>
      </c>
      <c r="AH109" s="533">
        <f t="shared" si="118"/>
        <v>65574</v>
      </c>
      <c r="AI109" s="534">
        <f t="shared" si="118"/>
        <v>0</v>
      </c>
      <c r="AJ109" s="534">
        <f t="shared" si="118"/>
        <v>0</v>
      </c>
      <c r="AK109" s="534">
        <f t="shared" si="118"/>
        <v>0.11</v>
      </c>
      <c r="AL109" s="534">
        <f t="shared" si="118"/>
        <v>0</v>
      </c>
      <c r="AM109" s="534">
        <f t="shared" si="118"/>
        <v>0</v>
      </c>
      <c r="AN109" s="534">
        <f t="shared" si="118"/>
        <v>0</v>
      </c>
      <c r="AO109" s="534">
        <f t="shared" si="118"/>
        <v>0</v>
      </c>
      <c r="AP109" s="534">
        <f t="shared" si="118"/>
        <v>0</v>
      </c>
      <c r="AQ109" s="534">
        <f t="shared" si="118"/>
        <v>0.11</v>
      </c>
      <c r="AR109" s="534">
        <f t="shared" si="118"/>
        <v>0</v>
      </c>
      <c r="AS109" s="299">
        <f t="shared" si="118"/>
        <v>0.11</v>
      </c>
      <c r="AT109" s="539">
        <f t="shared" si="118"/>
        <v>22277148</v>
      </c>
      <c r="AU109" s="537">
        <f t="shared" si="118"/>
        <v>16289573</v>
      </c>
      <c r="AV109" s="537">
        <f t="shared" si="118"/>
        <v>30000</v>
      </c>
      <c r="AW109" s="537">
        <f t="shared" si="118"/>
        <v>5516017</v>
      </c>
      <c r="AX109" s="537">
        <f t="shared" si="118"/>
        <v>162896</v>
      </c>
      <c r="AY109" s="537">
        <f t="shared" si="118"/>
        <v>278662</v>
      </c>
      <c r="AZ109" s="778">
        <f t="shared" si="118"/>
        <v>31.471299999999996</v>
      </c>
      <c r="BA109" s="778">
        <f t="shared" si="118"/>
        <v>22.991300000000003</v>
      </c>
      <c r="BB109" s="778">
        <f t="shared" si="118"/>
        <v>8.48</v>
      </c>
    </row>
    <row r="110" spans="1:54" ht="12.95" customHeight="1" x14ac:dyDescent="0.25">
      <c r="A110" s="301">
        <v>19</v>
      </c>
      <c r="B110" s="341">
        <v>5442</v>
      </c>
      <c r="C110" s="342">
        <v>650030541</v>
      </c>
      <c r="D110" s="301">
        <v>75017512</v>
      </c>
      <c r="E110" s="369" t="s">
        <v>458</v>
      </c>
      <c r="F110" s="341">
        <v>3111</v>
      </c>
      <c r="G110" s="365" t="s">
        <v>320</v>
      </c>
      <c r="H110" s="304" t="s">
        <v>276</v>
      </c>
      <c r="I110" s="463">
        <v>2790018</v>
      </c>
      <c r="J110" s="458">
        <v>2057876</v>
      </c>
      <c r="K110" s="458">
        <v>0</v>
      </c>
      <c r="L110" s="458">
        <v>695563</v>
      </c>
      <c r="M110" s="458">
        <v>20579</v>
      </c>
      <c r="N110" s="458">
        <v>16000</v>
      </c>
      <c r="O110" s="459">
        <v>4.22</v>
      </c>
      <c r="P110" s="460">
        <v>3.5</v>
      </c>
      <c r="Q110" s="469">
        <v>0.72</v>
      </c>
      <c r="R110" s="471">
        <f t="shared" si="79"/>
        <v>0</v>
      </c>
      <c r="S110" s="461">
        <v>0</v>
      </c>
      <c r="T110" s="461">
        <v>0</v>
      </c>
      <c r="U110" s="461">
        <v>0</v>
      </c>
      <c r="V110" s="461">
        <v>0</v>
      </c>
      <c r="W110" s="461">
        <f t="shared" si="84"/>
        <v>0</v>
      </c>
      <c r="X110" s="461">
        <v>0</v>
      </c>
      <c r="Y110" s="461">
        <v>0</v>
      </c>
      <c r="Z110" s="461">
        <v>0</v>
      </c>
      <c r="AA110" s="461">
        <f t="shared" si="80"/>
        <v>0</v>
      </c>
      <c r="AB110" s="461">
        <f t="shared" si="81"/>
        <v>0</v>
      </c>
      <c r="AC110" s="69">
        <f t="shared" si="82"/>
        <v>0</v>
      </c>
      <c r="AD110" s="69">
        <f t="shared" si="83"/>
        <v>0</v>
      </c>
      <c r="AE110" s="461">
        <v>0</v>
      </c>
      <c r="AF110" s="461">
        <v>0</v>
      </c>
      <c r="AG110" s="461">
        <f t="shared" si="85"/>
        <v>0</v>
      </c>
      <c r="AH110" s="461">
        <f t="shared" si="86"/>
        <v>0</v>
      </c>
      <c r="AI110" s="462">
        <v>0</v>
      </c>
      <c r="AJ110" s="462">
        <v>0</v>
      </c>
      <c r="AK110" s="462">
        <v>0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si="87"/>
        <v>0</v>
      </c>
      <c r="AR110" s="462">
        <f t="shared" si="88"/>
        <v>0</v>
      </c>
      <c r="AS110" s="464">
        <f t="shared" si="89"/>
        <v>0</v>
      </c>
      <c r="AT110" s="470">
        <f t="shared" ref="AT110:AT115" si="119">I110+AH110</f>
        <v>2790018</v>
      </c>
      <c r="AU110" s="461">
        <f t="shared" ref="AU110:AU115" si="120">J110+W110</f>
        <v>2057876</v>
      </c>
      <c r="AV110" s="461">
        <f t="shared" ref="AV110:AV115" si="121">K110+AA110</f>
        <v>0</v>
      </c>
      <c r="AW110" s="461">
        <f t="shared" ref="AW110:AX115" si="122">L110+AC110</f>
        <v>695563</v>
      </c>
      <c r="AX110" s="461">
        <f t="shared" si="122"/>
        <v>20579</v>
      </c>
      <c r="AY110" s="461">
        <f t="shared" ref="AY110:AY115" si="123">N110+AG110</f>
        <v>16000</v>
      </c>
      <c r="AZ110" s="462">
        <f t="shared" ref="AZ110:AZ115" si="124">O110+AS110</f>
        <v>4.22</v>
      </c>
      <c r="BA110" s="462">
        <f t="shared" ref="BA110:BB115" si="125">P110+AQ110</f>
        <v>3.5</v>
      </c>
      <c r="BB110" s="464">
        <f t="shared" si="125"/>
        <v>0.72</v>
      </c>
    </row>
    <row r="111" spans="1:54" ht="12.95" customHeight="1" x14ac:dyDescent="0.25">
      <c r="A111" s="301">
        <v>19</v>
      </c>
      <c r="B111" s="341">
        <v>5442</v>
      </c>
      <c r="C111" s="342">
        <v>650030541</v>
      </c>
      <c r="D111" s="301">
        <v>75017512</v>
      </c>
      <c r="E111" s="369" t="s">
        <v>458</v>
      </c>
      <c r="F111" s="341">
        <v>3113</v>
      </c>
      <c r="G111" s="365" t="s">
        <v>324</v>
      </c>
      <c r="H111" s="304" t="s">
        <v>276</v>
      </c>
      <c r="I111" s="463">
        <v>11002162</v>
      </c>
      <c r="J111" s="458">
        <v>8016502</v>
      </c>
      <c r="K111" s="458">
        <v>25200</v>
      </c>
      <c r="L111" s="458">
        <v>2718095</v>
      </c>
      <c r="M111" s="458">
        <v>80165</v>
      </c>
      <c r="N111" s="458">
        <v>162200</v>
      </c>
      <c r="O111" s="459">
        <v>14.6898</v>
      </c>
      <c r="P111" s="460">
        <v>11.5998</v>
      </c>
      <c r="Q111" s="469">
        <v>3.0900000000000003</v>
      </c>
      <c r="R111" s="471">
        <f t="shared" si="79"/>
        <v>-4680</v>
      </c>
      <c r="S111" s="461">
        <v>0</v>
      </c>
      <c r="T111" s="461">
        <v>0</v>
      </c>
      <c r="U111" s="461">
        <v>0</v>
      </c>
      <c r="V111" s="461">
        <v>0</v>
      </c>
      <c r="W111" s="461">
        <f t="shared" si="84"/>
        <v>-4680</v>
      </c>
      <c r="X111" s="461">
        <v>4680</v>
      </c>
      <c r="Y111" s="461">
        <v>0</v>
      </c>
      <c r="Z111" s="461">
        <v>0</v>
      </c>
      <c r="AA111" s="461">
        <f t="shared" si="80"/>
        <v>4680</v>
      </c>
      <c r="AB111" s="461">
        <f t="shared" si="81"/>
        <v>0</v>
      </c>
      <c r="AC111" s="69">
        <f t="shared" si="82"/>
        <v>0</v>
      </c>
      <c r="AD111" s="69">
        <f t="shared" si="83"/>
        <v>-47</v>
      </c>
      <c r="AE111" s="461">
        <v>0</v>
      </c>
      <c r="AF111" s="461">
        <v>0</v>
      </c>
      <c r="AG111" s="461">
        <f t="shared" si="85"/>
        <v>0</v>
      </c>
      <c r="AH111" s="461">
        <f t="shared" si="86"/>
        <v>-47</v>
      </c>
      <c r="AI111" s="462">
        <v>0</v>
      </c>
      <c r="AJ111" s="462">
        <v>0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si="87"/>
        <v>0</v>
      </c>
      <c r="AR111" s="462">
        <f t="shared" si="88"/>
        <v>0</v>
      </c>
      <c r="AS111" s="464">
        <f t="shared" si="89"/>
        <v>0</v>
      </c>
      <c r="AT111" s="470">
        <f t="shared" si="119"/>
        <v>11002115</v>
      </c>
      <c r="AU111" s="461">
        <f t="shared" si="120"/>
        <v>8011822</v>
      </c>
      <c r="AV111" s="461">
        <f t="shared" si="121"/>
        <v>29880</v>
      </c>
      <c r="AW111" s="461">
        <f t="shared" si="122"/>
        <v>2718095</v>
      </c>
      <c r="AX111" s="461">
        <f t="shared" si="122"/>
        <v>80118</v>
      </c>
      <c r="AY111" s="461">
        <f t="shared" si="123"/>
        <v>162200</v>
      </c>
      <c r="AZ111" s="462">
        <f t="shared" si="124"/>
        <v>14.6898</v>
      </c>
      <c r="BA111" s="462">
        <f t="shared" si="125"/>
        <v>11.5998</v>
      </c>
      <c r="BB111" s="464">
        <f t="shared" si="125"/>
        <v>3.0900000000000003</v>
      </c>
    </row>
    <row r="112" spans="1:54" ht="12.95" customHeight="1" x14ac:dyDescent="0.25">
      <c r="A112" s="301">
        <v>19</v>
      </c>
      <c r="B112" s="341">
        <v>5442</v>
      </c>
      <c r="C112" s="342">
        <v>650030541</v>
      </c>
      <c r="D112" s="301">
        <v>75017512</v>
      </c>
      <c r="E112" s="369" t="s">
        <v>458</v>
      </c>
      <c r="F112" s="341">
        <v>3113</v>
      </c>
      <c r="G112" s="304" t="s">
        <v>307</v>
      </c>
      <c r="H112" s="304" t="s">
        <v>277</v>
      </c>
      <c r="I112" s="463">
        <v>1094943</v>
      </c>
      <c r="J112" s="458">
        <v>812272</v>
      </c>
      <c r="K112" s="458">
        <v>0</v>
      </c>
      <c r="L112" s="458">
        <v>274548</v>
      </c>
      <c r="M112" s="458">
        <v>8123</v>
      </c>
      <c r="N112" s="458">
        <v>0</v>
      </c>
      <c r="O112" s="459">
        <v>2.33</v>
      </c>
      <c r="P112" s="460">
        <v>2.33</v>
      </c>
      <c r="Q112" s="469">
        <v>0</v>
      </c>
      <c r="R112" s="471">
        <f t="shared" si="79"/>
        <v>0</v>
      </c>
      <c r="S112" s="461">
        <v>-57741</v>
      </c>
      <c r="T112" s="461">
        <v>0</v>
      </c>
      <c r="U112" s="461">
        <v>0</v>
      </c>
      <c r="V112" s="461">
        <v>0</v>
      </c>
      <c r="W112" s="461">
        <f t="shared" si="84"/>
        <v>-57741</v>
      </c>
      <c r="X112" s="461">
        <v>0</v>
      </c>
      <c r="Y112" s="461">
        <v>0</v>
      </c>
      <c r="Z112" s="461">
        <v>0</v>
      </c>
      <c r="AA112" s="461">
        <f t="shared" si="80"/>
        <v>0</v>
      </c>
      <c r="AB112" s="461">
        <f t="shared" si="81"/>
        <v>-57741</v>
      </c>
      <c r="AC112" s="69">
        <f t="shared" si="82"/>
        <v>-19516</v>
      </c>
      <c r="AD112" s="69">
        <f t="shared" si="83"/>
        <v>-577</v>
      </c>
      <c r="AE112" s="461">
        <v>0</v>
      </c>
      <c r="AF112" s="461">
        <v>0</v>
      </c>
      <c r="AG112" s="461">
        <f t="shared" si="85"/>
        <v>0</v>
      </c>
      <c r="AH112" s="461">
        <f t="shared" si="86"/>
        <v>-77834</v>
      </c>
      <c r="AI112" s="462">
        <v>0</v>
      </c>
      <c r="AJ112" s="462">
        <v>0</v>
      </c>
      <c r="AK112" s="462">
        <v>-0.17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87"/>
        <v>-0.17</v>
      </c>
      <c r="AR112" s="462">
        <f t="shared" si="88"/>
        <v>0</v>
      </c>
      <c r="AS112" s="464">
        <f t="shared" si="89"/>
        <v>-0.17</v>
      </c>
      <c r="AT112" s="470">
        <f t="shared" si="119"/>
        <v>1017109</v>
      </c>
      <c r="AU112" s="461">
        <f t="shared" si="120"/>
        <v>754531</v>
      </c>
      <c r="AV112" s="461">
        <f t="shared" si="121"/>
        <v>0</v>
      </c>
      <c r="AW112" s="461">
        <f t="shared" si="122"/>
        <v>255032</v>
      </c>
      <c r="AX112" s="461">
        <f t="shared" si="122"/>
        <v>7546</v>
      </c>
      <c r="AY112" s="461">
        <f t="shared" si="123"/>
        <v>0</v>
      </c>
      <c r="AZ112" s="462">
        <f t="shared" si="124"/>
        <v>2.16</v>
      </c>
      <c r="BA112" s="462">
        <f t="shared" si="125"/>
        <v>2.16</v>
      </c>
      <c r="BB112" s="464">
        <f t="shared" si="125"/>
        <v>0</v>
      </c>
    </row>
    <row r="113" spans="1:54" ht="12.95" customHeight="1" x14ac:dyDescent="0.25">
      <c r="A113" s="301">
        <v>19</v>
      </c>
      <c r="B113" s="341">
        <v>5442</v>
      </c>
      <c r="C113" s="342">
        <v>650030541</v>
      </c>
      <c r="D113" s="301">
        <v>75017512</v>
      </c>
      <c r="E113" s="369" t="s">
        <v>458</v>
      </c>
      <c r="F113" s="341">
        <v>3141</v>
      </c>
      <c r="G113" s="365" t="s">
        <v>310</v>
      </c>
      <c r="H113" s="304" t="s">
        <v>277</v>
      </c>
      <c r="I113" s="463">
        <v>223077</v>
      </c>
      <c r="J113" s="458">
        <v>164478</v>
      </c>
      <c r="K113" s="458">
        <v>0</v>
      </c>
      <c r="L113" s="458">
        <v>55594</v>
      </c>
      <c r="M113" s="458">
        <v>1645</v>
      </c>
      <c r="N113" s="458">
        <v>1360</v>
      </c>
      <c r="O113" s="459">
        <v>0.53</v>
      </c>
      <c r="P113" s="460">
        <v>0</v>
      </c>
      <c r="Q113" s="469">
        <v>0.53</v>
      </c>
      <c r="R113" s="471">
        <f t="shared" si="79"/>
        <v>0</v>
      </c>
      <c r="S113" s="461">
        <v>0</v>
      </c>
      <c r="T113" s="461">
        <v>0</v>
      </c>
      <c r="U113" s="461">
        <v>0</v>
      </c>
      <c r="V113" s="461">
        <v>0</v>
      </c>
      <c r="W113" s="461">
        <f t="shared" si="84"/>
        <v>0</v>
      </c>
      <c r="X113" s="461">
        <v>0</v>
      </c>
      <c r="Y113" s="461">
        <v>0</v>
      </c>
      <c r="Z113" s="461">
        <v>0</v>
      </c>
      <c r="AA113" s="461">
        <f t="shared" si="80"/>
        <v>0</v>
      </c>
      <c r="AB113" s="461">
        <f t="shared" si="81"/>
        <v>0</v>
      </c>
      <c r="AC113" s="69">
        <f t="shared" si="82"/>
        <v>0</v>
      </c>
      <c r="AD113" s="69">
        <f t="shared" si="83"/>
        <v>0</v>
      </c>
      <c r="AE113" s="461">
        <v>0</v>
      </c>
      <c r="AF113" s="461">
        <v>0</v>
      </c>
      <c r="AG113" s="461">
        <f t="shared" si="85"/>
        <v>0</v>
      </c>
      <c r="AH113" s="461">
        <f t="shared" si="86"/>
        <v>0</v>
      </c>
      <c r="AI113" s="462">
        <v>0</v>
      </c>
      <c r="AJ113" s="462">
        <v>0</v>
      </c>
      <c r="AK113" s="462">
        <v>0</v>
      </c>
      <c r="AL113" s="462">
        <v>0</v>
      </c>
      <c r="AM113" s="462">
        <v>0</v>
      </c>
      <c r="AN113" s="462">
        <v>0</v>
      </c>
      <c r="AO113" s="462">
        <v>0</v>
      </c>
      <c r="AP113" s="462">
        <v>0</v>
      </c>
      <c r="AQ113" s="462">
        <f t="shared" si="87"/>
        <v>0</v>
      </c>
      <c r="AR113" s="462">
        <f t="shared" si="88"/>
        <v>0</v>
      </c>
      <c r="AS113" s="464">
        <f t="shared" si="89"/>
        <v>0</v>
      </c>
      <c r="AT113" s="470">
        <f t="shared" si="119"/>
        <v>223077</v>
      </c>
      <c r="AU113" s="461">
        <f t="shared" si="120"/>
        <v>164478</v>
      </c>
      <c r="AV113" s="461">
        <f t="shared" si="121"/>
        <v>0</v>
      </c>
      <c r="AW113" s="461">
        <f t="shared" si="122"/>
        <v>55594</v>
      </c>
      <c r="AX113" s="461">
        <f t="shared" si="122"/>
        <v>1645</v>
      </c>
      <c r="AY113" s="461">
        <f t="shared" si="123"/>
        <v>1360</v>
      </c>
      <c r="AZ113" s="462">
        <f t="shared" si="124"/>
        <v>0.53</v>
      </c>
      <c r="BA113" s="462">
        <f t="shared" si="125"/>
        <v>0</v>
      </c>
      <c r="BB113" s="464">
        <f t="shared" si="125"/>
        <v>0.53</v>
      </c>
    </row>
    <row r="114" spans="1:54" ht="12.95" customHeight="1" x14ac:dyDescent="0.25">
      <c r="A114" s="301">
        <v>19</v>
      </c>
      <c r="B114" s="341">
        <v>5442</v>
      </c>
      <c r="C114" s="342">
        <v>650030541</v>
      </c>
      <c r="D114" s="301">
        <v>75017512</v>
      </c>
      <c r="E114" s="369" t="s">
        <v>458</v>
      </c>
      <c r="F114" s="341">
        <v>3143</v>
      </c>
      <c r="G114" s="304" t="s">
        <v>614</v>
      </c>
      <c r="H114" s="304" t="s">
        <v>276</v>
      </c>
      <c r="I114" s="463">
        <v>960842</v>
      </c>
      <c r="J114" s="458">
        <v>712791</v>
      </c>
      <c r="K114" s="458">
        <v>0</v>
      </c>
      <c r="L114" s="458">
        <v>240923</v>
      </c>
      <c r="M114" s="458">
        <v>7128</v>
      </c>
      <c r="N114" s="458">
        <v>0</v>
      </c>
      <c r="O114" s="459">
        <v>1.633</v>
      </c>
      <c r="P114" s="460">
        <v>1.633</v>
      </c>
      <c r="Q114" s="469">
        <v>0</v>
      </c>
      <c r="R114" s="471">
        <f t="shared" si="79"/>
        <v>0</v>
      </c>
      <c r="S114" s="461">
        <v>0</v>
      </c>
      <c r="T114" s="461">
        <v>0</v>
      </c>
      <c r="U114" s="461">
        <v>0</v>
      </c>
      <c r="V114" s="461">
        <v>0</v>
      </c>
      <c r="W114" s="461">
        <f t="shared" si="84"/>
        <v>0</v>
      </c>
      <c r="X114" s="461">
        <v>0</v>
      </c>
      <c r="Y114" s="461">
        <v>0</v>
      </c>
      <c r="Z114" s="461">
        <v>0</v>
      </c>
      <c r="AA114" s="461">
        <f t="shared" si="80"/>
        <v>0</v>
      </c>
      <c r="AB114" s="461">
        <f t="shared" si="81"/>
        <v>0</v>
      </c>
      <c r="AC114" s="69">
        <f t="shared" si="82"/>
        <v>0</v>
      </c>
      <c r="AD114" s="69">
        <f t="shared" si="83"/>
        <v>0</v>
      </c>
      <c r="AE114" s="461">
        <v>0</v>
      </c>
      <c r="AF114" s="461">
        <v>0</v>
      </c>
      <c r="AG114" s="461">
        <f t="shared" si="85"/>
        <v>0</v>
      </c>
      <c r="AH114" s="461">
        <f t="shared" si="86"/>
        <v>0</v>
      </c>
      <c r="AI114" s="462">
        <v>0</v>
      </c>
      <c r="AJ114" s="462">
        <v>0</v>
      </c>
      <c r="AK114" s="462">
        <v>0</v>
      </c>
      <c r="AL114" s="462">
        <v>0</v>
      </c>
      <c r="AM114" s="462">
        <v>0</v>
      </c>
      <c r="AN114" s="462">
        <v>0</v>
      </c>
      <c r="AO114" s="462">
        <v>0</v>
      </c>
      <c r="AP114" s="462">
        <v>0</v>
      </c>
      <c r="AQ114" s="462">
        <f t="shared" si="87"/>
        <v>0</v>
      </c>
      <c r="AR114" s="462">
        <f t="shared" si="88"/>
        <v>0</v>
      </c>
      <c r="AS114" s="464">
        <f t="shared" si="89"/>
        <v>0</v>
      </c>
      <c r="AT114" s="470">
        <f t="shared" si="119"/>
        <v>960842</v>
      </c>
      <c r="AU114" s="461">
        <f t="shared" si="120"/>
        <v>712791</v>
      </c>
      <c r="AV114" s="461">
        <f t="shared" si="121"/>
        <v>0</v>
      </c>
      <c r="AW114" s="461">
        <f t="shared" si="122"/>
        <v>240923</v>
      </c>
      <c r="AX114" s="461">
        <f t="shared" si="122"/>
        <v>7128</v>
      </c>
      <c r="AY114" s="461">
        <f t="shared" si="123"/>
        <v>0</v>
      </c>
      <c r="AZ114" s="462">
        <f t="shared" si="124"/>
        <v>1.633</v>
      </c>
      <c r="BA114" s="462">
        <f t="shared" si="125"/>
        <v>1.633</v>
      </c>
      <c r="BB114" s="464">
        <f t="shared" si="125"/>
        <v>0</v>
      </c>
    </row>
    <row r="115" spans="1:54" ht="12.95" customHeight="1" x14ac:dyDescent="0.25">
      <c r="A115" s="301">
        <v>19</v>
      </c>
      <c r="B115" s="341">
        <v>5442</v>
      </c>
      <c r="C115" s="342">
        <v>650030541</v>
      </c>
      <c r="D115" s="301">
        <v>75017512</v>
      </c>
      <c r="E115" s="369" t="s">
        <v>458</v>
      </c>
      <c r="F115" s="341">
        <v>3143</v>
      </c>
      <c r="G115" s="304" t="s">
        <v>615</v>
      </c>
      <c r="H115" s="304" t="s">
        <v>277</v>
      </c>
      <c r="I115" s="463">
        <v>29321</v>
      </c>
      <c r="J115" s="458">
        <v>20950</v>
      </c>
      <c r="K115" s="458">
        <v>0</v>
      </c>
      <c r="L115" s="458">
        <v>7081</v>
      </c>
      <c r="M115" s="458">
        <v>210</v>
      </c>
      <c r="N115" s="458">
        <v>1080</v>
      </c>
      <c r="O115" s="459">
        <v>0.08</v>
      </c>
      <c r="P115" s="460">
        <v>0</v>
      </c>
      <c r="Q115" s="469">
        <v>0.08</v>
      </c>
      <c r="R115" s="471">
        <f t="shared" si="79"/>
        <v>0</v>
      </c>
      <c r="S115" s="461">
        <v>0</v>
      </c>
      <c r="T115" s="461">
        <v>0</v>
      </c>
      <c r="U115" s="461">
        <v>0</v>
      </c>
      <c r="V115" s="461">
        <v>0</v>
      </c>
      <c r="W115" s="461">
        <f t="shared" si="84"/>
        <v>0</v>
      </c>
      <c r="X115" s="461">
        <v>0</v>
      </c>
      <c r="Y115" s="461">
        <v>0</v>
      </c>
      <c r="Z115" s="461">
        <v>0</v>
      </c>
      <c r="AA115" s="461">
        <f t="shared" si="80"/>
        <v>0</v>
      </c>
      <c r="AB115" s="461">
        <f t="shared" si="81"/>
        <v>0</v>
      </c>
      <c r="AC115" s="69">
        <f t="shared" si="82"/>
        <v>0</v>
      </c>
      <c r="AD115" s="69">
        <f t="shared" si="83"/>
        <v>0</v>
      </c>
      <c r="AE115" s="461">
        <v>0</v>
      </c>
      <c r="AF115" s="461">
        <v>0</v>
      </c>
      <c r="AG115" s="461">
        <f t="shared" si="85"/>
        <v>0</v>
      </c>
      <c r="AH115" s="461">
        <f t="shared" si="86"/>
        <v>0</v>
      </c>
      <c r="AI115" s="462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si="87"/>
        <v>0</v>
      </c>
      <c r="AR115" s="462">
        <f t="shared" si="88"/>
        <v>0</v>
      </c>
      <c r="AS115" s="464">
        <f t="shared" si="89"/>
        <v>0</v>
      </c>
      <c r="AT115" s="470">
        <f t="shared" si="119"/>
        <v>29321</v>
      </c>
      <c r="AU115" s="461">
        <f t="shared" si="120"/>
        <v>20950</v>
      </c>
      <c r="AV115" s="461">
        <f t="shared" si="121"/>
        <v>0</v>
      </c>
      <c r="AW115" s="461">
        <f t="shared" si="122"/>
        <v>7081</v>
      </c>
      <c r="AX115" s="461">
        <f t="shared" si="122"/>
        <v>210</v>
      </c>
      <c r="AY115" s="461">
        <f t="shared" si="123"/>
        <v>1080</v>
      </c>
      <c r="AZ115" s="462">
        <f t="shared" si="124"/>
        <v>0.08</v>
      </c>
      <c r="BA115" s="462">
        <f t="shared" si="125"/>
        <v>0</v>
      </c>
      <c r="BB115" s="464">
        <f t="shared" si="125"/>
        <v>0.08</v>
      </c>
    </row>
    <row r="116" spans="1:54" ht="12.95" customHeight="1" x14ac:dyDescent="0.25">
      <c r="A116" s="311">
        <v>19</v>
      </c>
      <c r="B116" s="345">
        <v>5442</v>
      </c>
      <c r="C116" s="346">
        <v>650030541</v>
      </c>
      <c r="D116" s="345">
        <v>75017512</v>
      </c>
      <c r="E116" s="370" t="s">
        <v>459</v>
      </c>
      <c r="F116" s="345"/>
      <c r="G116" s="371"/>
      <c r="H116" s="372"/>
      <c r="I116" s="561">
        <v>16100363</v>
      </c>
      <c r="J116" s="559">
        <v>11784869</v>
      </c>
      <c r="K116" s="559">
        <v>25200</v>
      </c>
      <c r="L116" s="559">
        <v>3991804</v>
      </c>
      <c r="M116" s="559">
        <v>117850</v>
      </c>
      <c r="N116" s="559">
        <v>180640</v>
      </c>
      <c r="O116" s="560">
        <v>23.482800000000001</v>
      </c>
      <c r="P116" s="560">
        <v>19.062799999999999</v>
      </c>
      <c r="Q116" s="728">
        <v>4.4200000000000008</v>
      </c>
      <c r="R116" s="561">
        <f t="shared" ref="R116:BB116" si="126">SUM(R110:R115)</f>
        <v>-4680</v>
      </c>
      <c r="S116" s="559">
        <f t="shared" si="126"/>
        <v>-57741</v>
      </c>
      <c r="T116" s="559">
        <f t="shared" si="126"/>
        <v>0</v>
      </c>
      <c r="U116" s="559">
        <f t="shared" si="126"/>
        <v>0</v>
      </c>
      <c r="V116" s="559">
        <f t="shared" si="126"/>
        <v>0</v>
      </c>
      <c r="W116" s="559">
        <f t="shared" si="126"/>
        <v>-62421</v>
      </c>
      <c r="X116" s="559">
        <f t="shared" si="126"/>
        <v>4680</v>
      </c>
      <c r="Y116" s="559">
        <f t="shared" si="126"/>
        <v>0</v>
      </c>
      <c r="Z116" s="559">
        <f t="shared" si="126"/>
        <v>0</v>
      </c>
      <c r="AA116" s="559">
        <f t="shared" si="126"/>
        <v>4680</v>
      </c>
      <c r="AB116" s="559">
        <f t="shared" si="126"/>
        <v>-57741</v>
      </c>
      <c r="AC116" s="559">
        <f t="shared" si="126"/>
        <v>-19516</v>
      </c>
      <c r="AD116" s="559">
        <f t="shared" si="126"/>
        <v>-624</v>
      </c>
      <c r="AE116" s="559">
        <f t="shared" si="126"/>
        <v>0</v>
      </c>
      <c r="AF116" s="559">
        <f t="shared" si="126"/>
        <v>0</v>
      </c>
      <c r="AG116" s="559">
        <f t="shared" si="126"/>
        <v>0</v>
      </c>
      <c r="AH116" s="559">
        <f t="shared" si="126"/>
        <v>-77881</v>
      </c>
      <c r="AI116" s="560">
        <f t="shared" si="126"/>
        <v>0</v>
      </c>
      <c r="AJ116" s="560">
        <f t="shared" si="126"/>
        <v>0</v>
      </c>
      <c r="AK116" s="560">
        <f t="shared" si="126"/>
        <v>-0.17</v>
      </c>
      <c r="AL116" s="560">
        <f t="shared" si="126"/>
        <v>0</v>
      </c>
      <c r="AM116" s="560">
        <f t="shared" si="126"/>
        <v>0</v>
      </c>
      <c r="AN116" s="560">
        <f t="shared" si="126"/>
        <v>0</v>
      </c>
      <c r="AO116" s="560">
        <f t="shared" si="126"/>
        <v>0</v>
      </c>
      <c r="AP116" s="560">
        <f t="shared" si="126"/>
        <v>0</v>
      </c>
      <c r="AQ116" s="560">
        <f t="shared" si="126"/>
        <v>-0.17</v>
      </c>
      <c r="AR116" s="560">
        <f t="shared" si="126"/>
        <v>0</v>
      </c>
      <c r="AS116" s="373">
        <f t="shared" si="126"/>
        <v>-0.17</v>
      </c>
      <c r="AT116" s="562">
        <f t="shared" si="126"/>
        <v>16022482</v>
      </c>
      <c r="AU116" s="559">
        <f t="shared" si="126"/>
        <v>11722448</v>
      </c>
      <c r="AV116" s="559">
        <f t="shared" si="126"/>
        <v>29880</v>
      </c>
      <c r="AW116" s="559">
        <f t="shared" si="126"/>
        <v>3972288</v>
      </c>
      <c r="AX116" s="559">
        <f t="shared" si="126"/>
        <v>117226</v>
      </c>
      <c r="AY116" s="559">
        <f t="shared" si="126"/>
        <v>180640</v>
      </c>
      <c r="AZ116" s="560">
        <f t="shared" si="126"/>
        <v>23.312799999999999</v>
      </c>
      <c r="BA116" s="560">
        <f t="shared" si="126"/>
        <v>18.892799999999998</v>
      </c>
      <c r="BB116" s="373">
        <f t="shared" si="126"/>
        <v>4.4200000000000008</v>
      </c>
    </row>
    <row r="117" spans="1:54" ht="12.95" customHeight="1" x14ac:dyDescent="0.25">
      <c r="A117" s="301">
        <v>20</v>
      </c>
      <c r="B117" s="341">
        <v>5453</v>
      </c>
      <c r="C117" s="342">
        <v>600099211</v>
      </c>
      <c r="D117" s="301">
        <v>854760</v>
      </c>
      <c r="E117" s="369" t="s">
        <v>460</v>
      </c>
      <c r="F117" s="341">
        <v>3111</v>
      </c>
      <c r="G117" s="365" t="s">
        <v>320</v>
      </c>
      <c r="H117" s="304" t="s">
        <v>276</v>
      </c>
      <c r="I117" s="463">
        <v>6421207</v>
      </c>
      <c r="J117" s="458">
        <v>4736503</v>
      </c>
      <c r="K117" s="458">
        <v>0</v>
      </c>
      <c r="L117" s="458">
        <v>1600938</v>
      </c>
      <c r="M117" s="458">
        <v>47366</v>
      </c>
      <c r="N117" s="458">
        <v>36400</v>
      </c>
      <c r="O117" s="459">
        <v>9.6</v>
      </c>
      <c r="P117" s="460">
        <v>8</v>
      </c>
      <c r="Q117" s="469">
        <v>1.6</v>
      </c>
      <c r="R117" s="471">
        <f t="shared" si="79"/>
        <v>0</v>
      </c>
      <c r="S117" s="461">
        <v>0</v>
      </c>
      <c r="T117" s="461">
        <v>0</v>
      </c>
      <c r="U117" s="461">
        <v>0</v>
      </c>
      <c r="V117" s="461">
        <v>0</v>
      </c>
      <c r="W117" s="461">
        <f t="shared" si="84"/>
        <v>0</v>
      </c>
      <c r="X117" s="461">
        <v>0</v>
      </c>
      <c r="Y117" s="461">
        <v>0</v>
      </c>
      <c r="Z117" s="461">
        <v>0</v>
      </c>
      <c r="AA117" s="461">
        <f t="shared" si="80"/>
        <v>0</v>
      </c>
      <c r="AB117" s="461">
        <f t="shared" si="81"/>
        <v>0</v>
      </c>
      <c r="AC117" s="69">
        <f t="shared" si="82"/>
        <v>0</v>
      </c>
      <c r="AD117" s="69">
        <f t="shared" si="83"/>
        <v>0</v>
      </c>
      <c r="AE117" s="461">
        <v>0</v>
      </c>
      <c r="AF117" s="461">
        <v>0</v>
      </c>
      <c r="AG117" s="461">
        <f t="shared" si="85"/>
        <v>0</v>
      </c>
      <c r="AH117" s="461">
        <f t="shared" si="86"/>
        <v>0</v>
      </c>
      <c r="AI117" s="462">
        <v>0</v>
      </c>
      <c r="AJ117" s="462">
        <v>0</v>
      </c>
      <c r="AK117" s="462">
        <v>0</v>
      </c>
      <c r="AL117" s="462">
        <v>0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si="87"/>
        <v>0</v>
      </c>
      <c r="AR117" s="462">
        <f t="shared" si="88"/>
        <v>0</v>
      </c>
      <c r="AS117" s="464">
        <f t="shared" si="89"/>
        <v>0</v>
      </c>
      <c r="AT117" s="470">
        <f t="shared" ref="AT117:AT123" si="127">I117+AH117</f>
        <v>6421207</v>
      </c>
      <c r="AU117" s="461">
        <f t="shared" ref="AU117:AU123" si="128">J117+W117</f>
        <v>4736503</v>
      </c>
      <c r="AV117" s="461">
        <f t="shared" ref="AV117:AV123" si="129">K117+AA117</f>
        <v>0</v>
      </c>
      <c r="AW117" s="461">
        <f t="shared" ref="AW117:AX123" si="130">L117+AC117</f>
        <v>1600938</v>
      </c>
      <c r="AX117" s="461">
        <f t="shared" si="130"/>
        <v>47366</v>
      </c>
      <c r="AY117" s="461">
        <f t="shared" ref="AY117:AY123" si="131">N117+AG117</f>
        <v>36400</v>
      </c>
      <c r="AZ117" s="462">
        <f t="shared" ref="AZ117:AZ123" si="132">O117+AS117</f>
        <v>9.6</v>
      </c>
      <c r="BA117" s="462">
        <f t="shared" ref="BA117:BB123" si="133">P117+AQ117</f>
        <v>8</v>
      </c>
      <c r="BB117" s="464">
        <f t="shared" si="133"/>
        <v>1.6</v>
      </c>
    </row>
    <row r="118" spans="1:54" ht="12.95" customHeight="1" x14ac:dyDescent="0.25">
      <c r="A118" s="301">
        <v>20</v>
      </c>
      <c r="B118" s="341">
        <v>5453</v>
      </c>
      <c r="C118" s="342">
        <v>600099211</v>
      </c>
      <c r="D118" s="301">
        <v>854760</v>
      </c>
      <c r="E118" s="369" t="s">
        <v>460</v>
      </c>
      <c r="F118" s="341">
        <v>3113</v>
      </c>
      <c r="G118" s="365" t="s">
        <v>324</v>
      </c>
      <c r="H118" s="304" t="s">
        <v>276</v>
      </c>
      <c r="I118" s="463">
        <v>21184724</v>
      </c>
      <c r="J118" s="458">
        <v>15428039</v>
      </c>
      <c r="K118" s="458">
        <v>23000</v>
      </c>
      <c r="L118" s="458">
        <v>5222451</v>
      </c>
      <c r="M118" s="458">
        <v>154279</v>
      </c>
      <c r="N118" s="458">
        <v>356955</v>
      </c>
      <c r="O118" s="459">
        <v>27.514499999999998</v>
      </c>
      <c r="P118" s="460">
        <v>21.434499999999996</v>
      </c>
      <c r="Q118" s="469">
        <v>6.08</v>
      </c>
      <c r="R118" s="471">
        <f t="shared" si="79"/>
        <v>23000</v>
      </c>
      <c r="S118" s="461">
        <v>0</v>
      </c>
      <c r="T118" s="461">
        <v>-155724</v>
      </c>
      <c r="U118" s="461">
        <v>0</v>
      </c>
      <c r="V118" s="461">
        <v>0</v>
      </c>
      <c r="W118" s="461">
        <f t="shared" si="84"/>
        <v>-132724</v>
      </c>
      <c r="X118" s="461">
        <v>-23000</v>
      </c>
      <c r="Y118" s="461">
        <v>0</v>
      </c>
      <c r="Z118" s="461">
        <v>0</v>
      </c>
      <c r="AA118" s="461">
        <f t="shared" si="80"/>
        <v>-23000</v>
      </c>
      <c r="AB118" s="461">
        <f t="shared" si="81"/>
        <v>-155724</v>
      </c>
      <c r="AC118" s="69">
        <f t="shared" si="82"/>
        <v>-52635</v>
      </c>
      <c r="AD118" s="69">
        <f t="shared" si="83"/>
        <v>-1327</v>
      </c>
      <c r="AE118" s="461">
        <v>0</v>
      </c>
      <c r="AF118" s="461">
        <v>0</v>
      </c>
      <c r="AG118" s="461">
        <f t="shared" si="85"/>
        <v>0</v>
      </c>
      <c r="AH118" s="461">
        <f t="shared" si="86"/>
        <v>-209686</v>
      </c>
      <c r="AI118" s="462">
        <v>0</v>
      </c>
      <c r="AJ118" s="462">
        <v>0</v>
      </c>
      <c r="AK118" s="462">
        <v>0</v>
      </c>
      <c r="AL118" s="462">
        <v>-0.33</v>
      </c>
      <c r="AM118" s="462">
        <v>0</v>
      </c>
      <c r="AN118" s="462">
        <v>0</v>
      </c>
      <c r="AO118" s="462">
        <v>0</v>
      </c>
      <c r="AP118" s="462">
        <v>0</v>
      </c>
      <c r="AQ118" s="462">
        <f t="shared" si="87"/>
        <v>-0.33</v>
      </c>
      <c r="AR118" s="462">
        <f t="shared" si="88"/>
        <v>0</v>
      </c>
      <c r="AS118" s="464">
        <f t="shared" si="89"/>
        <v>-0.33</v>
      </c>
      <c r="AT118" s="470">
        <f t="shared" si="127"/>
        <v>20975038</v>
      </c>
      <c r="AU118" s="461">
        <f t="shared" si="128"/>
        <v>15295315</v>
      </c>
      <c r="AV118" s="461">
        <f t="shared" si="129"/>
        <v>0</v>
      </c>
      <c r="AW118" s="461">
        <f t="shared" si="130"/>
        <v>5169816</v>
      </c>
      <c r="AX118" s="461">
        <f t="shared" si="130"/>
        <v>152952</v>
      </c>
      <c r="AY118" s="461">
        <f t="shared" si="131"/>
        <v>356955</v>
      </c>
      <c r="AZ118" s="462">
        <f t="shared" si="132"/>
        <v>27.1845</v>
      </c>
      <c r="BA118" s="462">
        <f t="shared" si="133"/>
        <v>21.104499999999998</v>
      </c>
      <c r="BB118" s="464">
        <f t="shared" si="133"/>
        <v>6.08</v>
      </c>
    </row>
    <row r="119" spans="1:54" ht="12.95" customHeight="1" x14ac:dyDescent="0.25">
      <c r="A119" s="301">
        <v>20</v>
      </c>
      <c r="B119" s="341">
        <v>5453</v>
      </c>
      <c r="C119" s="342">
        <v>600099211</v>
      </c>
      <c r="D119" s="301">
        <v>854760</v>
      </c>
      <c r="E119" s="369" t="s">
        <v>460</v>
      </c>
      <c r="F119" s="341">
        <v>3113</v>
      </c>
      <c r="G119" s="304" t="s">
        <v>307</v>
      </c>
      <c r="H119" s="304" t="s">
        <v>277</v>
      </c>
      <c r="I119" s="463">
        <v>1458805</v>
      </c>
      <c r="J119" s="458">
        <v>1082199</v>
      </c>
      <c r="K119" s="458">
        <v>0</v>
      </c>
      <c r="L119" s="458">
        <v>365784</v>
      </c>
      <c r="M119" s="458">
        <v>10822</v>
      </c>
      <c r="N119" s="458">
        <v>0</v>
      </c>
      <c r="O119" s="459">
        <v>2.82</v>
      </c>
      <c r="P119" s="460">
        <v>2.82</v>
      </c>
      <c r="Q119" s="469">
        <v>0</v>
      </c>
      <c r="R119" s="471">
        <f t="shared" si="79"/>
        <v>0</v>
      </c>
      <c r="S119" s="461">
        <v>2570</v>
      </c>
      <c r="T119" s="461">
        <v>0</v>
      </c>
      <c r="U119" s="461">
        <v>0</v>
      </c>
      <c r="V119" s="461">
        <v>0</v>
      </c>
      <c r="W119" s="461">
        <f t="shared" si="84"/>
        <v>2570</v>
      </c>
      <c r="X119" s="461">
        <v>0</v>
      </c>
      <c r="Y119" s="461">
        <v>0</v>
      </c>
      <c r="Z119" s="461">
        <v>0</v>
      </c>
      <c r="AA119" s="461">
        <f t="shared" si="80"/>
        <v>0</v>
      </c>
      <c r="AB119" s="461">
        <f t="shared" si="81"/>
        <v>2570</v>
      </c>
      <c r="AC119" s="69">
        <f t="shared" si="82"/>
        <v>869</v>
      </c>
      <c r="AD119" s="69">
        <f t="shared" si="83"/>
        <v>26</v>
      </c>
      <c r="AE119" s="461">
        <v>22000</v>
      </c>
      <c r="AF119" s="461">
        <v>0</v>
      </c>
      <c r="AG119" s="461">
        <f t="shared" si="85"/>
        <v>22000</v>
      </c>
      <c r="AH119" s="461">
        <f t="shared" si="86"/>
        <v>25465</v>
      </c>
      <c r="AI119" s="462">
        <v>0</v>
      </c>
      <c r="AJ119" s="462">
        <v>0</v>
      </c>
      <c r="AK119" s="462">
        <v>-0.04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87"/>
        <v>-0.04</v>
      </c>
      <c r="AR119" s="462">
        <f t="shared" si="88"/>
        <v>0</v>
      </c>
      <c r="AS119" s="464">
        <f t="shared" si="89"/>
        <v>-0.04</v>
      </c>
      <c r="AT119" s="470">
        <f t="shared" si="127"/>
        <v>1484270</v>
      </c>
      <c r="AU119" s="461">
        <f t="shared" si="128"/>
        <v>1084769</v>
      </c>
      <c r="AV119" s="461">
        <f t="shared" si="129"/>
        <v>0</v>
      </c>
      <c r="AW119" s="461">
        <f t="shared" si="130"/>
        <v>366653</v>
      </c>
      <c r="AX119" s="461">
        <f t="shared" si="130"/>
        <v>10848</v>
      </c>
      <c r="AY119" s="461">
        <f t="shared" si="131"/>
        <v>22000</v>
      </c>
      <c r="AZ119" s="462">
        <f t="shared" si="132"/>
        <v>2.78</v>
      </c>
      <c r="BA119" s="462">
        <f t="shared" si="133"/>
        <v>2.78</v>
      </c>
      <c r="BB119" s="464">
        <f t="shared" si="133"/>
        <v>0</v>
      </c>
    </row>
    <row r="120" spans="1:54" ht="12.95" customHeight="1" x14ac:dyDescent="0.25">
      <c r="A120" s="301">
        <v>20</v>
      </c>
      <c r="B120" s="341">
        <v>5453</v>
      </c>
      <c r="C120" s="342">
        <v>600099211</v>
      </c>
      <c r="D120" s="301">
        <v>854760</v>
      </c>
      <c r="E120" s="369" t="s">
        <v>460</v>
      </c>
      <c r="F120" s="341">
        <v>3141</v>
      </c>
      <c r="G120" s="365" t="s">
        <v>310</v>
      </c>
      <c r="H120" s="304" t="s">
        <v>277</v>
      </c>
      <c r="I120" s="463">
        <v>2986763</v>
      </c>
      <c r="J120" s="458">
        <v>2201388</v>
      </c>
      <c r="K120" s="458">
        <v>0</v>
      </c>
      <c r="L120" s="458">
        <v>744069</v>
      </c>
      <c r="M120" s="458">
        <v>22014</v>
      </c>
      <c r="N120" s="458">
        <v>19292</v>
      </c>
      <c r="O120" s="459">
        <v>7.08</v>
      </c>
      <c r="P120" s="460">
        <v>0</v>
      </c>
      <c r="Q120" s="469">
        <v>7.08</v>
      </c>
      <c r="R120" s="471">
        <f t="shared" si="79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84"/>
        <v>0</v>
      </c>
      <c r="X120" s="461">
        <v>0</v>
      </c>
      <c r="Y120" s="461">
        <v>0</v>
      </c>
      <c r="Z120" s="461">
        <v>0</v>
      </c>
      <c r="AA120" s="461">
        <f t="shared" si="80"/>
        <v>0</v>
      </c>
      <c r="AB120" s="461">
        <f t="shared" si="81"/>
        <v>0</v>
      </c>
      <c r="AC120" s="69">
        <f t="shared" si="82"/>
        <v>0</v>
      </c>
      <c r="AD120" s="69">
        <f t="shared" si="83"/>
        <v>0</v>
      </c>
      <c r="AE120" s="461">
        <v>0</v>
      </c>
      <c r="AF120" s="461">
        <v>0</v>
      </c>
      <c r="AG120" s="461">
        <f t="shared" si="85"/>
        <v>0</v>
      </c>
      <c r="AH120" s="461">
        <f t="shared" si="86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87"/>
        <v>0</v>
      </c>
      <c r="AR120" s="462">
        <f t="shared" si="88"/>
        <v>0</v>
      </c>
      <c r="AS120" s="464">
        <f t="shared" si="89"/>
        <v>0</v>
      </c>
      <c r="AT120" s="470">
        <f t="shared" si="127"/>
        <v>2986763</v>
      </c>
      <c r="AU120" s="461">
        <f t="shared" si="128"/>
        <v>2201388</v>
      </c>
      <c r="AV120" s="461">
        <f t="shared" si="129"/>
        <v>0</v>
      </c>
      <c r="AW120" s="461">
        <f t="shared" si="130"/>
        <v>744069</v>
      </c>
      <c r="AX120" s="461">
        <f t="shared" si="130"/>
        <v>22014</v>
      </c>
      <c r="AY120" s="461">
        <f t="shared" si="131"/>
        <v>19292</v>
      </c>
      <c r="AZ120" s="462">
        <f t="shared" si="132"/>
        <v>7.08</v>
      </c>
      <c r="BA120" s="462">
        <f t="shared" si="133"/>
        <v>0</v>
      </c>
      <c r="BB120" s="464">
        <f t="shared" si="133"/>
        <v>7.08</v>
      </c>
    </row>
    <row r="121" spans="1:54" ht="12.95" customHeight="1" x14ac:dyDescent="0.25">
      <c r="A121" s="301">
        <v>20</v>
      </c>
      <c r="B121" s="341">
        <v>5453</v>
      </c>
      <c r="C121" s="342">
        <v>600099211</v>
      </c>
      <c r="D121" s="301">
        <v>854760</v>
      </c>
      <c r="E121" s="369" t="s">
        <v>460</v>
      </c>
      <c r="F121" s="341">
        <v>3143</v>
      </c>
      <c r="G121" s="304" t="s">
        <v>614</v>
      </c>
      <c r="H121" s="304" t="s">
        <v>276</v>
      </c>
      <c r="I121" s="463">
        <v>1729272</v>
      </c>
      <c r="J121" s="458">
        <v>1282843</v>
      </c>
      <c r="K121" s="458">
        <v>0</v>
      </c>
      <c r="L121" s="458">
        <v>433601</v>
      </c>
      <c r="M121" s="458">
        <v>12828</v>
      </c>
      <c r="N121" s="458">
        <v>0</v>
      </c>
      <c r="O121" s="459">
        <v>2.6333000000000002</v>
      </c>
      <c r="P121" s="460">
        <v>2.6333000000000002</v>
      </c>
      <c r="Q121" s="469">
        <v>0</v>
      </c>
      <c r="R121" s="471">
        <f t="shared" si="79"/>
        <v>0</v>
      </c>
      <c r="S121" s="461">
        <v>0</v>
      </c>
      <c r="T121" s="461">
        <v>0</v>
      </c>
      <c r="U121" s="461">
        <v>0</v>
      </c>
      <c r="V121" s="461">
        <v>0</v>
      </c>
      <c r="W121" s="461">
        <f t="shared" si="84"/>
        <v>0</v>
      </c>
      <c r="X121" s="461">
        <v>0</v>
      </c>
      <c r="Y121" s="461">
        <v>0</v>
      </c>
      <c r="Z121" s="461">
        <v>0</v>
      </c>
      <c r="AA121" s="461">
        <f t="shared" si="80"/>
        <v>0</v>
      </c>
      <c r="AB121" s="461">
        <f t="shared" si="81"/>
        <v>0</v>
      </c>
      <c r="AC121" s="69">
        <f t="shared" si="82"/>
        <v>0</v>
      </c>
      <c r="AD121" s="69">
        <f t="shared" si="83"/>
        <v>0</v>
      </c>
      <c r="AE121" s="461">
        <v>0</v>
      </c>
      <c r="AF121" s="461">
        <v>0</v>
      </c>
      <c r="AG121" s="461">
        <f t="shared" si="85"/>
        <v>0</v>
      </c>
      <c r="AH121" s="461">
        <f t="shared" si="86"/>
        <v>0</v>
      </c>
      <c r="AI121" s="462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si="87"/>
        <v>0</v>
      </c>
      <c r="AR121" s="462">
        <f t="shared" si="88"/>
        <v>0</v>
      </c>
      <c r="AS121" s="464">
        <f t="shared" si="89"/>
        <v>0</v>
      </c>
      <c r="AT121" s="470">
        <f t="shared" si="127"/>
        <v>1729272</v>
      </c>
      <c r="AU121" s="461">
        <f t="shared" si="128"/>
        <v>1282843</v>
      </c>
      <c r="AV121" s="461">
        <f t="shared" si="129"/>
        <v>0</v>
      </c>
      <c r="AW121" s="461">
        <f t="shared" si="130"/>
        <v>433601</v>
      </c>
      <c r="AX121" s="461">
        <f t="shared" si="130"/>
        <v>12828</v>
      </c>
      <c r="AY121" s="461">
        <f t="shared" si="131"/>
        <v>0</v>
      </c>
      <c r="AZ121" s="462">
        <f t="shared" si="132"/>
        <v>2.6333000000000002</v>
      </c>
      <c r="BA121" s="462">
        <f t="shared" si="133"/>
        <v>2.6333000000000002</v>
      </c>
      <c r="BB121" s="464">
        <f t="shared" si="133"/>
        <v>0</v>
      </c>
    </row>
    <row r="122" spans="1:54" ht="12.95" customHeight="1" x14ac:dyDescent="0.25">
      <c r="A122" s="301">
        <v>20</v>
      </c>
      <c r="B122" s="341">
        <v>5453</v>
      </c>
      <c r="C122" s="342">
        <v>600099211</v>
      </c>
      <c r="D122" s="301">
        <v>854760</v>
      </c>
      <c r="E122" s="369" t="s">
        <v>460</v>
      </c>
      <c r="F122" s="341">
        <v>3143</v>
      </c>
      <c r="G122" s="304" t="s">
        <v>615</v>
      </c>
      <c r="H122" s="304" t="s">
        <v>277</v>
      </c>
      <c r="I122" s="463">
        <v>59373</v>
      </c>
      <c r="J122" s="458">
        <v>42423</v>
      </c>
      <c r="K122" s="458">
        <v>0</v>
      </c>
      <c r="L122" s="458">
        <v>14339</v>
      </c>
      <c r="M122" s="458">
        <v>424</v>
      </c>
      <c r="N122" s="458">
        <v>2187</v>
      </c>
      <c r="O122" s="459">
        <v>0.17</v>
      </c>
      <c r="P122" s="460">
        <v>0</v>
      </c>
      <c r="Q122" s="469">
        <v>0.17</v>
      </c>
      <c r="R122" s="471">
        <f t="shared" si="79"/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84"/>
        <v>0</v>
      </c>
      <c r="X122" s="461">
        <v>0</v>
      </c>
      <c r="Y122" s="461">
        <v>0</v>
      </c>
      <c r="Z122" s="461">
        <v>0</v>
      </c>
      <c r="AA122" s="461">
        <f t="shared" si="80"/>
        <v>0</v>
      </c>
      <c r="AB122" s="461">
        <f t="shared" si="81"/>
        <v>0</v>
      </c>
      <c r="AC122" s="69">
        <f t="shared" si="82"/>
        <v>0</v>
      </c>
      <c r="AD122" s="69">
        <f t="shared" si="83"/>
        <v>0</v>
      </c>
      <c r="AE122" s="461">
        <v>0</v>
      </c>
      <c r="AF122" s="461">
        <v>0</v>
      </c>
      <c r="AG122" s="461">
        <f t="shared" si="85"/>
        <v>0</v>
      </c>
      <c r="AH122" s="461">
        <f t="shared" si="86"/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87"/>
        <v>0</v>
      </c>
      <c r="AR122" s="462">
        <f t="shared" si="88"/>
        <v>0</v>
      </c>
      <c r="AS122" s="464">
        <f t="shared" si="89"/>
        <v>0</v>
      </c>
      <c r="AT122" s="470">
        <f t="shared" si="127"/>
        <v>59373</v>
      </c>
      <c r="AU122" s="461">
        <f t="shared" si="128"/>
        <v>42423</v>
      </c>
      <c r="AV122" s="461">
        <f t="shared" si="129"/>
        <v>0</v>
      </c>
      <c r="AW122" s="461">
        <f t="shared" si="130"/>
        <v>14339</v>
      </c>
      <c r="AX122" s="461">
        <f t="shared" si="130"/>
        <v>424</v>
      </c>
      <c r="AY122" s="461">
        <f t="shared" si="131"/>
        <v>2187</v>
      </c>
      <c r="AZ122" s="462">
        <f t="shared" si="132"/>
        <v>0.17</v>
      </c>
      <c r="BA122" s="462">
        <f t="shared" si="133"/>
        <v>0</v>
      </c>
      <c r="BB122" s="464">
        <f t="shared" si="133"/>
        <v>0.17</v>
      </c>
    </row>
    <row r="123" spans="1:54" ht="12.95" customHeight="1" x14ac:dyDescent="0.25">
      <c r="A123" s="301">
        <v>20</v>
      </c>
      <c r="B123" s="341">
        <v>5453</v>
      </c>
      <c r="C123" s="342">
        <v>600099211</v>
      </c>
      <c r="D123" s="301">
        <v>854760</v>
      </c>
      <c r="E123" s="369" t="s">
        <v>460</v>
      </c>
      <c r="F123" s="341">
        <v>3143</v>
      </c>
      <c r="G123" s="365" t="s">
        <v>461</v>
      </c>
      <c r="H123" s="304" t="s">
        <v>277</v>
      </c>
      <c r="I123" s="463">
        <v>320350</v>
      </c>
      <c r="J123" s="458">
        <v>237315</v>
      </c>
      <c r="K123" s="458">
        <v>0</v>
      </c>
      <c r="L123" s="458">
        <v>80212</v>
      </c>
      <c r="M123" s="458">
        <v>2373</v>
      </c>
      <c r="N123" s="458">
        <v>450</v>
      </c>
      <c r="O123" s="459">
        <v>0.52</v>
      </c>
      <c r="P123" s="460">
        <v>0.47</v>
      </c>
      <c r="Q123" s="469">
        <v>0.05</v>
      </c>
      <c r="R123" s="471">
        <f t="shared" si="79"/>
        <v>0</v>
      </c>
      <c r="S123" s="461">
        <v>0</v>
      </c>
      <c r="T123" s="461">
        <v>0</v>
      </c>
      <c r="U123" s="461">
        <v>0</v>
      </c>
      <c r="V123" s="461">
        <v>0</v>
      </c>
      <c r="W123" s="461">
        <f t="shared" si="84"/>
        <v>0</v>
      </c>
      <c r="X123" s="461">
        <v>0</v>
      </c>
      <c r="Y123" s="461">
        <v>0</v>
      </c>
      <c r="Z123" s="461">
        <v>0</v>
      </c>
      <c r="AA123" s="461">
        <f t="shared" si="80"/>
        <v>0</v>
      </c>
      <c r="AB123" s="461">
        <f t="shared" si="81"/>
        <v>0</v>
      </c>
      <c r="AC123" s="69">
        <f t="shared" si="82"/>
        <v>0</v>
      </c>
      <c r="AD123" s="69">
        <f t="shared" si="83"/>
        <v>0</v>
      </c>
      <c r="AE123" s="461">
        <v>0</v>
      </c>
      <c r="AF123" s="461">
        <v>0</v>
      </c>
      <c r="AG123" s="461">
        <f t="shared" si="85"/>
        <v>0</v>
      </c>
      <c r="AH123" s="461">
        <f t="shared" si="86"/>
        <v>0</v>
      </c>
      <c r="AI123" s="462">
        <v>0</v>
      </c>
      <c r="AJ123" s="462">
        <v>0</v>
      </c>
      <c r="AK123" s="462">
        <v>0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87"/>
        <v>0</v>
      </c>
      <c r="AR123" s="462">
        <f t="shared" si="88"/>
        <v>0</v>
      </c>
      <c r="AS123" s="464">
        <f t="shared" si="89"/>
        <v>0</v>
      </c>
      <c r="AT123" s="470">
        <f t="shared" si="127"/>
        <v>320350</v>
      </c>
      <c r="AU123" s="461">
        <f t="shared" si="128"/>
        <v>237315</v>
      </c>
      <c r="AV123" s="461">
        <f t="shared" si="129"/>
        <v>0</v>
      </c>
      <c r="AW123" s="461">
        <f t="shared" si="130"/>
        <v>80212</v>
      </c>
      <c r="AX123" s="461">
        <f t="shared" si="130"/>
        <v>2373</v>
      </c>
      <c r="AY123" s="461">
        <f t="shared" si="131"/>
        <v>450</v>
      </c>
      <c r="AZ123" s="462">
        <f t="shared" si="132"/>
        <v>0.52</v>
      </c>
      <c r="BA123" s="462">
        <f t="shared" si="133"/>
        <v>0.47</v>
      </c>
      <c r="BB123" s="464">
        <f t="shared" si="133"/>
        <v>0.05</v>
      </c>
    </row>
    <row r="124" spans="1:54" ht="12.95" customHeight="1" x14ac:dyDescent="0.25">
      <c r="A124" s="311">
        <v>20</v>
      </c>
      <c r="B124" s="345">
        <v>5453</v>
      </c>
      <c r="C124" s="346">
        <v>600099211</v>
      </c>
      <c r="D124" s="345">
        <v>854760</v>
      </c>
      <c r="E124" s="370" t="s">
        <v>462</v>
      </c>
      <c r="F124" s="345"/>
      <c r="G124" s="371"/>
      <c r="H124" s="372"/>
      <c r="I124" s="537">
        <v>34160494</v>
      </c>
      <c r="J124" s="533">
        <v>25010710</v>
      </c>
      <c r="K124" s="533">
        <v>23000</v>
      </c>
      <c r="L124" s="533">
        <v>8461394</v>
      </c>
      <c r="M124" s="533">
        <v>250106</v>
      </c>
      <c r="N124" s="533">
        <v>415284</v>
      </c>
      <c r="O124" s="534">
        <v>50.337800000000001</v>
      </c>
      <c r="P124" s="534">
        <v>35.35779999999999</v>
      </c>
      <c r="Q124" s="727">
        <v>14.98</v>
      </c>
      <c r="R124" s="537">
        <f t="shared" ref="R124:BB124" si="134">SUM(R117:R123)</f>
        <v>23000</v>
      </c>
      <c r="S124" s="533">
        <f t="shared" si="134"/>
        <v>2570</v>
      </c>
      <c r="T124" s="533">
        <f t="shared" si="134"/>
        <v>-155724</v>
      </c>
      <c r="U124" s="533">
        <f t="shared" si="134"/>
        <v>0</v>
      </c>
      <c r="V124" s="533">
        <f t="shared" si="134"/>
        <v>0</v>
      </c>
      <c r="W124" s="533">
        <f t="shared" si="134"/>
        <v>-130154</v>
      </c>
      <c r="X124" s="533">
        <f t="shared" si="134"/>
        <v>-23000</v>
      </c>
      <c r="Y124" s="533">
        <f t="shared" si="134"/>
        <v>0</v>
      </c>
      <c r="Z124" s="533">
        <f t="shared" si="134"/>
        <v>0</v>
      </c>
      <c r="AA124" s="533">
        <f t="shared" si="134"/>
        <v>-23000</v>
      </c>
      <c r="AB124" s="533">
        <f t="shared" si="134"/>
        <v>-153154</v>
      </c>
      <c r="AC124" s="533">
        <f t="shared" si="134"/>
        <v>-51766</v>
      </c>
      <c r="AD124" s="533">
        <f t="shared" si="134"/>
        <v>-1301</v>
      </c>
      <c r="AE124" s="533">
        <f t="shared" si="134"/>
        <v>22000</v>
      </c>
      <c r="AF124" s="533">
        <f t="shared" si="134"/>
        <v>0</v>
      </c>
      <c r="AG124" s="533">
        <f t="shared" si="134"/>
        <v>22000</v>
      </c>
      <c r="AH124" s="533">
        <f t="shared" si="134"/>
        <v>-184221</v>
      </c>
      <c r="AI124" s="534">
        <f t="shared" si="134"/>
        <v>0</v>
      </c>
      <c r="AJ124" s="534">
        <f t="shared" si="134"/>
        <v>0</v>
      </c>
      <c r="AK124" s="534">
        <f t="shared" si="134"/>
        <v>-0.04</v>
      </c>
      <c r="AL124" s="534">
        <f t="shared" si="134"/>
        <v>-0.33</v>
      </c>
      <c r="AM124" s="534">
        <f t="shared" si="134"/>
        <v>0</v>
      </c>
      <c r="AN124" s="534">
        <f t="shared" si="134"/>
        <v>0</v>
      </c>
      <c r="AO124" s="534">
        <f t="shared" si="134"/>
        <v>0</v>
      </c>
      <c r="AP124" s="534">
        <f t="shared" si="134"/>
        <v>0</v>
      </c>
      <c r="AQ124" s="534">
        <f t="shared" si="134"/>
        <v>-0.37</v>
      </c>
      <c r="AR124" s="534">
        <f t="shared" si="134"/>
        <v>0</v>
      </c>
      <c r="AS124" s="299">
        <f t="shared" si="134"/>
        <v>-0.37</v>
      </c>
      <c r="AT124" s="539">
        <f t="shared" si="134"/>
        <v>33976273</v>
      </c>
      <c r="AU124" s="533">
        <f t="shared" si="134"/>
        <v>24880556</v>
      </c>
      <c r="AV124" s="533">
        <f t="shared" si="134"/>
        <v>0</v>
      </c>
      <c r="AW124" s="533">
        <f t="shared" si="134"/>
        <v>8409628</v>
      </c>
      <c r="AX124" s="533">
        <f t="shared" si="134"/>
        <v>248805</v>
      </c>
      <c r="AY124" s="533">
        <f t="shared" si="134"/>
        <v>437284</v>
      </c>
      <c r="AZ124" s="534">
        <f t="shared" si="134"/>
        <v>49.967800000000004</v>
      </c>
      <c r="BA124" s="534">
        <f t="shared" si="134"/>
        <v>34.9878</v>
      </c>
      <c r="BB124" s="299">
        <f t="shared" si="134"/>
        <v>14.98</v>
      </c>
    </row>
    <row r="125" spans="1:54" ht="12.95" customHeight="1" x14ac:dyDescent="0.25">
      <c r="A125" s="301">
        <v>21</v>
      </c>
      <c r="B125" s="301">
        <v>5429</v>
      </c>
      <c r="C125" s="350">
        <v>600098656</v>
      </c>
      <c r="D125" s="301">
        <v>70698309</v>
      </c>
      <c r="E125" s="303" t="s">
        <v>463</v>
      </c>
      <c r="F125" s="301">
        <v>3111</v>
      </c>
      <c r="G125" s="365" t="s">
        <v>320</v>
      </c>
      <c r="H125" s="304" t="s">
        <v>276</v>
      </c>
      <c r="I125" s="463">
        <v>3356889</v>
      </c>
      <c r="J125" s="458">
        <v>2359888</v>
      </c>
      <c r="K125" s="458">
        <v>120000</v>
      </c>
      <c r="L125" s="458">
        <v>838202</v>
      </c>
      <c r="M125" s="458">
        <v>23599</v>
      </c>
      <c r="N125" s="458">
        <v>15200</v>
      </c>
      <c r="O125" s="459">
        <v>4.8999999999999995</v>
      </c>
      <c r="P125" s="460">
        <v>4.21</v>
      </c>
      <c r="Q125" s="469">
        <v>0.69000000000000006</v>
      </c>
      <c r="R125" s="471">
        <f t="shared" si="79"/>
        <v>0</v>
      </c>
      <c r="S125" s="461">
        <v>0</v>
      </c>
      <c r="T125" s="461">
        <v>0</v>
      </c>
      <c r="U125" s="461">
        <v>0</v>
      </c>
      <c r="V125" s="461">
        <v>0</v>
      </c>
      <c r="W125" s="461">
        <f t="shared" si="84"/>
        <v>0</v>
      </c>
      <c r="X125" s="461">
        <v>0</v>
      </c>
      <c r="Y125" s="461">
        <v>0</v>
      </c>
      <c r="Z125" s="461">
        <v>0</v>
      </c>
      <c r="AA125" s="461">
        <f t="shared" si="80"/>
        <v>0</v>
      </c>
      <c r="AB125" s="461">
        <f t="shared" si="81"/>
        <v>0</v>
      </c>
      <c r="AC125" s="69">
        <f t="shared" si="82"/>
        <v>0</v>
      </c>
      <c r="AD125" s="69">
        <f t="shared" si="83"/>
        <v>0</v>
      </c>
      <c r="AE125" s="461">
        <v>0</v>
      </c>
      <c r="AF125" s="461">
        <v>0</v>
      </c>
      <c r="AG125" s="461">
        <f t="shared" si="85"/>
        <v>0</v>
      </c>
      <c r="AH125" s="461">
        <f t="shared" si="86"/>
        <v>0</v>
      </c>
      <c r="AI125" s="462">
        <v>0</v>
      </c>
      <c r="AJ125" s="462">
        <v>0</v>
      </c>
      <c r="AK125" s="462">
        <v>0</v>
      </c>
      <c r="AL125" s="462">
        <v>0</v>
      </c>
      <c r="AM125" s="462">
        <v>0</v>
      </c>
      <c r="AN125" s="462">
        <v>0</v>
      </c>
      <c r="AO125" s="462">
        <v>0</v>
      </c>
      <c r="AP125" s="462">
        <v>0</v>
      </c>
      <c r="AQ125" s="462">
        <f t="shared" si="87"/>
        <v>0</v>
      </c>
      <c r="AR125" s="462">
        <f t="shared" si="88"/>
        <v>0</v>
      </c>
      <c r="AS125" s="464">
        <f t="shared" si="89"/>
        <v>0</v>
      </c>
      <c r="AT125" s="470">
        <f>I125+AH125</f>
        <v>3356889</v>
      </c>
      <c r="AU125" s="461">
        <f>J125+W125</f>
        <v>2359888</v>
      </c>
      <c r="AV125" s="461">
        <f t="shared" ref="AV125:AV127" si="135">K125+AA125</f>
        <v>120000</v>
      </c>
      <c r="AW125" s="461">
        <f t="shared" ref="AW125:AX127" si="136">L125+AC125</f>
        <v>838202</v>
      </c>
      <c r="AX125" s="461">
        <f t="shared" si="136"/>
        <v>23599</v>
      </c>
      <c r="AY125" s="461">
        <f>N125+AG125</f>
        <v>15200</v>
      </c>
      <c r="AZ125" s="462">
        <f>O125+AS125</f>
        <v>4.8999999999999995</v>
      </c>
      <c r="BA125" s="462">
        <f t="shared" ref="BA125:BB127" si="137">P125+AQ125</f>
        <v>4.21</v>
      </c>
      <c r="BB125" s="464">
        <f t="shared" si="137"/>
        <v>0.69000000000000006</v>
      </c>
    </row>
    <row r="126" spans="1:54" ht="12.95" customHeight="1" x14ac:dyDescent="0.25">
      <c r="A126" s="301">
        <v>21</v>
      </c>
      <c r="B126" s="341">
        <v>5429</v>
      </c>
      <c r="C126" s="342">
        <v>600098656</v>
      </c>
      <c r="D126" s="301">
        <v>70698309</v>
      </c>
      <c r="E126" s="369" t="s">
        <v>463</v>
      </c>
      <c r="F126" s="301">
        <v>3111</v>
      </c>
      <c r="G126" s="304" t="s">
        <v>307</v>
      </c>
      <c r="H126" s="304" t="s">
        <v>277</v>
      </c>
      <c r="I126" s="463">
        <v>2000</v>
      </c>
      <c r="J126" s="458">
        <v>0</v>
      </c>
      <c r="K126" s="458">
        <v>0</v>
      </c>
      <c r="L126" s="458">
        <v>0</v>
      </c>
      <c r="M126" s="458">
        <v>0</v>
      </c>
      <c r="N126" s="458">
        <v>2000</v>
      </c>
      <c r="O126" s="459">
        <v>0</v>
      </c>
      <c r="P126" s="460">
        <v>0</v>
      </c>
      <c r="Q126" s="469">
        <v>0</v>
      </c>
      <c r="R126" s="471">
        <f t="shared" si="79"/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si="84"/>
        <v>0</v>
      </c>
      <c r="X126" s="461">
        <v>0</v>
      </c>
      <c r="Y126" s="461">
        <v>0</v>
      </c>
      <c r="Z126" s="461">
        <v>0</v>
      </c>
      <c r="AA126" s="461">
        <f t="shared" si="80"/>
        <v>0</v>
      </c>
      <c r="AB126" s="461">
        <f t="shared" si="81"/>
        <v>0</v>
      </c>
      <c r="AC126" s="69">
        <f t="shared" si="82"/>
        <v>0</v>
      </c>
      <c r="AD126" s="69">
        <f t="shared" si="83"/>
        <v>0</v>
      </c>
      <c r="AE126" s="461">
        <v>0</v>
      </c>
      <c r="AF126" s="461">
        <v>0</v>
      </c>
      <c r="AG126" s="461">
        <f t="shared" si="85"/>
        <v>0</v>
      </c>
      <c r="AH126" s="461">
        <f t="shared" si="86"/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87"/>
        <v>0</v>
      </c>
      <c r="AR126" s="462">
        <f t="shared" si="88"/>
        <v>0</v>
      </c>
      <c r="AS126" s="464">
        <f t="shared" si="89"/>
        <v>0</v>
      </c>
      <c r="AT126" s="470">
        <f>I126+AH126</f>
        <v>2000</v>
      </c>
      <c r="AU126" s="461">
        <f>J126+W126</f>
        <v>0</v>
      </c>
      <c r="AV126" s="461">
        <f t="shared" si="135"/>
        <v>0</v>
      </c>
      <c r="AW126" s="461">
        <f t="shared" si="136"/>
        <v>0</v>
      </c>
      <c r="AX126" s="461">
        <f t="shared" si="136"/>
        <v>0</v>
      </c>
      <c r="AY126" s="461">
        <f>N126+AG126</f>
        <v>2000</v>
      </c>
      <c r="AZ126" s="462">
        <f>O126+AS126</f>
        <v>0</v>
      </c>
      <c r="BA126" s="462">
        <f t="shared" si="137"/>
        <v>0</v>
      </c>
      <c r="BB126" s="464">
        <f t="shared" si="137"/>
        <v>0</v>
      </c>
    </row>
    <row r="127" spans="1:54" ht="12.95" customHeight="1" x14ac:dyDescent="0.25">
      <c r="A127" s="301">
        <v>21</v>
      </c>
      <c r="B127" s="341">
        <v>5429</v>
      </c>
      <c r="C127" s="342">
        <v>600098656</v>
      </c>
      <c r="D127" s="301">
        <v>70698309</v>
      </c>
      <c r="E127" s="369" t="s">
        <v>463</v>
      </c>
      <c r="F127" s="341">
        <v>3141</v>
      </c>
      <c r="G127" s="365" t="s">
        <v>310</v>
      </c>
      <c r="H127" s="304" t="s">
        <v>277</v>
      </c>
      <c r="I127" s="463">
        <v>687787</v>
      </c>
      <c r="J127" s="458">
        <v>508260</v>
      </c>
      <c r="K127" s="458">
        <v>0</v>
      </c>
      <c r="L127" s="458">
        <v>171792</v>
      </c>
      <c r="M127" s="458">
        <v>5083</v>
      </c>
      <c r="N127" s="458">
        <v>2652</v>
      </c>
      <c r="O127" s="459">
        <v>1.63</v>
      </c>
      <c r="P127" s="460">
        <v>0</v>
      </c>
      <c r="Q127" s="469">
        <v>1.63</v>
      </c>
      <c r="R127" s="471">
        <f t="shared" si="79"/>
        <v>0</v>
      </c>
      <c r="S127" s="461">
        <v>0</v>
      </c>
      <c r="T127" s="461">
        <v>0</v>
      </c>
      <c r="U127" s="461">
        <v>0</v>
      </c>
      <c r="V127" s="461">
        <v>0</v>
      </c>
      <c r="W127" s="461">
        <f t="shared" si="84"/>
        <v>0</v>
      </c>
      <c r="X127" s="461">
        <v>0</v>
      </c>
      <c r="Y127" s="461">
        <v>0</v>
      </c>
      <c r="Z127" s="461">
        <v>0</v>
      </c>
      <c r="AA127" s="461">
        <f t="shared" si="80"/>
        <v>0</v>
      </c>
      <c r="AB127" s="461">
        <f t="shared" si="81"/>
        <v>0</v>
      </c>
      <c r="AC127" s="69">
        <f t="shared" si="82"/>
        <v>0</v>
      </c>
      <c r="AD127" s="69">
        <f t="shared" si="83"/>
        <v>0</v>
      </c>
      <c r="AE127" s="461">
        <v>0</v>
      </c>
      <c r="AF127" s="461">
        <v>0</v>
      </c>
      <c r="AG127" s="461">
        <f t="shared" si="85"/>
        <v>0</v>
      </c>
      <c r="AH127" s="461">
        <f t="shared" si="86"/>
        <v>0</v>
      </c>
      <c r="AI127" s="462">
        <v>0</v>
      </c>
      <c r="AJ127" s="462">
        <v>0</v>
      </c>
      <c r="AK127" s="462">
        <v>0</v>
      </c>
      <c r="AL127" s="462">
        <v>0</v>
      </c>
      <c r="AM127" s="462">
        <v>0</v>
      </c>
      <c r="AN127" s="462">
        <v>0</v>
      </c>
      <c r="AO127" s="462">
        <v>0</v>
      </c>
      <c r="AP127" s="462">
        <v>0</v>
      </c>
      <c r="AQ127" s="462">
        <f t="shared" si="87"/>
        <v>0</v>
      </c>
      <c r="AR127" s="462">
        <f t="shared" si="88"/>
        <v>0</v>
      </c>
      <c r="AS127" s="464">
        <f t="shared" si="89"/>
        <v>0</v>
      </c>
      <c r="AT127" s="470">
        <f>I127+AH127</f>
        <v>687787</v>
      </c>
      <c r="AU127" s="461">
        <f>J127+W127</f>
        <v>508260</v>
      </c>
      <c r="AV127" s="461">
        <f t="shared" si="135"/>
        <v>0</v>
      </c>
      <c r="AW127" s="461">
        <f t="shared" si="136"/>
        <v>171792</v>
      </c>
      <c r="AX127" s="461">
        <f t="shared" si="136"/>
        <v>5083</v>
      </c>
      <c r="AY127" s="461">
        <f>N127+AG127</f>
        <v>2652</v>
      </c>
      <c r="AZ127" s="462">
        <f>O127+AS127</f>
        <v>1.63</v>
      </c>
      <c r="BA127" s="462">
        <f t="shared" si="137"/>
        <v>0</v>
      </c>
      <c r="BB127" s="464">
        <f t="shared" si="137"/>
        <v>1.63</v>
      </c>
    </row>
    <row r="128" spans="1:54" ht="12.95" customHeight="1" x14ac:dyDescent="0.25">
      <c r="A128" s="311">
        <v>21</v>
      </c>
      <c r="B128" s="345">
        <v>5429</v>
      </c>
      <c r="C128" s="346">
        <v>600098656</v>
      </c>
      <c r="D128" s="345">
        <v>70698309</v>
      </c>
      <c r="E128" s="370" t="s">
        <v>464</v>
      </c>
      <c r="F128" s="345"/>
      <c r="G128" s="371"/>
      <c r="H128" s="372"/>
      <c r="I128" s="537">
        <v>4046676</v>
      </c>
      <c r="J128" s="533">
        <v>2868148</v>
      </c>
      <c r="K128" s="533">
        <v>120000</v>
      </c>
      <c r="L128" s="533">
        <v>1009994</v>
      </c>
      <c r="M128" s="533">
        <v>28682</v>
      </c>
      <c r="N128" s="533">
        <v>19852</v>
      </c>
      <c r="O128" s="534">
        <v>6.5299999999999994</v>
      </c>
      <c r="P128" s="534">
        <v>4.21</v>
      </c>
      <c r="Q128" s="727">
        <v>2.3199999999999998</v>
      </c>
      <c r="R128" s="537">
        <f t="shared" ref="R128:BB128" si="138">SUM(R125:R127)</f>
        <v>0</v>
      </c>
      <c r="S128" s="533">
        <f t="shared" si="138"/>
        <v>0</v>
      </c>
      <c r="T128" s="533">
        <f t="shared" si="138"/>
        <v>0</v>
      </c>
      <c r="U128" s="533">
        <f t="shared" si="138"/>
        <v>0</v>
      </c>
      <c r="V128" s="533">
        <f t="shared" si="138"/>
        <v>0</v>
      </c>
      <c r="W128" s="533">
        <f t="shared" si="138"/>
        <v>0</v>
      </c>
      <c r="X128" s="533">
        <f t="shared" si="138"/>
        <v>0</v>
      </c>
      <c r="Y128" s="533">
        <f t="shared" si="138"/>
        <v>0</v>
      </c>
      <c r="Z128" s="533">
        <f t="shared" si="138"/>
        <v>0</v>
      </c>
      <c r="AA128" s="533">
        <f t="shared" si="138"/>
        <v>0</v>
      </c>
      <c r="AB128" s="533">
        <f t="shared" si="138"/>
        <v>0</v>
      </c>
      <c r="AC128" s="533">
        <f t="shared" si="138"/>
        <v>0</v>
      </c>
      <c r="AD128" s="533">
        <f t="shared" si="138"/>
        <v>0</v>
      </c>
      <c r="AE128" s="533">
        <f t="shared" si="138"/>
        <v>0</v>
      </c>
      <c r="AF128" s="533">
        <f t="shared" si="138"/>
        <v>0</v>
      </c>
      <c r="AG128" s="533">
        <f t="shared" si="138"/>
        <v>0</v>
      </c>
      <c r="AH128" s="533">
        <f t="shared" si="138"/>
        <v>0</v>
      </c>
      <c r="AI128" s="534">
        <f t="shared" si="138"/>
        <v>0</v>
      </c>
      <c r="AJ128" s="534">
        <f t="shared" si="138"/>
        <v>0</v>
      </c>
      <c r="AK128" s="534">
        <f t="shared" si="138"/>
        <v>0</v>
      </c>
      <c r="AL128" s="534">
        <f t="shared" si="138"/>
        <v>0</v>
      </c>
      <c r="AM128" s="534">
        <f t="shared" si="138"/>
        <v>0</v>
      </c>
      <c r="AN128" s="534">
        <f t="shared" si="138"/>
        <v>0</v>
      </c>
      <c r="AO128" s="534">
        <f t="shared" si="138"/>
        <v>0</v>
      </c>
      <c r="AP128" s="534">
        <f t="shared" si="138"/>
        <v>0</v>
      </c>
      <c r="AQ128" s="534">
        <f t="shared" si="138"/>
        <v>0</v>
      </c>
      <c r="AR128" s="534">
        <f t="shared" si="138"/>
        <v>0</v>
      </c>
      <c r="AS128" s="299">
        <f t="shared" si="138"/>
        <v>0</v>
      </c>
      <c r="AT128" s="539">
        <f t="shared" si="138"/>
        <v>4046676</v>
      </c>
      <c r="AU128" s="533">
        <f t="shared" si="138"/>
        <v>2868148</v>
      </c>
      <c r="AV128" s="533">
        <f t="shared" si="138"/>
        <v>120000</v>
      </c>
      <c r="AW128" s="533">
        <f t="shared" si="138"/>
        <v>1009994</v>
      </c>
      <c r="AX128" s="533">
        <f t="shared" si="138"/>
        <v>28682</v>
      </c>
      <c r="AY128" s="533">
        <f t="shared" si="138"/>
        <v>19852</v>
      </c>
      <c r="AZ128" s="534">
        <f t="shared" si="138"/>
        <v>6.5299999999999994</v>
      </c>
      <c r="BA128" s="534">
        <f t="shared" si="138"/>
        <v>4.21</v>
      </c>
      <c r="BB128" s="299">
        <f t="shared" si="138"/>
        <v>2.3199999999999998</v>
      </c>
    </row>
    <row r="129" spans="1:54" ht="12.95" customHeight="1" x14ac:dyDescent="0.25">
      <c r="A129" s="301">
        <v>22</v>
      </c>
      <c r="B129" s="341">
        <v>5468</v>
      </c>
      <c r="C129" s="342">
        <v>600099083</v>
      </c>
      <c r="D129" s="301">
        <v>70698317</v>
      </c>
      <c r="E129" s="369" t="s">
        <v>465</v>
      </c>
      <c r="F129" s="341">
        <v>3117</v>
      </c>
      <c r="G129" s="365" t="s">
        <v>324</v>
      </c>
      <c r="H129" s="304" t="s">
        <v>276</v>
      </c>
      <c r="I129" s="463">
        <v>2316052</v>
      </c>
      <c r="J129" s="458">
        <v>1700632</v>
      </c>
      <c r="K129" s="458">
        <v>0</v>
      </c>
      <c r="L129" s="458">
        <v>574813</v>
      </c>
      <c r="M129" s="458">
        <v>17007</v>
      </c>
      <c r="N129" s="458">
        <v>23600</v>
      </c>
      <c r="O129" s="459">
        <v>3.1122000000000001</v>
      </c>
      <c r="P129" s="460">
        <v>2.5455000000000001</v>
      </c>
      <c r="Q129" s="469">
        <v>0.56669999999999998</v>
      </c>
      <c r="R129" s="471">
        <f t="shared" si="79"/>
        <v>0</v>
      </c>
      <c r="S129" s="461">
        <v>0</v>
      </c>
      <c r="T129" s="461">
        <v>0</v>
      </c>
      <c r="U129" s="461">
        <v>0</v>
      </c>
      <c r="V129" s="461">
        <v>0</v>
      </c>
      <c r="W129" s="461">
        <f t="shared" si="84"/>
        <v>0</v>
      </c>
      <c r="X129" s="461">
        <v>0</v>
      </c>
      <c r="Y129" s="461">
        <v>0</v>
      </c>
      <c r="Z129" s="461">
        <v>0</v>
      </c>
      <c r="AA129" s="461">
        <f t="shared" si="80"/>
        <v>0</v>
      </c>
      <c r="AB129" s="461">
        <f t="shared" si="81"/>
        <v>0</v>
      </c>
      <c r="AC129" s="69">
        <f t="shared" si="82"/>
        <v>0</v>
      </c>
      <c r="AD129" s="69">
        <f t="shared" si="83"/>
        <v>0</v>
      </c>
      <c r="AE129" s="461">
        <v>0</v>
      </c>
      <c r="AF129" s="461">
        <v>0</v>
      </c>
      <c r="AG129" s="461">
        <f t="shared" si="85"/>
        <v>0</v>
      </c>
      <c r="AH129" s="461">
        <f t="shared" si="86"/>
        <v>0</v>
      </c>
      <c r="AI129" s="462">
        <v>0</v>
      </c>
      <c r="AJ129" s="462">
        <v>0</v>
      </c>
      <c r="AK129" s="462">
        <v>0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si="87"/>
        <v>0</v>
      </c>
      <c r="AR129" s="462">
        <f t="shared" si="88"/>
        <v>0</v>
      </c>
      <c r="AS129" s="464">
        <f t="shared" si="89"/>
        <v>0</v>
      </c>
      <c r="AT129" s="470">
        <f>I129+AH129</f>
        <v>2316052</v>
      </c>
      <c r="AU129" s="461">
        <f>J129+W129</f>
        <v>1700632</v>
      </c>
      <c r="AV129" s="461">
        <f t="shared" ref="AV129:AV132" si="139">K129+AA129</f>
        <v>0</v>
      </c>
      <c r="AW129" s="461">
        <f t="shared" ref="AW129:AX132" si="140">L129+AC129</f>
        <v>574813</v>
      </c>
      <c r="AX129" s="461">
        <f t="shared" si="140"/>
        <v>17007</v>
      </c>
      <c r="AY129" s="461">
        <f>N129+AG129</f>
        <v>23600</v>
      </c>
      <c r="AZ129" s="462">
        <f>O129+AS129</f>
        <v>3.1122000000000001</v>
      </c>
      <c r="BA129" s="462">
        <f t="shared" ref="BA129:BB132" si="141">P129+AQ129</f>
        <v>2.5455000000000001</v>
      </c>
      <c r="BB129" s="464">
        <f t="shared" si="141"/>
        <v>0.56669999999999998</v>
      </c>
    </row>
    <row r="130" spans="1:54" ht="12.95" customHeight="1" x14ac:dyDescent="0.25">
      <c r="A130" s="301">
        <v>22</v>
      </c>
      <c r="B130" s="341">
        <v>5468</v>
      </c>
      <c r="C130" s="342">
        <v>600099083</v>
      </c>
      <c r="D130" s="301">
        <v>70698317</v>
      </c>
      <c r="E130" s="369" t="s">
        <v>465</v>
      </c>
      <c r="F130" s="341">
        <v>3117</v>
      </c>
      <c r="G130" s="304" t="s">
        <v>307</v>
      </c>
      <c r="H130" s="304" t="s">
        <v>277</v>
      </c>
      <c r="I130" s="463">
        <v>28588</v>
      </c>
      <c r="J130" s="458">
        <v>21208</v>
      </c>
      <c r="K130" s="458">
        <v>0</v>
      </c>
      <c r="L130" s="458">
        <v>7168</v>
      </c>
      <c r="M130" s="458">
        <v>212</v>
      </c>
      <c r="N130" s="458">
        <v>0</v>
      </c>
      <c r="O130" s="459">
        <v>0.05</v>
      </c>
      <c r="P130" s="460">
        <v>0.05</v>
      </c>
      <c r="Q130" s="469">
        <v>0</v>
      </c>
      <c r="R130" s="471">
        <f t="shared" si="79"/>
        <v>0</v>
      </c>
      <c r="S130" s="461">
        <v>21170</v>
      </c>
      <c r="T130" s="461">
        <v>0</v>
      </c>
      <c r="U130" s="461">
        <v>0</v>
      </c>
      <c r="V130" s="461">
        <v>0</v>
      </c>
      <c r="W130" s="461">
        <f t="shared" si="84"/>
        <v>21170</v>
      </c>
      <c r="X130" s="461">
        <v>0</v>
      </c>
      <c r="Y130" s="461">
        <v>0</v>
      </c>
      <c r="Z130" s="461">
        <v>0</v>
      </c>
      <c r="AA130" s="461">
        <f t="shared" si="80"/>
        <v>0</v>
      </c>
      <c r="AB130" s="461">
        <f t="shared" si="81"/>
        <v>21170</v>
      </c>
      <c r="AC130" s="69">
        <f t="shared" si="82"/>
        <v>7155</v>
      </c>
      <c r="AD130" s="69">
        <f t="shared" si="83"/>
        <v>212</v>
      </c>
      <c r="AE130" s="461">
        <v>0</v>
      </c>
      <c r="AF130" s="461">
        <v>0</v>
      </c>
      <c r="AG130" s="461">
        <f t="shared" si="85"/>
        <v>0</v>
      </c>
      <c r="AH130" s="461">
        <f t="shared" si="86"/>
        <v>28537</v>
      </c>
      <c r="AI130" s="462">
        <v>0</v>
      </c>
      <c r="AJ130" s="462">
        <v>0</v>
      </c>
      <c r="AK130" s="462">
        <v>0</v>
      </c>
      <c r="AL130" s="462">
        <v>0</v>
      </c>
      <c r="AM130" s="462">
        <v>0</v>
      </c>
      <c r="AN130" s="462">
        <v>0</v>
      </c>
      <c r="AO130" s="462">
        <v>0</v>
      </c>
      <c r="AP130" s="462">
        <v>0</v>
      </c>
      <c r="AQ130" s="462">
        <f t="shared" si="87"/>
        <v>0</v>
      </c>
      <c r="AR130" s="462">
        <f t="shared" si="88"/>
        <v>0</v>
      </c>
      <c r="AS130" s="464">
        <f t="shared" si="89"/>
        <v>0</v>
      </c>
      <c r="AT130" s="470">
        <f>I130+AH130</f>
        <v>57125</v>
      </c>
      <c r="AU130" s="461">
        <f>J130+W130</f>
        <v>42378</v>
      </c>
      <c r="AV130" s="461">
        <f t="shared" si="139"/>
        <v>0</v>
      </c>
      <c r="AW130" s="461">
        <f t="shared" si="140"/>
        <v>14323</v>
      </c>
      <c r="AX130" s="461">
        <f t="shared" si="140"/>
        <v>424</v>
      </c>
      <c r="AY130" s="461">
        <f>N130+AG130</f>
        <v>0</v>
      </c>
      <c r="AZ130" s="462">
        <f>O130+AS130</f>
        <v>0.05</v>
      </c>
      <c r="BA130" s="462">
        <f t="shared" si="141"/>
        <v>0.05</v>
      </c>
      <c r="BB130" s="464">
        <f t="shared" si="141"/>
        <v>0</v>
      </c>
    </row>
    <row r="131" spans="1:54" ht="12.95" customHeight="1" x14ac:dyDescent="0.25">
      <c r="A131" s="301">
        <v>22</v>
      </c>
      <c r="B131" s="341">
        <v>5468</v>
      </c>
      <c r="C131" s="342">
        <v>600099083</v>
      </c>
      <c r="D131" s="301">
        <v>70698317</v>
      </c>
      <c r="E131" s="369" t="s">
        <v>465</v>
      </c>
      <c r="F131" s="341">
        <v>3143</v>
      </c>
      <c r="G131" s="304" t="s">
        <v>614</v>
      </c>
      <c r="H131" s="304" t="s">
        <v>276</v>
      </c>
      <c r="I131" s="463">
        <v>590861</v>
      </c>
      <c r="J131" s="458">
        <v>438324</v>
      </c>
      <c r="K131" s="458">
        <v>0</v>
      </c>
      <c r="L131" s="458">
        <v>148154</v>
      </c>
      <c r="M131" s="458">
        <v>4383</v>
      </c>
      <c r="N131" s="458">
        <v>0</v>
      </c>
      <c r="O131" s="459">
        <v>0.92859999999999998</v>
      </c>
      <c r="P131" s="460">
        <v>0.92859999999999998</v>
      </c>
      <c r="Q131" s="469">
        <v>0</v>
      </c>
      <c r="R131" s="471">
        <f t="shared" si="79"/>
        <v>0</v>
      </c>
      <c r="S131" s="461">
        <v>0</v>
      </c>
      <c r="T131" s="461">
        <v>0</v>
      </c>
      <c r="U131" s="461">
        <v>0</v>
      </c>
      <c r="V131" s="461">
        <v>0</v>
      </c>
      <c r="W131" s="461">
        <f t="shared" si="84"/>
        <v>0</v>
      </c>
      <c r="X131" s="461">
        <v>0</v>
      </c>
      <c r="Y131" s="461">
        <v>0</v>
      </c>
      <c r="Z131" s="461">
        <v>0</v>
      </c>
      <c r="AA131" s="461">
        <f t="shared" si="80"/>
        <v>0</v>
      </c>
      <c r="AB131" s="461">
        <f t="shared" si="81"/>
        <v>0</v>
      </c>
      <c r="AC131" s="69">
        <f t="shared" si="82"/>
        <v>0</v>
      </c>
      <c r="AD131" s="69">
        <f t="shared" si="83"/>
        <v>0</v>
      </c>
      <c r="AE131" s="461">
        <v>0</v>
      </c>
      <c r="AF131" s="461">
        <v>0</v>
      </c>
      <c r="AG131" s="461">
        <f t="shared" si="85"/>
        <v>0</v>
      </c>
      <c r="AH131" s="461">
        <f t="shared" si="86"/>
        <v>0</v>
      </c>
      <c r="AI131" s="462">
        <v>0</v>
      </c>
      <c r="AJ131" s="462">
        <v>0</v>
      </c>
      <c r="AK131" s="462">
        <v>0</v>
      </c>
      <c r="AL131" s="462">
        <v>0</v>
      </c>
      <c r="AM131" s="462">
        <v>0</v>
      </c>
      <c r="AN131" s="462">
        <v>0</v>
      </c>
      <c r="AO131" s="462">
        <v>0</v>
      </c>
      <c r="AP131" s="462">
        <v>0</v>
      </c>
      <c r="AQ131" s="462">
        <f t="shared" si="87"/>
        <v>0</v>
      </c>
      <c r="AR131" s="462">
        <f t="shared" si="88"/>
        <v>0</v>
      </c>
      <c r="AS131" s="464">
        <f t="shared" si="89"/>
        <v>0</v>
      </c>
      <c r="AT131" s="470">
        <f>I131+AH131</f>
        <v>590861</v>
      </c>
      <c r="AU131" s="461">
        <f>J131+W131</f>
        <v>438324</v>
      </c>
      <c r="AV131" s="461">
        <f t="shared" si="139"/>
        <v>0</v>
      </c>
      <c r="AW131" s="461">
        <f t="shared" si="140"/>
        <v>148154</v>
      </c>
      <c r="AX131" s="461">
        <f t="shared" si="140"/>
        <v>4383</v>
      </c>
      <c r="AY131" s="461">
        <f>N131+AG131</f>
        <v>0</v>
      </c>
      <c r="AZ131" s="462">
        <f>O131+AS131</f>
        <v>0.92859999999999998</v>
      </c>
      <c r="BA131" s="462">
        <f t="shared" si="141"/>
        <v>0.92859999999999998</v>
      </c>
      <c r="BB131" s="464">
        <f t="shared" si="141"/>
        <v>0</v>
      </c>
    </row>
    <row r="132" spans="1:54" ht="12.95" customHeight="1" x14ac:dyDescent="0.25">
      <c r="A132" s="301">
        <v>22</v>
      </c>
      <c r="B132" s="341">
        <v>5468</v>
      </c>
      <c r="C132" s="342">
        <v>600099083</v>
      </c>
      <c r="D132" s="301">
        <v>70698317</v>
      </c>
      <c r="E132" s="369" t="s">
        <v>465</v>
      </c>
      <c r="F132" s="341">
        <v>3143</v>
      </c>
      <c r="G132" s="304" t="s">
        <v>615</v>
      </c>
      <c r="H132" s="304" t="s">
        <v>277</v>
      </c>
      <c r="I132" s="463">
        <v>10995</v>
      </c>
      <c r="J132" s="458">
        <v>7856</v>
      </c>
      <c r="K132" s="458">
        <v>0</v>
      </c>
      <c r="L132" s="458">
        <v>2655</v>
      </c>
      <c r="M132" s="458">
        <v>79</v>
      </c>
      <c r="N132" s="458">
        <v>405</v>
      </c>
      <c r="O132" s="459">
        <v>0.03</v>
      </c>
      <c r="P132" s="460">
        <v>0</v>
      </c>
      <c r="Q132" s="469">
        <v>0.03</v>
      </c>
      <c r="R132" s="471">
        <f t="shared" si="79"/>
        <v>0</v>
      </c>
      <c r="S132" s="461">
        <v>0</v>
      </c>
      <c r="T132" s="461">
        <v>0</v>
      </c>
      <c r="U132" s="461">
        <v>0</v>
      </c>
      <c r="V132" s="461">
        <v>0</v>
      </c>
      <c r="W132" s="461">
        <f t="shared" si="84"/>
        <v>0</v>
      </c>
      <c r="X132" s="461">
        <v>0</v>
      </c>
      <c r="Y132" s="461">
        <v>0</v>
      </c>
      <c r="Z132" s="461">
        <v>0</v>
      </c>
      <c r="AA132" s="461">
        <f t="shared" si="80"/>
        <v>0</v>
      </c>
      <c r="AB132" s="461">
        <f t="shared" si="81"/>
        <v>0</v>
      </c>
      <c r="AC132" s="69">
        <f t="shared" si="82"/>
        <v>0</v>
      </c>
      <c r="AD132" s="69">
        <f t="shared" si="83"/>
        <v>0</v>
      </c>
      <c r="AE132" s="461">
        <v>0</v>
      </c>
      <c r="AF132" s="461">
        <v>0</v>
      </c>
      <c r="AG132" s="461">
        <f t="shared" si="85"/>
        <v>0</v>
      </c>
      <c r="AH132" s="461">
        <f t="shared" si="86"/>
        <v>0</v>
      </c>
      <c r="AI132" s="462">
        <v>0</v>
      </c>
      <c r="AJ132" s="462">
        <v>0</v>
      </c>
      <c r="AK132" s="462">
        <v>0</v>
      </c>
      <c r="AL132" s="462">
        <v>0</v>
      </c>
      <c r="AM132" s="462">
        <v>0</v>
      </c>
      <c r="AN132" s="462">
        <v>0</v>
      </c>
      <c r="AO132" s="462">
        <v>0</v>
      </c>
      <c r="AP132" s="462">
        <v>0</v>
      </c>
      <c r="AQ132" s="462">
        <f t="shared" si="87"/>
        <v>0</v>
      </c>
      <c r="AR132" s="462">
        <f t="shared" si="88"/>
        <v>0</v>
      </c>
      <c r="AS132" s="464">
        <f t="shared" si="89"/>
        <v>0</v>
      </c>
      <c r="AT132" s="470">
        <f>I132+AH132</f>
        <v>10995</v>
      </c>
      <c r="AU132" s="461">
        <f>J132+W132</f>
        <v>7856</v>
      </c>
      <c r="AV132" s="461">
        <f t="shared" si="139"/>
        <v>0</v>
      </c>
      <c r="AW132" s="461">
        <f t="shared" si="140"/>
        <v>2655</v>
      </c>
      <c r="AX132" s="461">
        <f t="shared" si="140"/>
        <v>79</v>
      </c>
      <c r="AY132" s="461">
        <f>N132+AG132</f>
        <v>405</v>
      </c>
      <c r="AZ132" s="462">
        <f>O132+AS132</f>
        <v>0.03</v>
      </c>
      <c r="BA132" s="462">
        <f t="shared" si="141"/>
        <v>0</v>
      </c>
      <c r="BB132" s="464">
        <f t="shared" si="141"/>
        <v>0.03</v>
      </c>
    </row>
    <row r="133" spans="1:54" ht="12.95" customHeight="1" x14ac:dyDescent="0.25">
      <c r="A133" s="311">
        <v>22</v>
      </c>
      <c r="B133" s="345">
        <v>5468</v>
      </c>
      <c r="C133" s="346">
        <v>600099083</v>
      </c>
      <c r="D133" s="345">
        <v>70698317</v>
      </c>
      <c r="E133" s="370" t="s">
        <v>466</v>
      </c>
      <c r="F133" s="345"/>
      <c r="G133" s="371"/>
      <c r="H133" s="372"/>
      <c r="I133" s="537">
        <v>2946496</v>
      </c>
      <c r="J133" s="533">
        <v>2168020</v>
      </c>
      <c r="K133" s="533">
        <v>0</v>
      </c>
      <c r="L133" s="533">
        <v>732790</v>
      </c>
      <c r="M133" s="533">
        <v>21681</v>
      </c>
      <c r="N133" s="533">
        <v>24005</v>
      </c>
      <c r="O133" s="534">
        <v>4.1208</v>
      </c>
      <c r="P133" s="534">
        <v>3.5240999999999998</v>
      </c>
      <c r="Q133" s="727">
        <v>0.59670000000000001</v>
      </c>
      <c r="R133" s="537">
        <f t="shared" ref="R133:BB133" si="142">SUM(R129:R132)</f>
        <v>0</v>
      </c>
      <c r="S133" s="533">
        <f t="shared" si="142"/>
        <v>21170</v>
      </c>
      <c r="T133" s="533">
        <f t="shared" si="142"/>
        <v>0</v>
      </c>
      <c r="U133" s="533">
        <f t="shared" si="142"/>
        <v>0</v>
      </c>
      <c r="V133" s="533">
        <f t="shared" si="142"/>
        <v>0</v>
      </c>
      <c r="W133" s="533">
        <f t="shared" si="142"/>
        <v>21170</v>
      </c>
      <c r="X133" s="533">
        <f t="shared" si="142"/>
        <v>0</v>
      </c>
      <c r="Y133" s="533">
        <f t="shared" si="142"/>
        <v>0</v>
      </c>
      <c r="Z133" s="533">
        <f t="shared" si="142"/>
        <v>0</v>
      </c>
      <c r="AA133" s="533">
        <f t="shared" si="142"/>
        <v>0</v>
      </c>
      <c r="AB133" s="533">
        <f t="shared" si="142"/>
        <v>21170</v>
      </c>
      <c r="AC133" s="533">
        <f t="shared" si="142"/>
        <v>7155</v>
      </c>
      <c r="AD133" s="533">
        <f t="shared" si="142"/>
        <v>212</v>
      </c>
      <c r="AE133" s="533">
        <f t="shared" si="142"/>
        <v>0</v>
      </c>
      <c r="AF133" s="533">
        <f t="shared" si="142"/>
        <v>0</v>
      </c>
      <c r="AG133" s="533">
        <f t="shared" si="142"/>
        <v>0</v>
      </c>
      <c r="AH133" s="533">
        <f t="shared" si="142"/>
        <v>28537</v>
      </c>
      <c r="AI133" s="534">
        <f t="shared" si="142"/>
        <v>0</v>
      </c>
      <c r="AJ133" s="534">
        <f t="shared" si="142"/>
        <v>0</v>
      </c>
      <c r="AK133" s="534">
        <f t="shared" si="142"/>
        <v>0</v>
      </c>
      <c r="AL133" s="534">
        <f t="shared" si="142"/>
        <v>0</v>
      </c>
      <c r="AM133" s="534">
        <f t="shared" si="142"/>
        <v>0</v>
      </c>
      <c r="AN133" s="534">
        <f t="shared" si="142"/>
        <v>0</v>
      </c>
      <c r="AO133" s="534">
        <f t="shared" si="142"/>
        <v>0</v>
      </c>
      <c r="AP133" s="534">
        <f t="shared" si="142"/>
        <v>0</v>
      </c>
      <c r="AQ133" s="534">
        <f t="shared" si="142"/>
        <v>0</v>
      </c>
      <c r="AR133" s="534">
        <f t="shared" si="142"/>
        <v>0</v>
      </c>
      <c r="AS133" s="299">
        <f t="shared" si="142"/>
        <v>0</v>
      </c>
      <c r="AT133" s="539">
        <f t="shared" si="142"/>
        <v>2975033</v>
      </c>
      <c r="AU133" s="533">
        <f t="shared" si="142"/>
        <v>2189190</v>
      </c>
      <c r="AV133" s="533">
        <f t="shared" si="142"/>
        <v>0</v>
      </c>
      <c r="AW133" s="533">
        <f t="shared" si="142"/>
        <v>739945</v>
      </c>
      <c r="AX133" s="533">
        <f t="shared" si="142"/>
        <v>21893</v>
      </c>
      <c r="AY133" s="533">
        <f t="shared" si="142"/>
        <v>24005</v>
      </c>
      <c r="AZ133" s="534">
        <f t="shared" si="142"/>
        <v>4.1208</v>
      </c>
      <c r="BA133" s="534">
        <f t="shared" si="142"/>
        <v>3.5240999999999998</v>
      </c>
      <c r="BB133" s="299">
        <f t="shared" si="142"/>
        <v>0.59670000000000001</v>
      </c>
    </row>
    <row r="134" spans="1:54" ht="12.95" customHeight="1" x14ac:dyDescent="0.25">
      <c r="A134" s="301">
        <v>23</v>
      </c>
      <c r="B134" s="341">
        <v>5488</v>
      </c>
      <c r="C134" s="342">
        <v>600099326</v>
      </c>
      <c r="D134" s="301">
        <v>70695393</v>
      </c>
      <c r="E134" s="369" t="s">
        <v>467</v>
      </c>
      <c r="F134" s="341">
        <v>3111</v>
      </c>
      <c r="G134" s="365" t="s">
        <v>320</v>
      </c>
      <c r="H134" s="304" t="s">
        <v>276</v>
      </c>
      <c r="I134" s="463">
        <v>587026</v>
      </c>
      <c r="J134" s="458">
        <v>433699</v>
      </c>
      <c r="K134" s="458">
        <v>0</v>
      </c>
      <c r="L134" s="458">
        <v>146590</v>
      </c>
      <c r="M134" s="458">
        <v>4337</v>
      </c>
      <c r="N134" s="458">
        <v>2400</v>
      </c>
      <c r="O134" s="459">
        <v>1.0224</v>
      </c>
      <c r="P134" s="460">
        <v>0.85619999999999996</v>
      </c>
      <c r="Q134" s="704">
        <v>0.16619999999999999</v>
      </c>
      <c r="R134" s="471">
        <f t="shared" si="79"/>
        <v>0</v>
      </c>
      <c r="S134" s="461">
        <v>0</v>
      </c>
      <c r="T134" s="461">
        <v>0</v>
      </c>
      <c r="U134" s="461">
        <v>0</v>
      </c>
      <c r="V134" s="461">
        <v>0</v>
      </c>
      <c r="W134" s="461">
        <f t="shared" si="84"/>
        <v>0</v>
      </c>
      <c r="X134" s="461">
        <v>0</v>
      </c>
      <c r="Y134" s="461">
        <v>0</v>
      </c>
      <c r="Z134" s="461">
        <v>0</v>
      </c>
      <c r="AA134" s="461">
        <f t="shared" si="80"/>
        <v>0</v>
      </c>
      <c r="AB134" s="461">
        <f t="shared" si="81"/>
        <v>0</v>
      </c>
      <c r="AC134" s="69">
        <f t="shared" si="82"/>
        <v>0</v>
      </c>
      <c r="AD134" s="69">
        <f t="shared" si="83"/>
        <v>0</v>
      </c>
      <c r="AE134" s="461">
        <v>0</v>
      </c>
      <c r="AF134" s="461">
        <v>0</v>
      </c>
      <c r="AG134" s="461">
        <f t="shared" si="85"/>
        <v>0</v>
      </c>
      <c r="AH134" s="461">
        <f t="shared" si="86"/>
        <v>0</v>
      </c>
      <c r="AI134" s="462">
        <v>0</v>
      </c>
      <c r="AJ134" s="462">
        <v>0</v>
      </c>
      <c r="AK134" s="462">
        <v>0</v>
      </c>
      <c r="AL134" s="462">
        <v>0</v>
      </c>
      <c r="AM134" s="462">
        <v>0</v>
      </c>
      <c r="AN134" s="462">
        <v>0</v>
      </c>
      <c r="AO134" s="462">
        <v>0</v>
      </c>
      <c r="AP134" s="462">
        <v>0</v>
      </c>
      <c r="AQ134" s="462">
        <f t="shared" si="87"/>
        <v>0</v>
      </c>
      <c r="AR134" s="462">
        <f t="shared" si="88"/>
        <v>0</v>
      </c>
      <c r="AS134" s="464">
        <f t="shared" si="89"/>
        <v>0</v>
      </c>
      <c r="AT134" s="470">
        <f t="shared" ref="AT134:AT139" si="143">I134+AH134</f>
        <v>587026</v>
      </c>
      <c r="AU134" s="461">
        <f t="shared" ref="AU134:AU139" si="144">J134+W134</f>
        <v>433699</v>
      </c>
      <c r="AV134" s="461">
        <f t="shared" ref="AV134:AV139" si="145">K134+AA134</f>
        <v>0</v>
      </c>
      <c r="AW134" s="461">
        <f t="shared" ref="AW134:AX139" si="146">L134+AC134</f>
        <v>146590</v>
      </c>
      <c r="AX134" s="461">
        <f t="shared" si="146"/>
        <v>4337</v>
      </c>
      <c r="AY134" s="461">
        <f t="shared" ref="AY134:AY139" si="147">N134+AG134</f>
        <v>2400</v>
      </c>
      <c r="AZ134" s="462">
        <f t="shared" ref="AZ134:AZ139" si="148">O134+AS134</f>
        <v>1.0224</v>
      </c>
      <c r="BA134" s="462">
        <f t="shared" ref="BA134:BB139" si="149">P134+AQ134</f>
        <v>0.85619999999999996</v>
      </c>
      <c r="BB134" s="464">
        <f t="shared" si="149"/>
        <v>0.16619999999999999</v>
      </c>
    </row>
    <row r="135" spans="1:54" ht="12.95" customHeight="1" x14ac:dyDescent="0.25">
      <c r="A135" s="301">
        <v>23</v>
      </c>
      <c r="B135" s="341">
        <v>5488</v>
      </c>
      <c r="C135" s="342">
        <v>600099326</v>
      </c>
      <c r="D135" s="301">
        <v>70695393</v>
      </c>
      <c r="E135" s="369" t="s">
        <v>467</v>
      </c>
      <c r="F135" s="341">
        <v>3117</v>
      </c>
      <c r="G135" s="365" t="s">
        <v>324</v>
      </c>
      <c r="H135" s="304" t="s">
        <v>276</v>
      </c>
      <c r="I135" s="463">
        <v>2342857</v>
      </c>
      <c r="J135" s="458">
        <v>1720517</v>
      </c>
      <c r="K135" s="458">
        <v>0</v>
      </c>
      <c r="L135" s="458">
        <v>581535</v>
      </c>
      <c r="M135" s="458">
        <v>17205</v>
      </c>
      <c r="N135" s="458">
        <v>23600</v>
      </c>
      <c r="O135" s="459">
        <v>3.6212</v>
      </c>
      <c r="P135" s="460">
        <v>2.4544999999999999</v>
      </c>
      <c r="Q135" s="469">
        <v>1.1667000000000001</v>
      </c>
      <c r="R135" s="471">
        <f t="shared" si="79"/>
        <v>0</v>
      </c>
      <c r="S135" s="461">
        <v>0</v>
      </c>
      <c r="T135" s="461">
        <v>0</v>
      </c>
      <c r="U135" s="461">
        <v>0</v>
      </c>
      <c r="V135" s="461">
        <v>0</v>
      </c>
      <c r="W135" s="461">
        <f t="shared" si="84"/>
        <v>0</v>
      </c>
      <c r="X135" s="461">
        <v>0</v>
      </c>
      <c r="Y135" s="461">
        <v>0</v>
      </c>
      <c r="Z135" s="461">
        <v>0</v>
      </c>
      <c r="AA135" s="461">
        <f t="shared" si="80"/>
        <v>0</v>
      </c>
      <c r="AB135" s="461">
        <f t="shared" si="81"/>
        <v>0</v>
      </c>
      <c r="AC135" s="69">
        <f t="shared" si="82"/>
        <v>0</v>
      </c>
      <c r="AD135" s="69">
        <f t="shared" si="83"/>
        <v>0</v>
      </c>
      <c r="AE135" s="461">
        <v>0</v>
      </c>
      <c r="AF135" s="461">
        <v>0</v>
      </c>
      <c r="AG135" s="461">
        <f t="shared" si="85"/>
        <v>0</v>
      </c>
      <c r="AH135" s="461">
        <f t="shared" si="86"/>
        <v>0</v>
      </c>
      <c r="AI135" s="462">
        <v>0</v>
      </c>
      <c r="AJ135" s="462">
        <v>0</v>
      </c>
      <c r="AK135" s="462">
        <v>0</v>
      </c>
      <c r="AL135" s="462">
        <v>0</v>
      </c>
      <c r="AM135" s="462">
        <v>0</v>
      </c>
      <c r="AN135" s="462">
        <v>0</v>
      </c>
      <c r="AO135" s="462">
        <v>0</v>
      </c>
      <c r="AP135" s="462">
        <v>0</v>
      </c>
      <c r="AQ135" s="462">
        <f t="shared" si="87"/>
        <v>0</v>
      </c>
      <c r="AR135" s="462">
        <f t="shared" si="88"/>
        <v>0</v>
      </c>
      <c r="AS135" s="464">
        <f t="shared" si="89"/>
        <v>0</v>
      </c>
      <c r="AT135" s="470">
        <f t="shared" si="143"/>
        <v>2342857</v>
      </c>
      <c r="AU135" s="461">
        <f t="shared" si="144"/>
        <v>1720517</v>
      </c>
      <c r="AV135" s="461">
        <f t="shared" si="145"/>
        <v>0</v>
      </c>
      <c r="AW135" s="461">
        <f t="shared" si="146"/>
        <v>581535</v>
      </c>
      <c r="AX135" s="461">
        <f t="shared" si="146"/>
        <v>17205</v>
      </c>
      <c r="AY135" s="461">
        <f t="shared" si="147"/>
        <v>23600</v>
      </c>
      <c r="AZ135" s="462">
        <f t="shared" si="148"/>
        <v>3.6212</v>
      </c>
      <c r="BA135" s="462">
        <f t="shared" si="149"/>
        <v>2.4544999999999999</v>
      </c>
      <c r="BB135" s="464">
        <f t="shared" si="149"/>
        <v>1.1667000000000001</v>
      </c>
    </row>
    <row r="136" spans="1:54" ht="12.95" customHeight="1" x14ac:dyDescent="0.25">
      <c r="A136" s="301">
        <v>23</v>
      </c>
      <c r="B136" s="341">
        <v>5488</v>
      </c>
      <c r="C136" s="342">
        <v>600099326</v>
      </c>
      <c r="D136" s="301">
        <v>70695393</v>
      </c>
      <c r="E136" s="369" t="s">
        <v>467</v>
      </c>
      <c r="F136" s="341">
        <v>3117</v>
      </c>
      <c r="G136" s="304" t="s">
        <v>307</v>
      </c>
      <c r="H136" s="304" t="s">
        <v>277</v>
      </c>
      <c r="I136" s="463">
        <v>233504</v>
      </c>
      <c r="J136" s="458">
        <v>173223</v>
      </c>
      <c r="K136" s="458">
        <v>0</v>
      </c>
      <c r="L136" s="458">
        <v>58549</v>
      </c>
      <c r="M136" s="458">
        <v>1732</v>
      </c>
      <c r="N136" s="458">
        <v>0</v>
      </c>
      <c r="O136" s="459">
        <v>0.5</v>
      </c>
      <c r="P136" s="460">
        <v>0.5</v>
      </c>
      <c r="Q136" s="469">
        <v>0</v>
      </c>
      <c r="R136" s="471">
        <f t="shared" si="79"/>
        <v>0</v>
      </c>
      <c r="S136" s="461">
        <v>0</v>
      </c>
      <c r="T136" s="461">
        <v>0</v>
      </c>
      <c r="U136" s="461">
        <v>0</v>
      </c>
      <c r="V136" s="461">
        <v>0</v>
      </c>
      <c r="W136" s="461">
        <f t="shared" si="84"/>
        <v>0</v>
      </c>
      <c r="X136" s="461">
        <v>0</v>
      </c>
      <c r="Y136" s="461">
        <v>0</v>
      </c>
      <c r="Z136" s="461">
        <v>0</v>
      </c>
      <c r="AA136" s="461">
        <f t="shared" si="80"/>
        <v>0</v>
      </c>
      <c r="AB136" s="461">
        <f t="shared" si="81"/>
        <v>0</v>
      </c>
      <c r="AC136" s="69">
        <f t="shared" si="82"/>
        <v>0</v>
      </c>
      <c r="AD136" s="69">
        <f t="shared" si="83"/>
        <v>0</v>
      </c>
      <c r="AE136" s="461">
        <v>0</v>
      </c>
      <c r="AF136" s="461">
        <v>0</v>
      </c>
      <c r="AG136" s="461">
        <f t="shared" si="85"/>
        <v>0</v>
      </c>
      <c r="AH136" s="461">
        <f t="shared" si="86"/>
        <v>0</v>
      </c>
      <c r="AI136" s="462">
        <v>0</v>
      </c>
      <c r="AJ136" s="462">
        <v>0</v>
      </c>
      <c r="AK136" s="462">
        <v>0</v>
      </c>
      <c r="AL136" s="462">
        <v>0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si="87"/>
        <v>0</v>
      </c>
      <c r="AR136" s="462">
        <f t="shared" si="88"/>
        <v>0</v>
      </c>
      <c r="AS136" s="464">
        <f t="shared" si="89"/>
        <v>0</v>
      </c>
      <c r="AT136" s="470">
        <f t="shared" si="143"/>
        <v>233504</v>
      </c>
      <c r="AU136" s="461">
        <f t="shared" si="144"/>
        <v>173223</v>
      </c>
      <c r="AV136" s="461">
        <f t="shared" si="145"/>
        <v>0</v>
      </c>
      <c r="AW136" s="461">
        <f t="shared" si="146"/>
        <v>58549</v>
      </c>
      <c r="AX136" s="461">
        <f t="shared" si="146"/>
        <v>1732</v>
      </c>
      <c r="AY136" s="461">
        <f t="shared" si="147"/>
        <v>0</v>
      </c>
      <c r="AZ136" s="462">
        <f t="shared" si="148"/>
        <v>0.5</v>
      </c>
      <c r="BA136" s="462">
        <f t="shared" si="149"/>
        <v>0.5</v>
      </c>
      <c r="BB136" s="464">
        <f t="shared" si="149"/>
        <v>0</v>
      </c>
    </row>
    <row r="137" spans="1:54" ht="12.95" customHeight="1" x14ac:dyDescent="0.25">
      <c r="A137" s="301">
        <v>23</v>
      </c>
      <c r="B137" s="341">
        <v>5488</v>
      </c>
      <c r="C137" s="342">
        <v>600099326</v>
      </c>
      <c r="D137" s="301">
        <v>70695393</v>
      </c>
      <c r="E137" s="369" t="s">
        <v>467</v>
      </c>
      <c r="F137" s="341">
        <v>3141</v>
      </c>
      <c r="G137" s="365" t="s">
        <v>310</v>
      </c>
      <c r="H137" s="304" t="s">
        <v>277</v>
      </c>
      <c r="I137" s="463">
        <v>300807</v>
      </c>
      <c r="J137" s="458">
        <v>222263</v>
      </c>
      <c r="K137" s="458">
        <v>0</v>
      </c>
      <c r="L137" s="458">
        <v>75125</v>
      </c>
      <c r="M137" s="458">
        <v>2223</v>
      </c>
      <c r="N137" s="458">
        <v>1196</v>
      </c>
      <c r="O137" s="459">
        <v>0.71</v>
      </c>
      <c r="P137" s="460">
        <v>0</v>
      </c>
      <c r="Q137" s="469">
        <v>0.71</v>
      </c>
      <c r="R137" s="471">
        <f t="shared" si="79"/>
        <v>0</v>
      </c>
      <c r="S137" s="461">
        <v>0</v>
      </c>
      <c r="T137" s="461">
        <v>0</v>
      </c>
      <c r="U137" s="461">
        <v>0</v>
      </c>
      <c r="V137" s="461">
        <v>0</v>
      </c>
      <c r="W137" s="461">
        <f t="shared" si="84"/>
        <v>0</v>
      </c>
      <c r="X137" s="461">
        <v>0</v>
      </c>
      <c r="Y137" s="461">
        <v>0</v>
      </c>
      <c r="Z137" s="461">
        <v>0</v>
      </c>
      <c r="AA137" s="461">
        <f t="shared" si="80"/>
        <v>0</v>
      </c>
      <c r="AB137" s="461">
        <f t="shared" si="81"/>
        <v>0</v>
      </c>
      <c r="AC137" s="69">
        <f t="shared" si="82"/>
        <v>0</v>
      </c>
      <c r="AD137" s="69">
        <f t="shared" si="83"/>
        <v>0</v>
      </c>
      <c r="AE137" s="461">
        <v>0</v>
      </c>
      <c r="AF137" s="461">
        <v>0</v>
      </c>
      <c r="AG137" s="461">
        <f t="shared" si="85"/>
        <v>0</v>
      </c>
      <c r="AH137" s="461">
        <f t="shared" si="86"/>
        <v>0</v>
      </c>
      <c r="AI137" s="462">
        <v>0</v>
      </c>
      <c r="AJ137" s="462">
        <v>0</v>
      </c>
      <c r="AK137" s="462">
        <v>0</v>
      </c>
      <c r="AL137" s="462">
        <v>0</v>
      </c>
      <c r="AM137" s="462">
        <v>0</v>
      </c>
      <c r="AN137" s="462">
        <v>0</v>
      </c>
      <c r="AO137" s="462">
        <v>0</v>
      </c>
      <c r="AP137" s="462">
        <v>0</v>
      </c>
      <c r="AQ137" s="462">
        <f t="shared" si="87"/>
        <v>0</v>
      </c>
      <c r="AR137" s="462">
        <f t="shared" si="88"/>
        <v>0</v>
      </c>
      <c r="AS137" s="464">
        <f t="shared" si="89"/>
        <v>0</v>
      </c>
      <c r="AT137" s="470">
        <f t="shared" si="143"/>
        <v>300807</v>
      </c>
      <c r="AU137" s="461">
        <f t="shared" si="144"/>
        <v>222263</v>
      </c>
      <c r="AV137" s="461">
        <f t="shared" si="145"/>
        <v>0</v>
      </c>
      <c r="AW137" s="461">
        <f t="shared" si="146"/>
        <v>75125</v>
      </c>
      <c r="AX137" s="461">
        <f t="shared" si="146"/>
        <v>2223</v>
      </c>
      <c r="AY137" s="461">
        <f t="shared" si="147"/>
        <v>1196</v>
      </c>
      <c r="AZ137" s="462">
        <f t="shared" si="148"/>
        <v>0.71</v>
      </c>
      <c r="BA137" s="462">
        <f t="shared" si="149"/>
        <v>0</v>
      </c>
      <c r="BB137" s="464">
        <f t="shared" si="149"/>
        <v>0.71</v>
      </c>
    </row>
    <row r="138" spans="1:54" ht="12.95" customHeight="1" x14ac:dyDescent="0.25">
      <c r="A138" s="301">
        <v>23</v>
      </c>
      <c r="B138" s="341">
        <v>5488</v>
      </c>
      <c r="C138" s="342">
        <v>600099326</v>
      </c>
      <c r="D138" s="301">
        <v>70695393</v>
      </c>
      <c r="E138" s="369" t="s">
        <v>467</v>
      </c>
      <c r="F138" s="341">
        <v>3143</v>
      </c>
      <c r="G138" s="304" t="s">
        <v>614</v>
      </c>
      <c r="H138" s="304" t="s">
        <v>276</v>
      </c>
      <c r="I138" s="463">
        <v>581271</v>
      </c>
      <c r="J138" s="458">
        <v>431210</v>
      </c>
      <c r="K138" s="458">
        <v>0</v>
      </c>
      <c r="L138" s="458">
        <v>145749</v>
      </c>
      <c r="M138" s="458">
        <v>4312</v>
      </c>
      <c r="N138" s="458">
        <v>0</v>
      </c>
      <c r="O138" s="459">
        <v>0.96450000000000002</v>
      </c>
      <c r="P138" s="460">
        <v>0.96450000000000002</v>
      </c>
      <c r="Q138" s="469">
        <v>0</v>
      </c>
      <c r="R138" s="471">
        <f t="shared" si="79"/>
        <v>0</v>
      </c>
      <c r="S138" s="461">
        <v>0</v>
      </c>
      <c r="T138" s="461">
        <v>0</v>
      </c>
      <c r="U138" s="461">
        <v>0</v>
      </c>
      <c r="V138" s="461">
        <v>0</v>
      </c>
      <c r="W138" s="461">
        <f t="shared" si="84"/>
        <v>0</v>
      </c>
      <c r="X138" s="461">
        <v>0</v>
      </c>
      <c r="Y138" s="461">
        <v>0</v>
      </c>
      <c r="Z138" s="461">
        <v>0</v>
      </c>
      <c r="AA138" s="461">
        <f t="shared" si="80"/>
        <v>0</v>
      </c>
      <c r="AB138" s="461">
        <f t="shared" si="81"/>
        <v>0</v>
      </c>
      <c r="AC138" s="69">
        <f t="shared" si="82"/>
        <v>0</v>
      </c>
      <c r="AD138" s="69">
        <f t="shared" si="83"/>
        <v>0</v>
      </c>
      <c r="AE138" s="461">
        <v>0</v>
      </c>
      <c r="AF138" s="461">
        <v>0</v>
      </c>
      <c r="AG138" s="461">
        <f t="shared" si="85"/>
        <v>0</v>
      </c>
      <c r="AH138" s="461">
        <f t="shared" si="86"/>
        <v>0</v>
      </c>
      <c r="AI138" s="462">
        <v>0</v>
      </c>
      <c r="AJ138" s="462">
        <v>0</v>
      </c>
      <c r="AK138" s="462">
        <v>0</v>
      </c>
      <c r="AL138" s="462">
        <v>0</v>
      </c>
      <c r="AM138" s="462">
        <v>0</v>
      </c>
      <c r="AN138" s="462">
        <v>0</v>
      </c>
      <c r="AO138" s="462">
        <v>0</v>
      </c>
      <c r="AP138" s="462">
        <v>0</v>
      </c>
      <c r="AQ138" s="462">
        <f t="shared" si="87"/>
        <v>0</v>
      </c>
      <c r="AR138" s="462">
        <f t="shared" si="88"/>
        <v>0</v>
      </c>
      <c r="AS138" s="464">
        <f t="shared" si="89"/>
        <v>0</v>
      </c>
      <c r="AT138" s="470">
        <f t="shared" si="143"/>
        <v>581271</v>
      </c>
      <c r="AU138" s="461">
        <f t="shared" si="144"/>
        <v>431210</v>
      </c>
      <c r="AV138" s="461">
        <f t="shared" si="145"/>
        <v>0</v>
      </c>
      <c r="AW138" s="461">
        <f t="shared" si="146"/>
        <v>145749</v>
      </c>
      <c r="AX138" s="461">
        <f t="shared" si="146"/>
        <v>4312</v>
      </c>
      <c r="AY138" s="461">
        <f t="shared" si="147"/>
        <v>0</v>
      </c>
      <c r="AZ138" s="462">
        <f t="shared" si="148"/>
        <v>0.96450000000000002</v>
      </c>
      <c r="BA138" s="462">
        <f t="shared" si="149"/>
        <v>0.96450000000000002</v>
      </c>
      <c r="BB138" s="464">
        <f t="shared" si="149"/>
        <v>0</v>
      </c>
    </row>
    <row r="139" spans="1:54" ht="12.95" customHeight="1" x14ac:dyDescent="0.25">
      <c r="A139" s="301">
        <v>23</v>
      </c>
      <c r="B139" s="341">
        <v>5488</v>
      </c>
      <c r="C139" s="342">
        <v>600099326</v>
      </c>
      <c r="D139" s="301">
        <v>70695393</v>
      </c>
      <c r="E139" s="377" t="s">
        <v>467</v>
      </c>
      <c r="F139" s="378">
        <v>3143</v>
      </c>
      <c r="G139" s="304" t="s">
        <v>615</v>
      </c>
      <c r="H139" s="304" t="s">
        <v>277</v>
      </c>
      <c r="I139" s="463">
        <v>12462</v>
      </c>
      <c r="J139" s="458">
        <v>8904</v>
      </c>
      <c r="K139" s="458">
        <v>0</v>
      </c>
      <c r="L139" s="458">
        <v>3010</v>
      </c>
      <c r="M139" s="458">
        <v>89</v>
      </c>
      <c r="N139" s="458">
        <v>459</v>
      </c>
      <c r="O139" s="459">
        <v>0.04</v>
      </c>
      <c r="P139" s="460">
        <v>0</v>
      </c>
      <c r="Q139" s="469">
        <v>0.04</v>
      </c>
      <c r="R139" s="471">
        <f t="shared" si="79"/>
        <v>0</v>
      </c>
      <c r="S139" s="461">
        <v>0</v>
      </c>
      <c r="T139" s="461">
        <v>0</v>
      </c>
      <c r="U139" s="461">
        <v>0</v>
      </c>
      <c r="V139" s="461">
        <v>0</v>
      </c>
      <c r="W139" s="461">
        <f t="shared" si="84"/>
        <v>0</v>
      </c>
      <c r="X139" s="461">
        <v>0</v>
      </c>
      <c r="Y139" s="461">
        <v>0</v>
      </c>
      <c r="Z139" s="461">
        <v>0</v>
      </c>
      <c r="AA139" s="461">
        <f t="shared" si="80"/>
        <v>0</v>
      </c>
      <c r="AB139" s="461">
        <f t="shared" si="81"/>
        <v>0</v>
      </c>
      <c r="AC139" s="69">
        <f t="shared" si="82"/>
        <v>0</v>
      </c>
      <c r="AD139" s="69">
        <f t="shared" si="83"/>
        <v>0</v>
      </c>
      <c r="AE139" s="461">
        <v>0</v>
      </c>
      <c r="AF139" s="461">
        <v>0</v>
      </c>
      <c r="AG139" s="461">
        <f t="shared" si="85"/>
        <v>0</v>
      </c>
      <c r="AH139" s="461">
        <f t="shared" si="86"/>
        <v>0</v>
      </c>
      <c r="AI139" s="462">
        <v>0</v>
      </c>
      <c r="AJ139" s="462">
        <v>0</v>
      </c>
      <c r="AK139" s="462">
        <v>0</v>
      </c>
      <c r="AL139" s="462">
        <v>0</v>
      </c>
      <c r="AM139" s="462">
        <v>0</v>
      </c>
      <c r="AN139" s="462">
        <v>0</v>
      </c>
      <c r="AO139" s="462">
        <v>0</v>
      </c>
      <c r="AP139" s="462">
        <v>0</v>
      </c>
      <c r="AQ139" s="462">
        <f t="shared" si="87"/>
        <v>0</v>
      </c>
      <c r="AR139" s="462">
        <f t="shared" si="88"/>
        <v>0</v>
      </c>
      <c r="AS139" s="464">
        <f t="shared" si="89"/>
        <v>0</v>
      </c>
      <c r="AT139" s="470">
        <f t="shared" si="143"/>
        <v>12462</v>
      </c>
      <c r="AU139" s="461">
        <f t="shared" si="144"/>
        <v>8904</v>
      </c>
      <c r="AV139" s="461">
        <f t="shared" si="145"/>
        <v>0</v>
      </c>
      <c r="AW139" s="461">
        <f t="shared" si="146"/>
        <v>3010</v>
      </c>
      <c r="AX139" s="461">
        <f t="shared" si="146"/>
        <v>89</v>
      </c>
      <c r="AY139" s="461">
        <f t="shared" si="147"/>
        <v>459</v>
      </c>
      <c r="AZ139" s="462">
        <f t="shared" si="148"/>
        <v>0.04</v>
      </c>
      <c r="BA139" s="462">
        <f t="shared" si="149"/>
        <v>0</v>
      </c>
      <c r="BB139" s="464">
        <f t="shared" si="149"/>
        <v>0.04</v>
      </c>
    </row>
    <row r="140" spans="1:54" ht="12.95" customHeight="1" thickBot="1" x14ac:dyDescent="0.3">
      <c r="A140" s="315">
        <v>23</v>
      </c>
      <c r="B140" s="356">
        <v>5488</v>
      </c>
      <c r="C140" s="357">
        <v>600099326</v>
      </c>
      <c r="D140" s="356">
        <v>70695393</v>
      </c>
      <c r="E140" s="379" t="s">
        <v>468</v>
      </c>
      <c r="F140" s="356"/>
      <c r="G140" s="380"/>
      <c r="H140" s="381"/>
      <c r="I140" s="642">
        <v>4057927</v>
      </c>
      <c r="J140" s="643">
        <v>2989816</v>
      </c>
      <c r="K140" s="643">
        <v>0</v>
      </c>
      <c r="L140" s="643">
        <v>1010558</v>
      </c>
      <c r="M140" s="643">
        <v>29898</v>
      </c>
      <c r="N140" s="643">
        <v>27655</v>
      </c>
      <c r="O140" s="644">
        <v>6.8581000000000003</v>
      </c>
      <c r="P140" s="644">
        <v>4.7751999999999999</v>
      </c>
      <c r="Q140" s="729">
        <v>2.0829</v>
      </c>
      <c r="R140" s="642">
        <f t="shared" ref="R140:BB140" si="150">SUM(R134:R139)</f>
        <v>0</v>
      </c>
      <c r="S140" s="643">
        <f t="shared" si="150"/>
        <v>0</v>
      </c>
      <c r="T140" s="643">
        <f t="shared" si="150"/>
        <v>0</v>
      </c>
      <c r="U140" s="643">
        <f t="shared" si="150"/>
        <v>0</v>
      </c>
      <c r="V140" s="643">
        <f t="shared" si="150"/>
        <v>0</v>
      </c>
      <c r="W140" s="643">
        <f t="shared" si="150"/>
        <v>0</v>
      </c>
      <c r="X140" s="643">
        <f t="shared" si="150"/>
        <v>0</v>
      </c>
      <c r="Y140" s="643">
        <f t="shared" si="150"/>
        <v>0</v>
      </c>
      <c r="Z140" s="643">
        <f t="shared" si="150"/>
        <v>0</v>
      </c>
      <c r="AA140" s="643">
        <f t="shared" si="150"/>
        <v>0</v>
      </c>
      <c r="AB140" s="643">
        <f t="shared" si="150"/>
        <v>0</v>
      </c>
      <c r="AC140" s="643">
        <f t="shared" si="150"/>
        <v>0</v>
      </c>
      <c r="AD140" s="643">
        <f t="shared" si="150"/>
        <v>0</v>
      </c>
      <c r="AE140" s="643">
        <f t="shared" si="150"/>
        <v>0</v>
      </c>
      <c r="AF140" s="643">
        <f t="shared" si="150"/>
        <v>0</v>
      </c>
      <c r="AG140" s="643">
        <f t="shared" si="150"/>
        <v>0</v>
      </c>
      <c r="AH140" s="643">
        <f t="shared" si="150"/>
        <v>0</v>
      </c>
      <c r="AI140" s="644">
        <f t="shared" si="150"/>
        <v>0</v>
      </c>
      <c r="AJ140" s="644">
        <f t="shared" si="150"/>
        <v>0</v>
      </c>
      <c r="AK140" s="644">
        <f t="shared" si="150"/>
        <v>0</v>
      </c>
      <c r="AL140" s="644">
        <f t="shared" si="150"/>
        <v>0</v>
      </c>
      <c r="AM140" s="644">
        <f t="shared" si="150"/>
        <v>0</v>
      </c>
      <c r="AN140" s="644">
        <f t="shared" si="150"/>
        <v>0</v>
      </c>
      <c r="AO140" s="644">
        <f t="shared" si="150"/>
        <v>0</v>
      </c>
      <c r="AP140" s="644">
        <f t="shared" si="150"/>
        <v>0</v>
      </c>
      <c r="AQ140" s="644">
        <f t="shared" si="150"/>
        <v>0</v>
      </c>
      <c r="AR140" s="644">
        <f t="shared" si="150"/>
        <v>0</v>
      </c>
      <c r="AS140" s="645">
        <f t="shared" si="150"/>
        <v>0</v>
      </c>
      <c r="AT140" s="566">
        <f t="shared" si="150"/>
        <v>4057927</v>
      </c>
      <c r="AU140" s="563">
        <f t="shared" si="150"/>
        <v>2989816</v>
      </c>
      <c r="AV140" s="563">
        <f t="shared" si="150"/>
        <v>0</v>
      </c>
      <c r="AW140" s="563">
        <f t="shared" si="150"/>
        <v>1010558</v>
      </c>
      <c r="AX140" s="563">
        <f t="shared" si="150"/>
        <v>29898</v>
      </c>
      <c r="AY140" s="563">
        <f t="shared" si="150"/>
        <v>27655</v>
      </c>
      <c r="AZ140" s="564">
        <f t="shared" si="150"/>
        <v>6.8581000000000003</v>
      </c>
      <c r="BA140" s="564">
        <f t="shared" si="150"/>
        <v>4.7751999999999999</v>
      </c>
      <c r="BB140" s="565">
        <f t="shared" si="150"/>
        <v>2.0829</v>
      </c>
    </row>
    <row r="141" spans="1:54" ht="12.95" customHeight="1" thickBot="1" x14ac:dyDescent="0.3">
      <c r="A141" s="382"/>
      <c r="B141" s="383"/>
      <c r="C141" s="384"/>
      <c r="D141" s="383"/>
      <c r="E141" s="325" t="s">
        <v>779</v>
      </c>
      <c r="F141" s="383"/>
      <c r="G141" s="385"/>
      <c r="H141" s="385"/>
      <c r="I141" s="639">
        <v>292560598</v>
      </c>
      <c r="J141" s="640">
        <v>213565007</v>
      </c>
      <c r="K141" s="640">
        <v>1261400</v>
      </c>
      <c r="L141" s="640">
        <v>72541362</v>
      </c>
      <c r="M141" s="640">
        <v>2135648</v>
      </c>
      <c r="N141" s="640">
        <v>3057181</v>
      </c>
      <c r="O141" s="641">
        <v>429.5218999999999</v>
      </c>
      <c r="P141" s="641">
        <v>317.80239999999986</v>
      </c>
      <c r="Q141" s="758">
        <v>111.71950000000001</v>
      </c>
      <c r="R141" s="639">
        <f>R16+R21+R27+R29+R36+R43+R50+R58+R61+R65+R72+R79+R83+R87+R93+R97+R101+R109+R116+R124+R128+R133+R140</f>
        <v>-46680</v>
      </c>
      <c r="S141" s="640">
        <f t="shared" ref="S141:AS141" si="151">S16+S21+S27+S29+S36+S43+S50+S58+S61+S65+S72+S79+S83+S87+S93+S97+S101+S109+S116+S124+S128+S133+S140</f>
        <v>350220</v>
      </c>
      <c r="T141" s="640">
        <f t="shared" si="151"/>
        <v>-98262</v>
      </c>
      <c r="U141" s="640">
        <f t="shared" si="151"/>
        <v>41473</v>
      </c>
      <c r="V141" s="640">
        <f t="shared" si="151"/>
        <v>0</v>
      </c>
      <c r="W141" s="640">
        <f t="shared" si="151"/>
        <v>246751</v>
      </c>
      <c r="X141" s="640">
        <f t="shared" si="151"/>
        <v>46680</v>
      </c>
      <c r="Y141" s="640">
        <f t="shared" si="151"/>
        <v>0</v>
      </c>
      <c r="Z141" s="640">
        <f t="shared" si="151"/>
        <v>0</v>
      </c>
      <c r="AA141" s="640">
        <f t="shared" si="151"/>
        <v>46680</v>
      </c>
      <c r="AB141" s="640">
        <f t="shared" si="151"/>
        <v>293431</v>
      </c>
      <c r="AC141" s="640">
        <f t="shared" si="151"/>
        <v>99179</v>
      </c>
      <c r="AD141" s="640">
        <f t="shared" si="151"/>
        <v>2471</v>
      </c>
      <c r="AE141" s="640">
        <f t="shared" si="151"/>
        <v>31500</v>
      </c>
      <c r="AF141" s="640">
        <f t="shared" si="151"/>
        <v>0</v>
      </c>
      <c r="AG141" s="640">
        <f t="shared" si="151"/>
        <v>31500</v>
      </c>
      <c r="AH141" s="640">
        <f t="shared" si="151"/>
        <v>426581</v>
      </c>
      <c r="AI141" s="641">
        <f t="shared" si="151"/>
        <v>-1.9999999999999997E-2</v>
      </c>
      <c r="AJ141" s="641">
        <f t="shared" si="151"/>
        <v>-0.24</v>
      </c>
      <c r="AK141" s="641">
        <f t="shared" si="151"/>
        <v>1.3</v>
      </c>
      <c r="AL141" s="641">
        <f t="shared" si="151"/>
        <v>-1.9999999999999962E-2</v>
      </c>
      <c r="AM141" s="641">
        <f t="shared" si="151"/>
        <v>0</v>
      </c>
      <c r="AN141" s="641">
        <f t="shared" si="151"/>
        <v>0.05</v>
      </c>
      <c r="AO141" s="641">
        <f t="shared" si="151"/>
        <v>0</v>
      </c>
      <c r="AP141" s="641">
        <f t="shared" si="151"/>
        <v>0</v>
      </c>
      <c r="AQ141" s="641">
        <f t="shared" si="151"/>
        <v>1.31</v>
      </c>
      <c r="AR141" s="641">
        <f t="shared" si="151"/>
        <v>-0.24</v>
      </c>
      <c r="AS141" s="641">
        <f t="shared" si="151"/>
        <v>1.0700000000000003</v>
      </c>
      <c r="AT141" s="567">
        <f>AT16+AT21+AT27+AT29+AT36+AT43+AT50+AT58+AT61+AT65+AT72+AT79+AT83+AT87+AT93+AT97+AT101+AT109+AT116+AT124+AT128+AT133+AT140</f>
        <v>292987179</v>
      </c>
      <c r="AU141" s="568">
        <f t="shared" ref="AU141:BB141" si="152">AU16+AU21+AU27+AU29+AU36+AU43+AU50+AU58+AU61+AU65+AU72+AU79+AU83+AU87+AU93+AU97+AU101+AU109+AU116+AU124+AU128+AU133+AU140</f>
        <v>213811758</v>
      </c>
      <c r="AV141" s="568">
        <f t="shared" si="152"/>
        <v>1308080</v>
      </c>
      <c r="AW141" s="568">
        <f t="shared" si="152"/>
        <v>72640541</v>
      </c>
      <c r="AX141" s="568">
        <f t="shared" si="152"/>
        <v>2138119</v>
      </c>
      <c r="AY141" s="568">
        <f t="shared" si="152"/>
        <v>3088681</v>
      </c>
      <c r="AZ141" s="569">
        <f t="shared" si="152"/>
        <v>430.59189999999984</v>
      </c>
      <c r="BA141" s="569">
        <f t="shared" si="152"/>
        <v>319.11239999999998</v>
      </c>
      <c r="BB141" s="570">
        <f t="shared" si="152"/>
        <v>111.4795</v>
      </c>
    </row>
    <row r="142" spans="1:54" ht="12.95" customHeight="1" x14ac:dyDescent="0.25">
      <c r="B142" s="329"/>
      <c r="C142" s="386"/>
      <c r="D142" s="329"/>
      <c r="E142" s="330"/>
      <c r="F142" s="329"/>
      <c r="I142" s="475">
        <f>SUM(J141:N141)</f>
        <v>292560598</v>
      </c>
      <c r="J142" s="475"/>
      <c r="K142" s="475"/>
      <c r="L142" s="475"/>
      <c r="M142" s="475"/>
      <c r="N142" s="475"/>
      <c r="O142" s="476">
        <f>SUM(P141:Q141)</f>
        <v>429.52189999999985</v>
      </c>
      <c r="P142" s="476"/>
      <c r="Q142" s="476"/>
      <c r="R142" s="475">
        <f>X141</f>
        <v>46680</v>
      </c>
      <c r="S142" s="476"/>
      <c r="T142" s="476"/>
      <c r="U142" s="476"/>
      <c r="V142" s="476"/>
      <c r="W142" s="482">
        <f>SUM(R141:V141)</f>
        <v>246751</v>
      </c>
      <c r="X142" s="482">
        <f>R141</f>
        <v>-46680</v>
      </c>
      <c r="Y142" s="483"/>
      <c r="Z142" s="483"/>
      <c r="AA142" s="482">
        <f>SUM(X141:Z141)</f>
        <v>46680</v>
      </c>
      <c r="AB142" s="482">
        <f>W141+AA141</f>
        <v>293431</v>
      </c>
      <c r="AC142" s="484"/>
      <c r="AD142" s="484"/>
      <c r="AE142" s="483"/>
      <c r="AF142" s="483"/>
      <c r="AG142" s="482">
        <f>SUM(AE141:AF141)</f>
        <v>31500</v>
      </c>
      <c r="AH142" s="482">
        <f>AB141+AC141+AD141+AG141</f>
        <v>426581</v>
      </c>
      <c r="AI142" s="485"/>
      <c r="AJ142" s="485"/>
      <c r="AK142" s="485"/>
      <c r="AL142" s="485"/>
      <c r="AM142" s="485"/>
      <c r="AN142" s="485"/>
      <c r="AO142" s="485"/>
      <c r="AP142" s="485"/>
      <c r="AQ142" s="618">
        <f>AI141+AK141+AL141+AN141+AO141</f>
        <v>1.31</v>
      </c>
      <c r="AR142" s="618">
        <f>AJ141+AM141+AP141</f>
        <v>-0.24</v>
      </c>
      <c r="AS142" s="618">
        <f>SUM(AQ141:AR141)</f>
        <v>1.07</v>
      </c>
      <c r="AT142" s="475">
        <f>SUM(AU141:AY141)</f>
        <v>292987179</v>
      </c>
      <c r="AU142" s="54"/>
      <c r="AV142" s="54"/>
      <c r="AW142" s="54"/>
      <c r="AX142" s="54"/>
      <c r="AY142" s="54"/>
      <c r="AZ142" s="476">
        <f>SUM(BA141:BB141)</f>
        <v>430.59190000000001</v>
      </c>
      <c r="BA142" s="89"/>
      <c r="BB142" s="89"/>
    </row>
    <row r="143" spans="1:54" ht="12.95" customHeight="1" thickBot="1" x14ac:dyDescent="0.3">
      <c r="B143" s="329"/>
      <c r="C143" s="386"/>
      <c r="D143" s="329"/>
      <c r="F143" s="329"/>
      <c r="I143" s="87">
        <f>SUM(J141:N141)</f>
        <v>292560598</v>
      </c>
      <c r="J143" s="52"/>
      <c r="K143" s="52"/>
      <c r="L143" s="481"/>
      <c r="M143" s="481"/>
      <c r="N143" s="52"/>
      <c r="O143" s="88">
        <f>SUM(P141:Q141)</f>
        <v>429.52189999999985</v>
      </c>
      <c r="P143" s="179"/>
      <c r="Q143" s="179"/>
      <c r="R143" s="476"/>
      <c r="S143" s="476"/>
      <c r="T143" s="476"/>
      <c r="U143" s="476"/>
      <c r="V143" s="476"/>
      <c r="W143" s="482">
        <f>SUM(R144:V144)</f>
        <v>246751</v>
      </c>
      <c r="X143" s="483"/>
      <c r="Y143" s="483"/>
      <c r="Z143" s="483"/>
      <c r="AA143" s="482">
        <f>SUM(X144:Z144)</f>
        <v>46680</v>
      </c>
      <c r="AB143" s="482">
        <f>W144+AA144</f>
        <v>293431</v>
      </c>
      <c r="AC143" s="484"/>
      <c r="AD143" s="484"/>
      <c r="AE143" s="483"/>
      <c r="AF143" s="483"/>
      <c r="AG143" s="482">
        <f>SUM(AE144:AF144)</f>
        <v>31500</v>
      </c>
      <c r="AH143" s="482">
        <f>AB144+AC144+AD144+AG144</f>
        <v>426581</v>
      </c>
      <c r="AI143" s="485"/>
      <c r="AJ143" s="485"/>
      <c r="AK143" s="485"/>
      <c r="AL143" s="485"/>
      <c r="AM143" s="485"/>
      <c r="AN143" s="485"/>
      <c r="AO143" s="485"/>
      <c r="AP143" s="485"/>
      <c r="AQ143" s="605">
        <f>AI144+AK144+AL144+AN144+AO144</f>
        <v>1.31</v>
      </c>
      <c r="AR143" s="605">
        <f>AJ144+AM144+AP144</f>
        <v>-0.24000000000000002</v>
      </c>
      <c r="AS143" s="605">
        <f>SUM(AQ144:AR144)</f>
        <v>1.07</v>
      </c>
      <c r="AT143" s="475">
        <f>SUM(AU144:AY144)</f>
        <v>292987179</v>
      </c>
      <c r="AU143" s="54"/>
      <c r="AV143" s="54"/>
      <c r="AW143" s="54"/>
      <c r="AX143" s="54"/>
      <c r="AY143" s="54"/>
      <c r="AZ143" s="476">
        <f>SUM(BA144:BB144)</f>
        <v>430.5918999999999</v>
      </c>
      <c r="BA143" s="89"/>
      <c r="BB143" s="89"/>
    </row>
    <row r="144" spans="1:54" s="91" customFormat="1" ht="12.95" customHeight="1" thickBot="1" x14ac:dyDescent="0.3">
      <c r="D144" s="331"/>
      <c r="E144" s="332"/>
      <c r="F144" s="331"/>
      <c r="G144" s="333"/>
      <c r="H144" s="494" t="s">
        <v>0</v>
      </c>
      <c r="I144" s="142">
        <f t="shared" ref="I144:BB144" si="153">SUM(I145:I154)</f>
        <v>292560598</v>
      </c>
      <c r="J144" s="34">
        <f t="shared" si="153"/>
        <v>213565007</v>
      </c>
      <c r="K144" s="34">
        <f t="shared" si="153"/>
        <v>1261400</v>
      </c>
      <c r="L144" s="34">
        <f t="shared" si="153"/>
        <v>72541362</v>
      </c>
      <c r="M144" s="34">
        <f t="shared" si="153"/>
        <v>2135648</v>
      </c>
      <c r="N144" s="34">
        <f t="shared" si="153"/>
        <v>3057181</v>
      </c>
      <c r="O144" s="35">
        <f t="shared" si="153"/>
        <v>429.52190000000007</v>
      </c>
      <c r="P144" s="35">
        <f t="shared" si="153"/>
        <v>317.80239999999998</v>
      </c>
      <c r="Q144" s="151">
        <f t="shared" si="153"/>
        <v>111.71950000000001</v>
      </c>
      <c r="R144" s="142">
        <f t="shared" si="153"/>
        <v>-46680</v>
      </c>
      <c r="S144" s="34">
        <f t="shared" si="153"/>
        <v>350220</v>
      </c>
      <c r="T144" s="34">
        <f t="shared" si="153"/>
        <v>-98262</v>
      </c>
      <c r="U144" s="34">
        <f t="shared" si="153"/>
        <v>41473</v>
      </c>
      <c r="V144" s="34">
        <f t="shared" si="153"/>
        <v>0</v>
      </c>
      <c r="W144" s="34">
        <f t="shared" si="153"/>
        <v>246751</v>
      </c>
      <c r="X144" s="34">
        <f t="shared" si="153"/>
        <v>46680</v>
      </c>
      <c r="Y144" s="34">
        <f t="shared" si="153"/>
        <v>0</v>
      </c>
      <c r="Z144" s="34">
        <f t="shared" si="153"/>
        <v>0</v>
      </c>
      <c r="AA144" s="34">
        <f t="shared" si="153"/>
        <v>46680</v>
      </c>
      <c r="AB144" s="34">
        <f t="shared" si="153"/>
        <v>293431</v>
      </c>
      <c r="AC144" s="34">
        <f t="shared" si="153"/>
        <v>99179</v>
      </c>
      <c r="AD144" s="34">
        <f t="shared" si="153"/>
        <v>2471</v>
      </c>
      <c r="AE144" s="34">
        <f t="shared" si="153"/>
        <v>31500</v>
      </c>
      <c r="AF144" s="34">
        <f t="shared" si="153"/>
        <v>0</v>
      </c>
      <c r="AG144" s="34">
        <f t="shared" si="153"/>
        <v>31500</v>
      </c>
      <c r="AH144" s="34">
        <f t="shared" si="153"/>
        <v>426581</v>
      </c>
      <c r="AI144" s="35">
        <f t="shared" si="153"/>
        <v>-1.9999999999999997E-2</v>
      </c>
      <c r="AJ144" s="35">
        <f t="shared" si="153"/>
        <v>-0.24000000000000002</v>
      </c>
      <c r="AK144" s="35">
        <f t="shared" si="153"/>
        <v>1.3</v>
      </c>
      <c r="AL144" s="35">
        <f t="shared" si="153"/>
        <v>-2.0000000000000018E-2</v>
      </c>
      <c r="AM144" s="35">
        <f t="shared" si="153"/>
        <v>0</v>
      </c>
      <c r="AN144" s="35">
        <f t="shared" si="153"/>
        <v>0.05</v>
      </c>
      <c r="AO144" s="35">
        <f t="shared" si="153"/>
        <v>0</v>
      </c>
      <c r="AP144" s="35">
        <f t="shared" si="153"/>
        <v>0</v>
      </c>
      <c r="AQ144" s="35">
        <f t="shared" si="153"/>
        <v>1.31</v>
      </c>
      <c r="AR144" s="35">
        <f t="shared" si="153"/>
        <v>-0.24000000000000002</v>
      </c>
      <c r="AS144" s="151">
        <f t="shared" si="153"/>
        <v>1.0700000000000003</v>
      </c>
      <c r="AT144" s="142">
        <f t="shared" si="153"/>
        <v>292987179</v>
      </c>
      <c r="AU144" s="34">
        <f t="shared" si="153"/>
        <v>213811758</v>
      </c>
      <c r="AV144" s="34">
        <f t="shared" si="153"/>
        <v>1308080</v>
      </c>
      <c r="AW144" s="34">
        <f t="shared" si="153"/>
        <v>72640541</v>
      </c>
      <c r="AX144" s="34">
        <f t="shared" si="153"/>
        <v>2138119</v>
      </c>
      <c r="AY144" s="34">
        <f t="shared" si="153"/>
        <v>3088681</v>
      </c>
      <c r="AZ144" s="35">
        <f t="shared" si="153"/>
        <v>430.59190000000001</v>
      </c>
      <c r="BA144" s="35">
        <f t="shared" si="153"/>
        <v>319.11239999999992</v>
      </c>
      <c r="BB144" s="36">
        <f t="shared" si="153"/>
        <v>111.4795</v>
      </c>
    </row>
    <row r="145" spans="4:54" s="91" customFormat="1" ht="12.95" customHeight="1" x14ac:dyDescent="0.25">
      <c r="D145" s="331"/>
      <c r="E145" s="332"/>
      <c r="F145" s="331"/>
      <c r="G145" s="333"/>
      <c r="H145" s="495">
        <v>3111</v>
      </c>
      <c r="I145" s="579">
        <f t="shared" ref="I145:BB145" si="154">SUMIF($F$12:$F$461,"=3111",I$12:I$461)</f>
        <v>65076117</v>
      </c>
      <c r="J145" s="580">
        <f t="shared" si="154"/>
        <v>47646953</v>
      </c>
      <c r="K145" s="580">
        <f t="shared" si="154"/>
        <v>376800</v>
      </c>
      <c r="L145" s="580">
        <f t="shared" si="154"/>
        <v>16232027</v>
      </c>
      <c r="M145" s="580">
        <f t="shared" si="154"/>
        <v>476467</v>
      </c>
      <c r="N145" s="580">
        <f t="shared" si="154"/>
        <v>343870</v>
      </c>
      <c r="O145" s="583">
        <f t="shared" si="154"/>
        <v>100.38930000000001</v>
      </c>
      <c r="P145" s="583">
        <f t="shared" si="154"/>
        <v>81.690799999999996</v>
      </c>
      <c r="Q145" s="584">
        <f t="shared" si="154"/>
        <v>18.698500000000003</v>
      </c>
      <c r="R145" s="579">
        <f t="shared" si="154"/>
        <v>-60000</v>
      </c>
      <c r="S145" s="580">
        <f t="shared" si="154"/>
        <v>-28871</v>
      </c>
      <c r="T145" s="580">
        <f t="shared" si="154"/>
        <v>140900</v>
      </c>
      <c r="U145" s="580">
        <f t="shared" si="154"/>
        <v>0</v>
      </c>
      <c r="V145" s="580">
        <f t="shared" si="154"/>
        <v>0</v>
      </c>
      <c r="W145" s="580">
        <f t="shared" si="154"/>
        <v>52029</v>
      </c>
      <c r="X145" s="580">
        <f t="shared" si="154"/>
        <v>60000</v>
      </c>
      <c r="Y145" s="580">
        <f t="shared" si="154"/>
        <v>0</v>
      </c>
      <c r="Z145" s="580">
        <f t="shared" si="154"/>
        <v>0</v>
      </c>
      <c r="AA145" s="580">
        <f t="shared" si="154"/>
        <v>60000</v>
      </c>
      <c r="AB145" s="580">
        <f t="shared" si="154"/>
        <v>112029</v>
      </c>
      <c r="AC145" s="580">
        <f t="shared" si="154"/>
        <v>37866</v>
      </c>
      <c r="AD145" s="580">
        <f t="shared" si="154"/>
        <v>521</v>
      </c>
      <c r="AE145" s="580">
        <f t="shared" si="154"/>
        <v>0</v>
      </c>
      <c r="AF145" s="580">
        <f t="shared" si="154"/>
        <v>0</v>
      </c>
      <c r="AG145" s="580">
        <f t="shared" si="154"/>
        <v>0</v>
      </c>
      <c r="AH145" s="580">
        <f t="shared" si="154"/>
        <v>150416</v>
      </c>
      <c r="AI145" s="583">
        <f t="shared" si="154"/>
        <v>0</v>
      </c>
      <c r="AJ145" s="583">
        <f t="shared" si="154"/>
        <v>-0.33</v>
      </c>
      <c r="AK145" s="583">
        <f t="shared" si="154"/>
        <v>0.24999999999999997</v>
      </c>
      <c r="AL145" s="583">
        <f t="shared" si="154"/>
        <v>0.39</v>
      </c>
      <c r="AM145" s="583">
        <f t="shared" si="154"/>
        <v>0</v>
      </c>
      <c r="AN145" s="583">
        <f t="shared" si="154"/>
        <v>0</v>
      </c>
      <c r="AO145" s="583">
        <f t="shared" si="154"/>
        <v>0</v>
      </c>
      <c r="AP145" s="583">
        <f t="shared" si="154"/>
        <v>0</v>
      </c>
      <c r="AQ145" s="583">
        <f t="shared" si="154"/>
        <v>0.64</v>
      </c>
      <c r="AR145" s="583">
        <f t="shared" si="154"/>
        <v>-0.33</v>
      </c>
      <c r="AS145" s="584">
        <f t="shared" si="154"/>
        <v>0.31000000000000005</v>
      </c>
      <c r="AT145" s="579">
        <f t="shared" si="154"/>
        <v>65226533</v>
      </c>
      <c r="AU145" s="580">
        <f t="shared" si="154"/>
        <v>47698982</v>
      </c>
      <c r="AV145" s="580">
        <f t="shared" si="154"/>
        <v>436800</v>
      </c>
      <c r="AW145" s="580">
        <f t="shared" si="154"/>
        <v>16269893</v>
      </c>
      <c r="AX145" s="580">
        <f t="shared" si="154"/>
        <v>476988</v>
      </c>
      <c r="AY145" s="580">
        <f t="shared" si="154"/>
        <v>343870</v>
      </c>
      <c r="AZ145" s="583">
        <f t="shared" si="154"/>
        <v>100.69929999999999</v>
      </c>
      <c r="BA145" s="583">
        <f t="shared" si="154"/>
        <v>82.330799999999982</v>
      </c>
      <c r="BB145" s="586">
        <f t="shared" si="154"/>
        <v>18.368500000000004</v>
      </c>
    </row>
    <row r="146" spans="4:54" s="91" customFormat="1" ht="12.95" customHeight="1" x14ac:dyDescent="0.25">
      <c r="D146" s="331"/>
      <c r="E146" s="332"/>
      <c r="F146" s="331"/>
      <c r="G146" s="333"/>
      <c r="H146" s="2">
        <v>3113</v>
      </c>
      <c r="I146" s="170">
        <f t="shared" ref="I146:BB146" si="155">SUMIF($F$12:$F$461,"=3113",I$12:I$461)</f>
        <v>151475850</v>
      </c>
      <c r="J146" s="16">
        <f t="shared" si="155"/>
        <v>109898023</v>
      </c>
      <c r="K146" s="16">
        <f t="shared" si="155"/>
        <v>770200</v>
      </c>
      <c r="L146" s="16">
        <f t="shared" si="155"/>
        <v>37356174</v>
      </c>
      <c r="M146" s="16">
        <f t="shared" si="155"/>
        <v>1098978</v>
      </c>
      <c r="N146" s="16">
        <f t="shared" si="155"/>
        <v>2352475</v>
      </c>
      <c r="O146" s="13">
        <f t="shared" si="155"/>
        <v>201.91589999999999</v>
      </c>
      <c r="P146" s="13">
        <f t="shared" si="155"/>
        <v>164.44919999999999</v>
      </c>
      <c r="Q146" s="172">
        <f t="shared" si="155"/>
        <v>37.466699999999996</v>
      </c>
      <c r="R146" s="170">
        <f t="shared" si="155"/>
        <v>28320</v>
      </c>
      <c r="S146" s="16">
        <f t="shared" si="155"/>
        <v>357921</v>
      </c>
      <c r="T146" s="16">
        <f t="shared" si="155"/>
        <v>-257405</v>
      </c>
      <c r="U146" s="16">
        <f t="shared" si="155"/>
        <v>41473</v>
      </c>
      <c r="V146" s="16">
        <f t="shared" si="155"/>
        <v>0</v>
      </c>
      <c r="W146" s="16">
        <f t="shared" si="155"/>
        <v>170309</v>
      </c>
      <c r="X146" s="16">
        <f t="shared" si="155"/>
        <v>-28320</v>
      </c>
      <c r="Y146" s="16">
        <f t="shared" si="155"/>
        <v>0</v>
      </c>
      <c r="Z146" s="16">
        <f t="shared" si="155"/>
        <v>0</v>
      </c>
      <c r="AA146" s="16">
        <f t="shared" si="155"/>
        <v>-28320</v>
      </c>
      <c r="AB146" s="16">
        <f t="shared" si="155"/>
        <v>141989</v>
      </c>
      <c r="AC146" s="16">
        <f t="shared" si="155"/>
        <v>47992</v>
      </c>
      <c r="AD146" s="16">
        <f t="shared" si="155"/>
        <v>1706</v>
      </c>
      <c r="AE146" s="16">
        <f t="shared" si="155"/>
        <v>31500</v>
      </c>
      <c r="AF146" s="16">
        <f t="shared" si="155"/>
        <v>0</v>
      </c>
      <c r="AG146" s="16">
        <f t="shared" si="155"/>
        <v>31500</v>
      </c>
      <c r="AH146" s="16">
        <f t="shared" si="155"/>
        <v>223187</v>
      </c>
      <c r="AI146" s="13">
        <f t="shared" si="155"/>
        <v>-1.9999999999999997E-2</v>
      </c>
      <c r="AJ146" s="13">
        <f t="shared" si="155"/>
        <v>0.09</v>
      </c>
      <c r="AK146" s="13">
        <f t="shared" si="155"/>
        <v>1.05</v>
      </c>
      <c r="AL146" s="13">
        <f t="shared" si="155"/>
        <v>-0.54</v>
      </c>
      <c r="AM146" s="13">
        <f t="shared" si="155"/>
        <v>0</v>
      </c>
      <c r="AN146" s="13">
        <f t="shared" si="155"/>
        <v>0.05</v>
      </c>
      <c r="AO146" s="13">
        <f t="shared" si="155"/>
        <v>0</v>
      </c>
      <c r="AP146" s="13">
        <f t="shared" si="155"/>
        <v>0</v>
      </c>
      <c r="AQ146" s="13">
        <f t="shared" si="155"/>
        <v>0.54</v>
      </c>
      <c r="AR146" s="13">
        <f t="shared" si="155"/>
        <v>0.09</v>
      </c>
      <c r="AS146" s="172">
        <f t="shared" si="155"/>
        <v>0.63000000000000012</v>
      </c>
      <c r="AT146" s="170">
        <f t="shared" si="155"/>
        <v>151699037</v>
      </c>
      <c r="AU146" s="16">
        <f t="shared" si="155"/>
        <v>110068332</v>
      </c>
      <c r="AV146" s="16">
        <f t="shared" si="155"/>
        <v>741880</v>
      </c>
      <c r="AW146" s="16">
        <f t="shared" si="155"/>
        <v>37404166</v>
      </c>
      <c r="AX146" s="16">
        <f t="shared" si="155"/>
        <v>1100684</v>
      </c>
      <c r="AY146" s="16">
        <f t="shared" si="155"/>
        <v>2383975</v>
      </c>
      <c r="AZ146" s="13">
        <f t="shared" si="155"/>
        <v>202.54589999999999</v>
      </c>
      <c r="BA146" s="13">
        <f t="shared" si="155"/>
        <v>164.98919999999998</v>
      </c>
      <c r="BB146" s="17">
        <f t="shared" si="155"/>
        <v>37.556699999999992</v>
      </c>
    </row>
    <row r="147" spans="4:54" s="91" customFormat="1" ht="12.95" customHeight="1" x14ac:dyDescent="0.25">
      <c r="D147" s="331"/>
      <c r="E147" s="332"/>
      <c r="F147" s="331"/>
      <c r="G147" s="333"/>
      <c r="H147" s="2">
        <v>3114</v>
      </c>
      <c r="I147" s="170">
        <f t="shared" ref="I147:BB147" si="156">SUMIF($F$12:$F$461,"=3114",I$12:I$461)</f>
        <v>0</v>
      </c>
      <c r="J147" s="16">
        <f t="shared" si="156"/>
        <v>0</v>
      </c>
      <c r="K147" s="16">
        <f t="shared" si="156"/>
        <v>0</v>
      </c>
      <c r="L147" s="16">
        <f t="shared" si="156"/>
        <v>0</v>
      </c>
      <c r="M147" s="16">
        <f t="shared" si="156"/>
        <v>0</v>
      </c>
      <c r="N147" s="16">
        <f t="shared" si="156"/>
        <v>0</v>
      </c>
      <c r="O147" s="13">
        <f t="shared" si="156"/>
        <v>0</v>
      </c>
      <c r="P147" s="13">
        <f t="shared" si="156"/>
        <v>0</v>
      </c>
      <c r="Q147" s="172">
        <f t="shared" si="156"/>
        <v>0</v>
      </c>
      <c r="R147" s="170">
        <f t="shared" si="156"/>
        <v>0</v>
      </c>
      <c r="S147" s="16">
        <f t="shared" si="156"/>
        <v>0</v>
      </c>
      <c r="T147" s="16">
        <f t="shared" si="156"/>
        <v>0</v>
      </c>
      <c r="U147" s="16">
        <f t="shared" si="156"/>
        <v>0</v>
      </c>
      <c r="V147" s="16">
        <f t="shared" si="156"/>
        <v>0</v>
      </c>
      <c r="W147" s="16">
        <f t="shared" si="156"/>
        <v>0</v>
      </c>
      <c r="X147" s="16">
        <f t="shared" si="156"/>
        <v>0</v>
      </c>
      <c r="Y147" s="16">
        <f t="shared" si="156"/>
        <v>0</v>
      </c>
      <c r="Z147" s="16">
        <f t="shared" si="156"/>
        <v>0</v>
      </c>
      <c r="AA147" s="16">
        <f t="shared" si="156"/>
        <v>0</v>
      </c>
      <c r="AB147" s="16">
        <f t="shared" si="156"/>
        <v>0</v>
      </c>
      <c r="AC147" s="16">
        <f t="shared" si="156"/>
        <v>0</v>
      </c>
      <c r="AD147" s="16">
        <f t="shared" si="156"/>
        <v>0</v>
      </c>
      <c r="AE147" s="16">
        <f t="shared" si="156"/>
        <v>0</v>
      </c>
      <c r="AF147" s="16">
        <f t="shared" si="156"/>
        <v>0</v>
      </c>
      <c r="AG147" s="16">
        <f t="shared" si="156"/>
        <v>0</v>
      </c>
      <c r="AH147" s="16">
        <f t="shared" si="156"/>
        <v>0</v>
      </c>
      <c r="AI147" s="13">
        <f t="shared" si="156"/>
        <v>0</v>
      </c>
      <c r="AJ147" s="13">
        <f t="shared" si="156"/>
        <v>0</v>
      </c>
      <c r="AK147" s="13">
        <f t="shared" si="156"/>
        <v>0</v>
      </c>
      <c r="AL147" s="13">
        <f t="shared" si="156"/>
        <v>0</v>
      </c>
      <c r="AM147" s="13">
        <f t="shared" si="156"/>
        <v>0</v>
      </c>
      <c r="AN147" s="13">
        <f t="shared" si="156"/>
        <v>0</v>
      </c>
      <c r="AO147" s="13">
        <f t="shared" si="156"/>
        <v>0</v>
      </c>
      <c r="AP147" s="13">
        <f t="shared" si="156"/>
        <v>0</v>
      </c>
      <c r="AQ147" s="13">
        <f t="shared" si="156"/>
        <v>0</v>
      </c>
      <c r="AR147" s="13">
        <f t="shared" si="156"/>
        <v>0</v>
      </c>
      <c r="AS147" s="172">
        <f t="shared" si="156"/>
        <v>0</v>
      </c>
      <c r="AT147" s="170">
        <f t="shared" si="156"/>
        <v>0</v>
      </c>
      <c r="AU147" s="16">
        <f t="shared" si="156"/>
        <v>0</v>
      </c>
      <c r="AV147" s="16">
        <f t="shared" si="156"/>
        <v>0</v>
      </c>
      <c r="AW147" s="16">
        <f t="shared" si="156"/>
        <v>0</v>
      </c>
      <c r="AX147" s="16">
        <f t="shared" si="156"/>
        <v>0</v>
      </c>
      <c r="AY147" s="16">
        <f t="shared" si="156"/>
        <v>0</v>
      </c>
      <c r="AZ147" s="13">
        <f t="shared" si="156"/>
        <v>0</v>
      </c>
      <c r="BA147" s="13">
        <f t="shared" si="156"/>
        <v>0</v>
      </c>
      <c r="BB147" s="17">
        <f t="shared" si="156"/>
        <v>0</v>
      </c>
    </row>
    <row r="148" spans="4:54" s="91" customFormat="1" ht="12.95" customHeight="1" x14ac:dyDescent="0.25">
      <c r="D148" s="331"/>
      <c r="E148" s="332"/>
      <c r="F148" s="331"/>
      <c r="G148" s="333"/>
      <c r="H148" s="2">
        <v>3117</v>
      </c>
      <c r="I148" s="170">
        <f t="shared" ref="I148:BB148" si="157">SUMIF($F$12:$F$461,"=3117",I$12:I$461)</f>
        <v>18207377</v>
      </c>
      <c r="J148" s="16">
        <f t="shared" si="157"/>
        <v>13336686</v>
      </c>
      <c r="K148" s="16">
        <f t="shared" si="157"/>
        <v>24400</v>
      </c>
      <c r="L148" s="16">
        <f t="shared" si="157"/>
        <v>4516047</v>
      </c>
      <c r="M148" s="16">
        <f t="shared" si="157"/>
        <v>133369</v>
      </c>
      <c r="N148" s="16">
        <f t="shared" si="157"/>
        <v>196875</v>
      </c>
      <c r="O148" s="13">
        <f t="shared" si="157"/>
        <v>27.264900000000004</v>
      </c>
      <c r="P148" s="13">
        <f t="shared" si="157"/>
        <v>20.713000000000001</v>
      </c>
      <c r="Q148" s="172">
        <f t="shared" si="157"/>
        <v>6.5518999999999998</v>
      </c>
      <c r="R148" s="170">
        <f t="shared" si="157"/>
        <v>0</v>
      </c>
      <c r="S148" s="16">
        <f t="shared" si="157"/>
        <v>21170</v>
      </c>
      <c r="T148" s="16">
        <f t="shared" si="157"/>
        <v>0</v>
      </c>
      <c r="U148" s="16">
        <f t="shared" si="157"/>
        <v>0</v>
      </c>
      <c r="V148" s="16">
        <f t="shared" si="157"/>
        <v>0</v>
      </c>
      <c r="W148" s="16">
        <f t="shared" si="157"/>
        <v>21170</v>
      </c>
      <c r="X148" s="16">
        <f t="shared" si="157"/>
        <v>0</v>
      </c>
      <c r="Y148" s="16">
        <f t="shared" si="157"/>
        <v>0</v>
      </c>
      <c r="Z148" s="16">
        <f t="shared" si="157"/>
        <v>0</v>
      </c>
      <c r="AA148" s="16">
        <f t="shared" si="157"/>
        <v>0</v>
      </c>
      <c r="AB148" s="16">
        <f t="shared" si="157"/>
        <v>21170</v>
      </c>
      <c r="AC148" s="16">
        <f t="shared" si="157"/>
        <v>7155</v>
      </c>
      <c r="AD148" s="16">
        <f t="shared" si="157"/>
        <v>212</v>
      </c>
      <c r="AE148" s="16">
        <f t="shared" si="157"/>
        <v>0</v>
      </c>
      <c r="AF148" s="16">
        <f t="shared" si="157"/>
        <v>0</v>
      </c>
      <c r="AG148" s="16">
        <f t="shared" si="157"/>
        <v>0</v>
      </c>
      <c r="AH148" s="16">
        <f t="shared" si="157"/>
        <v>28537</v>
      </c>
      <c r="AI148" s="13">
        <f t="shared" si="157"/>
        <v>0</v>
      </c>
      <c r="AJ148" s="13">
        <f t="shared" si="157"/>
        <v>0</v>
      </c>
      <c r="AK148" s="13">
        <f t="shared" si="157"/>
        <v>0</v>
      </c>
      <c r="AL148" s="13">
        <f t="shared" si="157"/>
        <v>0</v>
      </c>
      <c r="AM148" s="13">
        <f t="shared" si="157"/>
        <v>0</v>
      </c>
      <c r="AN148" s="13">
        <f t="shared" si="157"/>
        <v>0</v>
      </c>
      <c r="AO148" s="13">
        <f t="shared" si="157"/>
        <v>0</v>
      </c>
      <c r="AP148" s="13">
        <f t="shared" si="157"/>
        <v>0</v>
      </c>
      <c r="AQ148" s="13">
        <f t="shared" si="157"/>
        <v>0</v>
      </c>
      <c r="AR148" s="13">
        <f t="shared" si="157"/>
        <v>0</v>
      </c>
      <c r="AS148" s="172">
        <f t="shared" si="157"/>
        <v>0</v>
      </c>
      <c r="AT148" s="170">
        <f t="shared" si="157"/>
        <v>18235914</v>
      </c>
      <c r="AU148" s="16">
        <f t="shared" si="157"/>
        <v>13357856</v>
      </c>
      <c r="AV148" s="16">
        <f t="shared" si="157"/>
        <v>24400</v>
      </c>
      <c r="AW148" s="16">
        <f t="shared" si="157"/>
        <v>4523202</v>
      </c>
      <c r="AX148" s="16">
        <f t="shared" si="157"/>
        <v>133581</v>
      </c>
      <c r="AY148" s="16">
        <f t="shared" si="157"/>
        <v>196875</v>
      </c>
      <c r="AZ148" s="13">
        <f t="shared" si="157"/>
        <v>27.264900000000004</v>
      </c>
      <c r="BA148" s="13">
        <f t="shared" si="157"/>
        <v>20.713000000000001</v>
      </c>
      <c r="BB148" s="17">
        <f t="shared" si="157"/>
        <v>6.5518999999999998</v>
      </c>
    </row>
    <row r="149" spans="4:54" s="91" customFormat="1" ht="12.95" customHeight="1" x14ac:dyDescent="0.25">
      <c r="D149" s="331"/>
      <c r="E149" s="332"/>
      <c r="F149" s="331"/>
      <c r="G149" s="333"/>
      <c r="H149" s="2">
        <v>3122</v>
      </c>
      <c r="I149" s="170">
        <f t="shared" ref="I149:BB149" si="158">SUMIF($F$12:$F$461,"=3122",I$12:I$461)</f>
        <v>0</v>
      </c>
      <c r="J149" s="16">
        <f t="shared" si="158"/>
        <v>0</v>
      </c>
      <c r="K149" s="16">
        <f t="shared" si="158"/>
        <v>0</v>
      </c>
      <c r="L149" s="16">
        <f t="shared" si="158"/>
        <v>0</v>
      </c>
      <c r="M149" s="16">
        <f t="shared" si="158"/>
        <v>0</v>
      </c>
      <c r="N149" s="16">
        <f t="shared" si="158"/>
        <v>0</v>
      </c>
      <c r="O149" s="13">
        <f t="shared" si="158"/>
        <v>0</v>
      </c>
      <c r="P149" s="13">
        <f t="shared" si="158"/>
        <v>0</v>
      </c>
      <c r="Q149" s="172">
        <f t="shared" si="158"/>
        <v>0</v>
      </c>
      <c r="R149" s="170">
        <f t="shared" si="158"/>
        <v>0</v>
      </c>
      <c r="S149" s="16">
        <f t="shared" si="158"/>
        <v>0</v>
      </c>
      <c r="T149" s="16">
        <f t="shared" si="158"/>
        <v>0</v>
      </c>
      <c r="U149" s="16">
        <f t="shared" si="158"/>
        <v>0</v>
      </c>
      <c r="V149" s="16">
        <f t="shared" si="158"/>
        <v>0</v>
      </c>
      <c r="W149" s="16">
        <f t="shared" si="158"/>
        <v>0</v>
      </c>
      <c r="X149" s="16">
        <f t="shared" si="158"/>
        <v>0</v>
      </c>
      <c r="Y149" s="16">
        <f t="shared" si="158"/>
        <v>0</v>
      </c>
      <c r="Z149" s="16">
        <f t="shared" si="158"/>
        <v>0</v>
      </c>
      <c r="AA149" s="16">
        <f t="shared" si="158"/>
        <v>0</v>
      </c>
      <c r="AB149" s="16">
        <f t="shared" si="158"/>
        <v>0</v>
      </c>
      <c r="AC149" s="16">
        <f t="shared" si="158"/>
        <v>0</v>
      </c>
      <c r="AD149" s="16">
        <f t="shared" si="158"/>
        <v>0</v>
      </c>
      <c r="AE149" s="16">
        <f t="shared" si="158"/>
        <v>0</v>
      </c>
      <c r="AF149" s="16">
        <f t="shared" si="158"/>
        <v>0</v>
      </c>
      <c r="AG149" s="16">
        <f t="shared" si="158"/>
        <v>0</v>
      </c>
      <c r="AH149" s="16">
        <f t="shared" si="158"/>
        <v>0</v>
      </c>
      <c r="AI149" s="13">
        <f t="shared" si="158"/>
        <v>0</v>
      </c>
      <c r="AJ149" s="13">
        <f t="shared" si="158"/>
        <v>0</v>
      </c>
      <c r="AK149" s="13">
        <f t="shared" si="158"/>
        <v>0</v>
      </c>
      <c r="AL149" s="13">
        <f t="shared" si="158"/>
        <v>0</v>
      </c>
      <c r="AM149" s="13">
        <f t="shared" si="158"/>
        <v>0</v>
      </c>
      <c r="AN149" s="13">
        <f t="shared" si="158"/>
        <v>0</v>
      </c>
      <c r="AO149" s="13">
        <f t="shared" si="158"/>
        <v>0</v>
      </c>
      <c r="AP149" s="13">
        <f t="shared" si="158"/>
        <v>0</v>
      </c>
      <c r="AQ149" s="13">
        <f t="shared" si="158"/>
        <v>0</v>
      </c>
      <c r="AR149" s="13">
        <f t="shared" si="158"/>
        <v>0</v>
      </c>
      <c r="AS149" s="172">
        <f t="shared" si="158"/>
        <v>0</v>
      </c>
      <c r="AT149" s="170">
        <f t="shared" si="158"/>
        <v>0</v>
      </c>
      <c r="AU149" s="16">
        <f t="shared" si="158"/>
        <v>0</v>
      </c>
      <c r="AV149" s="16">
        <f t="shared" si="158"/>
        <v>0</v>
      </c>
      <c r="AW149" s="16">
        <f t="shared" si="158"/>
        <v>0</v>
      </c>
      <c r="AX149" s="16">
        <f t="shared" si="158"/>
        <v>0</v>
      </c>
      <c r="AY149" s="16">
        <f t="shared" si="158"/>
        <v>0</v>
      </c>
      <c r="AZ149" s="13">
        <f t="shared" si="158"/>
        <v>0</v>
      </c>
      <c r="BA149" s="13">
        <f t="shared" si="158"/>
        <v>0</v>
      </c>
      <c r="BB149" s="17">
        <f t="shared" si="158"/>
        <v>0</v>
      </c>
    </row>
    <row r="150" spans="4:54" s="91" customFormat="1" ht="12.95" customHeight="1" x14ac:dyDescent="0.25">
      <c r="D150" s="331"/>
      <c r="E150" s="332"/>
      <c r="F150" s="331"/>
      <c r="G150" s="333"/>
      <c r="H150" s="2">
        <v>3124</v>
      </c>
      <c r="I150" s="170">
        <f t="shared" ref="I150:BB150" si="159">SUMIF($F$12:$F$461,"=3124",I$12:I$461)</f>
        <v>0</v>
      </c>
      <c r="J150" s="16">
        <f t="shared" si="159"/>
        <v>0</v>
      </c>
      <c r="K150" s="16">
        <f t="shared" si="159"/>
        <v>0</v>
      </c>
      <c r="L150" s="16">
        <f t="shared" si="159"/>
        <v>0</v>
      </c>
      <c r="M150" s="16">
        <f t="shared" si="159"/>
        <v>0</v>
      </c>
      <c r="N150" s="16">
        <f t="shared" si="159"/>
        <v>0</v>
      </c>
      <c r="O150" s="13">
        <f t="shared" si="159"/>
        <v>0</v>
      </c>
      <c r="P150" s="13">
        <f t="shared" si="159"/>
        <v>0</v>
      </c>
      <c r="Q150" s="172">
        <f t="shared" si="159"/>
        <v>0</v>
      </c>
      <c r="R150" s="170">
        <f t="shared" si="159"/>
        <v>0</v>
      </c>
      <c r="S150" s="16">
        <f t="shared" si="159"/>
        <v>0</v>
      </c>
      <c r="T150" s="16">
        <f t="shared" si="159"/>
        <v>0</v>
      </c>
      <c r="U150" s="16">
        <f t="shared" si="159"/>
        <v>0</v>
      </c>
      <c r="V150" s="16">
        <f t="shared" si="159"/>
        <v>0</v>
      </c>
      <c r="W150" s="16">
        <f t="shared" si="159"/>
        <v>0</v>
      </c>
      <c r="X150" s="16">
        <f t="shared" si="159"/>
        <v>0</v>
      </c>
      <c r="Y150" s="16">
        <f t="shared" si="159"/>
        <v>0</v>
      </c>
      <c r="Z150" s="16">
        <f t="shared" si="159"/>
        <v>0</v>
      </c>
      <c r="AA150" s="16">
        <f t="shared" si="159"/>
        <v>0</v>
      </c>
      <c r="AB150" s="16">
        <f t="shared" si="159"/>
        <v>0</v>
      </c>
      <c r="AC150" s="16">
        <f t="shared" si="159"/>
        <v>0</v>
      </c>
      <c r="AD150" s="16">
        <f t="shared" si="159"/>
        <v>0</v>
      </c>
      <c r="AE150" s="16">
        <f t="shared" si="159"/>
        <v>0</v>
      </c>
      <c r="AF150" s="16">
        <f t="shared" si="159"/>
        <v>0</v>
      </c>
      <c r="AG150" s="16">
        <f t="shared" si="159"/>
        <v>0</v>
      </c>
      <c r="AH150" s="16">
        <f t="shared" si="159"/>
        <v>0</v>
      </c>
      <c r="AI150" s="13">
        <f t="shared" si="159"/>
        <v>0</v>
      </c>
      <c r="AJ150" s="13">
        <f t="shared" si="159"/>
        <v>0</v>
      </c>
      <c r="AK150" s="13">
        <f t="shared" si="159"/>
        <v>0</v>
      </c>
      <c r="AL150" s="13">
        <f t="shared" si="159"/>
        <v>0</v>
      </c>
      <c r="AM150" s="13">
        <f t="shared" si="159"/>
        <v>0</v>
      </c>
      <c r="AN150" s="13">
        <f t="shared" si="159"/>
        <v>0</v>
      </c>
      <c r="AO150" s="13">
        <f t="shared" si="159"/>
        <v>0</v>
      </c>
      <c r="AP150" s="13">
        <f t="shared" si="159"/>
        <v>0</v>
      </c>
      <c r="AQ150" s="13">
        <f t="shared" si="159"/>
        <v>0</v>
      </c>
      <c r="AR150" s="13">
        <f t="shared" si="159"/>
        <v>0</v>
      </c>
      <c r="AS150" s="172">
        <f t="shared" si="159"/>
        <v>0</v>
      </c>
      <c r="AT150" s="170">
        <f t="shared" si="159"/>
        <v>0</v>
      </c>
      <c r="AU150" s="16">
        <f t="shared" si="159"/>
        <v>0</v>
      </c>
      <c r="AV150" s="16">
        <f t="shared" si="159"/>
        <v>0</v>
      </c>
      <c r="AW150" s="16">
        <f t="shared" si="159"/>
        <v>0</v>
      </c>
      <c r="AX150" s="16">
        <f t="shared" si="159"/>
        <v>0</v>
      </c>
      <c r="AY150" s="16">
        <f t="shared" si="159"/>
        <v>0</v>
      </c>
      <c r="AZ150" s="13">
        <f t="shared" si="159"/>
        <v>0</v>
      </c>
      <c r="BA150" s="13">
        <f t="shared" si="159"/>
        <v>0</v>
      </c>
      <c r="BB150" s="17">
        <f t="shared" si="159"/>
        <v>0</v>
      </c>
    </row>
    <row r="151" spans="4:54" s="91" customFormat="1" ht="12.95" customHeight="1" x14ac:dyDescent="0.25">
      <c r="D151" s="331"/>
      <c r="E151" s="332"/>
      <c r="F151" s="331"/>
      <c r="G151" s="333"/>
      <c r="H151" s="2">
        <v>3141</v>
      </c>
      <c r="I151" s="170">
        <f t="shared" ref="I151:BB151" si="160">SUMIF($F$12:$F$461,"=3141",I$12:I$461)</f>
        <v>18437093</v>
      </c>
      <c r="J151" s="16">
        <f t="shared" si="160"/>
        <v>13580628</v>
      </c>
      <c r="K151" s="16">
        <f t="shared" si="160"/>
        <v>25000</v>
      </c>
      <c r="L151" s="16">
        <f t="shared" si="160"/>
        <v>4598704</v>
      </c>
      <c r="M151" s="16">
        <f t="shared" si="160"/>
        <v>135807</v>
      </c>
      <c r="N151" s="16">
        <f t="shared" si="160"/>
        <v>96954</v>
      </c>
      <c r="O151" s="13">
        <f t="shared" si="160"/>
        <v>43.710000000000008</v>
      </c>
      <c r="P151" s="13">
        <f t="shared" si="160"/>
        <v>0</v>
      </c>
      <c r="Q151" s="172">
        <f t="shared" si="160"/>
        <v>43.710000000000008</v>
      </c>
      <c r="R151" s="170">
        <f t="shared" si="160"/>
        <v>-15000</v>
      </c>
      <c r="S151" s="16">
        <f t="shared" si="160"/>
        <v>0</v>
      </c>
      <c r="T151" s="16">
        <f t="shared" si="160"/>
        <v>0</v>
      </c>
      <c r="U151" s="16">
        <f t="shared" si="160"/>
        <v>0</v>
      </c>
      <c r="V151" s="16">
        <f t="shared" si="160"/>
        <v>0</v>
      </c>
      <c r="W151" s="16">
        <f t="shared" si="160"/>
        <v>-15000</v>
      </c>
      <c r="X151" s="16">
        <f t="shared" si="160"/>
        <v>15000</v>
      </c>
      <c r="Y151" s="16">
        <f t="shared" si="160"/>
        <v>0</v>
      </c>
      <c r="Z151" s="16">
        <f t="shared" si="160"/>
        <v>0</v>
      </c>
      <c r="AA151" s="16">
        <f t="shared" si="160"/>
        <v>15000</v>
      </c>
      <c r="AB151" s="16">
        <f t="shared" si="160"/>
        <v>0</v>
      </c>
      <c r="AC151" s="16">
        <f t="shared" si="160"/>
        <v>0</v>
      </c>
      <c r="AD151" s="16">
        <f t="shared" si="160"/>
        <v>-150</v>
      </c>
      <c r="AE151" s="16">
        <f t="shared" si="160"/>
        <v>0</v>
      </c>
      <c r="AF151" s="16">
        <f t="shared" si="160"/>
        <v>0</v>
      </c>
      <c r="AG151" s="16">
        <f t="shared" si="160"/>
        <v>0</v>
      </c>
      <c r="AH151" s="16">
        <f t="shared" si="160"/>
        <v>-150</v>
      </c>
      <c r="AI151" s="13">
        <f t="shared" si="160"/>
        <v>0</v>
      </c>
      <c r="AJ151" s="13">
        <f t="shared" si="160"/>
        <v>0</v>
      </c>
      <c r="AK151" s="13">
        <f t="shared" si="160"/>
        <v>0</v>
      </c>
      <c r="AL151" s="13">
        <f t="shared" si="160"/>
        <v>0</v>
      </c>
      <c r="AM151" s="13">
        <f t="shared" si="160"/>
        <v>0</v>
      </c>
      <c r="AN151" s="13">
        <f t="shared" si="160"/>
        <v>0</v>
      </c>
      <c r="AO151" s="13">
        <f t="shared" si="160"/>
        <v>0</v>
      </c>
      <c r="AP151" s="13">
        <f t="shared" si="160"/>
        <v>0</v>
      </c>
      <c r="AQ151" s="13">
        <f t="shared" si="160"/>
        <v>0</v>
      </c>
      <c r="AR151" s="13">
        <f t="shared" si="160"/>
        <v>0</v>
      </c>
      <c r="AS151" s="172">
        <f t="shared" si="160"/>
        <v>0</v>
      </c>
      <c r="AT151" s="170">
        <f t="shared" si="160"/>
        <v>18436943</v>
      </c>
      <c r="AU151" s="16">
        <f t="shared" si="160"/>
        <v>13565628</v>
      </c>
      <c r="AV151" s="16">
        <f t="shared" si="160"/>
        <v>40000</v>
      </c>
      <c r="AW151" s="16">
        <f t="shared" si="160"/>
        <v>4598704</v>
      </c>
      <c r="AX151" s="16">
        <f t="shared" si="160"/>
        <v>135657</v>
      </c>
      <c r="AY151" s="16">
        <f t="shared" si="160"/>
        <v>96954</v>
      </c>
      <c r="AZ151" s="13">
        <f t="shared" si="160"/>
        <v>43.710000000000008</v>
      </c>
      <c r="BA151" s="13">
        <f t="shared" si="160"/>
        <v>0</v>
      </c>
      <c r="BB151" s="17">
        <f t="shared" si="160"/>
        <v>43.710000000000008</v>
      </c>
    </row>
    <row r="152" spans="4:54" s="91" customFormat="1" ht="12.95" customHeight="1" x14ac:dyDescent="0.25">
      <c r="D152" s="331"/>
      <c r="E152" s="332"/>
      <c r="F152" s="331"/>
      <c r="G152" s="333"/>
      <c r="H152" s="2">
        <v>3143</v>
      </c>
      <c r="I152" s="170">
        <f t="shared" ref="I152:BB152" si="161">SUMIF($F$12:$F$461,"=3143",I$12:I$461)</f>
        <v>15729317</v>
      </c>
      <c r="J152" s="16">
        <f t="shared" si="161"/>
        <v>11604537</v>
      </c>
      <c r="K152" s="16">
        <f t="shared" si="161"/>
        <v>65000</v>
      </c>
      <c r="L152" s="16">
        <f t="shared" si="161"/>
        <v>3924025</v>
      </c>
      <c r="M152" s="16">
        <f t="shared" si="161"/>
        <v>116045</v>
      </c>
      <c r="N152" s="16">
        <f t="shared" si="161"/>
        <v>19710</v>
      </c>
      <c r="O152" s="13">
        <f t="shared" si="161"/>
        <v>24.718699999999998</v>
      </c>
      <c r="P152" s="13">
        <f t="shared" si="161"/>
        <v>23.108699999999995</v>
      </c>
      <c r="Q152" s="172">
        <f t="shared" si="161"/>
        <v>1.61</v>
      </c>
      <c r="R152" s="170">
        <f t="shared" si="161"/>
        <v>0</v>
      </c>
      <c r="S152" s="16">
        <f t="shared" si="161"/>
        <v>0</v>
      </c>
      <c r="T152" s="16">
        <f t="shared" si="161"/>
        <v>18243</v>
      </c>
      <c r="U152" s="16">
        <f t="shared" si="161"/>
        <v>0</v>
      </c>
      <c r="V152" s="16">
        <f t="shared" si="161"/>
        <v>0</v>
      </c>
      <c r="W152" s="16">
        <f t="shared" si="161"/>
        <v>18243</v>
      </c>
      <c r="X152" s="16">
        <f t="shared" si="161"/>
        <v>0</v>
      </c>
      <c r="Y152" s="16">
        <f t="shared" si="161"/>
        <v>0</v>
      </c>
      <c r="Z152" s="16">
        <f t="shared" si="161"/>
        <v>0</v>
      </c>
      <c r="AA152" s="16">
        <f t="shared" si="161"/>
        <v>0</v>
      </c>
      <c r="AB152" s="16">
        <f t="shared" si="161"/>
        <v>18243</v>
      </c>
      <c r="AC152" s="16">
        <f t="shared" si="161"/>
        <v>6166</v>
      </c>
      <c r="AD152" s="16">
        <f t="shared" si="161"/>
        <v>182</v>
      </c>
      <c r="AE152" s="16">
        <f t="shared" si="161"/>
        <v>0</v>
      </c>
      <c r="AF152" s="16">
        <f t="shared" si="161"/>
        <v>0</v>
      </c>
      <c r="AG152" s="16">
        <f t="shared" si="161"/>
        <v>0</v>
      </c>
      <c r="AH152" s="16">
        <f t="shared" si="161"/>
        <v>24591</v>
      </c>
      <c r="AI152" s="13">
        <f t="shared" si="161"/>
        <v>0</v>
      </c>
      <c r="AJ152" s="13">
        <f t="shared" si="161"/>
        <v>0</v>
      </c>
      <c r="AK152" s="13">
        <f t="shared" si="161"/>
        <v>0</v>
      </c>
      <c r="AL152" s="13">
        <f t="shared" si="161"/>
        <v>0.13</v>
      </c>
      <c r="AM152" s="13">
        <f t="shared" si="161"/>
        <v>0</v>
      </c>
      <c r="AN152" s="13">
        <f t="shared" si="161"/>
        <v>0</v>
      </c>
      <c r="AO152" s="13">
        <f t="shared" si="161"/>
        <v>0</v>
      </c>
      <c r="AP152" s="13">
        <f t="shared" si="161"/>
        <v>0</v>
      </c>
      <c r="AQ152" s="13">
        <f t="shared" si="161"/>
        <v>0.13</v>
      </c>
      <c r="AR152" s="13">
        <f t="shared" si="161"/>
        <v>0</v>
      </c>
      <c r="AS152" s="172">
        <f t="shared" si="161"/>
        <v>0.13</v>
      </c>
      <c r="AT152" s="170">
        <f t="shared" si="161"/>
        <v>15753908</v>
      </c>
      <c r="AU152" s="16">
        <f t="shared" si="161"/>
        <v>11622780</v>
      </c>
      <c r="AV152" s="16">
        <f t="shared" si="161"/>
        <v>65000</v>
      </c>
      <c r="AW152" s="16">
        <f t="shared" si="161"/>
        <v>3930191</v>
      </c>
      <c r="AX152" s="16">
        <f t="shared" si="161"/>
        <v>116227</v>
      </c>
      <c r="AY152" s="16">
        <f t="shared" si="161"/>
        <v>19710</v>
      </c>
      <c r="AZ152" s="13">
        <f t="shared" si="161"/>
        <v>24.848700000000001</v>
      </c>
      <c r="BA152" s="13">
        <f t="shared" si="161"/>
        <v>23.238699999999998</v>
      </c>
      <c r="BB152" s="17">
        <f t="shared" si="161"/>
        <v>1.61</v>
      </c>
    </row>
    <row r="153" spans="4:54" s="91" customFormat="1" ht="12.95" customHeight="1" x14ac:dyDescent="0.25">
      <c r="D153" s="331"/>
      <c r="E153" s="332"/>
      <c r="F153" s="331"/>
      <c r="G153" s="333"/>
      <c r="H153" s="2">
        <v>3231</v>
      </c>
      <c r="I153" s="170">
        <f t="shared" ref="I153:BB153" si="162">SUMIF($F$12:$F$461,"=3231",I$12:I$461)</f>
        <v>21454687</v>
      </c>
      <c r="J153" s="16">
        <f t="shared" si="162"/>
        <v>15882343</v>
      </c>
      <c r="K153" s="16">
        <f t="shared" si="162"/>
        <v>0</v>
      </c>
      <c r="L153" s="16">
        <f t="shared" si="162"/>
        <v>5368232</v>
      </c>
      <c r="M153" s="16">
        <f t="shared" si="162"/>
        <v>158824</v>
      </c>
      <c r="N153" s="16">
        <f t="shared" si="162"/>
        <v>45288</v>
      </c>
      <c r="O153" s="13">
        <f t="shared" si="162"/>
        <v>28.0031</v>
      </c>
      <c r="P153" s="13">
        <f t="shared" si="162"/>
        <v>25.3307</v>
      </c>
      <c r="Q153" s="172">
        <f t="shared" si="162"/>
        <v>2.6724000000000001</v>
      </c>
      <c r="R153" s="170">
        <f t="shared" si="162"/>
        <v>0</v>
      </c>
      <c r="S153" s="16">
        <f t="shared" si="162"/>
        <v>0</v>
      </c>
      <c r="T153" s="16">
        <f t="shared" si="162"/>
        <v>0</v>
      </c>
      <c r="U153" s="16">
        <f t="shared" si="162"/>
        <v>0</v>
      </c>
      <c r="V153" s="16">
        <f t="shared" si="162"/>
        <v>0</v>
      </c>
      <c r="W153" s="16">
        <f t="shared" si="162"/>
        <v>0</v>
      </c>
      <c r="X153" s="16">
        <f t="shared" si="162"/>
        <v>0</v>
      </c>
      <c r="Y153" s="16">
        <f t="shared" si="162"/>
        <v>0</v>
      </c>
      <c r="Z153" s="16">
        <f t="shared" si="162"/>
        <v>0</v>
      </c>
      <c r="AA153" s="16">
        <f t="shared" si="162"/>
        <v>0</v>
      </c>
      <c r="AB153" s="16">
        <f t="shared" si="162"/>
        <v>0</v>
      </c>
      <c r="AC153" s="16">
        <f t="shared" si="162"/>
        <v>0</v>
      </c>
      <c r="AD153" s="16">
        <f t="shared" si="162"/>
        <v>0</v>
      </c>
      <c r="AE153" s="16">
        <f t="shared" si="162"/>
        <v>0</v>
      </c>
      <c r="AF153" s="16">
        <f t="shared" si="162"/>
        <v>0</v>
      </c>
      <c r="AG153" s="16">
        <f t="shared" si="162"/>
        <v>0</v>
      </c>
      <c r="AH153" s="16">
        <f t="shared" si="162"/>
        <v>0</v>
      </c>
      <c r="AI153" s="13">
        <f t="shared" si="162"/>
        <v>0</v>
      </c>
      <c r="AJ153" s="13">
        <f t="shared" si="162"/>
        <v>0</v>
      </c>
      <c r="AK153" s="13">
        <f t="shared" si="162"/>
        <v>0</v>
      </c>
      <c r="AL153" s="13">
        <f t="shared" si="162"/>
        <v>0</v>
      </c>
      <c r="AM153" s="13">
        <f t="shared" si="162"/>
        <v>0</v>
      </c>
      <c r="AN153" s="13">
        <f t="shared" si="162"/>
        <v>0</v>
      </c>
      <c r="AO153" s="13">
        <f t="shared" si="162"/>
        <v>0</v>
      </c>
      <c r="AP153" s="13">
        <f t="shared" si="162"/>
        <v>0</v>
      </c>
      <c r="AQ153" s="13">
        <f t="shared" si="162"/>
        <v>0</v>
      </c>
      <c r="AR153" s="13">
        <f t="shared" si="162"/>
        <v>0</v>
      </c>
      <c r="AS153" s="172">
        <f t="shared" si="162"/>
        <v>0</v>
      </c>
      <c r="AT153" s="170">
        <f t="shared" si="162"/>
        <v>21454687</v>
      </c>
      <c r="AU153" s="16">
        <f t="shared" si="162"/>
        <v>15882343</v>
      </c>
      <c r="AV153" s="16">
        <f t="shared" si="162"/>
        <v>0</v>
      </c>
      <c r="AW153" s="16">
        <f t="shared" si="162"/>
        <v>5368232</v>
      </c>
      <c r="AX153" s="16">
        <f t="shared" si="162"/>
        <v>158824</v>
      </c>
      <c r="AY153" s="16">
        <f t="shared" si="162"/>
        <v>45288</v>
      </c>
      <c r="AZ153" s="13">
        <f t="shared" si="162"/>
        <v>28.0031</v>
      </c>
      <c r="BA153" s="13">
        <f t="shared" si="162"/>
        <v>25.3307</v>
      </c>
      <c r="BB153" s="17">
        <f t="shared" si="162"/>
        <v>2.6724000000000001</v>
      </c>
    </row>
    <row r="154" spans="4:54" s="91" customFormat="1" ht="15.75" thickBot="1" x14ac:dyDescent="0.3">
      <c r="D154" s="331"/>
      <c r="E154" s="332"/>
      <c r="F154" s="331"/>
      <c r="G154" s="333"/>
      <c r="H154" s="154">
        <v>3233</v>
      </c>
      <c r="I154" s="173">
        <f t="shared" ref="I154:BB154" si="163">SUMIF($F$12:$F$461,"=3233",I$12:I$461)</f>
        <v>2180157</v>
      </c>
      <c r="J154" s="174">
        <f t="shared" si="163"/>
        <v>1615837</v>
      </c>
      <c r="K154" s="174">
        <f t="shared" si="163"/>
        <v>0</v>
      </c>
      <c r="L154" s="174">
        <f t="shared" si="163"/>
        <v>546153</v>
      </c>
      <c r="M154" s="174">
        <f t="shared" si="163"/>
        <v>16158</v>
      </c>
      <c r="N154" s="174">
        <f t="shared" si="163"/>
        <v>2009</v>
      </c>
      <c r="O154" s="175">
        <f t="shared" si="163"/>
        <v>3.5199999999999996</v>
      </c>
      <c r="P154" s="175">
        <f t="shared" si="163"/>
        <v>2.5099999999999998</v>
      </c>
      <c r="Q154" s="178">
        <f t="shared" si="163"/>
        <v>1.01</v>
      </c>
      <c r="R154" s="173">
        <f t="shared" si="163"/>
        <v>0</v>
      </c>
      <c r="S154" s="174">
        <f t="shared" si="163"/>
        <v>0</v>
      </c>
      <c r="T154" s="174">
        <f t="shared" si="163"/>
        <v>0</v>
      </c>
      <c r="U154" s="174">
        <f t="shared" si="163"/>
        <v>0</v>
      </c>
      <c r="V154" s="174">
        <f t="shared" si="163"/>
        <v>0</v>
      </c>
      <c r="W154" s="174">
        <f t="shared" si="163"/>
        <v>0</v>
      </c>
      <c r="X154" s="174">
        <f t="shared" si="163"/>
        <v>0</v>
      </c>
      <c r="Y154" s="174">
        <f t="shared" si="163"/>
        <v>0</v>
      </c>
      <c r="Z154" s="174">
        <f t="shared" si="163"/>
        <v>0</v>
      </c>
      <c r="AA154" s="174">
        <f t="shared" si="163"/>
        <v>0</v>
      </c>
      <c r="AB154" s="174">
        <f t="shared" si="163"/>
        <v>0</v>
      </c>
      <c r="AC154" s="174">
        <f t="shared" si="163"/>
        <v>0</v>
      </c>
      <c r="AD154" s="174">
        <f t="shared" si="163"/>
        <v>0</v>
      </c>
      <c r="AE154" s="174">
        <f t="shared" si="163"/>
        <v>0</v>
      </c>
      <c r="AF154" s="174">
        <f t="shared" si="163"/>
        <v>0</v>
      </c>
      <c r="AG154" s="174">
        <f t="shared" si="163"/>
        <v>0</v>
      </c>
      <c r="AH154" s="174">
        <f t="shared" si="163"/>
        <v>0</v>
      </c>
      <c r="AI154" s="175">
        <f t="shared" si="163"/>
        <v>0</v>
      </c>
      <c r="AJ154" s="175">
        <f t="shared" si="163"/>
        <v>0</v>
      </c>
      <c r="AK154" s="175">
        <f t="shared" si="163"/>
        <v>0</v>
      </c>
      <c r="AL154" s="175">
        <f t="shared" si="163"/>
        <v>0</v>
      </c>
      <c r="AM154" s="175">
        <f t="shared" si="163"/>
        <v>0</v>
      </c>
      <c r="AN154" s="175">
        <f t="shared" si="163"/>
        <v>0</v>
      </c>
      <c r="AO154" s="175">
        <f t="shared" si="163"/>
        <v>0</v>
      </c>
      <c r="AP154" s="175">
        <f t="shared" si="163"/>
        <v>0</v>
      </c>
      <c r="AQ154" s="175">
        <f t="shared" si="163"/>
        <v>0</v>
      </c>
      <c r="AR154" s="175">
        <f t="shared" si="163"/>
        <v>0</v>
      </c>
      <c r="AS154" s="178">
        <f t="shared" si="163"/>
        <v>0</v>
      </c>
      <c r="AT154" s="173">
        <f t="shared" si="163"/>
        <v>2180157</v>
      </c>
      <c r="AU154" s="174">
        <f t="shared" si="163"/>
        <v>1615837</v>
      </c>
      <c r="AV154" s="174">
        <f t="shared" si="163"/>
        <v>0</v>
      </c>
      <c r="AW154" s="174">
        <f t="shared" si="163"/>
        <v>546153</v>
      </c>
      <c r="AX154" s="174">
        <f t="shared" si="163"/>
        <v>16158</v>
      </c>
      <c r="AY154" s="174">
        <f t="shared" si="163"/>
        <v>2009</v>
      </c>
      <c r="AZ154" s="175">
        <f t="shared" si="163"/>
        <v>3.5199999999999996</v>
      </c>
      <c r="BA154" s="175">
        <f t="shared" si="163"/>
        <v>2.5099999999999998</v>
      </c>
      <c r="BB154" s="176">
        <f t="shared" si="163"/>
        <v>1.01</v>
      </c>
    </row>
    <row r="159" spans="4:54" x14ac:dyDescent="0.25">
      <c r="O159" s="334"/>
    </row>
  </sheetData>
  <mergeCells count="26"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  <mergeCell ref="AL8:AM8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BB224"/>
  <sheetViews>
    <sheetView zoomScaleNormal="100" workbookViewId="0">
      <pane xSplit="8" ySplit="11" topLeftCell="AH184" activePane="bottomRight" state="frozen"/>
      <selection activeCell="R6" sqref="R6:BB10"/>
      <selection pane="topRight" activeCell="R6" sqref="R6:BB10"/>
      <selection pane="bottomLeft" activeCell="R6" sqref="R6:BB10"/>
      <selection pane="bottomRight" activeCell="AM22" sqref="AM22"/>
    </sheetView>
  </sheetViews>
  <sheetFormatPr defaultColWidth="9.140625" defaultRowHeight="15" x14ac:dyDescent="0.25"/>
  <cols>
    <col min="1" max="1" width="5" style="421" customWidth="1"/>
    <col min="2" max="2" width="8" style="329" customWidth="1"/>
    <col min="3" max="3" width="10.28515625" style="329" customWidth="1"/>
    <col min="4" max="4" width="9.42578125" style="329" customWidth="1"/>
    <col min="5" max="5" width="28.28515625" style="270" customWidth="1"/>
    <col min="6" max="6" width="4.42578125" style="270" bestFit="1" customWidth="1"/>
    <col min="7" max="7" width="10.28515625" style="270" customWidth="1"/>
    <col min="8" max="8" width="8" style="422" bestFit="1" customWidth="1"/>
    <col min="9" max="9" width="10.85546875" style="334" customWidth="1"/>
    <col min="10" max="10" width="11.85546875" style="334" customWidth="1"/>
    <col min="11" max="11" width="10.42578125" style="334" customWidth="1"/>
    <col min="12" max="12" width="10.7109375" style="334" customWidth="1"/>
    <col min="13" max="14" width="10.42578125" style="334" customWidth="1"/>
    <col min="15" max="15" width="11.28515625" style="335" customWidth="1"/>
    <col min="16" max="17" width="10.42578125" style="335" customWidth="1"/>
    <col min="18" max="18" width="11.140625" style="334" customWidth="1"/>
    <col min="19" max="19" width="9.7109375" style="334" customWidth="1"/>
    <col min="20" max="20" width="11.28515625" style="334" customWidth="1"/>
    <col min="21" max="21" width="9.140625" style="334" customWidth="1"/>
    <col min="22" max="22" width="9.7109375" style="334" customWidth="1"/>
    <col min="23" max="27" width="9.140625" style="334" customWidth="1"/>
    <col min="28" max="28" width="10.28515625" style="334" customWidth="1"/>
    <col min="29" max="34" width="9.140625" style="334" customWidth="1"/>
    <col min="35" max="36" width="9.140625" style="335" customWidth="1"/>
    <col min="37" max="37" width="9.85546875" style="335" customWidth="1"/>
    <col min="38" max="45" width="9.140625" style="335" customWidth="1"/>
    <col min="46" max="46" width="12" style="334" customWidth="1"/>
    <col min="47" max="47" width="11.28515625" style="334" customWidth="1"/>
    <col min="48" max="48" width="9.140625" style="334" customWidth="1"/>
    <col min="49" max="49" width="12.5703125" style="334" customWidth="1"/>
    <col min="50" max="51" width="9.140625" style="334" customWidth="1"/>
    <col min="52" max="52" width="11.42578125" style="335" customWidth="1"/>
    <col min="53" max="54" width="9.28515625" style="335" customWidth="1"/>
    <col min="55" max="16384" width="9.140625" style="270"/>
  </cols>
  <sheetData>
    <row r="1" spans="1:54" ht="12" customHeight="1" x14ac:dyDescent="0.25">
      <c r="A1" s="423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2" customHeight="1" x14ac:dyDescent="0.25">
      <c r="A2" s="388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52" t="s">
        <v>4</v>
      </c>
      <c r="B3" s="852"/>
      <c r="C3" s="852"/>
      <c r="D3" s="852"/>
      <c r="E3" s="852"/>
      <c r="F3" s="269"/>
      <c r="G3" s="269"/>
      <c r="H3" s="269"/>
      <c r="S3" s="616"/>
      <c r="T3" s="616"/>
      <c r="U3" s="616"/>
    </row>
    <row r="4" spans="1:54" ht="12" customHeight="1" x14ac:dyDescent="0.25">
      <c r="A4" s="389"/>
      <c r="B4" s="425"/>
      <c r="C4" s="425"/>
      <c r="D4" s="425"/>
      <c r="E4" s="425"/>
      <c r="F4" s="269"/>
      <c r="G4" s="269"/>
      <c r="H4" s="269"/>
      <c r="T4" s="615"/>
      <c r="U4" s="615"/>
    </row>
    <row r="5" spans="1:54" ht="23.25" customHeight="1" thickBot="1" x14ac:dyDescent="0.3">
      <c r="A5" s="185" t="s">
        <v>837</v>
      </c>
      <c r="B5" s="52"/>
      <c r="C5" s="52"/>
      <c r="D5" s="52"/>
      <c r="E5" s="53"/>
      <c r="F5" s="272"/>
      <c r="G5" s="272"/>
      <c r="H5" s="272"/>
      <c r="I5" s="772"/>
      <c r="T5" s="615"/>
      <c r="U5" s="615"/>
    </row>
    <row r="6" spans="1:54" ht="15" customHeight="1" x14ac:dyDescent="0.25">
      <c r="A6" s="687" t="s">
        <v>824</v>
      </c>
      <c r="B6" s="688"/>
      <c r="C6" s="689"/>
      <c r="D6" s="689"/>
      <c r="E6" s="688"/>
      <c r="F6" s="688"/>
      <c r="G6" s="53"/>
      <c r="H6" s="269"/>
      <c r="I6" s="829" t="s">
        <v>826</v>
      </c>
      <c r="J6" s="830"/>
      <c r="K6" s="830"/>
      <c r="L6" s="830"/>
      <c r="M6" s="830"/>
      <c r="N6" s="830"/>
      <c r="O6" s="830"/>
      <c r="P6" s="830"/>
      <c r="Q6" s="831"/>
      <c r="R6" s="835" t="s">
        <v>836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29" t="s">
        <v>838</v>
      </c>
      <c r="AU6" s="830"/>
      <c r="AV6" s="830"/>
      <c r="AW6" s="830"/>
      <c r="AX6" s="830"/>
      <c r="AY6" s="830"/>
      <c r="AZ6" s="830"/>
      <c r="BA6" s="830"/>
      <c r="BB6" s="831"/>
    </row>
    <row r="7" spans="1:54" ht="16.5" customHeight="1" thickBot="1" x14ac:dyDescent="0.3">
      <c r="A7" s="389"/>
      <c r="B7" s="273"/>
      <c r="C7" s="91"/>
      <c r="D7" s="274"/>
      <c r="E7" s="273"/>
      <c r="F7" s="269"/>
      <c r="G7" s="269"/>
      <c r="H7" s="269"/>
      <c r="I7" s="832"/>
      <c r="J7" s="833"/>
      <c r="K7" s="833"/>
      <c r="L7" s="833"/>
      <c r="M7" s="833"/>
      <c r="N7" s="833"/>
      <c r="O7" s="833"/>
      <c r="P7" s="833"/>
      <c r="Q7" s="834"/>
      <c r="R7" s="837" t="s">
        <v>281</v>
      </c>
      <c r="S7" s="837"/>
      <c r="T7" s="837"/>
      <c r="U7" s="837"/>
      <c r="V7" s="837"/>
      <c r="W7" s="838"/>
      <c r="X7" s="843" t="s">
        <v>282</v>
      </c>
      <c r="Y7" s="837"/>
      <c r="Z7" s="837"/>
      <c r="AA7" s="838"/>
      <c r="AB7" s="792" t="s">
        <v>283</v>
      </c>
      <c r="AC7" s="792" t="s">
        <v>5</v>
      </c>
      <c r="AD7" s="792" t="s">
        <v>284</v>
      </c>
      <c r="AE7" s="846" t="s">
        <v>825</v>
      </c>
      <c r="AF7" s="846"/>
      <c r="AG7" s="847"/>
      <c r="AH7" s="792" t="s">
        <v>304</v>
      </c>
      <c r="AI7" s="795" t="s">
        <v>822</v>
      </c>
      <c r="AJ7" s="796"/>
      <c r="AK7" s="796"/>
      <c r="AL7" s="796"/>
      <c r="AM7" s="796"/>
      <c r="AN7" s="796"/>
      <c r="AO7" s="796"/>
      <c r="AP7" s="796"/>
      <c r="AQ7" s="796"/>
      <c r="AR7" s="796"/>
      <c r="AS7" s="796"/>
      <c r="AT7" s="832"/>
      <c r="AU7" s="833"/>
      <c r="AV7" s="833"/>
      <c r="AW7" s="833"/>
      <c r="AX7" s="833"/>
      <c r="AY7" s="833"/>
      <c r="AZ7" s="833"/>
      <c r="BA7" s="833"/>
      <c r="BB7" s="834"/>
    </row>
    <row r="8" spans="1:54" ht="15" customHeight="1" x14ac:dyDescent="0.25">
      <c r="A8" s="390"/>
      <c r="B8" s="276"/>
      <c r="C8" s="276"/>
      <c r="D8" s="276"/>
      <c r="E8" s="276"/>
      <c r="F8" s="276"/>
      <c r="G8" s="276"/>
      <c r="H8" s="276"/>
      <c r="I8" s="798" t="s">
        <v>6</v>
      </c>
      <c r="J8" s="801" t="s">
        <v>799</v>
      </c>
      <c r="K8" s="802"/>
      <c r="L8" s="802"/>
      <c r="M8" s="802"/>
      <c r="N8" s="803"/>
      <c r="O8" s="807" t="s">
        <v>821</v>
      </c>
      <c r="P8" s="810" t="s">
        <v>800</v>
      </c>
      <c r="Q8" s="811"/>
      <c r="R8" s="839"/>
      <c r="S8" s="839"/>
      <c r="T8" s="839"/>
      <c r="U8" s="839"/>
      <c r="V8" s="839"/>
      <c r="W8" s="840"/>
      <c r="X8" s="844"/>
      <c r="Y8" s="839"/>
      <c r="Z8" s="839"/>
      <c r="AA8" s="840"/>
      <c r="AB8" s="793"/>
      <c r="AC8" s="793"/>
      <c r="AD8" s="793"/>
      <c r="AE8" s="848"/>
      <c r="AF8" s="848"/>
      <c r="AG8" s="849"/>
      <c r="AH8" s="793"/>
      <c r="AI8" s="814" t="s">
        <v>285</v>
      </c>
      <c r="AJ8" s="815"/>
      <c r="AK8" s="818" t="s">
        <v>286</v>
      </c>
      <c r="AL8" s="820" t="s">
        <v>835</v>
      </c>
      <c r="AM8" s="821"/>
      <c r="AN8" s="818" t="s">
        <v>810</v>
      </c>
      <c r="AO8" s="814" t="s">
        <v>287</v>
      </c>
      <c r="AP8" s="815"/>
      <c r="AQ8" s="823" t="s">
        <v>823</v>
      </c>
      <c r="AR8" s="824"/>
      <c r="AS8" s="824"/>
      <c r="AT8" s="798" t="s">
        <v>6</v>
      </c>
      <c r="AU8" s="801" t="s">
        <v>799</v>
      </c>
      <c r="AV8" s="802"/>
      <c r="AW8" s="802"/>
      <c r="AX8" s="802"/>
      <c r="AY8" s="803"/>
      <c r="AZ8" s="807" t="s">
        <v>821</v>
      </c>
      <c r="BA8" s="810" t="s">
        <v>801</v>
      </c>
      <c r="BB8" s="811"/>
    </row>
    <row r="9" spans="1:54" ht="15.75" customHeight="1" thickBot="1" x14ac:dyDescent="0.3">
      <c r="A9" s="388" t="s">
        <v>797</v>
      </c>
      <c r="B9" s="91"/>
      <c r="C9" s="91"/>
      <c r="D9" s="278"/>
      <c r="E9" s="91"/>
      <c r="F9" s="279"/>
      <c r="G9" s="280"/>
      <c r="H9" s="280"/>
      <c r="I9" s="799"/>
      <c r="J9" s="804"/>
      <c r="K9" s="805"/>
      <c r="L9" s="805"/>
      <c r="M9" s="805"/>
      <c r="N9" s="806"/>
      <c r="O9" s="808"/>
      <c r="P9" s="812"/>
      <c r="Q9" s="813"/>
      <c r="R9" s="841"/>
      <c r="S9" s="841"/>
      <c r="T9" s="841"/>
      <c r="U9" s="841"/>
      <c r="V9" s="841"/>
      <c r="W9" s="842"/>
      <c r="X9" s="845"/>
      <c r="Y9" s="841"/>
      <c r="Z9" s="841"/>
      <c r="AA9" s="842"/>
      <c r="AB9" s="793"/>
      <c r="AC9" s="793"/>
      <c r="AD9" s="793"/>
      <c r="AE9" s="850"/>
      <c r="AF9" s="850"/>
      <c r="AG9" s="851"/>
      <c r="AH9" s="793"/>
      <c r="AI9" s="816"/>
      <c r="AJ9" s="817"/>
      <c r="AK9" s="819"/>
      <c r="AL9" s="757" t="s">
        <v>833</v>
      </c>
      <c r="AM9" s="757" t="s">
        <v>834</v>
      </c>
      <c r="AN9" s="819"/>
      <c r="AO9" s="816"/>
      <c r="AP9" s="817"/>
      <c r="AQ9" s="826"/>
      <c r="AR9" s="827"/>
      <c r="AS9" s="827"/>
      <c r="AT9" s="799"/>
      <c r="AU9" s="804"/>
      <c r="AV9" s="805"/>
      <c r="AW9" s="805"/>
      <c r="AX9" s="805"/>
      <c r="AY9" s="806"/>
      <c r="AZ9" s="808"/>
      <c r="BA9" s="812"/>
      <c r="BB9" s="813"/>
    </row>
    <row r="10" spans="1:54" ht="34.5" thickBot="1" x14ac:dyDescent="0.3">
      <c r="A10" s="391" t="s">
        <v>774</v>
      </c>
      <c r="B10" s="282" t="s">
        <v>545</v>
      </c>
      <c r="C10" s="282" t="s">
        <v>546</v>
      </c>
      <c r="D10" s="282" t="s">
        <v>263</v>
      </c>
      <c r="E10" s="166" t="s">
        <v>776</v>
      </c>
      <c r="F10" s="282" t="s">
        <v>0</v>
      </c>
      <c r="G10" s="283" t="s">
        <v>264</v>
      </c>
      <c r="H10" s="37" t="s">
        <v>275</v>
      </c>
      <c r="I10" s="800"/>
      <c r="J10" s="440" t="s">
        <v>273</v>
      </c>
      <c r="K10" s="440" t="s">
        <v>282</v>
      </c>
      <c r="L10" s="432" t="s">
        <v>5</v>
      </c>
      <c r="M10" s="432" t="s">
        <v>1</v>
      </c>
      <c r="N10" s="432" t="s">
        <v>7</v>
      </c>
      <c r="O10" s="809"/>
      <c r="P10" s="435" t="s">
        <v>279</v>
      </c>
      <c r="Q10" s="436" t="s">
        <v>280</v>
      </c>
      <c r="R10" s="620" t="s">
        <v>288</v>
      </c>
      <c r="S10" s="434" t="s">
        <v>286</v>
      </c>
      <c r="T10" s="434" t="s">
        <v>832</v>
      </c>
      <c r="U10" s="434" t="s">
        <v>810</v>
      </c>
      <c r="V10" s="434" t="s">
        <v>287</v>
      </c>
      <c r="W10" s="434" t="s">
        <v>811</v>
      </c>
      <c r="X10" s="433" t="s">
        <v>289</v>
      </c>
      <c r="Y10" s="434" t="s">
        <v>798</v>
      </c>
      <c r="Z10" s="433" t="s">
        <v>290</v>
      </c>
      <c r="AA10" s="434" t="s">
        <v>766</v>
      </c>
      <c r="AB10" s="794"/>
      <c r="AC10" s="794"/>
      <c r="AD10" s="794"/>
      <c r="AE10" s="434" t="s">
        <v>286</v>
      </c>
      <c r="AF10" s="434" t="s">
        <v>291</v>
      </c>
      <c r="AG10" s="434" t="s">
        <v>767</v>
      </c>
      <c r="AH10" s="794"/>
      <c r="AI10" s="437" t="s">
        <v>279</v>
      </c>
      <c r="AJ10" s="438" t="s">
        <v>280</v>
      </c>
      <c r="AK10" s="437" t="s">
        <v>279</v>
      </c>
      <c r="AL10" s="437" t="s">
        <v>279</v>
      </c>
      <c r="AM10" s="438" t="s">
        <v>280</v>
      </c>
      <c r="AN10" s="437" t="s">
        <v>279</v>
      </c>
      <c r="AO10" s="437" t="s">
        <v>279</v>
      </c>
      <c r="AP10" s="438" t="s">
        <v>280</v>
      </c>
      <c r="AQ10" s="437" t="s">
        <v>279</v>
      </c>
      <c r="AR10" s="438" t="s">
        <v>280</v>
      </c>
      <c r="AS10" s="438" t="s">
        <v>300</v>
      </c>
      <c r="AT10" s="800"/>
      <c r="AU10" s="38" t="s">
        <v>273</v>
      </c>
      <c r="AV10" s="440" t="s">
        <v>282</v>
      </c>
      <c r="AW10" s="432" t="s">
        <v>5</v>
      </c>
      <c r="AX10" s="432" t="s">
        <v>1</v>
      </c>
      <c r="AY10" s="432" t="s">
        <v>7</v>
      </c>
      <c r="AZ10" s="809"/>
      <c r="BA10" s="435" t="s">
        <v>279</v>
      </c>
      <c r="BB10" s="436" t="s">
        <v>280</v>
      </c>
    </row>
    <row r="11" spans="1:54" s="287" customFormat="1" ht="12" thickBot="1" x14ac:dyDescent="0.25">
      <c r="A11" s="392" t="s">
        <v>547</v>
      </c>
      <c r="B11" s="285" t="s">
        <v>548</v>
      </c>
      <c r="C11" s="285" t="s">
        <v>265</v>
      </c>
      <c r="D11" s="285" t="s">
        <v>266</v>
      </c>
      <c r="E11" s="285" t="s">
        <v>549</v>
      </c>
      <c r="F11" s="285" t="s">
        <v>0</v>
      </c>
      <c r="G11" s="285" t="s">
        <v>550</v>
      </c>
      <c r="H11" s="286" t="s">
        <v>770</v>
      </c>
      <c r="I11" s="143" t="s">
        <v>267</v>
      </c>
      <c r="J11" s="144" t="s">
        <v>268</v>
      </c>
      <c r="K11" s="144" t="s">
        <v>274</v>
      </c>
      <c r="L11" s="144" t="s">
        <v>269</v>
      </c>
      <c r="M11" s="144" t="s">
        <v>270</v>
      </c>
      <c r="N11" s="144" t="s">
        <v>271</v>
      </c>
      <c r="O11" s="430" t="s">
        <v>272</v>
      </c>
      <c r="P11" s="145" t="s">
        <v>551</v>
      </c>
      <c r="Q11" s="183" t="s">
        <v>552</v>
      </c>
      <c r="R11" s="139" t="s">
        <v>292</v>
      </c>
      <c r="S11" s="140" t="s">
        <v>292</v>
      </c>
      <c r="T11" s="140" t="s">
        <v>292</v>
      </c>
      <c r="U11" s="140" t="s">
        <v>292</v>
      </c>
      <c r="V11" s="140" t="s">
        <v>292</v>
      </c>
      <c r="W11" s="140" t="s">
        <v>292</v>
      </c>
      <c r="X11" s="140" t="s">
        <v>293</v>
      </c>
      <c r="Y11" s="140" t="s">
        <v>293</v>
      </c>
      <c r="Z11" s="140" t="s">
        <v>294</v>
      </c>
      <c r="AA11" s="140" t="s">
        <v>293</v>
      </c>
      <c r="AB11" s="140" t="s">
        <v>295</v>
      </c>
      <c r="AC11" s="140" t="s">
        <v>296</v>
      </c>
      <c r="AD11" s="140" t="s">
        <v>297</v>
      </c>
      <c r="AE11" s="140" t="s">
        <v>299</v>
      </c>
      <c r="AF11" s="140" t="s">
        <v>298</v>
      </c>
      <c r="AG11" s="140" t="s">
        <v>298</v>
      </c>
      <c r="AH11" s="140" t="s">
        <v>305</v>
      </c>
      <c r="AI11" s="193" t="s">
        <v>301</v>
      </c>
      <c r="AJ11" s="193" t="s">
        <v>302</v>
      </c>
      <c r="AK11" s="193" t="s">
        <v>301</v>
      </c>
      <c r="AL11" s="193" t="s">
        <v>301</v>
      </c>
      <c r="AM11" s="193" t="s">
        <v>302</v>
      </c>
      <c r="AN11" s="193" t="s">
        <v>301</v>
      </c>
      <c r="AO11" s="193" t="s">
        <v>301</v>
      </c>
      <c r="AP11" s="193" t="s">
        <v>302</v>
      </c>
      <c r="AQ11" s="193" t="s">
        <v>301</v>
      </c>
      <c r="AR11" s="193" t="s">
        <v>302</v>
      </c>
      <c r="AS11" s="194" t="s">
        <v>303</v>
      </c>
      <c r="AT11" s="139" t="s">
        <v>267</v>
      </c>
      <c r="AU11" s="140" t="s">
        <v>268</v>
      </c>
      <c r="AV11" s="140" t="s">
        <v>274</v>
      </c>
      <c r="AW11" s="140" t="s">
        <v>269</v>
      </c>
      <c r="AX11" s="140" t="s">
        <v>270</v>
      </c>
      <c r="AY11" s="140" t="s">
        <v>271</v>
      </c>
      <c r="AZ11" s="193" t="s">
        <v>272</v>
      </c>
      <c r="BA11" s="193" t="s">
        <v>551</v>
      </c>
      <c r="BB11" s="194" t="s">
        <v>552</v>
      </c>
    </row>
    <row r="12" spans="1:54" x14ac:dyDescent="0.25">
      <c r="A12" s="288">
        <v>1</v>
      </c>
      <c r="B12" s="289">
        <v>5490</v>
      </c>
      <c r="C12" s="289">
        <v>600099474</v>
      </c>
      <c r="D12" s="289">
        <v>71173854</v>
      </c>
      <c r="E12" s="393" t="s">
        <v>830</v>
      </c>
      <c r="F12" s="289">
        <v>3111</v>
      </c>
      <c r="G12" s="394" t="s">
        <v>320</v>
      </c>
      <c r="H12" s="395" t="s">
        <v>276</v>
      </c>
      <c r="I12" s="441">
        <v>2374397</v>
      </c>
      <c r="J12" s="442">
        <v>1747864</v>
      </c>
      <c r="K12" s="442">
        <v>0</v>
      </c>
      <c r="L12" s="442">
        <v>584965</v>
      </c>
      <c r="M12" s="442">
        <v>17479</v>
      </c>
      <c r="N12" s="442">
        <v>24089</v>
      </c>
      <c r="O12" s="443">
        <v>3.84</v>
      </c>
      <c r="P12" s="444">
        <v>3</v>
      </c>
      <c r="Q12" s="468">
        <v>0.84</v>
      </c>
      <c r="R12" s="448">
        <f t="shared" ref="R12:R74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152772</v>
      </c>
      <c r="AA12" s="446">
        <f t="shared" ref="AA12:AA74" si="1">SUM(X12:Z12)</f>
        <v>152772</v>
      </c>
      <c r="AB12" s="446">
        <f t="shared" ref="AB12:AB74" si="2">W12+AA12</f>
        <v>152772</v>
      </c>
      <c r="AC12" s="147">
        <f t="shared" ref="AC12:AC74" si="3">ROUND((W12+X12+Y12)*33.8%,0)</f>
        <v>0</v>
      </c>
      <c r="AD12" s="147">
        <f t="shared" ref="AD12:AD74" si="4">ROUND(W12*1%,0)</f>
        <v>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152772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:AQ74" si="5">AI12+AK12+AL12+AN12+AO12</f>
        <v>0</v>
      </c>
      <c r="AR12" s="447">
        <f t="shared" ref="AR12:AR74" si="6">AJ12+AM12+AP12</f>
        <v>0</v>
      </c>
      <c r="AS12" s="449">
        <f t="shared" ref="AS12:AS74" si="7">SUM(AQ12:AR12)</f>
        <v>0</v>
      </c>
      <c r="AT12" s="731">
        <f t="shared" ref="AT12:AT22" si="8">I12+AH12</f>
        <v>2527169</v>
      </c>
      <c r="AU12" s="690">
        <f t="shared" ref="AU12:AU22" si="9">J12+W12</f>
        <v>1747864</v>
      </c>
      <c r="AV12" s="690">
        <f>K12+AA12</f>
        <v>152772</v>
      </c>
      <c r="AW12" s="690">
        <f t="shared" ref="AW12:AX22" si="10">L12+AC12</f>
        <v>584965</v>
      </c>
      <c r="AX12" s="690">
        <f t="shared" si="10"/>
        <v>17479</v>
      </c>
      <c r="AY12" s="690">
        <f t="shared" ref="AY12:AY22" si="11">N12+AG12</f>
        <v>24089</v>
      </c>
      <c r="AZ12" s="713">
        <f t="shared" ref="AZ12:AZ22" si="12">O12+AS12</f>
        <v>3.84</v>
      </c>
      <c r="BA12" s="713">
        <f t="shared" ref="BA12:BB22" si="13">P12+AQ12</f>
        <v>3</v>
      </c>
      <c r="BB12" s="791">
        <f t="shared" si="13"/>
        <v>0.84</v>
      </c>
    </row>
    <row r="13" spans="1:54" ht="12" customHeight="1" x14ac:dyDescent="0.25">
      <c r="A13" s="300">
        <v>1</v>
      </c>
      <c r="B13" s="396">
        <v>5490</v>
      </c>
      <c r="C13" s="396">
        <v>600099474</v>
      </c>
      <c r="D13" s="396">
        <v>71173854</v>
      </c>
      <c r="E13" s="397" t="s">
        <v>830</v>
      </c>
      <c r="F13" s="396">
        <v>3141</v>
      </c>
      <c r="G13" s="399" t="s">
        <v>310</v>
      </c>
      <c r="H13" s="305" t="s">
        <v>276</v>
      </c>
      <c r="I13" s="463">
        <v>390524</v>
      </c>
      <c r="J13" s="458">
        <v>289707</v>
      </c>
      <c r="K13" s="458">
        <v>0</v>
      </c>
      <c r="L13" s="458">
        <v>97921</v>
      </c>
      <c r="M13" s="458">
        <v>2896</v>
      </c>
      <c r="N13" s="458">
        <v>0</v>
      </c>
      <c r="O13" s="459">
        <v>0.78</v>
      </c>
      <c r="P13" s="460">
        <v>0</v>
      </c>
      <c r="Q13" s="469">
        <v>0.78</v>
      </c>
      <c r="R13" s="471">
        <f t="shared" si="0"/>
        <v>0</v>
      </c>
      <c r="S13" s="461">
        <v>0</v>
      </c>
      <c r="T13" s="461">
        <v>0</v>
      </c>
      <c r="U13" s="461">
        <v>0</v>
      </c>
      <c r="V13" s="461">
        <v>0</v>
      </c>
      <c r="W13" s="461">
        <f t="shared" ref="W13:W79" si="14"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 t="shared" si="4"/>
        <v>0</v>
      </c>
      <c r="AE13" s="461">
        <v>0</v>
      </c>
      <c r="AF13" s="461">
        <v>0</v>
      </c>
      <c r="AG13" s="461">
        <f t="shared" ref="AG13:AG79" si="15">SUM(AE13:AF13)</f>
        <v>0</v>
      </c>
      <c r="AH13" s="461">
        <f t="shared" ref="AH13:AH79" si="16">AB13+AC13+AD13+AG13</f>
        <v>0</v>
      </c>
      <c r="AI13" s="462">
        <v>0</v>
      </c>
      <c r="AJ13" s="462">
        <v>0</v>
      </c>
      <c r="AK13" s="462">
        <v>0</v>
      </c>
      <c r="AL13" s="462">
        <v>0</v>
      </c>
      <c r="AM13" s="462">
        <v>0</v>
      </c>
      <c r="AN13" s="462">
        <v>0</v>
      </c>
      <c r="AO13" s="462">
        <v>0</v>
      </c>
      <c r="AP13" s="462">
        <v>0</v>
      </c>
      <c r="AQ13" s="462">
        <f t="shared" si="5"/>
        <v>0</v>
      </c>
      <c r="AR13" s="462">
        <f t="shared" si="6"/>
        <v>0</v>
      </c>
      <c r="AS13" s="464">
        <f t="shared" si="7"/>
        <v>0</v>
      </c>
      <c r="AT13" s="470">
        <f t="shared" si="8"/>
        <v>390524</v>
      </c>
      <c r="AU13" s="461">
        <f t="shared" si="9"/>
        <v>289707</v>
      </c>
      <c r="AV13" s="461">
        <f>K13+AA13</f>
        <v>0</v>
      </c>
      <c r="AW13" s="461">
        <f t="shared" si="10"/>
        <v>97921</v>
      </c>
      <c r="AX13" s="461">
        <f t="shared" si="10"/>
        <v>2896</v>
      </c>
      <c r="AY13" s="461">
        <f t="shared" si="11"/>
        <v>0</v>
      </c>
      <c r="AZ13" s="462">
        <f t="shared" si="12"/>
        <v>0.78</v>
      </c>
      <c r="BA13" s="462">
        <f t="shared" si="13"/>
        <v>0</v>
      </c>
      <c r="BB13" s="464">
        <f t="shared" si="13"/>
        <v>0.78</v>
      </c>
    </row>
    <row r="14" spans="1:54" ht="12" customHeight="1" x14ac:dyDescent="0.25">
      <c r="A14" s="288">
        <v>1</v>
      </c>
      <c r="B14" s="289">
        <v>5490</v>
      </c>
      <c r="C14" s="289">
        <v>600099474</v>
      </c>
      <c r="D14" s="289">
        <v>71173854</v>
      </c>
      <c r="E14" s="393" t="s">
        <v>469</v>
      </c>
      <c r="F14" s="289">
        <v>3111</v>
      </c>
      <c r="G14" s="394" t="s">
        <v>320</v>
      </c>
      <c r="H14" s="395" t="s">
        <v>276</v>
      </c>
      <c r="I14" s="463">
        <v>14564777</v>
      </c>
      <c r="J14" s="458">
        <v>10705931</v>
      </c>
      <c r="K14" s="458">
        <v>52902</v>
      </c>
      <c r="L14" s="458">
        <v>3618605</v>
      </c>
      <c r="M14" s="458">
        <v>107059</v>
      </c>
      <c r="N14" s="458">
        <v>80280</v>
      </c>
      <c r="O14" s="459">
        <v>22.829000000000001</v>
      </c>
      <c r="P14" s="460">
        <v>18.879000000000001</v>
      </c>
      <c r="Q14" s="469">
        <v>3.95</v>
      </c>
      <c r="R14" s="471">
        <f t="shared" si="0"/>
        <v>0</v>
      </c>
      <c r="S14" s="461">
        <v>0</v>
      </c>
      <c r="T14" s="461">
        <v>-154224</v>
      </c>
      <c r="U14" s="461">
        <v>0</v>
      </c>
      <c r="V14" s="461">
        <v>0</v>
      </c>
      <c r="W14" s="461">
        <f t="shared" si="14"/>
        <v>-154224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-154224</v>
      </c>
      <c r="AC14" s="69">
        <f t="shared" si="3"/>
        <v>-52128</v>
      </c>
      <c r="AD14" s="69">
        <f t="shared" si="4"/>
        <v>-1542</v>
      </c>
      <c r="AE14" s="461">
        <v>0</v>
      </c>
      <c r="AF14" s="461">
        <v>0</v>
      </c>
      <c r="AG14" s="461">
        <f t="shared" si="15"/>
        <v>0</v>
      </c>
      <c r="AH14" s="461">
        <f t="shared" si="16"/>
        <v>-207894</v>
      </c>
      <c r="AI14" s="462">
        <v>0</v>
      </c>
      <c r="AJ14" s="462">
        <v>0</v>
      </c>
      <c r="AK14" s="462">
        <v>0</v>
      </c>
      <c r="AL14" s="462">
        <v>-0.39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si="5"/>
        <v>-0.39</v>
      </c>
      <c r="AR14" s="462">
        <f t="shared" si="6"/>
        <v>0</v>
      </c>
      <c r="AS14" s="464">
        <f t="shared" si="7"/>
        <v>-0.39</v>
      </c>
      <c r="AT14" s="470">
        <f t="shared" si="8"/>
        <v>14356883</v>
      </c>
      <c r="AU14" s="461">
        <f t="shared" si="9"/>
        <v>10551707</v>
      </c>
      <c r="AV14" s="461">
        <f>K14+AA14</f>
        <v>52902</v>
      </c>
      <c r="AW14" s="461">
        <f t="shared" si="10"/>
        <v>3566477</v>
      </c>
      <c r="AX14" s="461">
        <f t="shared" si="10"/>
        <v>105517</v>
      </c>
      <c r="AY14" s="461">
        <f t="shared" si="11"/>
        <v>80280</v>
      </c>
      <c r="AZ14" s="462">
        <f t="shared" si="12"/>
        <v>22.439</v>
      </c>
      <c r="BA14" s="462">
        <f t="shared" si="13"/>
        <v>18.489000000000001</v>
      </c>
      <c r="BB14" s="464">
        <f t="shared" si="13"/>
        <v>3.95</v>
      </c>
    </row>
    <row r="15" spans="1:54" ht="12" customHeight="1" x14ac:dyDescent="0.25">
      <c r="A15" s="300">
        <v>1</v>
      </c>
      <c r="B15" s="396">
        <v>5490</v>
      </c>
      <c r="C15" s="396">
        <v>600099474</v>
      </c>
      <c r="D15" s="396">
        <v>71173854</v>
      </c>
      <c r="E15" s="397" t="s">
        <v>469</v>
      </c>
      <c r="F15" s="396">
        <v>3111</v>
      </c>
      <c r="G15" s="351" t="s">
        <v>308</v>
      </c>
      <c r="H15" s="305" t="s">
        <v>276</v>
      </c>
      <c r="I15" s="463">
        <v>2191718</v>
      </c>
      <c r="J15" s="458">
        <v>1625904</v>
      </c>
      <c r="K15" s="458">
        <v>0</v>
      </c>
      <c r="L15" s="458">
        <v>549555</v>
      </c>
      <c r="M15" s="458">
        <v>16259</v>
      </c>
      <c r="N15" s="458">
        <v>0</v>
      </c>
      <c r="O15" s="459">
        <v>4</v>
      </c>
      <c r="P15" s="460">
        <v>4</v>
      </c>
      <c r="Q15" s="469">
        <v>0</v>
      </c>
      <c r="R15" s="471">
        <f t="shared" si="0"/>
        <v>0</v>
      </c>
      <c r="S15" s="461">
        <v>0</v>
      </c>
      <c r="T15" s="461">
        <v>-117824</v>
      </c>
      <c r="U15" s="461">
        <v>0</v>
      </c>
      <c r="V15" s="461">
        <v>0</v>
      </c>
      <c r="W15" s="461">
        <f t="shared" si="14"/>
        <v>-117824</v>
      </c>
      <c r="X15" s="461">
        <v>0</v>
      </c>
      <c r="Y15" s="461">
        <v>0</v>
      </c>
      <c r="Z15" s="461">
        <v>0</v>
      </c>
      <c r="AA15" s="461">
        <f t="shared" si="1"/>
        <v>0</v>
      </c>
      <c r="AB15" s="461">
        <f t="shared" si="2"/>
        <v>-117824</v>
      </c>
      <c r="AC15" s="69">
        <f t="shared" si="3"/>
        <v>-39825</v>
      </c>
      <c r="AD15" s="69">
        <f t="shared" si="4"/>
        <v>-1178</v>
      </c>
      <c r="AE15" s="461">
        <v>0</v>
      </c>
      <c r="AF15" s="461">
        <v>0</v>
      </c>
      <c r="AG15" s="461">
        <f t="shared" si="15"/>
        <v>0</v>
      </c>
      <c r="AH15" s="461">
        <f t="shared" si="16"/>
        <v>-158827</v>
      </c>
      <c r="AI15" s="462">
        <v>0</v>
      </c>
      <c r="AJ15" s="462">
        <v>0</v>
      </c>
      <c r="AK15" s="462">
        <v>0</v>
      </c>
      <c r="AL15" s="462">
        <v>-0.33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5"/>
        <v>-0.33</v>
      </c>
      <c r="AR15" s="462">
        <f t="shared" si="6"/>
        <v>0</v>
      </c>
      <c r="AS15" s="464">
        <f t="shared" si="7"/>
        <v>-0.33</v>
      </c>
      <c r="AT15" s="470">
        <f t="shared" si="8"/>
        <v>2032891</v>
      </c>
      <c r="AU15" s="461">
        <f t="shared" si="9"/>
        <v>1508080</v>
      </c>
      <c r="AV15" s="461">
        <f>K15+AA15</f>
        <v>0</v>
      </c>
      <c r="AW15" s="461">
        <f t="shared" si="10"/>
        <v>509730</v>
      </c>
      <c r="AX15" s="461">
        <f t="shared" si="10"/>
        <v>15081</v>
      </c>
      <c r="AY15" s="461">
        <f t="shared" si="11"/>
        <v>0</v>
      </c>
      <c r="AZ15" s="462">
        <f t="shared" si="12"/>
        <v>3.67</v>
      </c>
      <c r="BA15" s="462">
        <f t="shared" si="13"/>
        <v>3.67</v>
      </c>
      <c r="BB15" s="464">
        <f t="shared" si="13"/>
        <v>0</v>
      </c>
    </row>
    <row r="16" spans="1:54" ht="12.95" customHeight="1" x14ac:dyDescent="0.25">
      <c r="A16" s="300">
        <v>1</v>
      </c>
      <c r="B16" s="220">
        <v>5490</v>
      </c>
      <c r="C16" s="396">
        <v>600099474</v>
      </c>
      <c r="D16" s="220">
        <v>71173854</v>
      </c>
      <c r="E16" s="398" t="s">
        <v>469</v>
      </c>
      <c r="F16" s="220">
        <v>3114</v>
      </c>
      <c r="G16" s="351" t="s">
        <v>544</v>
      </c>
      <c r="H16" s="305" t="s">
        <v>276</v>
      </c>
      <c r="I16" s="463">
        <v>6603552</v>
      </c>
      <c r="J16" s="458">
        <v>4874964</v>
      </c>
      <c r="K16" s="458">
        <v>0</v>
      </c>
      <c r="L16" s="458">
        <v>1647738</v>
      </c>
      <c r="M16" s="458">
        <v>48750</v>
      </c>
      <c r="N16" s="458">
        <v>32100</v>
      </c>
      <c r="O16" s="459">
        <v>8.2111999999999998</v>
      </c>
      <c r="P16" s="460">
        <v>5.8182</v>
      </c>
      <c r="Q16" s="469">
        <v>2.3929999999999998</v>
      </c>
      <c r="R16" s="471">
        <f t="shared" si="0"/>
        <v>0</v>
      </c>
      <c r="S16" s="461">
        <v>0</v>
      </c>
      <c r="T16" s="461">
        <v>156968</v>
      </c>
      <c r="U16" s="461">
        <v>0</v>
      </c>
      <c r="V16" s="461">
        <v>0</v>
      </c>
      <c r="W16" s="461">
        <f t="shared" si="14"/>
        <v>156968</v>
      </c>
      <c r="X16" s="461">
        <v>0</v>
      </c>
      <c r="Y16" s="461">
        <v>0</v>
      </c>
      <c r="Z16" s="461">
        <v>0</v>
      </c>
      <c r="AA16" s="461">
        <f t="shared" si="1"/>
        <v>0</v>
      </c>
      <c r="AB16" s="461">
        <f t="shared" si="2"/>
        <v>156968</v>
      </c>
      <c r="AC16" s="69">
        <f t="shared" si="3"/>
        <v>53055</v>
      </c>
      <c r="AD16" s="69">
        <f t="shared" si="4"/>
        <v>1570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211593</v>
      </c>
      <c r="AI16" s="462">
        <v>0</v>
      </c>
      <c r="AJ16" s="462">
        <v>0</v>
      </c>
      <c r="AK16" s="462">
        <v>0</v>
      </c>
      <c r="AL16" s="462">
        <v>0.33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5"/>
        <v>0.33</v>
      </c>
      <c r="AR16" s="462">
        <f t="shared" si="6"/>
        <v>0</v>
      </c>
      <c r="AS16" s="464">
        <f t="shared" si="7"/>
        <v>0.33</v>
      </c>
      <c r="AT16" s="470">
        <f t="shared" si="8"/>
        <v>6815145</v>
      </c>
      <c r="AU16" s="461">
        <f t="shared" si="9"/>
        <v>5031932</v>
      </c>
      <c r="AV16" s="461">
        <f>K16+AA16</f>
        <v>0</v>
      </c>
      <c r="AW16" s="461">
        <f t="shared" si="10"/>
        <v>1700793</v>
      </c>
      <c r="AX16" s="461">
        <f t="shared" si="10"/>
        <v>50320</v>
      </c>
      <c r="AY16" s="461">
        <f t="shared" si="11"/>
        <v>32100</v>
      </c>
      <c r="AZ16" s="462">
        <f t="shared" si="12"/>
        <v>8.5411999999999999</v>
      </c>
      <c r="BA16" s="462">
        <f t="shared" si="13"/>
        <v>6.1482000000000001</v>
      </c>
      <c r="BB16" s="464">
        <f t="shared" si="13"/>
        <v>2.3929999999999998</v>
      </c>
    </row>
    <row r="17" spans="1:54" ht="12.95" customHeight="1" x14ac:dyDescent="0.25">
      <c r="A17" s="300">
        <v>1</v>
      </c>
      <c r="B17" s="396">
        <v>5490</v>
      </c>
      <c r="C17" s="396">
        <v>600099474</v>
      </c>
      <c r="D17" s="396">
        <v>71173854</v>
      </c>
      <c r="E17" s="397" t="s">
        <v>469</v>
      </c>
      <c r="F17" s="220">
        <v>3114</v>
      </c>
      <c r="G17" s="343" t="s">
        <v>307</v>
      </c>
      <c r="H17" s="305" t="s">
        <v>277</v>
      </c>
      <c r="I17" s="463">
        <v>443819</v>
      </c>
      <c r="J17" s="458">
        <v>329243</v>
      </c>
      <c r="K17" s="458">
        <v>0</v>
      </c>
      <c r="L17" s="458">
        <v>111284</v>
      </c>
      <c r="M17" s="458">
        <v>3292</v>
      </c>
      <c r="N17" s="458">
        <v>0</v>
      </c>
      <c r="O17" s="459">
        <v>0.9</v>
      </c>
      <c r="P17" s="460">
        <v>0.9</v>
      </c>
      <c r="Q17" s="469">
        <v>0</v>
      </c>
      <c r="R17" s="471">
        <f t="shared" si="0"/>
        <v>0</v>
      </c>
      <c r="S17" s="461">
        <v>57741</v>
      </c>
      <c r="T17" s="461">
        <v>0</v>
      </c>
      <c r="U17" s="461">
        <v>0</v>
      </c>
      <c r="V17" s="461">
        <v>0</v>
      </c>
      <c r="W17" s="461">
        <f t="shared" si="14"/>
        <v>57741</v>
      </c>
      <c r="X17" s="461">
        <v>0</v>
      </c>
      <c r="Y17" s="461">
        <v>0</v>
      </c>
      <c r="Z17" s="461">
        <v>0</v>
      </c>
      <c r="AA17" s="461">
        <f t="shared" si="1"/>
        <v>0</v>
      </c>
      <c r="AB17" s="461">
        <f t="shared" si="2"/>
        <v>57741</v>
      </c>
      <c r="AC17" s="69">
        <f t="shared" si="3"/>
        <v>19516</v>
      </c>
      <c r="AD17" s="69">
        <f t="shared" si="4"/>
        <v>577</v>
      </c>
      <c r="AE17" s="461">
        <v>0</v>
      </c>
      <c r="AF17" s="461">
        <v>0</v>
      </c>
      <c r="AG17" s="461">
        <f t="shared" si="15"/>
        <v>0</v>
      </c>
      <c r="AH17" s="461">
        <f t="shared" si="16"/>
        <v>77834</v>
      </c>
      <c r="AI17" s="462">
        <v>0</v>
      </c>
      <c r="AJ17" s="462">
        <v>0</v>
      </c>
      <c r="AK17" s="462">
        <v>0.17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si="5"/>
        <v>0.17</v>
      </c>
      <c r="AR17" s="462">
        <f t="shared" si="6"/>
        <v>0</v>
      </c>
      <c r="AS17" s="464">
        <f t="shared" si="7"/>
        <v>0.17</v>
      </c>
      <c r="AT17" s="470">
        <f t="shared" si="8"/>
        <v>521653</v>
      </c>
      <c r="AU17" s="461">
        <f t="shared" si="9"/>
        <v>386984</v>
      </c>
      <c r="AV17" s="461">
        <f t="shared" ref="AV17:AV22" si="17">K17+AA17</f>
        <v>0</v>
      </c>
      <c r="AW17" s="461">
        <f t="shared" si="10"/>
        <v>130800</v>
      </c>
      <c r="AX17" s="461">
        <f t="shared" si="10"/>
        <v>3869</v>
      </c>
      <c r="AY17" s="461">
        <f t="shared" si="11"/>
        <v>0</v>
      </c>
      <c r="AZ17" s="462">
        <f t="shared" si="12"/>
        <v>1.07</v>
      </c>
      <c r="BA17" s="462">
        <f t="shared" si="13"/>
        <v>1.07</v>
      </c>
      <c r="BB17" s="464">
        <f t="shared" si="13"/>
        <v>0</v>
      </c>
    </row>
    <row r="18" spans="1:54" ht="12.95" customHeight="1" x14ac:dyDescent="0.25">
      <c r="A18" s="300">
        <v>1</v>
      </c>
      <c r="B18" s="220">
        <v>5490</v>
      </c>
      <c r="C18" s="396">
        <v>600099474</v>
      </c>
      <c r="D18" s="220">
        <v>71173854</v>
      </c>
      <c r="E18" s="398" t="s">
        <v>469</v>
      </c>
      <c r="F18" s="220">
        <v>3114</v>
      </c>
      <c r="G18" s="351" t="s">
        <v>308</v>
      </c>
      <c r="H18" s="305" t="s">
        <v>276</v>
      </c>
      <c r="I18" s="463">
        <v>2794731</v>
      </c>
      <c r="J18" s="458">
        <v>2073243</v>
      </c>
      <c r="K18" s="458">
        <v>0</v>
      </c>
      <c r="L18" s="458">
        <v>700756</v>
      </c>
      <c r="M18" s="458">
        <v>20732</v>
      </c>
      <c r="N18" s="458">
        <v>0</v>
      </c>
      <c r="O18" s="459">
        <v>5.25</v>
      </c>
      <c r="P18" s="460">
        <v>5.25</v>
      </c>
      <c r="Q18" s="469">
        <v>0</v>
      </c>
      <c r="R18" s="471">
        <f t="shared" si="0"/>
        <v>0</v>
      </c>
      <c r="S18" s="461">
        <v>0</v>
      </c>
      <c r="T18" s="461">
        <v>56756</v>
      </c>
      <c r="U18" s="461">
        <v>0</v>
      </c>
      <c r="V18" s="461">
        <v>0</v>
      </c>
      <c r="W18" s="461">
        <f t="shared" si="14"/>
        <v>56756</v>
      </c>
      <c r="X18" s="461">
        <v>0</v>
      </c>
      <c r="Y18" s="461">
        <v>0</v>
      </c>
      <c r="Z18" s="461">
        <v>0</v>
      </c>
      <c r="AA18" s="461">
        <f t="shared" si="1"/>
        <v>0</v>
      </c>
      <c r="AB18" s="461">
        <f t="shared" si="2"/>
        <v>56756</v>
      </c>
      <c r="AC18" s="69">
        <f t="shared" si="3"/>
        <v>19184</v>
      </c>
      <c r="AD18" s="69">
        <f t="shared" si="4"/>
        <v>568</v>
      </c>
      <c r="AE18" s="461">
        <v>0</v>
      </c>
      <c r="AF18" s="461">
        <v>0</v>
      </c>
      <c r="AG18" s="461">
        <f t="shared" si="15"/>
        <v>0</v>
      </c>
      <c r="AH18" s="461">
        <f t="shared" si="16"/>
        <v>76508</v>
      </c>
      <c r="AI18" s="462">
        <v>0</v>
      </c>
      <c r="AJ18" s="462">
        <v>0</v>
      </c>
      <c r="AK18" s="462">
        <v>0</v>
      </c>
      <c r="AL18" s="462">
        <v>0.16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5"/>
        <v>0.16</v>
      </c>
      <c r="AR18" s="462">
        <f t="shared" si="6"/>
        <v>0</v>
      </c>
      <c r="AS18" s="464">
        <f t="shared" si="7"/>
        <v>0.16</v>
      </c>
      <c r="AT18" s="470">
        <f t="shared" si="8"/>
        <v>2871239</v>
      </c>
      <c r="AU18" s="461">
        <f t="shared" si="9"/>
        <v>2129999</v>
      </c>
      <c r="AV18" s="461">
        <f t="shared" si="17"/>
        <v>0</v>
      </c>
      <c r="AW18" s="461">
        <f t="shared" si="10"/>
        <v>719940</v>
      </c>
      <c r="AX18" s="461">
        <f t="shared" si="10"/>
        <v>21300</v>
      </c>
      <c r="AY18" s="461">
        <f t="shared" si="11"/>
        <v>0</v>
      </c>
      <c r="AZ18" s="462">
        <f t="shared" si="12"/>
        <v>5.41</v>
      </c>
      <c r="BA18" s="462">
        <f t="shared" si="13"/>
        <v>5.41</v>
      </c>
      <c r="BB18" s="464">
        <f t="shared" si="13"/>
        <v>0</v>
      </c>
    </row>
    <row r="19" spans="1:54" ht="12.95" customHeight="1" x14ac:dyDescent="0.25">
      <c r="A19" s="300">
        <v>1</v>
      </c>
      <c r="B19" s="396">
        <v>5490</v>
      </c>
      <c r="C19" s="396">
        <v>600099474</v>
      </c>
      <c r="D19" s="396">
        <v>71173854</v>
      </c>
      <c r="E19" s="397" t="s">
        <v>469</v>
      </c>
      <c r="F19" s="396">
        <v>3141</v>
      </c>
      <c r="G19" s="399" t="s">
        <v>310</v>
      </c>
      <c r="H19" s="305" t="s">
        <v>277</v>
      </c>
      <c r="I19" s="463">
        <v>1419059</v>
      </c>
      <c r="J19" s="458">
        <v>1047237</v>
      </c>
      <c r="K19" s="458">
        <v>0</v>
      </c>
      <c r="L19" s="458">
        <v>353966</v>
      </c>
      <c r="M19" s="458">
        <v>10472</v>
      </c>
      <c r="N19" s="458">
        <v>7384</v>
      </c>
      <c r="O19" s="459">
        <v>3.37</v>
      </c>
      <c r="P19" s="460">
        <v>0</v>
      </c>
      <c r="Q19" s="469">
        <v>3.37</v>
      </c>
      <c r="R19" s="471">
        <f t="shared" si="0"/>
        <v>0</v>
      </c>
      <c r="S19" s="461">
        <v>0</v>
      </c>
      <c r="T19" s="461">
        <v>0</v>
      </c>
      <c r="U19" s="461">
        <v>0</v>
      </c>
      <c r="V19" s="461">
        <v>0</v>
      </c>
      <c r="W19" s="461">
        <f t="shared" si="14"/>
        <v>0</v>
      </c>
      <c r="X19" s="461">
        <v>0</v>
      </c>
      <c r="Y19" s="461">
        <v>0</v>
      </c>
      <c r="Z19" s="461">
        <v>0</v>
      </c>
      <c r="AA19" s="461">
        <f t="shared" si="1"/>
        <v>0</v>
      </c>
      <c r="AB19" s="461">
        <f t="shared" si="2"/>
        <v>0</v>
      </c>
      <c r="AC19" s="69">
        <f t="shared" si="3"/>
        <v>0</v>
      </c>
      <c r="AD19" s="69">
        <f t="shared" si="4"/>
        <v>0</v>
      </c>
      <c r="AE19" s="461">
        <v>0</v>
      </c>
      <c r="AF19" s="461">
        <v>0</v>
      </c>
      <c r="AG19" s="461">
        <f t="shared" si="15"/>
        <v>0</v>
      </c>
      <c r="AH19" s="461">
        <f t="shared" si="16"/>
        <v>0</v>
      </c>
      <c r="AI19" s="462">
        <v>0</v>
      </c>
      <c r="AJ19" s="462">
        <v>0</v>
      </c>
      <c r="AK19" s="462">
        <v>0</v>
      </c>
      <c r="AL19" s="462">
        <v>0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si="5"/>
        <v>0</v>
      </c>
      <c r="AR19" s="462">
        <f t="shared" si="6"/>
        <v>0</v>
      </c>
      <c r="AS19" s="464">
        <f t="shared" si="7"/>
        <v>0</v>
      </c>
      <c r="AT19" s="470">
        <f t="shared" si="8"/>
        <v>1419059</v>
      </c>
      <c r="AU19" s="461">
        <f t="shared" si="9"/>
        <v>1047237</v>
      </c>
      <c r="AV19" s="461">
        <f t="shared" si="17"/>
        <v>0</v>
      </c>
      <c r="AW19" s="461">
        <f t="shared" si="10"/>
        <v>353966</v>
      </c>
      <c r="AX19" s="461">
        <f t="shared" si="10"/>
        <v>10472</v>
      </c>
      <c r="AY19" s="461">
        <f t="shared" si="11"/>
        <v>7384</v>
      </c>
      <c r="AZ19" s="462">
        <f t="shared" si="12"/>
        <v>3.37</v>
      </c>
      <c r="BA19" s="462">
        <f t="shared" si="13"/>
        <v>0</v>
      </c>
      <c r="BB19" s="464">
        <f t="shared" si="13"/>
        <v>3.37</v>
      </c>
    </row>
    <row r="20" spans="1:54" ht="12.95" customHeight="1" x14ac:dyDescent="0.25">
      <c r="A20" s="300">
        <v>1</v>
      </c>
      <c r="B20" s="396">
        <v>5490</v>
      </c>
      <c r="C20" s="396">
        <v>600099474</v>
      </c>
      <c r="D20" s="396">
        <v>71173854</v>
      </c>
      <c r="E20" s="397" t="s">
        <v>868</v>
      </c>
      <c r="F20" s="220">
        <v>3143</v>
      </c>
      <c r="G20" s="343" t="s">
        <v>614</v>
      </c>
      <c r="H20" s="305" t="s">
        <v>276</v>
      </c>
      <c r="I20" s="463">
        <v>0</v>
      </c>
      <c r="J20" s="458">
        <v>0</v>
      </c>
      <c r="K20" s="458">
        <v>0</v>
      </c>
      <c r="L20" s="458">
        <v>0</v>
      </c>
      <c r="M20" s="458">
        <v>0</v>
      </c>
      <c r="N20" s="458">
        <v>0</v>
      </c>
      <c r="O20" s="459">
        <v>0</v>
      </c>
      <c r="P20" s="460">
        <v>0</v>
      </c>
      <c r="Q20" s="469">
        <v>0</v>
      </c>
      <c r="R20" s="471">
        <f t="shared" si="0"/>
        <v>0</v>
      </c>
      <c r="S20" s="461">
        <v>0</v>
      </c>
      <c r="T20" s="461">
        <v>238380</v>
      </c>
      <c r="U20" s="461">
        <v>0</v>
      </c>
      <c r="V20" s="461">
        <v>0</v>
      </c>
      <c r="W20" s="461">
        <f t="shared" si="14"/>
        <v>238380</v>
      </c>
      <c r="X20" s="461">
        <v>0</v>
      </c>
      <c r="Y20" s="461">
        <v>0</v>
      </c>
      <c r="Z20" s="461">
        <v>0</v>
      </c>
      <c r="AA20" s="461">
        <f t="shared" si="1"/>
        <v>0</v>
      </c>
      <c r="AB20" s="461">
        <f t="shared" si="2"/>
        <v>238380</v>
      </c>
      <c r="AC20" s="69">
        <f t="shared" si="3"/>
        <v>80572</v>
      </c>
      <c r="AD20" s="69">
        <f t="shared" si="4"/>
        <v>2384</v>
      </c>
      <c r="AE20" s="461">
        <v>0</v>
      </c>
      <c r="AF20" s="461">
        <v>0</v>
      </c>
      <c r="AG20" s="461">
        <f t="shared" si="15"/>
        <v>0</v>
      </c>
      <c r="AH20" s="461">
        <f t="shared" si="16"/>
        <v>321336</v>
      </c>
      <c r="AI20" s="462">
        <v>0</v>
      </c>
      <c r="AJ20" s="462">
        <v>0</v>
      </c>
      <c r="AK20" s="462">
        <v>0</v>
      </c>
      <c r="AL20" s="462">
        <v>0.5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5"/>
        <v>0.5</v>
      </c>
      <c r="AR20" s="462">
        <f t="shared" si="6"/>
        <v>0</v>
      </c>
      <c r="AS20" s="464">
        <f t="shared" si="7"/>
        <v>0.5</v>
      </c>
      <c r="AT20" s="470">
        <f t="shared" si="8"/>
        <v>321336</v>
      </c>
      <c r="AU20" s="461">
        <f t="shared" si="9"/>
        <v>238380</v>
      </c>
      <c r="AV20" s="461">
        <f t="shared" si="17"/>
        <v>0</v>
      </c>
      <c r="AW20" s="461">
        <f t="shared" si="10"/>
        <v>80572</v>
      </c>
      <c r="AX20" s="461">
        <f t="shared" si="10"/>
        <v>2384</v>
      </c>
      <c r="AY20" s="461">
        <f t="shared" si="11"/>
        <v>0</v>
      </c>
      <c r="AZ20" s="462">
        <f t="shared" si="12"/>
        <v>0.5</v>
      </c>
      <c r="BA20" s="462">
        <f t="shared" si="13"/>
        <v>0.5</v>
      </c>
      <c r="BB20" s="464">
        <f t="shared" si="13"/>
        <v>0</v>
      </c>
    </row>
    <row r="21" spans="1:54" ht="12.95" customHeight="1" x14ac:dyDescent="0.25">
      <c r="A21" s="300">
        <v>1</v>
      </c>
      <c r="B21" s="396">
        <v>5490</v>
      </c>
      <c r="C21" s="396">
        <v>600099474</v>
      </c>
      <c r="D21" s="396">
        <v>71173854</v>
      </c>
      <c r="E21" s="397" t="s">
        <v>868</v>
      </c>
      <c r="F21" s="220">
        <v>3143</v>
      </c>
      <c r="G21" s="343" t="s">
        <v>841</v>
      </c>
      <c r="H21" s="305" t="s">
        <v>276</v>
      </c>
      <c r="I21" s="463">
        <v>0</v>
      </c>
      <c r="J21" s="458">
        <v>0</v>
      </c>
      <c r="K21" s="458">
        <v>0</v>
      </c>
      <c r="L21" s="458">
        <v>0</v>
      </c>
      <c r="M21" s="458">
        <v>0</v>
      </c>
      <c r="N21" s="458">
        <v>0</v>
      </c>
      <c r="O21" s="459">
        <v>0</v>
      </c>
      <c r="P21" s="460">
        <v>0</v>
      </c>
      <c r="Q21" s="469">
        <v>0</v>
      </c>
      <c r="R21" s="471">
        <f t="shared" si="0"/>
        <v>0</v>
      </c>
      <c r="S21" s="461">
        <v>0</v>
      </c>
      <c r="T21" s="461">
        <v>141890</v>
      </c>
      <c r="U21" s="461">
        <v>0</v>
      </c>
      <c r="V21" s="461">
        <v>0</v>
      </c>
      <c r="W21" s="461">
        <f t="shared" si="14"/>
        <v>141890</v>
      </c>
      <c r="X21" s="461">
        <v>0</v>
      </c>
      <c r="Y21" s="461">
        <v>0</v>
      </c>
      <c r="Z21" s="461">
        <v>0</v>
      </c>
      <c r="AA21" s="461">
        <f t="shared" si="1"/>
        <v>0</v>
      </c>
      <c r="AB21" s="461">
        <f t="shared" si="2"/>
        <v>141890</v>
      </c>
      <c r="AC21" s="69">
        <f t="shared" si="3"/>
        <v>47959</v>
      </c>
      <c r="AD21" s="69">
        <f t="shared" si="4"/>
        <v>1419</v>
      </c>
      <c r="AE21" s="461">
        <v>0</v>
      </c>
      <c r="AF21" s="461">
        <v>0</v>
      </c>
      <c r="AG21" s="461">
        <f t="shared" si="15"/>
        <v>0</v>
      </c>
      <c r="AH21" s="461">
        <f t="shared" si="16"/>
        <v>191268</v>
      </c>
      <c r="AI21" s="462">
        <v>0</v>
      </c>
      <c r="AJ21" s="462">
        <v>0</v>
      </c>
      <c r="AK21" s="462">
        <v>0</v>
      </c>
      <c r="AL21" s="462">
        <v>0.41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5"/>
        <v>0.41</v>
      </c>
      <c r="AR21" s="462">
        <f t="shared" si="6"/>
        <v>0</v>
      </c>
      <c r="AS21" s="464">
        <f t="shared" si="7"/>
        <v>0.41</v>
      </c>
      <c r="AT21" s="470">
        <f t="shared" si="8"/>
        <v>191268</v>
      </c>
      <c r="AU21" s="461">
        <f t="shared" si="9"/>
        <v>141890</v>
      </c>
      <c r="AV21" s="461">
        <f t="shared" si="17"/>
        <v>0</v>
      </c>
      <c r="AW21" s="461">
        <f t="shared" si="10"/>
        <v>47959</v>
      </c>
      <c r="AX21" s="461">
        <f t="shared" si="10"/>
        <v>1419</v>
      </c>
      <c r="AY21" s="461">
        <f t="shared" si="11"/>
        <v>0</v>
      </c>
      <c r="AZ21" s="462">
        <f t="shared" si="12"/>
        <v>0.41</v>
      </c>
      <c r="BA21" s="462">
        <f t="shared" si="13"/>
        <v>0.41</v>
      </c>
      <c r="BB21" s="464">
        <f t="shared" si="13"/>
        <v>0</v>
      </c>
    </row>
    <row r="22" spans="1:54" ht="12.95" customHeight="1" x14ac:dyDescent="0.25">
      <c r="A22" s="300">
        <v>1</v>
      </c>
      <c r="B22" s="396">
        <v>5490</v>
      </c>
      <c r="C22" s="396">
        <v>600099474</v>
      </c>
      <c r="D22" s="396">
        <v>71173854</v>
      </c>
      <c r="E22" s="397" t="s">
        <v>868</v>
      </c>
      <c r="F22" s="220">
        <v>3143</v>
      </c>
      <c r="G22" s="343" t="s">
        <v>615</v>
      </c>
      <c r="H22" s="305" t="s">
        <v>277</v>
      </c>
      <c r="I22" s="463">
        <v>0</v>
      </c>
      <c r="J22" s="458">
        <v>0</v>
      </c>
      <c r="K22" s="458">
        <v>0</v>
      </c>
      <c r="L22" s="458">
        <v>0</v>
      </c>
      <c r="M22" s="458">
        <v>0</v>
      </c>
      <c r="N22" s="458">
        <v>0</v>
      </c>
      <c r="O22" s="459">
        <v>0</v>
      </c>
      <c r="P22" s="460">
        <v>0</v>
      </c>
      <c r="Q22" s="469">
        <v>0</v>
      </c>
      <c r="R22" s="471">
        <f t="shared" si="0"/>
        <v>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14"/>
        <v>0</v>
      </c>
      <c r="X22" s="461">
        <v>0</v>
      </c>
      <c r="Y22" s="461">
        <v>0</v>
      </c>
      <c r="Z22" s="461">
        <v>0</v>
      </c>
      <c r="AA22" s="461">
        <f t="shared" si="1"/>
        <v>0</v>
      </c>
      <c r="AB22" s="461">
        <f t="shared" si="2"/>
        <v>0</v>
      </c>
      <c r="AC22" s="69">
        <f t="shared" si="3"/>
        <v>0</v>
      </c>
      <c r="AD22" s="69">
        <f t="shared" si="4"/>
        <v>0</v>
      </c>
      <c r="AE22" s="461">
        <v>0</v>
      </c>
      <c r="AF22" s="461">
        <v>0</v>
      </c>
      <c r="AG22" s="461">
        <f t="shared" si="15"/>
        <v>0</v>
      </c>
      <c r="AH22" s="461">
        <f t="shared" si="16"/>
        <v>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5"/>
        <v>0</v>
      </c>
      <c r="AR22" s="462">
        <f t="shared" si="6"/>
        <v>0</v>
      </c>
      <c r="AS22" s="464">
        <f t="shared" si="7"/>
        <v>0</v>
      </c>
      <c r="AT22" s="470">
        <f t="shared" si="8"/>
        <v>0</v>
      </c>
      <c r="AU22" s="461">
        <f t="shared" si="9"/>
        <v>0</v>
      </c>
      <c r="AV22" s="461">
        <f t="shared" si="17"/>
        <v>0</v>
      </c>
      <c r="AW22" s="461">
        <f t="shared" si="10"/>
        <v>0</v>
      </c>
      <c r="AX22" s="461">
        <f t="shared" si="10"/>
        <v>0</v>
      </c>
      <c r="AY22" s="461">
        <f t="shared" si="11"/>
        <v>0</v>
      </c>
      <c r="AZ22" s="462">
        <f t="shared" si="12"/>
        <v>0</v>
      </c>
      <c r="BA22" s="462">
        <f t="shared" si="13"/>
        <v>0</v>
      </c>
      <c r="BB22" s="464">
        <f t="shared" si="13"/>
        <v>0</v>
      </c>
    </row>
    <row r="23" spans="1:54" ht="12.95" customHeight="1" x14ac:dyDescent="0.25">
      <c r="A23" s="221">
        <v>1</v>
      </c>
      <c r="B23" s="46">
        <v>5490</v>
      </c>
      <c r="C23" s="46">
        <v>600099474</v>
      </c>
      <c r="D23" s="46">
        <v>71173854</v>
      </c>
      <c r="E23" s="400" t="s">
        <v>470</v>
      </c>
      <c r="F23" s="46"/>
      <c r="G23" s="400"/>
      <c r="H23" s="186"/>
      <c r="I23" s="575">
        <f>SUM(I12:I22)</f>
        <v>30782577</v>
      </c>
      <c r="J23" s="571">
        <f t="shared" ref="J23:BB23" si="18">SUM(J12:J22)</f>
        <v>22694093</v>
      </c>
      <c r="K23" s="571">
        <f t="shared" si="18"/>
        <v>52902</v>
      </c>
      <c r="L23" s="571">
        <f t="shared" si="18"/>
        <v>7664790</v>
      </c>
      <c r="M23" s="571">
        <f t="shared" si="18"/>
        <v>226939</v>
      </c>
      <c r="N23" s="571">
        <f t="shared" si="18"/>
        <v>143853</v>
      </c>
      <c r="O23" s="572">
        <f t="shared" si="18"/>
        <v>49.180199999999999</v>
      </c>
      <c r="P23" s="572">
        <f t="shared" si="18"/>
        <v>37.847200000000001</v>
      </c>
      <c r="Q23" s="769">
        <f t="shared" si="18"/>
        <v>11.333</v>
      </c>
      <c r="R23" s="575">
        <f t="shared" si="18"/>
        <v>0</v>
      </c>
      <c r="S23" s="571">
        <f t="shared" si="18"/>
        <v>57741</v>
      </c>
      <c r="T23" s="571">
        <f t="shared" si="18"/>
        <v>321946</v>
      </c>
      <c r="U23" s="571">
        <f t="shared" si="18"/>
        <v>0</v>
      </c>
      <c r="V23" s="571">
        <f t="shared" si="18"/>
        <v>0</v>
      </c>
      <c r="W23" s="571">
        <f t="shared" si="18"/>
        <v>379687</v>
      </c>
      <c r="X23" s="571">
        <f t="shared" si="18"/>
        <v>0</v>
      </c>
      <c r="Y23" s="571">
        <f t="shared" si="18"/>
        <v>0</v>
      </c>
      <c r="Z23" s="571">
        <f t="shared" si="18"/>
        <v>152772</v>
      </c>
      <c r="AA23" s="571">
        <f t="shared" si="18"/>
        <v>152772</v>
      </c>
      <c r="AB23" s="571">
        <f t="shared" si="18"/>
        <v>532459</v>
      </c>
      <c r="AC23" s="571">
        <f t="shared" si="18"/>
        <v>128333</v>
      </c>
      <c r="AD23" s="571">
        <f t="shared" si="18"/>
        <v>3798</v>
      </c>
      <c r="AE23" s="571">
        <f t="shared" si="18"/>
        <v>0</v>
      </c>
      <c r="AF23" s="571">
        <f t="shared" si="18"/>
        <v>0</v>
      </c>
      <c r="AG23" s="571">
        <f t="shared" si="18"/>
        <v>0</v>
      </c>
      <c r="AH23" s="571">
        <f t="shared" si="18"/>
        <v>664590</v>
      </c>
      <c r="AI23" s="572">
        <f t="shared" si="18"/>
        <v>0</v>
      </c>
      <c r="AJ23" s="572">
        <f t="shared" si="18"/>
        <v>0</v>
      </c>
      <c r="AK23" s="572">
        <f t="shared" si="18"/>
        <v>0.17</v>
      </c>
      <c r="AL23" s="572">
        <f t="shared" si="18"/>
        <v>0.67999999999999994</v>
      </c>
      <c r="AM23" s="572">
        <f t="shared" si="18"/>
        <v>0</v>
      </c>
      <c r="AN23" s="572">
        <f t="shared" si="18"/>
        <v>0</v>
      </c>
      <c r="AO23" s="572">
        <f t="shared" si="18"/>
        <v>0</v>
      </c>
      <c r="AP23" s="572">
        <f t="shared" si="18"/>
        <v>0</v>
      </c>
      <c r="AQ23" s="572">
        <f t="shared" si="18"/>
        <v>0.85000000000000009</v>
      </c>
      <c r="AR23" s="572">
        <f t="shared" si="18"/>
        <v>0</v>
      </c>
      <c r="AS23" s="401">
        <f t="shared" si="18"/>
        <v>0.85000000000000009</v>
      </c>
      <c r="AT23" s="577">
        <f t="shared" si="18"/>
        <v>31447167</v>
      </c>
      <c r="AU23" s="571">
        <f t="shared" si="18"/>
        <v>23073780</v>
      </c>
      <c r="AV23" s="571">
        <f t="shared" si="18"/>
        <v>205674</v>
      </c>
      <c r="AW23" s="571">
        <f t="shared" si="18"/>
        <v>7793123</v>
      </c>
      <c r="AX23" s="571">
        <f t="shared" si="18"/>
        <v>230737</v>
      </c>
      <c r="AY23" s="571">
        <f t="shared" si="18"/>
        <v>143853</v>
      </c>
      <c r="AZ23" s="572">
        <f t="shared" si="18"/>
        <v>50.030200000000001</v>
      </c>
      <c r="BA23" s="572">
        <f t="shared" si="18"/>
        <v>38.697199999999995</v>
      </c>
      <c r="BB23" s="401">
        <f t="shared" si="18"/>
        <v>11.333</v>
      </c>
    </row>
    <row r="24" spans="1:54" ht="12.95" customHeight="1" x14ac:dyDescent="0.25">
      <c r="A24" s="300">
        <v>2</v>
      </c>
      <c r="B24" s="402">
        <v>5460</v>
      </c>
      <c r="C24" s="402">
        <v>600098621</v>
      </c>
      <c r="D24" s="402">
        <v>72743549</v>
      </c>
      <c r="E24" s="219" t="s">
        <v>471</v>
      </c>
      <c r="F24" s="402">
        <v>3111</v>
      </c>
      <c r="G24" s="399" t="s">
        <v>320</v>
      </c>
      <c r="H24" s="403" t="s">
        <v>276</v>
      </c>
      <c r="I24" s="463">
        <v>6569550</v>
      </c>
      <c r="J24" s="458">
        <v>4826781</v>
      </c>
      <c r="K24" s="458">
        <v>25000</v>
      </c>
      <c r="L24" s="458">
        <v>1639902</v>
      </c>
      <c r="M24" s="458">
        <v>48267</v>
      </c>
      <c r="N24" s="458">
        <v>29600</v>
      </c>
      <c r="O24" s="459">
        <v>10.180000000000001</v>
      </c>
      <c r="P24" s="460">
        <v>8</v>
      </c>
      <c r="Q24" s="469">
        <v>2.1800000000000002</v>
      </c>
      <c r="R24" s="471">
        <f t="shared" si="0"/>
        <v>25000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si="14"/>
        <v>25000</v>
      </c>
      <c r="X24" s="461">
        <v>-25000</v>
      </c>
      <c r="Y24" s="461">
        <v>0</v>
      </c>
      <c r="Z24" s="461">
        <v>0</v>
      </c>
      <c r="AA24" s="461">
        <f t="shared" si="1"/>
        <v>-25000</v>
      </c>
      <c r="AB24" s="461">
        <f t="shared" si="2"/>
        <v>0</v>
      </c>
      <c r="AC24" s="69">
        <f t="shared" si="3"/>
        <v>0</v>
      </c>
      <c r="AD24" s="69">
        <f t="shared" si="4"/>
        <v>250</v>
      </c>
      <c r="AE24" s="461">
        <v>0</v>
      </c>
      <c r="AF24" s="461">
        <v>0</v>
      </c>
      <c r="AG24" s="461">
        <f t="shared" si="15"/>
        <v>0</v>
      </c>
      <c r="AH24" s="461">
        <f t="shared" si="16"/>
        <v>250</v>
      </c>
      <c r="AI24" s="462">
        <v>0</v>
      </c>
      <c r="AJ24" s="462">
        <v>0.06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5"/>
        <v>0</v>
      </c>
      <c r="AR24" s="462">
        <f t="shared" si="6"/>
        <v>0.06</v>
      </c>
      <c r="AS24" s="464">
        <f t="shared" si="7"/>
        <v>0.06</v>
      </c>
      <c r="AT24" s="470">
        <f>I24+AH24</f>
        <v>6569800</v>
      </c>
      <c r="AU24" s="461">
        <f>J24+W24</f>
        <v>4851781</v>
      </c>
      <c r="AV24" s="461">
        <f t="shared" ref="AV24:AV26" si="19">K24+AA24</f>
        <v>0</v>
      </c>
      <c r="AW24" s="461">
        <f t="shared" ref="AW24:AX26" si="20">L24+AC24</f>
        <v>1639902</v>
      </c>
      <c r="AX24" s="461">
        <f t="shared" si="20"/>
        <v>48517</v>
      </c>
      <c r="AY24" s="461">
        <f>N24+AG24</f>
        <v>29600</v>
      </c>
      <c r="AZ24" s="462">
        <f>O24+AS24</f>
        <v>10.240000000000002</v>
      </c>
      <c r="BA24" s="462">
        <f t="shared" ref="BA24:BB26" si="21">P24+AQ24</f>
        <v>8</v>
      </c>
      <c r="BB24" s="464">
        <f t="shared" si="21"/>
        <v>2.2400000000000002</v>
      </c>
    </row>
    <row r="25" spans="1:54" ht="12.95" customHeight="1" x14ac:dyDescent="0.25">
      <c r="A25" s="300">
        <v>2</v>
      </c>
      <c r="B25" s="220">
        <v>5460</v>
      </c>
      <c r="C25" s="220">
        <v>600098621</v>
      </c>
      <c r="D25" s="220">
        <v>72743549</v>
      </c>
      <c r="E25" s="398" t="s">
        <v>471</v>
      </c>
      <c r="F25" s="402">
        <v>3111</v>
      </c>
      <c r="G25" s="343" t="s">
        <v>307</v>
      </c>
      <c r="H25" s="305" t="s">
        <v>277</v>
      </c>
      <c r="I25" s="463">
        <v>729703</v>
      </c>
      <c r="J25" s="458">
        <v>541323</v>
      </c>
      <c r="K25" s="458">
        <v>0</v>
      </c>
      <c r="L25" s="458">
        <v>182967</v>
      </c>
      <c r="M25" s="458">
        <v>5413</v>
      </c>
      <c r="N25" s="458">
        <v>0</v>
      </c>
      <c r="O25" s="459">
        <v>1.56</v>
      </c>
      <c r="P25" s="460">
        <v>1.56</v>
      </c>
      <c r="Q25" s="469">
        <v>0</v>
      </c>
      <c r="R25" s="471">
        <f t="shared" si="0"/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si="14"/>
        <v>0</v>
      </c>
      <c r="X25" s="461">
        <v>0</v>
      </c>
      <c r="Y25" s="461">
        <v>0</v>
      </c>
      <c r="Z25" s="461">
        <v>0</v>
      </c>
      <c r="AA25" s="461">
        <f t="shared" si="1"/>
        <v>0</v>
      </c>
      <c r="AB25" s="461">
        <f t="shared" si="2"/>
        <v>0</v>
      </c>
      <c r="AC25" s="69">
        <f t="shared" si="3"/>
        <v>0</v>
      </c>
      <c r="AD25" s="69">
        <f t="shared" si="4"/>
        <v>0</v>
      </c>
      <c r="AE25" s="461">
        <v>0</v>
      </c>
      <c r="AF25" s="461">
        <v>0</v>
      </c>
      <c r="AG25" s="461">
        <f t="shared" si="15"/>
        <v>0</v>
      </c>
      <c r="AH25" s="461">
        <f t="shared" si="16"/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5"/>
        <v>0</v>
      </c>
      <c r="AR25" s="462">
        <f t="shared" si="6"/>
        <v>0</v>
      </c>
      <c r="AS25" s="464">
        <f t="shared" si="7"/>
        <v>0</v>
      </c>
      <c r="AT25" s="470">
        <f>I25+AH25</f>
        <v>729703</v>
      </c>
      <c r="AU25" s="461">
        <f>J25+W25</f>
        <v>541323</v>
      </c>
      <c r="AV25" s="461">
        <f t="shared" si="19"/>
        <v>0</v>
      </c>
      <c r="AW25" s="461">
        <f t="shared" si="20"/>
        <v>182967</v>
      </c>
      <c r="AX25" s="461">
        <f t="shared" si="20"/>
        <v>5413</v>
      </c>
      <c r="AY25" s="461">
        <f>N25+AG25</f>
        <v>0</v>
      </c>
      <c r="AZ25" s="462">
        <f>O25+AS25</f>
        <v>1.56</v>
      </c>
      <c r="BA25" s="462">
        <f t="shared" si="21"/>
        <v>1.56</v>
      </c>
      <c r="BB25" s="464">
        <f t="shared" si="21"/>
        <v>0</v>
      </c>
    </row>
    <row r="26" spans="1:54" ht="12.95" customHeight="1" x14ac:dyDescent="0.25">
      <c r="A26" s="300">
        <v>2</v>
      </c>
      <c r="B26" s="220">
        <v>5460</v>
      </c>
      <c r="C26" s="220">
        <v>600098621</v>
      </c>
      <c r="D26" s="220">
        <v>72743549</v>
      </c>
      <c r="E26" s="398" t="s">
        <v>471</v>
      </c>
      <c r="F26" s="220">
        <v>3141</v>
      </c>
      <c r="G26" s="399" t="s">
        <v>310</v>
      </c>
      <c r="H26" s="305" t="s">
        <v>277</v>
      </c>
      <c r="I26" s="463">
        <v>846502</v>
      </c>
      <c r="J26" s="458">
        <v>615188</v>
      </c>
      <c r="K26" s="458">
        <v>10000</v>
      </c>
      <c r="L26" s="458">
        <v>211314</v>
      </c>
      <c r="M26" s="458">
        <v>6152</v>
      </c>
      <c r="N26" s="458">
        <v>3848</v>
      </c>
      <c r="O26" s="459">
        <v>2.0099999999999998</v>
      </c>
      <c r="P26" s="460">
        <v>0</v>
      </c>
      <c r="Q26" s="469">
        <v>2.0099999999999998</v>
      </c>
      <c r="R26" s="471">
        <f t="shared" si="0"/>
        <v>10000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14"/>
        <v>10000</v>
      </c>
      <c r="X26" s="461">
        <v>-10000</v>
      </c>
      <c r="Y26" s="461">
        <v>0</v>
      </c>
      <c r="Z26" s="461">
        <v>0</v>
      </c>
      <c r="AA26" s="461">
        <f t="shared" si="1"/>
        <v>-10000</v>
      </c>
      <c r="AB26" s="461">
        <f t="shared" si="2"/>
        <v>0</v>
      </c>
      <c r="AC26" s="69">
        <f t="shared" si="3"/>
        <v>0</v>
      </c>
      <c r="AD26" s="69">
        <f t="shared" si="4"/>
        <v>100</v>
      </c>
      <c r="AE26" s="461">
        <v>0</v>
      </c>
      <c r="AF26" s="461">
        <v>0</v>
      </c>
      <c r="AG26" s="461">
        <f t="shared" si="15"/>
        <v>0</v>
      </c>
      <c r="AH26" s="461">
        <f t="shared" si="16"/>
        <v>100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5"/>
        <v>0</v>
      </c>
      <c r="AR26" s="462">
        <f t="shared" si="6"/>
        <v>0</v>
      </c>
      <c r="AS26" s="464">
        <f t="shared" si="7"/>
        <v>0</v>
      </c>
      <c r="AT26" s="470">
        <f>I26+AH26</f>
        <v>846602</v>
      </c>
      <c r="AU26" s="461">
        <f>J26+W26</f>
        <v>625188</v>
      </c>
      <c r="AV26" s="461">
        <f t="shared" si="19"/>
        <v>0</v>
      </c>
      <c r="AW26" s="461">
        <f t="shared" si="20"/>
        <v>211314</v>
      </c>
      <c r="AX26" s="461">
        <f t="shared" si="20"/>
        <v>6252</v>
      </c>
      <c r="AY26" s="461">
        <f>N26+AG26</f>
        <v>3848</v>
      </c>
      <c r="AZ26" s="462">
        <f>O26+AS26</f>
        <v>2.0099999999999998</v>
      </c>
      <c r="BA26" s="462">
        <f t="shared" si="21"/>
        <v>0</v>
      </c>
      <c r="BB26" s="464">
        <f t="shared" si="21"/>
        <v>2.0099999999999998</v>
      </c>
    </row>
    <row r="27" spans="1:54" ht="12.95" customHeight="1" x14ac:dyDescent="0.25">
      <c r="A27" s="221">
        <v>2</v>
      </c>
      <c r="B27" s="46">
        <v>5460</v>
      </c>
      <c r="C27" s="46">
        <v>600098621</v>
      </c>
      <c r="D27" s="46">
        <v>72743549</v>
      </c>
      <c r="E27" s="400" t="s">
        <v>472</v>
      </c>
      <c r="F27" s="46"/>
      <c r="G27" s="400"/>
      <c r="H27" s="186"/>
      <c r="I27" s="537">
        <v>8145755</v>
      </c>
      <c r="J27" s="533">
        <v>5983292</v>
      </c>
      <c r="K27" s="533">
        <v>35000</v>
      </c>
      <c r="L27" s="533">
        <v>2034183</v>
      </c>
      <c r="M27" s="533">
        <v>59832</v>
      </c>
      <c r="N27" s="533">
        <v>33448</v>
      </c>
      <c r="O27" s="534">
        <v>13.750000000000002</v>
      </c>
      <c r="P27" s="534">
        <v>9.56</v>
      </c>
      <c r="Q27" s="727">
        <v>4.1899999999999995</v>
      </c>
      <c r="R27" s="537">
        <f t="shared" ref="R27:BB27" si="22">SUM(R24:R26)</f>
        <v>35000</v>
      </c>
      <c r="S27" s="533">
        <f t="shared" si="22"/>
        <v>0</v>
      </c>
      <c r="T27" s="533">
        <f t="shared" si="22"/>
        <v>0</v>
      </c>
      <c r="U27" s="533">
        <f t="shared" si="22"/>
        <v>0</v>
      </c>
      <c r="V27" s="533">
        <f t="shared" si="22"/>
        <v>0</v>
      </c>
      <c r="W27" s="533">
        <f t="shared" si="22"/>
        <v>35000</v>
      </c>
      <c r="X27" s="533">
        <f t="shared" si="22"/>
        <v>-35000</v>
      </c>
      <c r="Y27" s="533">
        <f t="shared" si="22"/>
        <v>0</v>
      </c>
      <c r="Z27" s="533">
        <f t="shared" si="22"/>
        <v>0</v>
      </c>
      <c r="AA27" s="533">
        <f t="shared" si="22"/>
        <v>-35000</v>
      </c>
      <c r="AB27" s="533">
        <f t="shared" si="22"/>
        <v>0</v>
      </c>
      <c r="AC27" s="533">
        <f t="shared" si="22"/>
        <v>0</v>
      </c>
      <c r="AD27" s="533">
        <f t="shared" si="22"/>
        <v>350</v>
      </c>
      <c r="AE27" s="533">
        <f t="shared" si="22"/>
        <v>0</v>
      </c>
      <c r="AF27" s="533">
        <f t="shared" si="22"/>
        <v>0</v>
      </c>
      <c r="AG27" s="533">
        <f t="shared" si="22"/>
        <v>0</v>
      </c>
      <c r="AH27" s="533">
        <f t="shared" si="22"/>
        <v>350</v>
      </c>
      <c r="AI27" s="534">
        <f t="shared" si="22"/>
        <v>0</v>
      </c>
      <c r="AJ27" s="534">
        <f t="shared" si="22"/>
        <v>0.06</v>
      </c>
      <c r="AK27" s="534">
        <f t="shared" si="22"/>
        <v>0</v>
      </c>
      <c r="AL27" s="534">
        <f t="shared" si="22"/>
        <v>0</v>
      </c>
      <c r="AM27" s="534">
        <f t="shared" si="22"/>
        <v>0</v>
      </c>
      <c r="AN27" s="534">
        <f t="shared" si="22"/>
        <v>0</v>
      </c>
      <c r="AO27" s="534">
        <f t="shared" si="22"/>
        <v>0</v>
      </c>
      <c r="AP27" s="534">
        <f t="shared" si="22"/>
        <v>0</v>
      </c>
      <c r="AQ27" s="534">
        <f t="shared" si="22"/>
        <v>0</v>
      </c>
      <c r="AR27" s="534">
        <f t="shared" si="22"/>
        <v>0.06</v>
      </c>
      <c r="AS27" s="299">
        <f t="shared" si="22"/>
        <v>0.06</v>
      </c>
      <c r="AT27" s="539">
        <f t="shared" si="22"/>
        <v>8146105</v>
      </c>
      <c r="AU27" s="533">
        <f t="shared" si="22"/>
        <v>6018292</v>
      </c>
      <c r="AV27" s="533">
        <f t="shared" si="22"/>
        <v>0</v>
      </c>
      <c r="AW27" s="533">
        <f t="shared" si="22"/>
        <v>2034183</v>
      </c>
      <c r="AX27" s="533">
        <f t="shared" si="22"/>
        <v>60182</v>
      </c>
      <c r="AY27" s="533">
        <f t="shared" si="22"/>
        <v>33448</v>
      </c>
      <c r="AZ27" s="534">
        <f t="shared" si="22"/>
        <v>13.810000000000002</v>
      </c>
      <c r="BA27" s="534">
        <f t="shared" si="22"/>
        <v>9.56</v>
      </c>
      <c r="BB27" s="299">
        <f t="shared" si="22"/>
        <v>4.25</v>
      </c>
    </row>
    <row r="28" spans="1:54" ht="12.95" customHeight="1" x14ac:dyDescent="0.25">
      <c r="A28" s="300">
        <v>3</v>
      </c>
      <c r="B28" s="402">
        <v>5462</v>
      </c>
      <c r="C28" s="402">
        <v>600098851</v>
      </c>
      <c r="D28" s="402">
        <v>72743620</v>
      </c>
      <c r="E28" s="219" t="s">
        <v>831</v>
      </c>
      <c r="F28" s="402">
        <v>3111</v>
      </c>
      <c r="G28" s="399" t="s">
        <v>320</v>
      </c>
      <c r="H28" s="305" t="s">
        <v>276</v>
      </c>
      <c r="I28" s="463">
        <v>2497229</v>
      </c>
      <c r="J28" s="458">
        <v>1840954</v>
      </c>
      <c r="K28" s="458">
        <v>0</v>
      </c>
      <c r="L28" s="458">
        <v>628055</v>
      </c>
      <c r="M28" s="458">
        <v>18409</v>
      </c>
      <c r="N28" s="458">
        <v>9811</v>
      </c>
      <c r="O28" s="459">
        <v>3.84</v>
      </c>
      <c r="P28" s="460">
        <v>3</v>
      </c>
      <c r="Q28" s="469">
        <v>0.84000000000000019</v>
      </c>
      <c r="R28" s="471">
        <f t="shared" si="0"/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si="14"/>
        <v>0</v>
      </c>
      <c r="X28" s="461">
        <v>0</v>
      </c>
      <c r="Y28" s="461">
        <v>0</v>
      </c>
      <c r="Z28" s="461">
        <v>0</v>
      </c>
      <c r="AA28" s="461">
        <f t="shared" si="1"/>
        <v>0</v>
      </c>
      <c r="AB28" s="461">
        <f t="shared" si="2"/>
        <v>0</v>
      </c>
      <c r="AC28" s="69">
        <f t="shared" si="3"/>
        <v>0</v>
      </c>
      <c r="AD28" s="69">
        <f t="shared" si="4"/>
        <v>0</v>
      </c>
      <c r="AE28" s="461">
        <v>0</v>
      </c>
      <c r="AF28" s="461">
        <v>0</v>
      </c>
      <c r="AG28" s="461">
        <f t="shared" si="15"/>
        <v>0</v>
      </c>
      <c r="AH28" s="461">
        <f t="shared" si="16"/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si="5"/>
        <v>0</v>
      </c>
      <c r="AR28" s="462">
        <f t="shared" si="6"/>
        <v>0</v>
      </c>
      <c r="AS28" s="464">
        <f t="shared" si="7"/>
        <v>0</v>
      </c>
      <c r="AT28" s="470">
        <f>I28+AH28</f>
        <v>2497229</v>
      </c>
      <c r="AU28" s="461">
        <f>J28+W28</f>
        <v>1840954</v>
      </c>
      <c r="AV28" s="461">
        <f t="shared" ref="AV28:AV30" si="23">K28+AA28</f>
        <v>0</v>
      </c>
      <c r="AW28" s="461">
        <f t="shared" ref="AW28:AX30" si="24">L28+AC28</f>
        <v>628055</v>
      </c>
      <c r="AX28" s="461">
        <f t="shared" si="24"/>
        <v>18409</v>
      </c>
      <c r="AY28" s="461">
        <f>N28+AG28</f>
        <v>9811</v>
      </c>
      <c r="AZ28" s="462">
        <f>O28+AS28</f>
        <v>3.84</v>
      </c>
      <c r="BA28" s="462">
        <f t="shared" ref="BA28:BB30" si="25">P28+AQ28</f>
        <v>3</v>
      </c>
      <c r="BB28" s="464">
        <f t="shared" si="25"/>
        <v>0.84000000000000019</v>
      </c>
    </row>
    <row r="29" spans="1:54" ht="12.95" customHeight="1" x14ac:dyDescent="0.25">
      <c r="A29" s="300">
        <v>3</v>
      </c>
      <c r="B29" s="402">
        <v>5462</v>
      </c>
      <c r="C29" s="402">
        <v>600098851</v>
      </c>
      <c r="D29" s="402">
        <v>72743620</v>
      </c>
      <c r="E29" s="219" t="s">
        <v>831</v>
      </c>
      <c r="F29" s="402">
        <v>3111</v>
      </c>
      <c r="G29" s="399" t="s">
        <v>307</v>
      </c>
      <c r="H29" s="305" t="s">
        <v>277</v>
      </c>
      <c r="I29" s="463">
        <v>0</v>
      </c>
      <c r="J29" s="458">
        <v>0</v>
      </c>
      <c r="K29" s="458">
        <v>0</v>
      </c>
      <c r="L29" s="458">
        <v>0</v>
      </c>
      <c r="M29" s="458">
        <v>0</v>
      </c>
      <c r="N29" s="458">
        <v>0</v>
      </c>
      <c r="O29" s="459">
        <v>0</v>
      </c>
      <c r="P29" s="460">
        <v>0</v>
      </c>
      <c r="Q29" s="469">
        <v>0</v>
      </c>
      <c r="R29" s="471">
        <f t="shared" si="0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14"/>
        <v>0</v>
      </c>
      <c r="X29" s="461">
        <v>0</v>
      </c>
      <c r="Y29" s="461">
        <v>0</v>
      </c>
      <c r="Z29" s="461">
        <v>0</v>
      </c>
      <c r="AA29" s="461">
        <f t="shared" si="1"/>
        <v>0</v>
      </c>
      <c r="AB29" s="461">
        <f t="shared" si="2"/>
        <v>0</v>
      </c>
      <c r="AC29" s="69">
        <f t="shared" si="3"/>
        <v>0</v>
      </c>
      <c r="AD29" s="69">
        <f t="shared" si="4"/>
        <v>0</v>
      </c>
      <c r="AE29" s="461">
        <v>0</v>
      </c>
      <c r="AF29" s="461">
        <v>0</v>
      </c>
      <c r="AG29" s="461">
        <f t="shared" si="15"/>
        <v>0</v>
      </c>
      <c r="AH29" s="461">
        <f t="shared" si="16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5"/>
        <v>0</v>
      </c>
      <c r="AR29" s="462">
        <f t="shared" si="6"/>
        <v>0</v>
      </c>
      <c r="AS29" s="464">
        <f t="shared" si="7"/>
        <v>0</v>
      </c>
      <c r="AT29" s="470">
        <f>I29+AH29</f>
        <v>0</v>
      </c>
      <c r="AU29" s="461">
        <f>J29+W29</f>
        <v>0</v>
      </c>
      <c r="AV29" s="461">
        <f t="shared" si="23"/>
        <v>0</v>
      </c>
      <c r="AW29" s="461">
        <f t="shared" si="24"/>
        <v>0</v>
      </c>
      <c r="AX29" s="461">
        <f t="shared" si="24"/>
        <v>0</v>
      </c>
      <c r="AY29" s="461">
        <f>N29+AG29</f>
        <v>0</v>
      </c>
      <c r="AZ29" s="462">
        <f>O29+AS29</f>
        <v>0</v>
      </c>
      <c r="BA29" s="462">
        <f t="shared" si="25"/>
        <v>0</v>
      </c>
      <c r="BB29" s="464">
        <f t="shared" si="25"/>
        <v>0</v>
      </c>
    </row>
    <row r="30" spans="1:54" ht="12.95" customHeight="1" x14ac:dyDescent="0.25">
      <c r="A30" s="300">
        <v>3</v>
      </c>
      <c r="B30" s="402">
        <v>5462</v>
      </c>
      <c r="C30" s="402">
        <v>600098851</v>
      </c>
      <c r="D30" s="402">
        <v>72743620</v>
      </c>
      <c r="E30" s="219" t="s">
        <v>831</v>
      </c>
      <c r="F30" s="402">
        <v>3141</v>
      </c>
      <c r="G30" s="399" t="s">
        <v>310</v>
      </c>
      <c r="H30" s="305" t="s">
        <v>277</v>
      </c>
      <c r="I30" s="463">
        <v>267694</v>
      </c>
      <c r="J30" s="458">
        <v>196618</v>
      </c>
      <c r="K30" s="458">
        <v>0</v>
      </c>
      <c r="L30" s="458">
        <v>66457</v>
      </c>
      <c r="M30" s="458">
        <v>1967</v>
      </c>
      <c r="N30" s="458">
        <v>2652</v>
      </c>
      <c r="O30" s="459">
        <v>0.78</v>
      </c>
      <c r="P30" s="460">
        <v>0</v>
      </c>
      <c r="Q30" s="469">
        <v>0.78</v>
      </c>
      <c r="R30" s="471">
        <f t="shared" si="0"/>
        <v>0</v>
      </c>
      <c r="S30" s="461">
        <v>0</v>
      </c>
      <c r="T30" s="461">
        <v>0</v>
      </c>
      <c r="U30" s="461">
        <v>0</v>
      </c>
      <c r="V30" s="461">
        <v>0</v>
      </c>
      <c r="W30" s="461">
        <f t="shared" si="14"/>
        <v>0</v>
      </c>
      <c r="X30" s="461">
        <v>0</v>
      </c>
      <c r="Y30" s="461">
        <v>0</v>
      </c>
      <c r="Z30" s="461">
        <v>0</v>
      </c>
      <c r="AA30" s="461">
        <f t="shared" si="1"/>
        <v>0</v>
      </c>
      <c r="AB30" s="461">
        <f t="shared" si="2"/>
        <v>0</v>
      </c>
      <c r="AC30" s="69">
        <f t="shared" si="3"/>
        <v>0</v>
      </c>
      <c r="AD30" s="69">
        <f t="shared" si="4"/>
        <v>0</v>
      </c>
      <c r="AE30" s="461">
        <v>0</v>
      </c>
      <c r="AF30" s="461">
        <v>0</v>
      </c>
      <c r="AG30" s="461">
        <f t="shared" si="15"/>
        <v>0</v>
      </c>
      <c r="AH30" s="461">
        <f t="shared" si="16"/>
        <v>0</v>
      </c>
      <c r="AI30" s="462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5"/>
        <v>0</v>
      </c>
      <c r="AR30" s="462">
        <f t="shared" si="6"/>
        <v>0</v>
      </c>
      <c r="AS30" s="464">
        <f t="shared" si="7"/>
        <v>0</v>
      </c>
      <c r="AT30" s="470">
        <f>I30+AH30</f>
        <v>267694</v>
      </c>
      <c r="AU30" s="461">
        <f>J30+W30</f>
        <v>196618</v>
      </c>
      <c r="AV30" s="461">
        <f t="shared" si="23"/>
        <v>0</v>
      </c>
      <c r="AW30" s="461">
        <f t="shared" si="24"/>
        <v>66457</v>
      </c>
      <c r="AX30" s="461">
        <f t="shared" si="24"/>
        <v>1967</v>
      </c>
      <c r="AY30" s="461">
        <f>N30+AG30</f>
        <v>2652</v>
      </c>
      <c r="AZ30" s="462">
        <f>O30+AS30</f>
        <v>0.78</v>
      </c>
      <c r="BA30" s="462">
        <f t="shared" si="25"/>
        <v>0</v>
      </c>
      <c r="BB30" s="464">
        <f t="shared" si="25"/>
        <v>0.78</v>
      </c>
    </row>
    <row r="31" spans="1:54" ht="12.95" customHeight="1" x14ac:dyDescent="0.25">
      <c r="A31" s="221">
        <v>3</v>
      </c>
      <c r="B31" s="47">
        <v>5462</v>
      </c>
      <c r="C31" s="47">
        <v>600098851</v>
      </c>
      <c r="D31" s="47">
        <v>72743620</v>
      </c>
      <c r="E31" s="404" t="s">
        <v>473</v>
      </c>
      <c r="F31" s="47"/>
      <c r="G31" s="404"/>
      <c r="H31" s="187"/>
      <c r="I31" s="576">
        <v>2764923</v>
      </c>
      <c r="J31" s="573">
        <v>2037572</v>
      </c>
      <c r="K31" s="573">
        <v>0</v>
      </c>
      <c r="L31" s="573">
        <v>694512</v>
      </c>
      <c r="M31" s="573">
        <v>20376</v>
      </c>
      <c r="N31" s="573">
        <v>12463</v>
      </c>
      <c r="O31" s="574">
        <v>4.62</v>
      </c>
      <c r="P31" s="574">
        <v>3</v>
      </c>
      <c r="Q31" s="768">
        <v>1.62</v>
      </c>
      <c r="R31" s="576">
        <f t="shared" ref="R31:BB31" si="26">SUM(R28:R30)</f>
        <v>0</v>
      </c>
      <c r="S31" s="573">
        <f t="shared" si="26"/>
        <v>0</v>
      </c>
      <c r="T31" s="573">
        <f t="shared" si="26"/>
        <v>0</v>
      </c>
      <c r="U31" s="573">
        <f t="shared" si="26"/>
        <v>0</v>
      </c>
      <c r="V31" s="573">
        <f t="shared" si="26"/>
        <v>0</v>
      </c>
      <c r="W31" s="573">
        <f t="shared" si="26"/>
        <v>0</v>
      </c>
      <c r="X31" s="573">
        <f t="shared" si="26"/>
        <v>0</v>
      </c>
      <c r="Y31" s="573">
        <f t="shared" si="26"/>
        <v>0</v>
      </c>
      <c r="Z31" s="573">
        <f t="shared" si="26"/>
        <v>0</v>
      </c>
      <c r="AA31" s="573">
        <f t="shared" si="26"/>
        <v>0</v>
      </c>
      <c r="AB31" s="573">
        <f t="shared" si="26"/>
        <v>0</v>
      </c>
      <c r="AC31" s="573">
        <f t="shared" si="26"/>
        <v>0</v>
      </c>
      <c r="AD31" s="573">
        <f t="shared" si="26"/>
        <v>0</v>
      </c>
      <c r="AE31" s="573">
        <f t="shared" si="26"/>
        <v>0</v>
      </c>
      <c r="AF31" s="573">
        <f t="shared" si="26"/>
        <v>0</v>
      </c>
      <c r="AG31" s="573">
        <f t="shared" si="26"/>
        <v>0</v>
      </c>
      <c r="AH31" s="573">
        <f t="shared" si="26"/>
        <v>0</v>
      </c>
      <c r="AI31" s="574">
        <f t="shared" si="26"/>
        <v>0</v>
      </c>
      <c r="AJ31" s="574">
        <f t="shared" si="26"/>
        <v>0</v>
      </c>
      <c r="AK31" s="574">
        <f t="shared" si="26"/>
        <v>0</v>
      </c>
      <c r="AL31" s="574">
        <f t="shared" si="26"/>
        <v>0</v>
      </c>
      <c r="AM31" s="574">
        <f t="shared" si="26"/>
        <v>0</v>
      </c>
      <c r="AN31" s="574">
        <f t="shared" si="26"/>
        <v>0</v>
      </c>
      <c r="AO31" s="574">
        <f t="shared" si="26"/>
        <v>0</v>
      </c>
      <c r="AP31" s="574">
        <f t="shared" si="26"/>
        <v>0</v>
      </c>
      <c r="AQ31" s="574">
        <f t="shared" si="26"/>
        <v>0</v>
      </c>
      <c r="AR31" s="574">
        <f t="shared" si="26"/>
        <v>0</v>
      </c>
      <c r="AS31" s="405">
        <f t="shared" si="26"/>
        <v>0</v>
      </c>
      <c r="AT31" s="578">
        <f t="shared" si="26"/>
        <v>2764923</v>
      </c>
      <c r="AU31" s="573">
        <f t="shared" si="26"/>
        <v>2037572</v>
      </c>
      <c r="AV31" s="573">
        <f t="shared" si="26"/>
        <v>0</v>
      </c>
      <c r="AW31" s="573">
        <f t="shared" si="26"/>
        <v>694512</v>
      </c>
      <c r="AX31" s="573">
        <f t="shared" si="26"/>
        <v>20376</v>
      </c>
      <c r="AY31" s="573">
        <f t="shared" si="26"/>
        <v>12463</v>
      </c>
      <c r="AZ31" s="574">
        <f t="shared" si="26"/>
        <v>4.62</v>
      </c>
      <c r="BA31" s="574">
        <f t="shared" si="26"/>
        <v>3</v>
      </c>
      <c r="BB31" s="405">
        <f t="shared" si="26"/>
        <v>1.62</v>
      </c>
    </row>
    <row r="32" spans="1:54" ht="12.95" customHeight="1" x14ac:dyDescent="0.25">
      <c r="A32" s="300">
        <v>4</v>
      </c>
      <c r="B32" s="220">
        <v>5464</v>
      </c>
      <c r="C32" s="220">
        <v>600098869</v>
      </c>
      <c r="D32" s="220">
        <v>72743719</v>
      </c>
      <c r="E32" s="406" t="s">
        <v>474</v>
      </c>
      <c r="F32" s="407">
        <v>3111</v>
      </c>
      <c r="G32" s="399" t="s">
        <v>320</v>
      </c>
      <c r="H32" s="305" t="s">
        <v>276</v>
      </c>
      <c r="I32" s="463">
        <v>5026809</v>
      </c>
      <c r="J32" s="458">
        <v>3706321</v>
      </c>
      <c r="K32" s="458">
        <v>5000</v>
      </c>
      <c r="L32" s="458">
        <v>1254426</v>
      </c>
      <c r="M32" s="458">
        <v>37062</v>
      </c>
      <c r="N32" s="458">
        <v>24000</v>
      </c>
      <c r="O32" s="459">
        <v>7.68</v>
      </c>
      <c r="P32" s="460">
        <v>6</v>
      </c>
      <c r="Q32" s="469">
        <v>1.6800000000000002</v>
      </c>
      <c r="R32" s="471">
        <f t="shared" si="0"/>
        <v>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si="14"/>
        <v>0</v>
      </c>
      <c r="X32" s="461">
        <v>0</v>
      </c>
      <c r="Y32" s="461">
        <v>0</v>
      </c>
      <c r="Z32" s="461">
        <v>0</v>
      </c>
      <c r="AA32" s="461">
        <f t="shared" si="1"/>
        <v>0</v>
      </c>
      <c r="AB32" s="461">
        <f t="shared" si="2"/>
        <v>0</v>
      </c>
      <c r="AC32" s="69">
        <f t="shared" si="3"/>
        <v>0</v>
      </c>
      <c r="AD32" s="69">
        <f t="shared" si="4"/>
        <v>0</v>
      </c>
      <c r="AE32" s="461">
        <v>0</v>
      </c>
      <c r="AF32" s="461">
        <v>0</v>
      </c>
      <c r="AG32" s="461">
        <f t="shared" si="15"/>
        <v>0</v>
      </c>
      <c r="AH32" s="461">
        <f t="shared" si="16"/>
        <v>0</v>
      </c>
      <c r="AI32" s="462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5"/>
        <v>0</v>
      </c>
      <c r="AR32" s="462">
        <f t="shared" si="6"/>
        <v>0</v>
      </c>
      <c r="AS32" s="464">
        <f t="shared" si="7"/>
        <v>0</v>
      </c>
      <c r="AT32" s="470">
        <f>I32+AH32</f>
        <v>5026809</v>
      </c>
      <c r="AU32" s="461">
        <f>J32+W32</f>
        <v>3706321</v>
      </c>
      <c r="AV32" s="461">
        <f t="shared" ref="AV32:AV34" si="27">K32+AA32</f>
        <v>5000</v>
      </c>
      <c r="AW32" s="461">
        <f t="shared" ref="AW32:AX34" si="28">L32+AC32</f>
        <v>1254426</v>
      </c>
      <c r="AX32" s="461">
        <f t="shared" si="28"/>
        <v>37062</v>
      </c>
      <c r="AY32" s="461">
        <f>N32+AG32</f>
        <v>24000</v>
      </c>
      <c r="AZ32" s="462">
        <f>O32+AS32</f>
        <v>7.68</v>
      </c>
      <c r="BA32" s="462">
        <f t="shared" ref="BA32:BB34" si="29">P32+AQ32</f>
        <v>6</v>
      </c>
      <c r="BB32" s="464">
        <f t="shared" si="29"/>
        <v>1.6800000000000002</v>
      </c>
    </row>
    <row r="33" spans="1:54" ht="12.95" customHeight="1" x14ac:dyDescent="0.25">
      <c r="A33" s="300">
        <v>4</v>
      </c>
      <c r="B33" s="220">
        <v>5464</v>
      </c>
      <c r="C33" s="220">
        <v>600098869</v>
      </c>
      <c r="D33" s="220">
        <v>72743719</v>
      </c>
      <c r="E33" s="397" t="s">
        <v>474</v>
      </c>
      <c r="F33" s="407">
        <v>3111</v>
      </c>
      <c r="G33" s="343" t="s">
        <v>307</v>
      </c>
      <c r="H33" s="305" t="s">
        <v>277</v>
      </c>
      <c r="I33" s="463">
        <v>0</v>
      </c>
      <c r="J33" s="458">
        <v>0</v>
      </c>
      <c r="K33" s="458">
        <v>0</v>
      </c>
      <c r="L33" s="458">
        <v>0</v>
      </c>
      <c r="M33" s="458">
        <v>0</v>
      </c>
      <c r="N33" s="458">
        <v>0</v>
      </c>
      <c r="O33" s="459">
        <v>0</v>
      </c>
      <c r="P33" s="460">
        <v>0</v>
      </c>
      <c r="Q33" s="469">
        <v>0</v>
      </c>
      <c r="R33" s="471">
        <f t="shared" si="0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14"/>
        <v>0</v>
      </c>
      <c r="X33" s="461">
        <v>0</v>
      </c>
      <c r="Y33" s="461">
        <v>0</v>
      </c>
      <c r="Z33" s="461">
        <v>0</v>
      </c>
      <c r="AA33" s="461">
        <f t="shared" si="1"/>
        <v>0</v>
      </c>
      <c r="AB33" s="461">
        <f t="shared" si="2"/>
        <v>0</v>
      </c>
      <c r="AC33" s="69">
        <f t="shared" si="3"/>
        <v>0</v>
      </c>
      <c r="AD33" s="69">
        <f t="shared" si="4"/>
        <v>0</v>
      </c>
      <c r="AE33" s="461">
        <v>0</v>
      </c>
      <c r="AF33" s="461">
        <v>0</v>
      </c>
      <c r="AG33" s="461">
        <f t="shared" si="15"/>
        <v>0</v>
      </c>
      <c r="AH33" s="461">
        <f t="shared" si="16"/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5"/>
        <v>0</v>
      </c>
      <c r="AR33" s="462">
        <f t="shared" si="6"/>
        <v>0</v>
      </c>
      <c r="AS33" s="464">
        <f t="shared" si="7"/>
        <v>0</v>
      </c>
      <c r="AT33" s="470">
        <f>I33+AH33</f>
        <v>0</v>
      </c>
      <c r="AU33" s="461">
        <f>J33+W33</f>
        <v>0</v>
      </c>
      <c r="AV33" s="461">
        <f t="shared" si="27"/>
        <v>0</v>
      </c>
      <c r="AW33" s="461">
        <f t="shared" si="28"/>
        <v>0</v>
      </c>
      <c r="AX33" s="461">
        <f t="shared" si="28"/>
        <v>0</v>
      </c>
      <c r="AY33" s="461">
        <f>N33+AG33</f>
        <v>0</v>
      </c>
      <c r="AZ33" s="462">
        <f>O33+AS33</f>
        <v>0</v>
      </c>
      <c r="BA33" s="462">
        <f t="shared" si="29"/>
        <v>0</v>
      </c>
      <c r="BB33" s="464">
        <f t="shared" si="29"/>
        <v>0</v>
      </c>
    </row>
    <row r="34" spans="1:54" ht="12.95" customHeight="1" x14ac:dyDescent="0.25">
      <c r="A34" s="300">
        <v>4</v>
      </c>
      <c r="B34" s="220">
        <v>5464</v>
      </c>
      <c r="C34" s="220">
        <v>600098869</v>
      </c>
      <c r="D34" s="220">
        <v>72743719</v>
      </c>
      <c r="E34" s="397" t="s">
        <v>474</v>
      </c>
      <c r="F34" s="408">
        <v>3141</v>
      </c>
      <c r="G34" s="399" t="s">
        <v>310</v>
      </c>
      <c r="H34" s="305" t="s">
        <v>277</v>
      </c>
      <c r="I34" s="463">
        <v>734801</v>
      </c>
      <c r="J34" s="458">
        <v>537828</v>
      </c>
      <c r="K34" s="458">
        <v>5000</v>
      </c>
      <c r="L34" s="458">
        <v>183476</v>
      </c>
      <c r="M34" s="458">
        <v>5377</v>
      </c>
      <c r="N34" s="458">
        <v>3120</v>
      </c>
      <c r="O34" s="459">
        <v>1.74</v>
      </c>
      <c r="P34" s="460">
        <v>0</v>
      </c>
      <c r="Q34" s="469">
        <v>1.74</v>
      </c>
      <c r="R34" s="471">
        <f t="shared" si="0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14"/>
        <v>0</v>
      </c>
      <c r="X34" s="461">
        <v>0</v>
      </c>
      <c r="Y34" s="461">
        <v>0</v>
      </c>
      <c r="Z34" s="461">
        <v>0</v>
      </c>
      <c r="AA34" s="461">
        <f t="shared" si="1"/>
        <v>0</v>
      </c>
      <c r="AB34" s="461">
        <f t="shared" si="2"/>
        <v>0</v>
      </c>
      <c r="AC34" s="69">
        <f t="shared" si="3"/>
        <v>0</v>
      </c>
      <c r="AD34" s="69">
        <f t="shared" si="4"/>
        <v>0</v>
      </c>
      <c r="AE34" s="461">
        <v>0</v>
      </c>
      <c r="AF34" s="461">
        <v>0</v>
      </c>
      <c r="AG34" s="461">
        <f t="shared" si="15"/>
        <v>0</v>
      </c>
      <c r="AH34" s="461">
        <f t="shared" si="16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5"/>
        <v>0</v>
      </c>
      <c r="AR34" s="462">
        <f t="shared" si="6"/>
        <v>0</v>
      </c>
      <c r="AS34" s="464">
        <f t="shared" si="7"/>
        <v>0</v>
      </c>
      <c r="AT34" s="470">
        <f>I34+AH34</f>
        <v>734801</v>
      </c>
      <c r="AU34" s="461">
        <f>J34+W34</f>
        <v>537828</v>
      </c>
      <c r="AV34" s="461">
        <f t="shared" si="27"/>
        <v>5000</v>
      </c>
      <c r="AW34" s="461">
        <f t="shared" si="28"/>
        <v>183476</v>
      </c>
      <c r="AX34" s="461">
        <f t="shared" si="28"/>
        <v>5377</v>
      </c>
      <c r="AY34" s="461">
        <f>N34+AG34</f>
        <v>3120</v>
      </c>
      <c r="AZ34" s="462">
        <f>O34+AS34</f>
        <v>1.74</v>
      </c>
      <c r="BA34" s="462">
        <f t="shared" si="29"/>
        <v>0</v>
      </c>
      <c r="BB34" s="464">
        <f t="shared" si="29"/>
        <v>1.74</v>
      </c>
    </row>
    <row r="35" spans="1:54" ht="12.95" customHeight="1" x14ac:dyDescent="0.25">
      <c r="A35" s="221">
        <v>4</v>
      </c>
      <c r="B35" s="46">
        <v>5464</v>
      </c>
      <c r="C35" s="46">
        <v>600098869</v>
      </c>
      <c r="D35" s="46">
        <v>72743719</v>
      </c>
      <c r="E35" s="409" t="s">
        <v>475</v>
      </c>
      <c r="F35" s="410"/>
      <c r="G35" s="409"/>
      <c r="H35" s="411"/>
      <c r="I35" s="537">
        <v>5761610</v>
      </c>
      <c r="J35" s="533">
        <v>4244149</v>
      </c>
      <c r="K35" s="533">
        <v>10000</v>
      </c>
      <c r="L35" s="533">
        <v>1437902</v>
      </c>
      <c r="M35" s="533">
        <v>42439</v>
      </c>
      <c r="N35" s="533">
        <v>27120</v>
      </c>
      <c r="O35" s="534">
        <v>9.42</v>
      </c>
      <c r="P35" s="534">
        <v>6</v>
      </c>
      <c r="Q35" s="727">
        <v>3.42</v>
      </c>
      <c r="R35" s="537">
        <f t="shared" ref="R35:BB35" si="30">SUM(R32:R34)</f>
        <v>0</v>
      </c>
      <c r="S35" s="533">
        <f t="shared" si="30"/>
        <v>0</v>
      </c>
      <c r="T35" s="533">
        <f t="shared" si="30"/>
        <v>0</v>
      </c>
      <c r="U35" s="533">
        <f t="shared" si="30"/>
        <v>0</v>
      </c>
      <c r="V35" s="533">
        <f t="shared" si="30"/>
        <v>0</v>
      </c>
      <c r="W35" s="533">
        <f t="shared" si="30"/>
        <v>0</v>
      </c>
      <c r="X35" s="533">
        <f t="shared" si="30"/>
        <v>0</v>
      </c>
      <c r="Y35" s="533">
        <f t="shared" si="30"/>
        <v>0</v>
      </c>
      <c r="Z35" s="533">
        <f t="shared" si="30"/>
        <v>0</v>
      </c>
      <c r="AA35" s="533">
        <f t="shared" si="30"/>
        <v>0</v>
      </c>
      <c r="AB35" s="533">
        <f t="shared" si="30"/>
        <v>0</v>
      </c>
      <c r="AC35" s="533">
        <f t="shared" si="30"/>
        <v>0</v>
      </c>
      <c r="AD35" s="533">
        <f t="shared" si="30"/>
        <v>0</v>
      </c>
      <c r="AE35" s="533">
        <f t="shared" si="30"/>
        <v>0</v>
      </c>
      <c r="AF35" s="533">
        <f t="shared" si="30"/>
        <v>0</v>
      </c>
      <c r="AG35" s="533">
        <f t="shared" si="30"/>
        <v>0</v>
      </c>
      <c r="AH35" s="533">
        <f t="shared" si="30"/>
        <v>0</v>
      </c>
      <c r="AI35" s="534">
        <f t="shared" si="30"/>
        <v>0</v>
      </c>
      <c r="AJ35" s="534">
        <f t="shared" si="30"/>
        <v>0</v>
      </c>
      <c r="AK35" s="534">
        <f t="shared" si="30"/>
        <v>0</v>
      </c>
      <c r="AL35" s="534">
        <f t="shared" si="30"/>
        <v>0</v>
      </c>
      <c r="AM35" s="534">
        <f t="shared" si="30"/>
        <v>0</v>
      </c>
      <c r="AN35" s="534">
        <f t="shared" si="30"/>
        <v>0</v>
      </c>
      <c r="AO35" s="534">
        <f t="shared" si="30"/>
        <v>0</v>
      </c>
      <c r="AP35" s="534">
        <f t="shared" si="30"/>
        <v>0</v>
      </c>
      <c r="AQ35" s="534">
        <f t="shared" si="30"/>
        <v>0</v>
      </c>
      <c r="AR35" s="534">
        <f t="shared" si="30"/>
        <v>0</v>
      </c>
      <c r="AS35" s="299">
        <f t="shared" si="30"/>
        <v>0</v>
      </c>
      <c r="AT35" s="539">
        <f t="shared" si="30"/>
        <v>5761610</v>
      </c>
      <c r="AU35" s="533">
        <f t="shared" si="30"/>
        <v>4244149</v>
      </c>
      <c r="AV35" s="533">
        <f t="shared" si="30"/>
        <v>10000</v>
      </c>
      <c r="AW35" s="533">
        <f t="shared" si="30"/>
        <v>1437902</v>
      </c>
      <c r="AX35" s="533">
        <f t="shared" si="30"/>
        <v>42439</v>
      </c>
      <c r="AY35" s="533">
        <f t="shared" si="30"/>
        <v>27120</v>
      </c>
      <c r="AZ35" s="534">
        <f t="shared" si="30"/>
        <v>9.42</v>
      </c>
      <c r="BA35" s="534">
        <f t="shared" si="30"/>
        <v>6</v>
      </c>
      <c r="BB35" s="299">
        <f t="shared" si="30"/>
        <v>3.42</v>
      </c>
    </row>
    <row r="36" spans="1:54" ht="12.95" customHeight="1" x14ac:dyDescent="0.25">
      <c r="A36" s="300">
        <v>5</v>
      </c>
      <c r="B36" s="220">
        <v>5467</v>
      </c>
      <c r="C36" s="220">
        <v>600098648</v>
      </c>
      <c r="D36" s="220">
        <v>72743948</v>
      </c>
      <c r="E36" s="398" t="s">
        <v>476</v>
      </c>
      <c r="F36" s="220">
        <v>3111</v>
      </c>
      <c r="G36" s="399" t="s">
        <v>320</v>
      </c>
      <c r="H36" s="305" t="s">
        <v>276</v>
      </c>
      <c r="I36" s="463">
        <v>4783267</v>
      </c>
      <c r="J36" s="458">
        <v>3522464</v>
      </c>
      <c r="K36" s="458">
        <v>14985</v>
      </c>
      <c r="L36" s="458">
        <v>1190593</v>
      </c>
      <c r="M36" s="458">
        <v>35225</v>
      </c>
      <c r="N36" s="458">
        <v>20000</v>
      </c>
      <c r="O36" s="459">
        <v>7.68</v>
      </c>
      <c r="P36" s="460">
        <v>6</v>
      </c>
      <c r="Q36" s="469">
        <v>1.6800000000000002</v>
      </c>
      <c r="R36" s="471">
        <f t="shared" si="0"/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si="14"/>
        <v>0</v>
      </c>
      <c r="X36" s="461">
        <v>0</v>
      </c>
      <c r="Y36" s="461">
        <v>0</v>
      </c>
      <c r="Z36" s="461">
        <v>537</v>
      </c>
      <c r="AA36" s="461">
        <f t="shared" si="1"/>
        <v>537</v>
      </c>
      <c r="AB36" s="461">
        <f t="shared" si="2"/>
        <v>537</v>
      </c>
      <c r="AC36" s="69">
        <f t="shared" si="3"/>
        <v>0</v>
      </c>
      <c r="AD36" s="69">
        <f t="shared" si="4"/>
        <v>0</v>
      </c>
      <c r="AE36" s="461">
        <v>0</v>
      </c>
      <c r="AF36" s="461">
        <v>0</v>
      </c>
      <c r="AG36" s="461">
        <f t="shared" si="15"/>
        <v>0</v>
      </c>
      <c r="AH36" s="461">
        <f t="shared" si="16"/>
        <v>537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si="5"/>
        <v>0</v>
      </c>
      <c r="AR36" s="462">
        <f t="shared" si="6"/>
        <v>0</v>
      </c>
      <c r="AS36" s="464">
        <f t="shared" si="7"/>
        <v>0</v>
      </c>
      <c r="AT36" s="470">
        <f>I36+AH36</f>
        <v>4783804</v>
      </c>
      <c r="AU36" s="461">
        <f>J36+W36</f>
        <v>3522464</v>
      </c>
      <c r="AV36" s="461">
        <f t="shared" ref="AV36:AV38" si="31">K36+AA36</f>
        <v>15522</v>
      </c>
      <c r="AW36" s="461">
        <f t="shared" ref="AW36:AX38" si="32">L36+AC36</f>
        <v>1190593</v>
      </c>
      <c r="AX36" s="461">
        <f t="shared" si="32"/>
        <v>35225</v>
      </c>
      <c r="AY36" s="461">
        <f>N36+AG36</f>
        <v>20000</v>
      </c>
      <c r="AZ36" s="462">
        <f>O36+AS36</f>
        <v>7.68</v>
      </c>
      <c r="BA36" s="462">
        <f t="shared" ref="BA36:BB38" si="33">P36+AQ36</f>
        <v>6</v>
      </c>
      <c r="BB36" s="464">
        <f t="shared" si="33"/>
        <v>1.6800000000000002</v>
      </c>
    </row>
    <row r="37" spans="1:54" ht="12.95" customHeight="1" x14ac:dyDescent="0.25">
      <c r="A37" s="300">
        <v>5</v>
      </c>
      <c r="B37" s="220">
        <v>5467</v>
      </c>
      <c r="C37" s="220">
        <v>600098648</v>
      </c>
      <c r="D37" s="220">
        <v>72743948</v>
      </c>
      <c r="E37" s="397" t="s">
        <v>476</v>
      </c>
      <c r="F37" s="220">
        <v>3111</v>
      </c>
      <c r="G37" s="343" t="s">
        <v>307</v>
      </c>
      <c r="H37" s="305" t="s">
        <v>277</v>
      </c>
      <c r="I37" s="463">
        <v>0</v>
      </c>
      <c r="J37" s="458">
        <v>0</v>
      </c>
      <c r="K37" s="458">
        <v>0</v>
      </c>
      <c r="L37" s="458">
        <v>0</v>
      </c>
      <c r="M37" s="458">
        <v>0</v>
      </c>
      <c r="N37" s="458">
        <v>0</v>
      </c>
      <c r="O37" s="459">
        <v>0</v>
      </c>
      <c r="P37" s="460">
        <v>0</v>
      </c>
      <c r="Q37" s="469">
        <v>0</v>
      </c>
      <c r="R37" s="471">
        <f t="shared" si="0"/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si="14"/>
        <v>0</v>
      </c>
      <c r="X37" s="461">
        <v>0</v>
      </c>
      <c r="Y37" s="461">
        <v>0</v>
      </c>
      <c r="Z37" s="461">
        <v>0</v>
      </c>
      <c r="AA37" s="461">
        <f t="shared" si="1"/>
        <v>0</v>
      </c>
      <c r="AB37" s="461">
        <f t="shared" si="2"/>
        <v>0</v>
      </c>
      <c r="AC37" s="69">
        <f t="shared" si="3"/>
        <v>0</v>
      </c>
      <c r="AD37" s="69">
        <f t="shared" si="4"/>
        <v>0</v>
      </c>
      <c r="AE37" s="461">
        <v>0</v>
      </c>
      <c r="AF37" s="461">
        <v>0</v>
      </c>
      <c r="AG37" s="461">
        <f t="shared" si="15"/>
        <v>0</v>
      </c>
      <c r="AH37" s="461">
        <f t="shared" si="16"/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5"/>
        <v>0</v>
      </c>
      <c r="AR37" s="462">
        <f t="shared" si="6"/>
        <v>0</v>
      </c>
      <c r="AS37" s="464">
        <f t="shared" si="7"/>
        <v>0</v>
      </c>
      <c r="AT37" s="470">
        <f>I37+AH37</f>
        <v>0</v>
      </c>
      <c r="AU37" s="461">
        <f>J37+W37</f>
        <v>0</v>
      </c>
      <c r="AV37" s="461">
        <f t="shared" si="31"/>
        <v>0</v>
      </c>
      <c r="AW37" s="461">
        <f t="shared" si="32"/>
        <v>0</v>
      </c>
      <c r="AX37" s="461">
        <f t="shared" si="32"/>
        <v>0</v>
      </c>
      <c r="AY37" s="461">
        <f>N37+AG37</f>
        <v>0</v>
      </c>
      <c r="AZ37" s="462">
        <f>O37+AS37</f>
        <v>0</v>
      </c>
      <c r="BA37" s="462">
        <f t="shared" si="33"/>
        <v>0</v>
      </c>
      <c r="BB37" s="464">
        <f t="shared" si="33"/>
        <v>0</v>
      </c>
    </row>
    <row r="38" spans="1:54" ht="12.95" customHeight="1" x14ac:dyDescent="0.25">
      <c r="A38" s="300">
        <v>5</v>
      </c>
      <c r="B38" s="220">
        <v>5467</v>
      </c>
      <c r="C38" s="220">
        <v>600098648</v>
      </c>
      <c r="D38" s="220">
        <v>72743948</v>
      </c>
      <c r="E38" s="397" t="s">
        <v>476</v>
      </c>
      <c r="F38" s="408">
        <v>3141</v>
      </c>
      <c r="G38" s="399" t="s">
        <v>310</v>
      </c>
      <c r="H38" s="305" t="s">
        <v>277</v>
      </c>
      <c r="I38" s="463">
        <v>649380</v>
      </c>
      <c r="J38" s="458">
        <v>479807</v>
      </c>
      <c r="K38" s="458">
        <v>0</v>
      </c>
      <c r="L38" s="458">
        <v>162175</v>
      </c>
      <c r="M38" s="458">
        <v>4798</v>
      </c>
      <c r="N38" s="458">
        <v>2600</v>
      </c>
      <c r="O38" s="459">
        <v>1.54</v>
      </c>
      <c r="P38" s="460">
        <v>0</v>
      </c>
      <c r="Q38" s="469">
        <v>1.54</v>
      </c>
      <c r="R38" s="471">
        <f t="shared" si="0"/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si="14"/>
        <v>0</v>
      </c>
      <c r="X38" s="461">
        <v>0</v>
      </c>
      <c r="Y38" s="461">
        <v>0</v>
      </c>
      <c r="Z38" s="461">
        <v>0</v>
      </c>
      <c r="AA38" s="461">
        <f t="shared" si="1"/>
        <v>0</v>
      </c>
      <c r="AB38" s="461">
        <f t="shared" si="2"/>
        <v>0</v>
      </c>
      <c r="AC38" s="69">
        <f t="shared" si="3"/>
        <v>0</v>
      </c>
      <c r="AD38" s="69">
        <f t="shared" si="4"/>
        <v>0</v>
      </c>
      <c r="AE38" s="461">
        <v>0</v>
      </c>
      <c r="AF38" s="461">
        <v>0</v>
      </c>
      <c r="AG38" s="461">
        <f t="shared" si="15"/>
        <v>0</v>
      </c>
      <c r="AH38" s="461">
        <f t="shared" si="16"/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5"/>
        <v>0</v>
      </c>
      <c r="AR38" s="462">
        <f t="shared" si="6"/>
        <v>0</v>
      </c>
      <c r="AS38" s="464">
        <f t="shared" si="7"/>
        <v>0</v>
      </c>
      <c r="AT38" s="470">
        <f>I38+AH38</f>
        <v>649380</v>
      </c>
      <c r="AU38" s="461">
        <f>J38+W38</f>
        <v>479807</v>
      </c>
      <c r="AV38" s="461">
        <f t="shared" si="31"/>
        <v>0</v>
      </c>
      <c r="AW38" s="461">
        <f t="shared" si="32"/>
        <v>162175</v>
      </c>
      <c r="AX38" s="461">
        <f t="shared" si="32"/>
        <v>4798</v>
      </c>
      <c r="AY38" s="461">
        <f>N38+AG38</f>
        <v>2600</v>
      </c>
      <c r="AZ38" s="462">
        <f>O38+AS38</f>
        <v>1.54</v>
      </c>
      <c r="BA38" s="462">
        <f t="shared" si="33"/>
        <v>0</v>
      </c>
      <c r="BB38" s="464">
        <f t="shared" si="33"/>
        <v>1.54</v>
      </c>
    </row>
    <row r="39" spans="1:54" ht="12.95" customHeight="1" x14ac:dyDescent="0.25">
      <c r="A39" s="221">
        <v>5</v>
      </c>
      <c r="B39" s="47">
        <v>5467</v>
      </c>
      <c r="C39" s="47">
        <v>600098648</v>
      </c>
      <c r="D39" s="47">
        <v>72743948</v>
      </c>
      <c r="E39" s="409" t="s">
        <v>477</v>
      </c>
      <c r="F39" s="410"/>
      <c r="G39" s="409"/>
      <c r="H39" s="411"/>
      <c r="I39" s="576">
        <v>5432647</v>
      </c>
      <c r="J39" s="573">
        <v>4002271</v>
      </c>
      <c r="K39" s="573">
        <v>14985</v>
      </c>
      <c r="L39" s="573">
        <v>1352768</v>
      </c>
      <c r="M39" s="573">
        <v>40023</v>
      </c>
      <c r="N39" s="573">
        <v>22600</v>
      </c>
      <c r="O39" s="574">
        <v>9.2199999999999989</v>
      </c>
      <c r="P39" s="574">
        <v>6</v>
      </c>
      <c r="Q39" s="768">
        <v>3.22</v>
      </c>
      <c r="R39" s="576">
        <f t="shared" ref="R39:BB39" si="34">SUM(R36:R38)</f>
        <v>0</v>
      </c>
      <c r="S39" s="573">
        <f t="shared" si="34"/>
        <v>0</v>
      </c>
      <c r="T39" s="573">
        <f t="shared" si="34"/>
        <v>0</v>
      </c>
      <c r="U39" s="573">
        <f t="shared" si="34"/>
        <v>0</v>
      </c>
      <c r="V39" s="573">
        <f t="shared" si="34"/>
        <v>0</v>
      </c>
      <c r="W39" s="573">
        <f t="shared" si="34"/>
        <v>0</v>
      </c>
      <c r="X39" s="573">
        <f t="shared" si="34"/>
        <v>0</v>
      </c>
      <c r="Y39" s="573">
        <f t="shared" si="34"/>
        <v>0</v>
      </c>
      <c r="Z39" s="573">
        <f t="shared" si="34"/>
        <v>537</v>
      </c>
      <c r="AA39" s="573">
        <f t="shared" si="34"/>
        <v>537</v>
      </c>
      <c r="AB39" s="573">
        <f t="shared" si="34"/>
        <v>537</v>
      </c>
      <c r="AC39" s="573">
        <f t="shared" si="34"/>
        <v>0</v>
      </c>
      <c r="AD39" s="573">
        <f t="shared" si="34"/>
        <v>0</v>
      </c>
      <c r="AE39" s="573">
        <f t="shared" si="34"/>
        <v>0</v>
      </c>
      <c r="AF39" s="573">
        <f t="shared" si="34"/>
        <v>0</v>
      </c>
      <c r="AG39" s="573">
        <f t="shared" si="34"/>
        <v>0</v>
      </c>
      <c r="AH39" s="573">
        <f t="shared" si="34"/>
        <v>537</v>
      </c>
      <c r="AI39" s="574">
        <f t="shared" si="34"/>
        <v>0</v>
      </c>
      <c r="AJ39" s="574">
        <f t="shared" si="34"/>
        <v>0</v>
      </c>
      <c r="AK39" s="574">
        <f t="shared" si="34"/>
        <v>0</v>
      </c>
      <c r="AL39" s="574">
        <f t="shared" si="34"/>
        <v>0</v>
      </c>
      <c r="AM39" s="574">
        <f t="shared" si="34"/>
        <v>0</v>
      </c>
      <c r="AN39" s="574">
        <f t="shared" si="34"/>
        <v>0</v>
      </c>
      <c r="AO39" s="574">
        <f t="shared" si="34"/>
        <v>0</v>
      </c>
      <c r="AP39" s="574">
        <f t="shared" si="34"/>
        <v>0</v>
      </c>
      <c r="AQ39" s="574">
        <f t="shared" si="34"/>
        <v>0</v>
      </c>
      <c r="AR39" s="574">
        <f t="shared" si="34"/>
        <v>0</v>
      </c>
      <c r="AS39" s="405">
        <f t="shared" si="34"/>
        <v>0</v>
      </c>
      <c r="AT39" s="578">
        <f t="shared" si="34"/>
        <v>5433184</v>
      </c>
      <c r="AU39" s="573">
        <f t="shared" si="34"/>
        <v>4002271</v>
      </c>
      <c r="AV39" s="573">
        <f t="shared" si="34"/>
        <v>15522</v>
      </c>
      <c r="AW39" s="573">
        <f t="shared" si="34"/>
        <v>1352768</v>
      </c>
      <c r="AX39" s="573">
        <f t="shared" si="34"/>
        <v>40023</v>
      </c>
      <c r="AY39" s="573">
        <f t="shared" si="34"/>
        <v>22600</v>
      </c>
      <c r="AZ39" s="574">
        <f t="shared" si="34"/>
        <v>9.2199999999999989</v>
      </c>
      <c r="BA39" s="574">
        <f t="shared" si="34"/>
        <v>6</v>
      </c>
      <c r="BB39" s="405">
        <f t="shared" si="34"/>
        <v>3.22</v>
      </c>
    </row>
    <row r="40" spans="1:54" ht="12.95" customHeight="1" x14ac:dyDescent="0.25">
      <c r="A40" s="300">
        <v>6</v>
      </c>
      <c r="B40" s="220">
        <v>5463</v>
      </c>
      <c r="C40" s="220">
        <v>600098877</v>
      </c>
      <c r="D40" s="220">
        <v>72743786</v>
      </c>
      <c r="E40" s="219" t="s">
        <v>478</v>
      </c>
      <c r="F40" s="220">
        <v>3111</v>
      </c>
      <c r="G40" s="399" t="s">
        <v>320</v>
      </c>
      <c r="H40" s="305" t="s">
        <v>276</v>
      </c>
      <c r="I40" s="463">
        <v>5010852</v>
      </c>
      <c r="J40" s="458">
        <v>3698184</v>
      </c>
      <c r="K40" s="458">
        <v>0</v>
      </c>
      <c r="L40" s="458">
        <v>1249986</v>
      </c>
      <c r="M40" s="458">
        <v>36982</v>
      </c>
      <c r="N40" s="458">
        <v>25700</v>
      </c>
      <c r="O40" s="459">
        <v>7.9219000000000008</v>
      </c>
      <c r="P40" s="460">
        <v>6.2419000000000002</v>
      </c>
      <c r="Q40" s="469">
        <v>1.6800000000000002</v>
      </c>
      <c r="R40" s="471">
        <f t="shared" si="0"/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si="14"/>
        <v>0</v>
      </c>
      <c r="X40" s="461">
        <v>0</v>
      </c>
      <c r="Y40" s="461">
        <v>0</v>
      </c>
      <c r="Z40" s="461">
        <v>0</v>
      </c>
      <c r="AA40" s="461">
        <f t="shared" si="1"/>
        <v>0</v>
      </c>
      <c r="AB40" s="461">
        <f t="shared" si="2"/>
        <v>0</v>
      </c>
      <c r="AC40" s="69">
        <f t="shared" si="3"/>
        <v>0</v>
      </c>
      <c r="AD40" s="69">
        <f t="shared" si="4"/>
        <v>0</v>
      </c>
      <c r="AE40" s="461">
        <v>0</v>
      </c>
      <c r="AF40" s="461">
        <v>0</v>
      </c>
      <c r="AG40" s="461">
        <f t="shared" si="15"/>
        <v>0</v>
      </c>
      <c r="AH40" s="461">
        <f t="shared" si="16"/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5"/>
        <v>0</v>
      </c>
      <c r="AR40" s="462">
        <f t="shared" si="6"/>
        <v>0</v>
      </c>
      <c r="AS40" s="464">
        <f t="shared" si="7"/>
        <v>0</v>
      </c>
      <c r="AT40" s="470">
        <f>I40+AH40</f>
        <v>5010852</v>
      </c>
      <c r="AU40" s="461">
        <f>J40+W40</f>
        <v>3698184</v>
      </c>
      <c r="AV40" s="461">
        <f t="shared" ref="AV40:AV42" si="35">K40+AA40</f>
        <v>0</v>
      </c>
      <c r="AW40" s="461">
        <f t="shared" ref="AW40:AX42" si="36">L40+AC40</f>
        <v>1249986</v>
      </c>
      <c r="AX40" s="461">
        <f t="shared" si="36"/>
        <v>36982</v>
      </c>
      <c r="AY40" s="461">
        <f>N40+AG40</f>
        <v>25700</v>
      </c>
      <c r="AZ40" s="462">
        <f>O40+AS40</f>
        <v>7.9219000000000008</v>
      </c>
      <c r="BA40" s="462">
        <f t="shared" ref="BA40:BB42" si="37">P40+AQ40</f>
        <v>6.2419000000000002</v>
      </c>
      <c r="BB40" s="464">
        <f t="shared" si="37"/>
        <v>1.6800000000000002</v>
      </c>
    </row>
    <row r="41" spans="1:54" ht="12.95" customHeight="1" x14ac:dyDescent="0.25">
      <c r="A41" s="300">
        <v>6</v>
      </c>
      <c r="B41" s="220">
        <v>5463</v>
      </c>
      <c r="C41" s="220">
        <v>600098877</v>
      </c>
      <c r="D41" s="220">
        <v>72743786</v>
      </c>
      <c r="E41" s="398" t="s">
        <v>478</v>
      </c>
      <c r="F41" s="220">
        <v>3111</v>
      </c>
      <c r="G41" s="343" t="s">
        <v>307</v>
      </c>
      <c r="H41" s="305" t="s">
        <v>277</v>
      </c>
      <c r="I41" s="463">
        <v>31187</v>
      </c>
      <c r="J41" s="458">
        <v>23136</v>
      </c>
      <c r="K41" s="458">
        <v>0</v>
      </c>
      <c r="L41" s="458">
        <v>7820</v>
      </c>
      <c r="M41" s="458">
        <v>231</v>
      </c>
      <c r="N41" s="458">
        <v>0</v>
      </c>
      <c r="O41" s="459">
        <v>0.05</v>
      </c>
      <c r="P41" s="460">
        <v>0.05</v>
      </c>
      <c r="Q41" s="469">
        <v>0</v>
      </c>
      <c r="R41" s="471">
        <f t="shared" si="0"/>
        <v>0</v>
      </c>
      <c r="S41" s="461">
        <v>28871</v>
      </c>
      <c r="T41" s="461">
        <v>0</v>
      </c>
      <c r="U41" s="461">
        <v>0</v>
      </c>
      <c r="V41" s="461">
        <v>0</v>
      </c>
      <c r="W41" s="461">
        <f t="shared" si="14"/>
        <v>28871</v>
      </c>
      <c r="X41" s="461">
        <v>0</v>
      </c>
      <c r="Y41" s="461">
        <v>0</v>
      </c>
      <c r="Z41" s="461">
        <v>0</v>
      </c>
      <c r="AA41" s="461">
        <f t="shared" si="1"/>
        <v>0</v>
      </c>
      <c r="AB41" s="461">
        <f t="shared" si="2"/>
        <v>28871</v>
      </c>
      <c r="AC41" s="69">
        <f t="shared" si="3"/>
        <v>9758</v>
      </c>
      <c r="AD41" s="69">
        <f t="shared" si="4"/>
        <v>289</v>
      </c>
      <c r="AE41" s="461">
        <v>0</v>
      </c>
      <c r="AF41" s="461">
        <v>0</v>
      </c>
      <c r="AG41" s="461">
        <f t="shared" si="15"/>
        <v>0</v>
      </c>
      <c r="AH41" s="461">
        <f t="shared" si="16"/>
        <v>38918</v>
      </c>
      <c r="AI41" s="462">
        <v>0</v>
      </c>
      <c r="AJ41" s="462">
        <v>0</v>
      </c>
      <c r="AK41" s="462">
        <v>0.08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5"/>
        <v>0.08</v>
      </c>
      <c r="AR41" s="462">
        <f t="shared" si="6"/>
        <v>0</v>
      </c>
      <c r="AS41" s="464">
        <f t="shared" si="7"/>
        <v>0.08</v>
      </c>
      <c r="AT41" s="470">
        <f>I41+AH41</f>
        <v>70105</v>
      </c>
      <c r="AU41" s="461">
        <f>J41+W41</f>
        <v>52007</v>
      </c>
      <c r="AV41" s="461">
        <f t="shared" si="35"/>
        <v>0</v>
      </c>
      <c r="AW41" s="461">
        <f t="shared" si="36"/>
        <v>17578</v>
      </c>
      <c r="AX41" s="461">
        <f t="shared" si="36"/>
        <v>520</v>
      </c>
      <c r="AY41" s="461">
        <f>N41+AG41</f>
        <v>0</v>
      </c>
      <c r="AZ41" s="462">
        <f>O41+AS41</f>
        <v>0.13</v>
      </c>
      <c r="BA41" s="462">
        <f t="shared" si="37"/>
        <v>0.13</v>
      </c>
      <c r="BB41" s="464">
        <f t="shared" si="37"/>
        <v>0</v>
      </c>
    </row>
    <row r="42" spans="1:54" ht="12.95" customHeight="1" x14ac:dyDescent="0.25">
      <c r="A42" s="300">
        <v>6</v>
      </c>
      <c r="B42" s="220">
        <v>5463</v>
      </c>
      <c r="C42" s="220">
        <v>600098877</v>
      </c>
      <c r="D42" s="220">
        <v>72743786</v>
      </c>
      <c r="E42" s="398" t="s">
        <v>478</v>
      </c>
      <c r="F42" s="220">
        <v>3141</v>
      </c>
      <c r="G42" s="399" t="s">
        <v>310</v>
      </c>
      <c r="H42" s="305" t="s">
        <v>277</v>
      </c>
      <c r="I42" s="463">
        <v>675680</v>
      </c>
      <c r="J42" s="458">
        <v>499202</v>
      </c>
      <c r="K42" s="458">
        <v>0</v>
      </c>
      <c r="L42" s="458">
        <v>168730</v>
      </c>
      <c r="M42" s="458">
        <v>4992</v>
      </c>
      <c r="N42" s="458">
        <v>2756</v>
      </c>
      <c r="O42" s="459">
        <v>1.6</v>
      </c>
      <c r="P42" s="460">
        <v>0</v>
      </c>
      <c r="Q42" s="469">
        <v>1.6</v>
      </c>
      <c r="R42" s="471">
        <f t="shared" si="0"/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si="14"/>
        <v>0</v>
      </c>
      <c r="X42" s="461">
        <v>0</v>
      </c>
      <c r="Y42" s="461">
        <v>0</v>
      </c>
      <c r="Z42" s="461">
        <v>0</v>
      </c>
      <c r="AA42" s="461">
        <f t="shared" si="1"/>
        <v>0</v>
      </c>
      <c r="AB42" s="461">
        <f t="shared" si="2"/>
        <v>0</v>
      </c>
      <c r="AC42" s="69">
        <f t="shared" si="3"/>
        <v>0</v>
      </c>
      <c r="AD42" s="69">
        <f t="shared" si="4"/>
        <v>0</v>
      </c>
      <c r="AE42" s="461">
        <v>0</v>
      </c>
      <c r="AF42" s="461">
        <v>0</v>
      </c>
      <c r="AG42" s="461">
        <f t="shared" si="15"/>
        <v>0</v>
      </c>
      <c r="AH42" s="461">
        <f t="shared" si="16"/>
        <v>0</v>
      </c>
      <c r="AI42" s="462">
        <v>0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si="5"/>
        <v>0</v>
      </c>
      <c r="AR42" s="462">
        <f t="shared" si="6"/>
        <v>0</v>
      </c>
      <c r="AS42" s="464">
        <f t="shared" si="7"/>
        <v>0</v>
      </c>
      <c r="AT42" s="470">
        <f>I42+AH42</f>
        <v>675680</v>
      </c>
      <c r="AU42" s="461">
        <f>J42+W42</f>
        <v>499202</v>
      </c>
      <c r="AV42" s="461">
        <f t="shared" si="35"/>
        <v>0</v>
      </c>
      <c r="AW42" s="461">
        <f t="shared" si="36"/>
        <v>168730</v>
      </c>
      <c r="AX42" s="461">
        <f t="shared" si="36"/>
        <v>4992</v>
      </c>
      <c r="AY42" s="461">
        <f>N42+AG42</f>
        <v>2756</v>
      </c>
      <c r="AZ42" s="462">
        <f>O42+AS42</f>
        <v>1.6</v>
      </c>
      <c r="BA42" s="462">
        <f t="shared" si="37"/>
        <v>0</v>
      </c>
      <c r="BB42" s="464">
        <f t="shared" si="37"/>
        <v>1.6</v>
      </c>
    </row>
    <row r="43" spans="1:54" ht="12.95" customHeight="1" x14ac:dyDescent="0.25">
      <c r="A43" s="221">
        <v>6</v>
      </c>
      <c r="B43" s="46">
        <v>5463</v>
      </c>
      <c r="C43" s="46">
        <v>600098877</v>
      </c>
      <c r="D43" s="46">
        <v>72743786</v>
      </c>
      <c r="E43" s="400" t="s">
        <v>479</v>
      </c>
      <c r="F43" s="46"/>
      <c r="G43" s="400"/>
      <c r="H43" s="186"/>
      <c r="I43" s="575">
        <v>5717719</v>
      </c>
      <c r="J43" s="571">
        <v>4220522</v>
      </c>
      <c r="K43" s="571">
        <v>0</v>
      </c>
      <c r="L43" s="571">
        <v>1426536</v>
      </c>
      <c r="M43" s="571">
        <v>42205</v>
      </c>
      <c r="N43" s="571">
        <v>28456</v>
      </c>
      <c r="O43" s="572">
        <v>9.5719000000000012</v>
      </c>
      <c r="P43" s="572">
        <v>6.2919</v>
      </c>
      <c r="Q43" s="769">
        <v>3.2800000000000002</v>
      </c>
      <c r="R43" s="575">
        <f t="shared" ref="R43:BB43" si="38">SUM(R40:R42)</f>
        <v>0</v>
      </c>
      <c r="S43" s="571">
        <f t="shared" si="38"/>
        <v>28871</v>
      </c>
      <c r="T43" s="571">
        <f t="shared" si="38"/>
        <v>0</v>
      </c>
      <c r="U43" s="571">
        <f t="shared" si="38"/>
        <v>0</v>
      </c>
      <c r="V43" s="571">
        <f t="shared" si="38"/>
        <v>0</v>
      </c>
      <c r="W43" s="571">
        <f t="shared" si="38"/>
        <v>28871</v>
      </c>
      <c r="X43" s="571">
        <f t="shared" si="38"/>
        <v>0</v>
      </c>
      <c r="Y43" s="571">
        <f t="shared" si="38"/>
        <v>0</v>
      </c>
      <c r="Z43" s="571">
        <f t="shared" si="38"/>
        <v>0</v>
      </c>
      <c r="AA43" s="571">
        <f t="shared" si="38"/>
        <v>0</v>
      </c>
      <c r="AB43" s="571">
        <f t="shared" si="38"/>
        <v>28871</v>
      </c>
      <c r="AC43" s="571">
        <f t="shared" si="38"/>
        <v>9758</v>
      </c>
      <c r="AD43" s="571">
        <f t="shared" si="38"/>
        <v>289</v>
      </c>
      <c r="AE43" s="571">
        <f t="shared" si="38"/>
        <v>0</v>
      </c>
      <c r="AF43" s="571">
        <f t="shared" si="38"/>
        <v>0</v>
      </c>
      <c r="AG43" s="571">
        <f t="shared" si="38"/>
        <v>0</v>
      </c>
      <c r="AH43" s="571">
        <f t="shared" si="38"/>
        <v>38918</v>
      </c>
      <c r="AI43" s="572">
        <f t="shared" si="38"/>
        <v>0</v>
      </c>
      <c r="AJ43" s="572">
        <f t="shared" si="38"/>
        <v>0</v>
      </c>
      <c r="AK43" s="572">
        <f t="shared" si="38"/>
        <v>0.08</v>
      </c>
      <c r="AL43" s="572">
        <f t="shared" si="38"/>
        <v>0</v>
      </c>
      <c r="AM43" s="572">
        <f t="shared" si="38"/>
        <v>0</v>
      </c>
      <c r="AN43" s="572">
        <f t="shared" si="38"/>
        <v>0</v>
      </c>
      <c r="AO43" s="572">
        <f t="shared" si="38"/>
        <v>0</v>
      </c>
      <c r="AP43" s="572">
        <f t="shared" si="38"/>
        <v>0</v>
      </c>
      <c r="AQ43" s="572">
        <f t="shared" si="38"/>
        <v>0.08</v>
      </c>
      <c r="AR43" s="572">
        <f t="shared" si="38"/>
        <v>0</v>
      </c>
      <c r="AS43" s="401">
        <f t="shared" si="38"/>
        <v>0.08</v>
      </c>
      <c r="AT43" s="577">
        <f t="shared" si="38"/>
        <v>5756637</v>
      </c>
      <c r="AU43" s="571">
        <f t="shared" si="38"/>
        <v>4249393</v>
      </c>
      <c r="AV43" s="571">
        <f t="shared" si="38"/>
        <v>0</v>
      </c>
      <c r="AW43" s="571">
        <f t="shared" si="38"/>
        <v>1436294</v>
      </c>
      <c r="AX43" s="571">
        <f t="shared" si="38"/>
        <v>42494</v>
      </c>
      <c r="AY43" s="571">
        <f t="shared" si="38"/>
        <v>28456</v>
      </c>
      <c r="AZ43" s="572">
        <f t="shared" si="38"/>
        <v>9.6519000000000013</v>
      </c>
      <c r="BA43" s="572">
        <f t="shared" si="38"/>
        <v>6.3719000000000001</v>
      </c>
      <c r="BB43" s="401">
        <f t="shared" si="38"/>
        <v>3.2800000000000002</v>
      </c>
    </row>
    <row r="44" spans="1:54" ht="12.95" customHeight="1" x14ac:dyDescent="0.25">
      <c r="A44" s="300">
        <v>7</v>
      </c>
      <c r="B44" s="220">
        <v>5461</v>
      </c>
      <c r="C44" s="220">
        <v>600098915</v>
      </c>
      <c r="D44" s="220">
        <v>72743701</v>
      </c>
      <c r="E44" s="219" t="s">
        <v>480</v>
      </c>
      <c r="F44" s="220">
        <v>3111</v>
      </c>
      <c r="G44" s="399" t="s">
        <v>320</v>
      </c>
      <c r="H44" s="305" t="s">
        <v>276</v>
      </c>
      <c r="I44" s="463">
        <v>3300125</v>
      </c>
      <c r="J44" s="458">
        <v>2432066</v>
      </c>
      <c r="K44" s="458">
        <v>0</v>
      </c>
      <c r="L44" s="458">
        <v>822038</v>
      </c>
      <c r="M44" s="458">
        <v>24321</v>
      </c>
      <c r="N44" s="458">
        <v>21700</v>
      </c>
      <c r="O44" s="459">
        <v>5.2</v>
      </c>
      <c r="P44" s="460">
        <v>4</v>
      </c>
      <c r="Q44" s="469">
        <v>1.2000000000000002</v>
      </c>
      <c r="R44" s="471">
        <f t="shared" si="0"/>
        <v>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si="14"/>
        <v>0</v>
      </c>
      <c r="X44" s="461">
        <v>0</v>
      </c>
      <c r="Y44" s="461">
        <v>0</v>
      </c>
      <c r="Z44" s="461">
        <v>0</v>
      </c>
      <c r="AA44" s="461">
        <f t="shared" si="1"/>
        <v>0</v>
      </c>
      <c r="AB44" s="461">
        <f t="shared" si="2"/>
        <v>0</v>
      </c>
      <c r="AC44" s="69">
        <f t="shared" si="3"/>
        <v>0</v>
      </c>
      <c r="AD44" s="69">
        <f t="shared" si="4"/>
        <v>0</v>
      </c>
      <c r="AE44" s="461">
        <v>0</v>
      </c>
      <c r="AF44" s="461">
        <v>0</v>
      </c>
      <c r="AG44" s="461">
        <f t="shared" si="15"/>
        <v>0</v>
      </c>
      <c r="AH44" s="461">
        <f t="shared" si="16"/>
        <v>0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si="5"/>
        <v>0</v>
      </c>
      <c r="AR44" s="462">
        <f t="shared" si="6"/>
        <v>0</v>
      </c>
      <c r="AS44" s="464">
        <f t="shared" si="7"/>
        <v>0</v>
      </c>
      <c r="AT44" s="470">
        <f>I44+AH44</f>
        <v>3300125</v>
      </c>
      <c r="AU44" s="461">
        <f>J44+W44</f>
        <v>2432066</v>
      </c>
      <c r="AV44" s="461">
        <f t="shared" ref="AV44:AV45" si="39">K44+AA44</f>
        <v>0</v>
      </c>
      <c r="AW44" s="461">
        <f>L44+AC44</f>
        <v>822038</v>
      </c>
      <c r="AX44" s="461">
        <f>M44+AD44</f>
        <v>24321</v>
      </c>
      <c r="AY44" s="461">
        <f>N44+AG44</f>
        <v>21700</v>
      </c>
      <c r="AZ44" s="462">
        <f>O44+AS44</f>
        <v>5.2</v>
      </c>
      <c r="BA44" s="462">
        <f>P44+AQ44</f>
        <v>4</v>
      </c>
      <c r="BB44" s="464">
        <f>Q44+AR44</f>
        <v>1.2000000000000002</v>
      </c>
    </row>
    <row r="45" spans="1:54" ht="12.95" customHeight="1" x14ac:dyDescent="0.25">
      <c r="A45" s="300">
        <v>7</v>
      </c>
      <c r="B45" s="407">
        <v>5461</v>
      </c>
      <c r="C45" s="407">
        <v>600098915</v>
      </c>
      <c r="D45" s="407">
        <v>72743701</v>
      </c>
      <c r="E45" s="406" t="s">
        <v>480</v>
      </c>
      <c r="F45" s="407">
        <v>3141</v>
      </c>
      <c r="G45" s="399" t="s">
        <v>310</v>
      </c>
      <c r="H45" s="305" t="s">
        <v>277</v>
      </c>
      <c r="I45" s="463">
        <v>585255</v>
      </c>
      <c r="J45" s="458">
        <v>432507</v>
      </c>
      <c r="K45" s="458">
        <v>0</v>
      </c>
      <c r="L45" s="458">
        <v>146187</v>
      </c>
      <c r="M45" s="458">
        <v>4325</v>
      </c>
      <c r="N45" s="458">
        <v>2236</v>
      </c>
      <c r="O45" s="459">
        <v>1.39</v>
      </c>
      <c r="P45" s="460">
        <v>0</v>
      </c>
      <c r="Q45" s="469">
        <v>1.39</v>
      </c>
      <c r="R45" s="471">
        <f t="shared" si="0"/>
        <v>0</v>
      </c>
      <c r="S45" s="461">
        <v>0</v>
      </c>
      <c r="T45" s="461">
        <v>0</v>
      </c>
      <c r="U45" s="461">
        <v>0</v>
      </c>
      <c r="V45" s="461">
        <v>0</v>
      </c>
      <c r="W45" s="461">
        <f t="shared" si="14"/>
        <v>0</v>
      </c>
      <c r="X45" s="461">
        <v>0</v>
      </c>
      <c r="Y45" s="461">
        <v>0</v>
      </c>
      <c r="Z45" s="461">
        <v>0</v>
      </c>
      <c r="AA45" s="461">
        <f t="shared" si="1"/>
        <v>0</v>
      </c>
      <c r="AB45" s="461">
        <f t="shared" si="2"/>
        <v>0</v>
      </c>
      <c r="AC45" s="69">
        <f t="shared" si="3"/>
        <v>0</v>
      </c>
      <c r="AD45" s="69">
        <f t="shared" si="4"/>
        <v>0</v>
      </c>
      <c r="AE45" s="461">
        <v>0</v>
      </c>
      <c r="AF45" s="461">
        <v>0</v>
      </c>
      <c r="AG45" s="461">
        <f t="shared" si="15"/>
        <v>0</v>
      </c>
      <c r="AH45" s="461">
        <f t="shared" si="16"/>
        <v>0</v>
      </c>
      <c r="AI45" s="462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5"/>
        <v>0</v>
      </c>
      <c r="AR45" s="462">
        <f t="shared" si="6"/>
        <v>0</v>
      </c>
      <c r="AS45" s="464">
        <f t="shared" si="7"/>
        <v>0</v>
      </c>
      <c r="AT45" s="470">
        <f>I45+AH45</f>
        <v>585255</v>
      </c>
      <c r="AU45" s="461">
        <f>J45+W45</f>
        <v>432507</v>
      </c>
      <c r="AV45" s="461">
        <f t="shared" si="39"/>
        <v>0</v>
      </c>
      <c r="AW45" s="461">
        <f>L45+AC45</f>
        <v>146187</v>
      </c>
      <c r="AX45" s="461">
        <f>M45+AD45</f>
        <v>4325</v>
      </c>
      <c r="AY45" s="461">
        <f>N45+AG45</f>
        <v>2236</v>
      </c>
      <c r="AZ45" s="462">
        <f>O45+AS45</f>
        <v>1.39</v>
      </c>
      <c r="BA45" s="462">
        <f>P45+AQ45</f>
        <v>0</v>
      </c>
      <c r="BB45" s="464">
        <f>Q45+AR45</f>
        <v>1.39</v>
      </c>
    </row>
    <row r="46" spans="1:54" ht="12.95" customHeight="1" x14ac:dyDescent="0.25">
      <c r="A46" s="221">
        <v>7</v>
      </c>
      <c r="B46" s="48">
        <v>5461</v>
      </c>
      <c r="C46" s="48">
        <v>600098915</v>
      </c>
      <c r="D46" s="48">
        <v>72743701</v>
      </c>
      <c r="E46" s="412" t="s">
        <v>481</v>
      </c>
      <c r="F46" s="48"/>
      <c r="G46" s="412"/>
      <c r="H46" s="188"/>
      <c r="I46" s="537">
        <v>3885380</v>
      </c>
      <c r="J46" s="533">
        <v>2864573</v>
      </c>
      <c r="K46" s="533">
        <v>0</v>
      </c>
      <c r="L46" s="533">
        <v>968225</v>
      </c>
      <c r="M46" s="533">
        <v>28646</v>
      </c>
      <c r="N46" s="533">
        <v>23936</v>
      </c>
      <c r="O46" s="534">
        <v>6.59</v>
      </c>
      <c r="P46" s="534">
        <v>4</v>
      </c>
      <c r="Q46" s="727">
        <v>2.59</v>
      </c>
      <c r="R46" s="537">
        <f t="shared" ref="R46:BB46" si="40">SUM(R44:R45)</f>
        <v>0</v>
      </c>
      <c r="S46" s="533">
        <f t="shared" si="40"/>
        <v>0</v>
      </c>
      <c r="T46" s="533">
        <f t="shared" si="40"/>
        <v>0</v>
      </c>
      <c r="U46" s="533">
        <f t="shared" si="40"/>
        <v>0</v>
      </c>
      <c r="V46" s="533">
        <f t="shared" si="40"/>
        <v>0</v>
      </c>
      <c r="W46" s="533">
        <f t="shared" si="40"/>
        <v>0</v>
      </c>
      <c r="X46" s="533">
        <f t="shared" si="40"/>
        <v>0</v>
      </c>
      <c r="Y46" s="533">
        <f t="shared" si="40"/>
        <v>0</v>
      </c>
      <c r="Z46" s="533">
        <f t="shared" si="40"/>
        <v>0</v>
      </c>
      <c r="AA46" s="533">
        <f t="shared" si="40"/>
        <v>0</v>
      </c>
      <c r="AB46" s="533">
        <f t="shared" si="40"/>
        <v>0</v>
      </c>
      <c r="AC46" s="533">
        <f t="shared" si="40"/>
        <v>0</v>
      </c>
      <c r="AD46" s="533">
        <f t="shared" si="40"/>
        <v>0</v>
      </c>
      <c r="AE46" s="533">
        <f t="shared" si="40"/>
        <v>0</v>
      </c>
      <c r="AF46" s="533">
        <f t="shared" si="40"/>
        <v>0</v>
      </c>
      <c r="AG46" s="533">
        <f t="shared" si="40"/>
        <v>0</v>
      </c>
      <c r="AH46" s="533">
        <f t="shared" si="40"/>
        <v>0</v>
      </c>
      <c r="AI46" s="534">
        <f t="shared" si="40"/>
        <v>0</v>
      </c>
      <c r="AJ46" s="534">
        <f t="shared" si="40"/>
        <v>0</v>
      </c>
      <c r="AK46" s="534">
        <f t="shared" si="40"/>
        <v>0</v>
      </c>
      <c r="AL46" s="534">
        <f t="shared" si="40"/>
        <v>0</v>
      </c>
      <c r="AM46" s="534">
        <f t="shared" si="40"/>
        <v>0</v>
      </c>
      <c r="AN46" s="534">
        <f t="shared" si="40"/>
        <v>0</v>
      </c>
      <c r="AO46" s="534">
        <f t="shared" si="40"/>
        <v>0</v>
      </c>
      <c r="AP46" s="534">
        <f t="shared" si="40"/>
        <v>0</v>
      </c>
      <c r="AQ46" s="534">
        <f t="shared" si="40"/>
        <v>0</v>
      </c>
      <c r="AR46" s="534">
        <f t="shared" si="40"/>
        <v>0</v>
      </c>
      <c r="AS46" s="299">
        <f t="shared" si="40"/>
        <v>0</v>
      </c>
      <c r="AT46" s="539">
        <f t="shared" si="40"/>
        <v>3885380</v>
      </c>
      <c r="AU46" s="533">
        <f t="shared" si="40"/>
        <v>2864573</v>
      </c>
      <c r="AV46" s="533">
        <f t="shared" si="40"/>
        <v>0</v>
      </c>
      <c r="AW46" s="533">
        <f t="shared" si="40"/>
        <v>968225</v>
      </c>
      <c r="AX46" s="533">
        <f t="shared" si="40"/>
        <v>28646</v>
      </c>
      <c r="AY46" s="533">
        <f t="shared" si="40"/>
        <v>23936</v>
      </c>
      <c r="AZ46" s="534">
        <f t="shared" si="40"/>
        <v>6.59</v>
      </c>
      <c r="BA46" s="534">
        <f t="shared" si="40"/>
        <v>4</v>
      </c>
      <c r="BB46" s="299">
        <f t="shared" si="40"/>
        <v>2.59</v>
      </c>
    </row>
    <row r="47" spans="1:54" ht="12.95" customHeight="1" x14ac:dyDescent="0.25">
      <c r="A47" s="300">
        <v>8</v>
      </c>
      <c r="B47" s="396">
        <v>5466</v>
      </c>
      <c r="C47" s="396">
        <v>600098885</v>
      </c>
      <c r="D47" s="396">
        <v>72743794</v>
      </c>
      <c r="E47" s="397" t="s">
        <v>482</v>
      </c>
      <c r="F47" s="396">
        <v>3111</v>
      </c>
      <c r="G47" s="399" t="s">
        <v>320</v>
      </c>
      <c r="H47" s="305" t="s">
        <v>276</v>
      </c>
      <c r="I47" s="463">
        <v>8815983</v>
      </c>
      <c r="J47" s="458">
        <v>6503355</v>
      </c>
      <c r="K47" s="458">
        <v>0</v>
      </c>
      <c r="L47" s="458">
        <v>2198134</v>
      </c>
      <c r="M47" s="458">
        <v>65034</v>
      </c>
      <c r="N47" s="458">
        <v>49460</v>
      </c>
      <c r="O47" s="459">
        <v>13.07</v>
      </c>
      <c r="P47" s="460">
        <v>10</v>
      </c>
      <c r="Q47" s="469">
        <v>3.0700000000000003</v>
      </c>
      <c r="R47" s="471">
        <f t="shared" si="0"/>
        <v>-32800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4"/>
        <v>-32800</v>
      </c>
      <c r="X47" s="461">
        <v>32800</v>
      </c>
      <c r="Y47" s="461">
        <v>0</v>
      </c>
      <c r="Z47" s="461">
        <v>0</v>
      </c>
      <c r="AA47" s="461">
        <f t="shared" si="1"/>
        <v>32800</v>
      </c>
      <c r="AB47" s="461">
        <f t="shared" si="2"/>
        <v>0</v>
      </c>
      <c r="AC47" s="69">
        <f t="shared" si="3"/>
        <v>0</v>
      </c>
      <c r="AD47" s="69">
        <f t="shared" si="4"/>
        <v>-328</v>
      </c>
      <c r="AE47" s="461">
        <v>0</v>
      </c>
      <c r="AF47" s="461">
        <v>0</v>
      </c>
      <c r="AG47" s="461">
        <f t="shared" si="15"/>
        <v>0</v>
      </c>
      <c r="AH47" s="461">
        <f t="shared" si="16"/>
        <v>-328</v>
      </c>
      <c r="AI47" s="462">
        <v>-0.02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5"/>
        <v>-0.02</v>
      </c>
      <c r="AR47" s="462">
        <f t="shared" si="6"/>
        <v>0</v>
      </c>
      <c r="AS47" s="464">
        <f t="shared" si="7"/>
        <v>-0.02</v>
      </c>
      <c r="AT47" s="470">
        <f>I47+AH47</f>
        <v>8815655</v>
      </c>
      <c r="AU47" s="461">
        <f>J47+W47</f>
        <v>6470555</v>
      </c>
      <c r="AV47" s="461">
        <f t="shared" ref="AV47:AV49" si="41">K47+AA47</f>
        <v>32800</v>
      </c>
      <c r="AW47" s="461">
        <f t="shared" ref="AW47:AX49" si="42">L47+AC47</f>
        <v>2198134</v>
      </c>
      <c r="AX47" s="461">
        <f t="shared" si="42"/>
        <v>64706</v>
      </c>
      <c r="AY47" s="461">
        <f>N47+AG47</f>
        <v>49460</v>
      </c>
      <c r="AZ47" s="462">
        <f>O47+AS47</f>
        <v>13.05</v>
      </c>
      <c r="BA47" s="462">
        <f t="shared" ref="BA47:BB49" si="43">P47+AQ47</f>
        <v>9.98</v>
      </c>
      <c r="BB47" s="464">
        <f t="shared" si="43"/>
        <v>3.0700000000000003</v>
      </c>
    </row>
    <row r="48" spans="1:54" ht="12.95" customHeight="1" x14ac:dyDescent="0.25">
      <c r="A48" s="300">
        <v>8</v>
      </c>
      <c r="B48" s="396">
        <v>5466</v>
      </c>
      <c r="C48" s="396">
        <v>600098885</v>
      </c>
      <c r="D48" s="396">
        <v>72743794</v>
      </c>
      <c r="E48" s="397" t="s">
        <v>482</v>
      </c>
      <c r="F48" s="396">
        <v>3111</v>
      </c>
      <c r="G48" s="351" t="s">
        <v>308</v>
      </c>
      <c r="H48" s="305" t="s">
        <v>276</v>
      </c>
      <c r="I48" s="463">
        <v>259358</v>
      </c>
      <c r="J48" s="458">
        <v>192402</v>
      </c>
      <c r="K48" s="458">
        <v>0</v>
      </c>
      <c r="L48" s="458">
        <v>65032</v>
      </c>
      <c r="M48" s="458">
        <v>1924</v>
      </c>
      <c r="N48" s="458">
        <v>0</v>
      </c>
      <c r="O48" s="459">
        <v>0.5</v>
      </c>
      <c r="P48" s="460">
        <v>0.5</v>
      </c>
      <c r="Q48" s="469">
        <v>0</v>
      </c>
      <c r="R48" s="471">
        <f t="shared" si="0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4"/>
        <v>0</v>
      </c>
      <c r="X48" s="461">
        <v>0</v>
      </c>
      <c r="Y48" s="461">
        <v>0</v>
      </c>
      <c r="Z48" s="461">
        <v>0</v>
      </c>
      <c r="AA48" s="461">
        <f t="shared" si="1"/>
        <v>0</v>
      </c>
      <c r="AB48" s="461">
        <f t="shared" si="2"/>
        <v>0</v>
      </c>
      <c r="AC48" s="69">
        <f t="shared" si="3"/>
        <v>0</v>
      </c>
      <c r="AD48" s="69">
        <f t="shared" si="4"/>
        <v>0</v>
      </c>
      <c r="AE48" s="461">
        <v>0</v>
      </c>
      <c r="AF48" s="461">
        <v>0</v>
      </c>
      <c r="AG48" s="461">
        <f t="shared" si="15"/>
        <v>0</v>
      </c>
      <c r="AH48" s="461">
        <f t="shared" si="16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5"/>
        <v>0</v>
      </c>
      <c r="AR48" s="462">
        <f t="shared" si="6"/>
        <v>0</v>
      </c>
      <c r="AS48" s="464">
        <f t="shared" si="7"/>
        <v>0</v>
      </c>
      <c r="AT48" s="470">
        <f>I48+AH48</f>
        <v>259358</v>
      </c>
      <c r="AU48" s="461">
        <f>J48+W48</f>
        <v>192402</v>
      </c>
      <c r="AV48" s="461">
        <f t="shared" si="41"/>
        <v>0</v>
      </c>
      <c r="AW48" s="461">
        <f t="shared" si="42"/>
        <v>65032</v>
      </c>
      <c r="AX48" s="461">
        <f t="shared" si="42"/>
        <v>1924</v>
      </c>
      <c r="AY48" s="461">
        <f>N48+AG48</f>
        <v>0</v>
      </c>
      <c r="AZ48" s="462">
        <f>O48+AS48</f>
        <v>0.5</v>
      </c>
      <c r="BA48" s="462">
        <f t="shared" si="43"/>
        <v>0.5</v>
      </c>
      <c r="BB48" s="464">
        <f t="shared" si="43"/>
        <v>0</v>
      </c>
    </row>
    <row r="49" spans="1:54" ht="12.95" customHeight="1" x14ac:dyDescent="0.25">
      <c r="A49" s="300">
        <v>8</v>
      </c>
      <c r="B49" s="220">
        <v>5466</v>
      </c>
      <c r="C49" s="220">
        <v>600098885</v>
      </c>
      <c r="D49" s="220">
        <v>72743794</v>
      </c>
      <c r="E49" s="398" t="s">
        <v>482</v>
      </c>
      <c r="F49" s="220">
        <v>3141</v>
      </c>
      <c r="G49" s="399" t="s">
        <v>310</v>
      </c>
      <c r="H49" s="305" t="s">
        <v>277</v>
      </c>
      <c r="I49" s="463">
        <v>1066361</v>
      </c>
      <c r="J49" s="458">
        <v>737466</v>
      </c>
      <c r="K49" s="458">
        <v>50000</v>
      </c>
      <c r="L49" s="458">
        <v>266164</v>
      </c>
      <c r="M49" s="458">
        <v>7375</v>
      </c>
      <c r="N49" s="458">
        <v>5356</v>
      </c>
      <c r="O49" s="459">
        <v>2.4699999999999998</v>
      </c>
      <c r="P49" s="460">
        <v>0</v>
      </c>
      <c r="Q49" s="469">
        <v>2.4699999999999998</v>
      </c>
      <c r="R49" s="471">
        <f t="shared" si="0"/>
        <v>50000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si="14"/>
        <v>50000</v>
      </c>
      <c r="X49" s="461">
        <v>-50000</v>
      </c>
      <c r="Y49" s="461">
        <v>0</v>
      </c>
      <c r="Z49" s="461">
        <v>0</v>
      </c>
      <c r="AA49" s="461">
        <f t="shared" si="1"/>
        <v>-50000</v>
      </c>
      <c r="AB49" s="461">
        <f t="shared" si="2"/>
        <v>0</v>
      </c>
      <c r="AC49" s="69">
        <f t="shared" si="3"/>
        <v>0</v>
      </c>
      <c r="AD49" s="69">
        <f t="shared" si="4"/>
        <v>500</v>
      </c>
      <c r="AE49" s="461">
        <v>0</v>
      </c>
      <c r="AF49" s="461">
        <v>0</v>
      </c>
      <c r="AG49" s="461">
        <f t="shared" si="15"/>
        <v>0</v>
      </c>
      <c r="AH49" s="461">
        <f t="shared" si="16"/>
        <v>500</v>
      </c>
      <c r="AI49" s="462">
        <v>0</v>
      </c>
      <c r="AJ49" s="462">
        <v>0.06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si="5"/>
        <v>0</v>
      </c>
      <c r="AR49" s="462">
        <f t="shared" si="6"/>
        <v>0.06</v>
      </c>
      <c r="AS49" s="464">
        <f t="shared" si="7"/>
        <v>0.06</v>
      </c>
      <c r="AT49" s="470">
        <f>I49+AH49</f>
        <v>1066861</v>
      </c>
      <c r="AU49" s="461">
        <f>J49+W49</f>
        <v>787466</v>
      </c>
      <c r="AV49" s="461">
        <f t="shared" si="41"/>
        <v>0</v>
      </c>
      <c r="AW49" s="461">
        <f t="shared" si="42"/>
        <v>266164</v>
      </c>
      <c r="AX49" s="461">
        <f t="shared" si="42"/>
        <v>7875</v>
      </c>
      <c r="AY49" s="461">
        <f>N49+AG49</f>
        <v>5356</v>
      </c>
      <c r="AZ49" s="462">
        <f>O49+AS49</f>
        <v>2.5299999999999998</v>
      </c>
      <c r="BA49" s="462">
        <f t="shared" si="43"/>
        <v>0</v>
      </c>
      <c r="BB49" s="464">
        <f t="shared" si="43"/>
        <v>2.5299999999999998</v>
      </c>
    </row>
    <row r="50" spans="1:54" ht="12.95" customHeight="1" x14ac:dyDescent="0.25">
      <c r="A50" s="221">
        <v>8</v>
      </c>
      <c r="B50" s="46">
        <v>5466</v>
      </c>
      <c r="C50" s="46">
        <v>600098885</v>
      </c>
      <c r="D50" s="46">
        <v>72743794</v>
      </c>
      <c r="E50" s="400" t="s">
        <v>483</v>
      </c>
      <c r="F50" s="46"/>
      <c r="G50" s="400"/>
      <c r="H50" s="186"/>
      <c r="I50" s="537">
        <v>10141702</v>
      </c>
      <c r="J50" s="533">
        <v>7433223</v>
      </c>
      <c r="K50" s="533">
        <v>50000</v>
      </c>
      <c r="L50" s="533">
        <v>2529330</v>
      </c>
      <c r="M50" s="533">
        <v>74333</v>
      </c>
      <c r="N50" s="533">
        <v>54816</v>
      </c>
      <c r="O50" s="534">
        <v>16.04</v>
      </c>
      <c r="P50" s="534">
        <v>10.5</v>
      </c>
      <c r="Q50" s="727">
        <v>5.54</v>
      </c>
      <c r="R50" s="537">
        <f t="shared" ref="R50:BB50" si="44">SUM(R47:R49)</f>
        <v>17200</v>
      </c>
      <c r="S50" s="533">
        <f t="shared" si="44"/>
        <v>0</v>
      </c>
      <c r="T50" s="533">
        <f t="shared" si="44"/>
        <v>0</v>
      </c>
      <c r="U50" s="533">
        <f t="shared" si="44"/>
        <v>0</v>
      </c>
      <c r="V50" s="533">
        <f t="shared" si="44"/>
        <v>0</v>
      </c>
      <c r="W50" s="533">
        <f t="shared" si="44"/>
        <v>17200</v>
      </c>
      <c r="X50" s="533">
        <f t="shared" si="44"/>
        <v>-17200</v>
      </c>
      <c r="Y50" s="533">
        <f t="shared" si="44"/>
        <v>0</v>
      </c>
      <c r="Z50" s="533">
        <f t="shared" si="44"/>
        <v>0</v>
      </c>
      <c r="AA50" s="533">
        <f t="shared" si="44"/>
        <v>-17200</v>
      </c>
      <c r="AB50" s="533">
        <f t="shared" si="44"/>
        <v>0</v>
      </c>
      <c r="AC50" s="533">
        <f t="shared" si="44"/>
        <v>0</v>
      </c>
      <c r="AD50" s="533">
        <f t="shared" si="44"/>
        <v>172</v>
      </c>
      <c r="AE50" s="533">
        <f t="shared" si="44"/>
        <v>0</v>
      </c>
      <c r="AF50" s="533">
        <f t="shared" si="44"/>
        <v>0</v>
      </c>
      <c r="AG50" s="533">
        <f t="shared" si="44"/>
        <v>0</v>
      </c>
      <c r="AH50" s="533">
        <f t="shared" si="44"/>
        <v>172</v>
      </c>
      <c r="AI50" s="534">
        <f t="shared" si="44"/>
        <v>-0.02</v>
      </c>
      <c r="AJ50" s="534">
        <f t="shared" si="44"/>
        <v>0.06</v>
      </c>
      <c r="AK50" s="534">
        <f t="shared" si="44"/>
        <v>0</v>
      </c>
      <c r="AL50" s="534">
        <f t="shared" si="44"/>
        <v>0</v>
      </c>
      <c r="AM50" s="534">
        <f t="shared" si="44"/>
        <v>0</v>
      </c>
      <c r="AN50" s="534">
        <f t="shared" si="44"/>
        <v>0</v>
      </c>
      <c r="AO50" s="534">
        <f t="shared" si="44"/>
        <v>0</v>
      </c>
      <c r="AP50" s="534">
        <f t="shared" si="44"/>
        <v>0</v>
      </c>
      <c r="AQ50" s="534">
        <f t="shared" si="44"/>
        <v>-0.02</v>
      </c>
      <c r="AR50" s="534">
        <f t="shared" si="44"/>
        <v>0.06</v>
      </c>
      <c r="AS50" s="299">
        <f t="shared" si="44"/>
        <v>3.9999999999999994E-2</v>
      </c>
      <c r="AT50" s="539">
        <f t="shared" si="44"/>
        <v>10141874</v>
      </c>
      <c r="AU50" s="533">
        <f t="shared" si="44"/>
        <v>7450423</v>
      </c>
      <c r="AV50" s="533">
        <f t="shared" si="44"/>
        <v>32800</v>
      </c>
      <c r="AW50" s="533">
        <f t="shared" si="44"/>
        <v>2529330</v>
      </c>
      <c r="AX50" s="533">
        <f t="shared" si="44"/>
        <v>74505</v>
      </c>
      <c r="AY50" s="533">
        <f t="shared" si="44"/>
        <v>54816</v>
      </c>
      <c r="AZ50" s="534">
        <f t="shared" si="44"/>
        <v>16.080000000000002</v>
      </c>
      <c r="BA50" s="534">
        <f t="shared" si="44"/>
        <v>10.48</v>
      </c>
      <c r="BB50" s="299">
        <f t="shared" si="44"/>
        <v>5.6</v>
      </c>
    </row>
    <row r="51" spans="1:54" ht="12.95" customHeight="1" x14ac:dyDescent="0.25">
      <c r="A51" s="300">
        <v>9</v>
      </c>
      <c r="B51" s="220">
        <v>5702</v>
      </c>
      <c r="C51" s="220">
        <v>600099547</v>
      </c>
      <c r="D51" s="220">
        <v>855022</v>
      </c>
      <c r="E51" s="397" t="s">
        <v>484</v>
      </c>
      <c r="F51" s="408">
        <v>3233</v>
      </c>
      <c r="G51" s="397" t="s">
        <v>402</v>
      </c>
      <c r="H51" s="305" t="s">
        <v>277</v>
      </c>
      <c r="I51" s="463">
        <v>4179277</v>
      </c>
      <c r="J51" s="458">
        <v>3095504</v>
      </c>
      <c r="K51" s="458">
        <v>0</v>
      </c>
      <c r="L51" s="458">
        <v>1046280</v>
      </c>
      <c r="M51" s="458">
        <v>30955</v>
      </c>
      <c r="N51" s="458">
        <v>6538</v>
      </c>
      <c r="O51" s="459">
        <v>7.1499999999999995</v>
      </c>
      <c r="P51" s="460">
        <v>4.2699999999999996</v>
      </c>
      <c r="Q51" s="469">
        <v>2.88</v>
      </c>
      <c r="R51" s="471">
        <f t="shared" si="0"/>
        <v>-120000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4"/>
        <v>-120000</v>
      </c>
      <c r="X51" s="461">
        <v>120000</v>
      </c>
      <c r="Y51" s="461">
        <v>0</v>
      </c>
      <c r="Z51" s="461">
        <v>0</v>
      </c>
      <c r="AA51" s="461">
        <f t="shared" si="1"/>
        <v>120000</v>
      </c>
      <c r="AB51" s="461">
        <f t="shared" si="2"/>
        <v>0</v>
      </c>
      <c r="AC51" s="69">
        <f t="shared" si="3"/>
        <v>0</v>
      </c>
      <c r="AD51" s="69">
        <f t="shared" si="4"/>
        <v>-1200</v>
      </c>
      <c r="AE51" s="461">
        <v>0</v>
      </c>
      <c r="AF51" s="461">
        <v>0</v>
      </c>
      <c r="AG51" s="461">
        <f t="shared" si="15"/>
        <v>0</v>
      </c>
      <c r="AH51" s="461">
        <f t="shared" si="16"/>
        <v>-1200</v>
      </c>
      <c r="AI51" s="462">
        <v>-0.23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5"/>
        <v>-0.23</v>
      </c>
      <c r="AR51" s="462">
        <f t="shared" si="6"/>
        <v>0</v>
      </c>
      <c r="AS51" s="464">
        <f t="shared" si="7"/>
        <v>-0.23</v>
      </c>
      <c r="AT51" s="470">
        <f>I51+AH51</f>
        <v>4178077</v>
      </c>
      <c r="AU51" s="461">
        <f>J51+W51</f>
        <v>2975504</v>
      </c>
      <c r="AV51" s="461">
        <f>K51+AA51</f>
        <v>120000</v>
      </c>
      <c r="AW51" s="461">
        <f>L51+AC51</f>
        <v>1046280</v>
      </c>
      <c r="AX51" s="461">
        <f>M51+AD51</f>
        <v>29755</v>
      </c>
      <c r="AY51" s="461">
        <f>N51+AG51</f>
        <v>6538</v>
      </c>
      <c r="AZ51" s="462">
        <f>O51+AS51</f>
        <v>6.919999999999999</v>
      </c>
      <c r="BA51" s="462">
        <f>P51+AQ51</f>
        <v>4.0399999999999991</v>
      </c>
      <c r="BB51" s="464">
        <f>Q51+AR51</f>
        <v>2.88</v>
      </c>
    </row>
    <row r="52" spans="1:54" ht="12.95" customHeight="1" x14ac:dyDescent="0.25">
      <c r="A52" s="221">
        <v>9</v>
      </c>
      <c r="B52" s="46">
        <v>5702</v>
      </c>
      <c r="C52" s="46">
        <v>600099547</v>
      </c>
      <c r="D52" s="46">
        <v>855022</v>
      </c>
      <c r="E52" s="409" t="s">
        <v>485</v>
      </c>
      <c r="F52" s="410"/>
      <c r="G52" s="409"/>
      <c r="H52" s="411"/>
      <c r="I52" s="575">
        <v>4179277</v>
      </c>
      <c r="J52" s="571">
        <v>3095504</v>
      </c>
      <c r="K52" s="571">
        <v>0</v>
      </c>
      <c r="L52" s="571">
        <v>1046280</v>
      </c>
      <c r="M52" s="571">
        <v>30955</v>
      </c>
      <c r="N52" s="571">
        <v>6538</v>
      </c>
      <c r="O52" s="572">
        <v>7.1499999999999995</v>
      </c>
      <c r="P52" s="572">
        <v>4.2699999999999996</v>
      </c>
      <c r="Q52" s="769">
        <v>2.88</v>
      </c>
      <c r="R52" s="575">
        <f t="shared" ref="R52:BB52" si="45">SUM(R51)</f>
        <v>-120000</v>
      </c>
      <c r="S52" s="571">
        <f t="shared" si="45"/>
        <v>0</v>
      </c>
      <c r="T52" s="571">
        <f t="shared" si="45"/>
        <v>0</v>
      </c>
      <c r="U52" s="571">
        <f t="shared" si="45"/>
        <v>0</v>
      </c>
      <c r="V52" s="571">
        <f t="shared" si="45"/>
        <v>0</v>
      </c>
      <c r="W52" s="571">
        <f t="shared" si="45"/>
        <v>-120000</v>
      </c>
      <c r="X52" s="571">
        <f t="shared" si="45"/>
        <v>120000</v>
      </c>
      <c r="Y52" s="571">
        <f t="shared" si="45"/>
        <v>0</v>
      </c>
      <c r="Z52" s="571">
        <f t="shared" si="45"/>
        <v>0</v>
      </c>
      <c r="AA52" s="571">
        <f t="shared" si="45"/>
        <v>120000</v>
      </c>
      <c r="AB52" s="571">
        <f t="shared" si="45"/>
        <v>0</v>
      </c>
      <c r="AC52" s="571">
        <f t="shared" si="45"/>
        <v>0</v>
      </c>
      <c r="AD52" s="571">
        <f t="shared" si="45"/>
        <v>-1200</v>
      </c>
      <c r="AE52" s="571">
        <f t="shared" si="45"/>
        <v>0</v>
      </c>
      <c r="AF52" s="571">
        <f t="shared" si="45"/>
        <v>0</v>
      </c>
      <c r="AG52" s="571">
        <f t="shared" si="45"/>
        <v>0</v>
      </c>
      <c r="AH52" s="571">
        <f t="shared" si="45"/>
        <v>-1200</v>
      </c>
      <c r="AI52" s="572">
        <f t="shared" si="45"/>
        <v>-0.23</v>
      </c>
      <c r="AJ52" s="572">
        <f t="shared" si="45"/>
        <v>0</v>
      </c>
      <c r="AK52" s="572">
        <f t="shared" si="45"/>
        <v>0</v>
      </c>
      <c r="AL52" s="572">
        <f t="shared" si="45"/>
        <v>0</v>
      </c>
      <c r="AM52" s="572">
        <f t="shared" si="45"/>
        <v>0</v>
      </c>
      <c r="AN52" s="572">
        <f t="shared" si="45"/>
        <v>0</v>
      </c>
      <c r="AO52" s="572">
        <f t="shared" si="45"/>
        <v>0</v>
      </c>
      <c r="AP52" s="572">
        <f t="shared" si="45"/>
        <v>0</v>
      </c>
      <c r="AQ52" s="572">
        <f t="shared" si="45"/>
        <v>-0.23</v>
      </c>
      <c r="AR52" s="572">
        <f t="shared" si="45"/>
        <v>0</v>
      </c>
      <c r="AS52" s="401">
        <f t="shared" si="45"/>
        <v>-0.23</v>
      </c>
      <c r="AT52" s="577">
        <f t="shared" si="45"/>
        <v>4178077</v>
      </c>
      <c r="AU52" s="571">
        <f t="shared" si="45"/>
        <v>2975504</v>
      </c>
      <c r="AV52" s="571">
        <f t="shared" si="45"/>
        <v>120000</v>
      </c>
      <c r="AW52" s="571">
        <f t="shared" si="45"/>
        <v>1046280</v>
      </c>
      <c r="AX52" s="571">
        <f t="shared" si="45"/>
        <v>29755</v>
      </c>
      <c r="AY52" s="571">
        <f t="shared" si="45"/>
        <v>6538</v>
      </c>
      <c r="AZ52" s="572">
        <f t="shared" si="45"/>
        <v>6.919999999999999</v>
      </c>
      <c r="BA52" s="572">
        <f t="shared" si="45"/>
        <v>4.0399999999999991</v>
      </c>
      <c r="BB52" s="401">
        <f t="shared" si="45"/>
        <v>2.88</v>
      </c>
    </row>
    <row r="53" spans="1:54" ht="12.95" customHeight="1" x14ac:dyDescent="0.25">
      <c r="A53" s="300">
        <v>10</v>
      </c>
      <c r="B53" s="220">
        <v>5458</v>
      </c>
      <c r="C53" s="220">
        <v>600099288</v>
      </c>
      <c r="D53" s="220">
        <v>856126</v>
      </c>
      <c r="E53" s="398" t="s">
        <v>486</v>
      </c>
      <c r="F53" s="220">
        <v>3113</v>
      </c>
      <c r="G53" s="398" t="s">
        <v>324</v>
      </c>
      <c r="H53" s="305" t="s">
        <v>276</v>
      </c>
      <c r="I53" s="463">
        <v>39776901</v>
      </c>
      <c r="J53" s="458">
        <v>28713357</v>
      </c>
      <c r="K53" s="458">
        <v>250000</v>
      </c>
      <c r="L53" s="458">
        <v>9789615</v>
      </c>
      <c r="M53" s="458">
        <v>287134</v>
      </c>
      <c r="N53" s="458">
        <v>736795</v>
      </c>
      <c r="O53" s="459">
        <v>46.248699999999999</v>
      </c>
      <c r="P53" s="460">
        <v>37.8187</v>
      </c>
      <c r="Q53" s="469">
        <v>8.43</v>
      </c>
      <c r="R53" s="471">
        <f t="shared" si="0"/>
        <v>120000</v>
      </c>
      <c r="S53" s="461">
        <v>0</v>
      </c>
      <c r="T53" s="461">
        <v>0</v>
      </c>
      <c r="U53" s="461">
        <v>0</v>
      </c>
      <c r="V53" s="461">
        <v>0</v>
      </c>
      <c r="W53" s="461">
        <f t="shared" si="14"/>
        <v>120000</v>
      </c>
      <c r="X53" s="461">
        <v>-120000</v>
      </c>
      <c r="Y53" s="461">
        <v>0</v>
      </c>
      <c r="Z53" s="461">
        <v>0</v>
      </c>
      <c r="AA53" s="461">
        <f t="shared" si="1"/>
        <v>-120000</v>
      </c>
      <c r="AB53" s="461">
        <f t="shared" si="2"/>
        <v>0</v>
      </c>
      <c r="AC53" s="69">
        <f t="shared" si="3"/>
        <v>0</v>
      </c>
      <c r="AD53" s="69">
        <f t="shared" si="4"/>
        <v>1200</v>
      </c>
      <c r="AE53" s="461">
        <v>0</v>
      </c>
      <c r="AF53" s="461">
        <v>0</v>
      </c>
      <c r="AG53" s="461">
        <f t="shared" si="15"/>
        <v>0</v>
      </c>
      <c r="AH53" s="461">
        <f t="shared" si="16"/>
        <v>1200</v>
      </c>
      <c r="AI53" s="462">
        <v>0.08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si="5"/>
        <v>0.08</v>
      </c>
      <c r="AR53" s="462">
        <f t="shared" si="6"/>
        <v>0</v>
      </c>
      <c r="AS53" s="464">
        <f t="shared" si="7"/>
        <v>0.08</v>
      </c>
      <c r="AT53" s="470">
        <f>I53+AH53</f>
        <v>39778101</v>
      </c>
      <c r="AU53" s="461">
        <f>J53+W53</f>
        <v>28833357</v>
      </c>
      <c r="AV53" s="461">
        <f t="shared" ref="AV53:AV57" si="46">K53+AA53</f>
        <v>130000</v>
      </c>
      <c r="AW53" s="461">
        <f t="shared" ref="AW53:AX57" si="47">L53+AC53</f>
        <v>9789615</v>
      </c>
      <c r="AX53" s="461">
        <f t="shared" si="47"/>
        <v>288334</v>
      </c>
      <c r="AY53" s="461">
        <f>N53+AG53</f>
        <v>736795</v>
      </c>
      <c r="AZ53" s="462">
        <f>O53+AS53</f>
        <v>46.328699999999998</v>
      </c>
      <c r="BA53" s="462">
        <f t="shared" ref="BA53:BB57" si="48">P53+AQ53</f>
        <v>37.898699999999998</v>
      </c>
      <c r="BB53" s="464">
        <f t="shared" si="48"/>
        <v>8.43</v>
      </c>
    </row>
    <row r="54" spans="1:54" ht="12.95" customHeight="1" x14ac:dyDescent="0.25">
      <c r="A54" s="300">
        <v>10</v>
      </c>
      <c r="B54" s="220">
        <v>5458</v>
      </c>
      <c r="C54" s="220">
        <v>600099288</v>
      </c>
      <c r="D54" s="220">
        <v>856126</v>
      </c>
      <c r="E54" s="398" t="s">
        <v>486</v>
      </c>
      <c r="F54" s="220">
        <v>3113</v>
      </c>
      <c r="G54" s="343" t="s">
        <v>307</v>
      </c>
      <c r="H54" s="305" t="s">
        <v>277</v>
      </c>
      <c r="I54" s="463">
        <v>3335167</v>
      </c>
      <c r="J54" s="458">
        <v>2474159</v>
      </c>
      <c r="K54" s="458">
        <v>0</v>
      </c>
      <c r="L54" s="458">
        <v>836266</v>
      </c>
      <c r="M54" s="458">
        <v>24742</v>
      </c>
      <c r="N54" s="458">
        <v>0</v>
      </c>
      <c r="O54" s="459">
        <v>6.96</v>
      </c>
      <c r="P54" s="460">
        <v>6.96</v>
      </c>
      <c r="Q54" s="469">
        <v>0</v>
      </c>
      <c r="R54" s="471">
        <f t="shared" si="0"/>
        <v>0</v>
      </c>
      <c r="S54" s="461">
        <v>19485</v>
      </c>
      <c r="T54" s="461">
        <v>0</v>
      </c>
      <c r="U54" s="461">
        <v>0</v>
      </c>
      <c r="V54" s="461">
        <v>0</v>
      </c>
      <c r="W54" s="461">
        <f t="shared" si="14"/>
        <v>19485</v>
      </c>
      <c r="X54" s="461">
        <v>0</v>
      </c>
      <c r="Y54" s="461">
        <v>0</v>
      </c>
      <c r="Z54" s="461">
        <v>0</v>
      </c>
      <c r="AA54" s="461">
        <f t="shared" si="1"/>
        <v>0</v>
      </c>
      <c r="AB54" s="461">
        <f t="shared" si="2"/>
        <v>19485</v>
      </c>
      <c r="AC54" s="69">
        <f t="shared" si="3"/>
        <v>6586</v>
      </c>
      <c r="AD54" s="69">
        <f t="shared" si="4"/>
        <v>195</v>
      </c>
      <c r="AE54" s="461">
        <v>0</v>
      </c>
      <c r="AF54" s="461">
        <v>0</v>
      </c>
      <c r="AG54" s="461">
        <f t="shared" si="15"/>
        <v>0</v>
      </c>
      <c r="AH54" s="461">
        <f t="shared" si="16"/>
        <v>26266</v>
      </c>
      <c r="AI54" s="462">
        <v>0</v>
      </c>
      <c r="AJ54" s="462">
        <v>0</v>
      </c>
      <c r="AK54" s="462">
        <v>0.08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5"/>
        <v>0.08</v>
      </c>
      <c r="AR54" s="462">
        <f t="shared" si="6"/>
        <v>0</v>
      </c>
      <c r="AS54" s="464">
        <f t="shared" si="7"/>
        <v>0.08</v>
      </c>
      <c r="AT54" s="470">
        <f>I54+AH54</f>
        <v>3361433</v>
      </c>
      <c r="AU54" s="461">
        <f>J54+W54</f>
        <v>2493644</v>
      </c>
      <c r="AV54" s="461">
        <f t="shared" si="46"/>
        <v>0</v>
      </c>
      <c r="AW54" s="461">
        <f t="shared" si="47"/>
        <v>842852</v>
      </c>
      <c r="AX54" s="461">
        <f t="shared" si="47"/>
        <v>24937</v>
      </c>
      <c r="AY54" s="461">
        <f>N54+AG54</f>
        <v>0</v>
      </c>
      <c r="AZ54" s="462">
        <f>O54+AS54</f>
        <v>7.04</v>
      </c>
      <c r="BA54" s="462">
        <f t="shared" si="48"/>
        <v>7.04</v>
      </c>
      <c r="BB54" s="464">
        <f t="shared" si="48"/>
        <v>0</v>
      </c>
    </row>
    <row r="55" spans="1:54" ht="12.95" customHeight="1" x14ac:dyDescent="0.25">
      <c r="A55" s="300">
        <v>10</v>
      </c>
      <c r="B55" s="220">
        <v>5458</v>
      </c>
      <c r="C55" s="220">
        <v>600099288</v>
      </c>
      <c r="D55" s="220">
        <v>856126</v>
      </c>
      <c r="E55" s="397" t="s">
        <v>486</v>
      </c>
      <c r="F55" s="408">
        <v>3141</v>
      </c>
      <c r="G55" s="399" t="s">
        <v>310</v>
      </c>
      <c r="H55" s="305" t="s">
        <v>277</v>
      </c>
      <c r="I55" s="463">
        <v>3359404</v>
      </c>
      <c r="J55" s="458">
        <v>2469688</v>
      </c>
      <c r="K55" s="458">
        <v>0</v>
      </c>
      <c r="L55" s="458">
        <v>834755</v>
      </c>
      <c r="M55" s="458">
        <v>24697</v>
      </c>
      <c r="N55" s="458">
        <v>30264</v>
      </c>
      <c r="O55" s="459">
        <v>7.94</v>
      </c>
      <c r="P55" s="460">
        <v>0</v>
      </c>
      <c r="Q55" s="469">
        <v>7.94</v>
      </c>
      <c r="R55" s="471">
        <f t="shared" si="0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4"/>
        <v>0</v>
      </c>
      <c r="X55" s="461">
        <v>0</v>
      </c>
      <c r="Y55" s="461">
        <v>0</v>
      </c>
      <c r="Z55" s="461">
        <v>0</v>
      </c>
      <c r="AA55" s="461">
        <f t="shared" si="1"/>
        <v>0</v>
      </c>
      <c r="AB55" s="461">
        <f t="shared" si="2"/>
        <v>0</v>
      </c>
      <c r="AC55" s="69">
        <f t="shared" si="3"/>
        <v>0</v>
      </c>
      <c r="AD55" s="69">
        <f t="shared" si="4"/>
        <v>0</v>
      </c>
      <c r="AE55" s="461">
        <v>0</v>
      </c>
      <c r="AF55" s="461">
        <v>0</v>
      </c>
      <c r="AG55" s="461">
        <f t="shared" si="15"/>
        <v>0</v>
      </c>
      <c r="AH55" s="461">
        <f t="shared" si="16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5"/>
        <v>0</v>
      </c>
      <c r="AR55" s="462">
        <f t="shared" si="6"/>
        <v>0</v>
      </c>
      <c r="AS55" s="464">
        <f t="shared" si="7"/>
        <v>0</v>
      </c>
      <c r="AT55" s="470">
        <f>I55+AH55</f>
        <v>3359404</v>
      </c>
      <c r="AU55" s="461">
        <f>J55+W55</f>
        <v>2469688</v>
      </c>
      <c r="AV55" s="461">
        <f t="shared" si="46"/>
        <v>0</v>
      </c>
      <c r="AW55" s="461">
        <f t="shared" si="47"/>
        <v>834755</v>
      </c>
      <c r="AX55" s="461">
        <f t="shared" si="47"/>
        <v>24697</v>
      </c>
      <c r="AY55" s="461">
        <f>N55+AG55</f>
        <v>30264</v>
      </c>
      <c r="AZ55" s="462">
        <f>O55+AS55</f>
        <v>7.94</v>
      </c>
      <c r="BA55" s="462">
        <f t="shared" si="48"/>
        <v>0</v>
      </c>
      <c r="BB55" s="464">
        <f t="shared" si="48"/>
        <v>7.94</v>
      </c>
    </row>
    <row r="56" spans="1:54" ht="12.95" customHeight="1" x14ac:dyDescent="0.25">
      <c r="A56" s="300">
        <v>10</v>
      </c>
      <c r="B56" s="220">
        <v>5458</v>
      </c>
      <c r="C56" s="220">
        <v>600099288</v>
      </c>
      <c r="D56" s="220">
        <v>856126</v>
      </c>
      <c r="E56" s="398" t="s">
        <v>486</v>
      </c>
      <c r="F56" s="220">
        <v>3143</v>
      </c>
      <c r="G56" s="343" t="s">
        <v>614</v>
      </c>
      <c r="H56" s="305" t="s">
        <v>276</v>
      </c>
      <c r="I56" s="463">
        <v>2904458</v>
      </c>
      <c r="J56" s="458">
        <v>2154643</v>
      </c>
      <c r="K56" s="458">
        <v>0</v>
      </c>
      <c r="L56" s="458">
        <v>728269</v>
      </c>
      <c r="M56" s="458">
        <v>21546</v>
      </c>
      <c r="N56" s="458">
        <v>0</v>
      </c>
      <c r="O56" s="459">
        <v>4.4062999999999999</v>
      </c>
      <c r="P56" s="460">
        <v>4.4062999999999999</v>
      </c>
      <c r="Q56" s="469">
        <v>0</v>
      </c>
      <c r="R56" s="471">
        <f t="shared" si="0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4"/>
        <v>0</v>
      </c>
      <c r="X56" s="461">
        <v>0</v>
      </c>
      <c r="Y56" s="461">
        <v>0</v>
      </c>
      <c r="Z56" s="461">
        <v>0</v>
      </c>
      <c r="AA56" s="461">
        <f t="shared" si="1"/>
        <v>0</v>
      </c>
      <c r="AB56" s="461">
        <f t="shared" si="2"/>
        <v>0</v>
      </c>
      <c r="AC56" s="69">
        <f t="shared" si="3"/>
        <v>0</v>
      </c>
      <c r="AD56" s="69">
        <f t="shared" si="4"/>
        <v>0</v>
      </c>
      <c r="AE56" s="461">
        <v>0</v>
      </c>
      <c r="AF56" s="461">
        <v>0</v>
      </c>
      <c r="AG56" s="461">
        <f t="shared" si="15"/>
        <v>0</v>
      </c>
      <c r="AH56" s="461">
        <f t="shared" si="16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5"/>
        <v>0</v>
      </c>
      <c r="AR56" s="462">
        <f t="shared" si="6"/>
        <v>0</v>
      </c>
      <c r="AS56" s="464">
        <f t="shared" si="7"/>
        <v>0</v>
      </c>
      <c r="AT56" s="470">
        <f>I56+AH56</f>
        <v>2904458</v>
      </c>
      <c r="AU56" s="461">
        <f>J56+W56</f>
        <v>2154643</v>
      </c>
      <c r="AV56" s="461">
        <f t="shared" si="46"/>
        <v>0</v>
      </c>
      <c r="AW56" s="461">
        <f t="shared" si="47"/>
        <v>728269</v>
      </c>
      <c r="AX56" s="461">
        <f t="shared" si="47"/>
        <v>21546</v>
      </c>
      <c r="AY56" s="461">
        <f>N56+AG56</f>
        <v>0</v>
      </c>
      <c r="AZ56" s="462">
        <f>O56+AS56</f>
        <v>4.4062999999999999</v>
      </c>
      <c r="BA56" s="462">
        <f t="shared" si="48"/>
        <v>4.4062999999999999</v>
      </c>
      <c r="BB56" s="464">
        <f t="shared" si="48"/>
        <v>0</v>
      </c>
    </row>
    <row r="57" spans="1:54" ht="12.95" customHeight="1" x14ac:dyDescent="0.25">
      <c r="A57" s="300">
        <v>10</v>
      </c>
      <c r="B57" s="220">
        <v>5458</v>
      </c>
      <c r="C57" s="220">
        <v>600099288</v>
      </c>
      <c r="D57" s="220">
        <v>856126</v>
      </c>
      <c r="E57" s="398" t="s">
        <v>486</v>
      </c>
      <c r="F57" s="220">
        <v>3143</v>
      </c>
      <c r="G57" s="343" t="s">
        <v>615</v>
      </c>
      <c r="H57" s="305" t="s">
        <v>277</v>
      </c>
      <c r="I57" s="463">
        <v>102619</v>
      </c>
      <c r="J57" s="458">
        <v>73323</v>
      </c>
      <c r="K57" s="458">
        <v>0</v>
      </c>
      <c r="L57" s="458">
        <v>24783</v>
      </c>
      <c r="M57" s="458">
        <v>733</v>
      </c>
      <c r="N57" s="458">
        <v>3780</v>
      </c>
      <c r="O57" s="459">
        <v>0.28999999999999998</v>
      </c>
      <c r="P57" s="460">
        <v>0</v>
      </c>
      <c r="Q57" s="469">
        <v>0.28999999999999998</v>
      </c>
      <c r="R57" s="471">
        <f t="shared" si="0"/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4"/>
        <v>0</v>
      </c>
      <c r="X57" s="461">
        <v>0</v>
      </c>
      <c r="Y57" s="461">
        <v>0</v>
      </c>
      <c r="Z57" s="461">
        <v>0</v>
      </c>
      <c r="AA57" s="461">
        <f t="shared" si="1"/>
        <v>0</v>
      </c>
      <c r="AB57" s="461">
        <f t="shared" si="2"/>
        <v>0</v>
      </c>
      <c r="AC57" s="69">
        <f t="shared" si="3"/>
        <v>0</v>
      </c>
      <c r="AD57" s="69">
        <f t="shared" si="4"/>
        <v>0</v>
      </c>
      <c r="AE57" s="461">
        <v>0</v>
      </c>
      <c r="AF57" s="461">
        <v>0</v>
      </c>
      <c r="AG57" s="461">
        <f t="shared" si="15"/>
        <v>0</v>
      </c>
      <c r="AH57" s="461">
        <f t="shared" si="16"/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5"/>
        <v>0</v>
      </c>
      <c r="AR57" s="462">
        <f t="shared" si="6"/>
        <v>0</v>
      </c>
      <c r="AS57" s="464">
        <f t="shared" si="7"/>
        <v>0</v>
      </c>
      <c r="AT57" s="470">
        <f>I57+AH57</f>
        <v>102619</v>
      </c>
      <c r="AU57" s="461">
        <f>J57+W57</f>
        <v>73323</v>
      </c>
      <c r="AV57" s="461">
        <f t="shared" si="46"/>
        <v>0</v>
      </c>
      <c r="AW57" s="461">
        <f t="shared" si="47"/>
        <v>24783</v>
      </c>
      <c r="AX57" s="461">
        <f t="shared" si="47"/>
        <v>733</v>
      </c>
      <c r="AY57" s="461">
        <f>N57+AG57</f>
        <v>3780</v>
      </c>
      <c r="AZ57" s="462">
        <f>O57+AS57</f>
        <v>0.28999999999999998</v>
      </c>
      <c r="BA57" s="462">
        <f t="shared" si="48"/>
        <v>0</v>
      </c>
      <c r="BB57" s="464">
        <f t="shared" si="48"/>
        <v>0.28999999999999998</v>
      </c>
    </row>
    <row r="58" spans="1:54" ht="12.95" customHeight="1" x14ac:dyDescent="0.25">
      <c r="A58" s="221">
        <v>10</v>
      </c>
      <c r="B58" s="46">
        <v>5458</v>
      </c>
      <c r="C58" s="46">
        <v>600099288</v>
      </c>
      <c r="D58" s="46">
        <v>856126</v>
      </c>
      <c r="E58" s="400" t="s">
        <v>487</v>
      </c>
      <c r="F58" s="46"/>
      <c r="G58" s="400"/>
      <c r="H58" s="186"/>
      <c r="I58" s="576">
        <v>49478549</v>
      </c>
      <c r="J58" s="573">
        <v>35885170</v>
      </c>
      <c r="K58" s="573">
        <v>250000</v>
      </c>
      <c r="L58" s="573">
        <v>12213688</v>
      </c>
      <c r="M58" s="573">
        <v>358852</v>
      </c>
      <c r="N58" s="573">
        <v>770839</v>
      </c>
      <c r="O58" s="574">
        <v>65.844999999999999</v>
      </c>
      <c r="P58" s="574">
        <v>49.185000000000002</v>
      </c>
      <c r="Q58" s="768">
        <v>16.66</v>
      </c>
      <c r="R58" s="576">
        <f t="shared" ref="R58:BB58" si="49">SUM(R53:R57)</f>
        <v>120000</v>
      </c>
      <c r="S58" s="573">
        <f t="shared" si="49"/>
        <v>19485</v>
      </c>
      <c r="T58" s="573">
        <f t="shared" si="49"/>
        <v>0</v>
      </c>
      <c r="U58" s="573">
        <f t="shared" si="49"/>
        <v>0</v>
      </c>
      <c r="V58" s="573">
        <f t="shared" si="49"/>
        <v>0</v>
      </c>
      <c r="W58" s="573">
        <f t="shared" si="49"/>
        <v>139485</v>
      </c>
      <c r="X58" s="573">
        <f t="shared" si="49"/>
        <v>-120000</v>
      </c>
      <c r="Y58" s="573">
        <f t="shared" si="49"/>
        <v>0</v>
      </c>
      <c r="Z58" s="573">
        <f t="shared" si="49"/>
        <v>0</v>
      </c>
      <c r="AA58" s="573">
        <f t="shared" si="49"/>
        <v>-120000</v>
      </c>
      <c r="AB58" s="573">
        <f t="shared" si="49"/>
        <v>19485</v>
      </c>
      <c r="AC58" s="573">
        <f t="shared" si="49"/>
        <v>6586</v>
      </c>
      <c r="AD58" s="573">
        <f t="shared" si="49"/>
        <v>1395</v>
      </c>
      <c r="AE58" s="573">
        <f t="shared" si="49"/>
        <v>0</v>
      </c>
      <c r="AF58" s="573">
        <f t="shared" si="49"/>
        <v>0</v>
      </c>
      <c r="AG58" s="573">
        <f t="shared" si="49"/>
        <v>0</v>
      </c>
      <c r="AH58" s="573">
        <f t="shared" si="49"/>
        <v>27466</v>
      </c>
      <c r="AI58" s="574">
        <f t="shared" si="49"/>
        <v>0.08</v>
      </c>
      <c r="AJ58" s="574">
        <f t="shared" si="49"/>
        <v>0</v>
      </c>
      <c r="AK58" s="574">
        <f t="shared" si="49"/>
        <v>0.08</v>
      </c>
      <c r="AL58" s="574">
        <f t="shared" si="49"/>
        <v>0</v>
      </c>
      <c r="AM58" s="574">
        <f t="shared" si="49"/>
        <v>0</v>
      </c>
      <c r="AN58" s="574">
        <f t="shared" si="49"/>
        <v>0</v>
      </c>
      <c r="AO58" s="574">
        <f t="shared" si="49"/>
        <v>0</v>
      </c>
      <c r="AP58" s="574">
        <f t="shared" si="49"/>
        <v>0</v>
      </c>
      <c r="AQ58" s="574">
        <f t="shared" si="49"/>
        <v>0.16</v>
      </c>
      <c r="AR58" s="574">
        <f t="shared" si="49"/>
        <v>0</v>
      </c>
      <c r="AS58" s="405">
        <f t="shared" si="49"/>
        <v>0.16</v>
      </c>
      <c r="AT58" s="578">
        <f t="shared" si="49"/>
        <v>49506015</v>
      </c>
      <c r="AU58" s="573">
        <f t="shared" si="49"/>
        <v>36024655</v>
      </c>
      <c r="AV58" s="573">
        <f t="shared" si="49"/>
        <v>130000</v>
      </c>
      <c r="AW58" s="573">
        <f t="shared" si="49"/>
        <v>12220274</v>
      </c>
      <c r="AX58" s="573">
        <f t="shared" si="49"/>
        <v>360247</v>
      </c>
      <c r="AY58" s="573">
        <f t="shared" si="49"/>
        <v>770839</v>
      </c>
      <c r="AZ58" s="574">
        <f t="shared" si="49"/>
        <v>66.004999999999995</v>
      </c>
      <c r="BA58" s="574">
        <f t="shared" si="49"/>
        <v>49.344999999999999</v>
      </c>
      <c r="BB58" s="405">
        <f t="shared" si="49"/>
        <v>16.66</v>
      </c>
    </row>
    <row r="59" spans="1:54" ht="12.95" customHeight="1" x14ac:dyDescent="0.25">
      <c r="A59" s="300">
        <v>11</v>
      </c>
      <c r="B59" s="220">
        <v>5456</v>
      </c>
      <c r="C59" s="220">
        <v>600099369</v>
      </c>
      <c r="D59" s="220">
        <v>854794</v>
      </c>
      <c r="E59" s="398" t="s">
        <v>488</v>
      </c>
      <c r="F59" s="220">
        <v>3113</v>
      </c>
      <c r="G59" s="398" t="s">
        <v>324</v>
      </c>
      <c r="H59" s="305" t="s">
        <v>276</v>
      </c>
      <c r="I59" s="463">
        <v>50991233</v>
      </c>
      <c r="J59" s="458">
        <v>36935112</v>
      </c>
      <c r="K59" s="458">
        <v>254280</v>
      </c>
      <c r="L59" s="458">
        <v>12570015</v>
      </c>
      <c r="M59" s="458">
        <v>369351</v>
      </c>
      <c r="N59" s="458">
        <v>862475</v>
      </c>
      <c r="O59" s="459">
        <v>61.713900000000002</v>
      </c>
      <c r="P59" s="460">
        <v>50.883899999999997</v>
      </c>
      <c r="Q59" s="469">
        <v>10.83</v>
      </c>
      <c r="R59" s="471">
        <f t="shared" si="0"/>
        <v>89280</v>
      </c>
      <c r="S59" s="461">
        <v>0</v>
      </c>
      <c r="T59" s="461">
        <v>-286520</v>
      </c>
      <c r="U59" s="461">
        <v>27855</v>
      </c>
      <c r="V59" s="461">
        <v>0</v>
      </c>
      <c r="W59" s="461">
        <f t="shared" si="14"/>
        <v>-169385</v>
      </c>
      <c r="X59" s="461">
        <v>-89280</v>
      </c>
      <c r="Y59" s="461">
        <v>0</v>
      </c>
      <c r="Z59" s="461">
        <v>0</v>
      </c>
      <c r="AA59" s="461">
        <f t="shared" si="1"/>
        <v>-89280</v>
      </c>
      <c r="AB59" s="461">
        <f t="shared" si="2"/>
        <v>-258665</v>
      </c>
      <c r="AC59" s="69">
        <f t="shared" si="3"/>
        <v>-87429</v>
      </c>
      <c r="AD59" s="69">
        <f t="shared" si="4"/>
        <v>-1694</v>
      </c>
      <c r="AE59" s="461">
        <v>0</v>
      </c>
      <c r="AF59" s="461">
        <v>0</v>
      </c>
      <c r="AG59" s="461">
        <f t="shared" si="15"/>
        <v>0</v>
      </c>
      <c r="AH59" s="461">
        <f t="shared" si="16"/>
        <v>-347788</v>
      </c>
      <c r="AI59" s="462">
        <v>0.12</v>
      </c>
      <c r="AJ59" s="462">
        <v>0</v>
      </c>
      <c r="AK59" s="462">
        <v>0</v>
      </c>
      <c r="AL59" s="462">
        <v>-0.63</v>
      </c>
      <c r="AM59" s="462">
        <v>0</v>
      </c>
      <c r="AN59" s="462">
        <v>0.04</v>
      </c>
      <c r="AO59" s="462">
        <v>0</v>
      </c>
      <c r="AP59" s="462">
        <v>0</v>
      </c>
      <c r="AQ59" s="462">
        <f t="shared" si="5"/>
        <v>-0.47000000000000003</v>
      </c>
      <c r="AR59" s="462">
        <f t="shared" si="6"/>
        <v>0</v>
      </c>
      <c r="AS59" s="464">
        <f t="shared" si="7"/>
        <v>-0.47000000000000003</v>
      </c>
      <c r="AT59" s="470">
        <f>I59+AH59</f>
        <v>50643445</v>
      </c>
      <c r="AU59" s="461">
        <f>J59+W59</f>
        <v>36765727</v>
      </c>
      <c r="AV59" s="461">
        <f t="shared" ref="AV59:AV63" si="50">K59+AA59</f>
        <v>165000</v>
      </c>
      <c r="AW59" s="461">
        <f t="shared" ref="AW59:AX63" si="51">L59+AC59</f>
        <v>12482586</v>
      </c>
      <c r="AX59" s="461">
        <f t="shared" si="51"/>
        <v>367657</v>
      </c>
      <c r="AY59" s="461">
        <f>N59+AG59</f>
        <v>862475</v>
      </c>
      <c r="AZ59" s="462">
        <f>O59+AS59</f>
        <v>61.243900000000004</v>
      </c>
      <c r="BA59" s="462">
        <f t="shared" ref="BA59:BB63" si="52">P59+AQ59</f>
        <v>50.413899999999998</v>
      </c>
      <c r="BB59" s="464">
        <f t="shared" si="52"/>
        <v>10.83</v>
      </c>
    </row>
    <row r="60" spans="1:54" ht="12.95" customHeight="1" x14ac:dyDescent="0.25">
      <c r="A60" s="300">
        <v>11</v>
      </c>
      <c r="B60" s="220">
        <v>5456</v>
      </c>
      <c r="C60" s="220">
        <v>600099369</v>
      </c>
      <c r="D60" s="220">
        <v>854794</v>
      </c>
      <c r="E60" s="219" t="s">
        <v>488</v>
      </c>
      <c r="F60" s="220">
        <v>3113</v>
      </c>
      <c r="G60" s="343" t="s">
        <v>307</v>
      </c>
      <c r="H60" s="305" t="s">
        <v>277</v>
      </c>
      <c r="I60" s="463">
        <v>4035534</v>
      </c>
      <c r="J60" s="458">
        <v>2993720</v>
      </c>
      <c r="K60" s="458">
        <v>0</v>
      </c>
      <c r="L60" s="458">
        <v>1011877</v>
      </c>
      <c r="M60" s="458">
        <v>29937</v>
      </c>
      <c r="N60" s="458">
        <v>0</v>
      </c>
      <c r="O60" s="459">
        <v>8.31</v>
      </c>
      <c r="P60" s="460">
        <v>8.31</v>
      </c>
      <c r="Q60" s="469">
        <v>0</v>
      </c>
      <c r="R60" s="471">
        <f t="shared" si="0"/>
        <v>0</v>
      </c>
      <c r="S60" s="461">
        <v>192474</v>
      </c>
      <c r="T60" s="461">
        <v>0</v>
      </c>
      <c r="U60" s="461">
        <v>0</v>
      </c>
      <c r="V60" s="461">
        <v>0</v>
      </c>
      <c r="W60" s="461">
        <f t="shared" si="14"/>
        <v>192474</v>
      </c>
      <c r="X60" s="461">
        <v>0</v>
      </c>
      <c r="Y60" s="461">
        <v>0</v>
      </c>
      <c r="Z60" s="461">
        <v>0</v>
      </c>
      <c r="AA60" s="461">
        <f t="shared" si="1"/>
        <v>0</v>
      </c>
      <c r="AB60" s="461">
        <f t="shared" si="2"/>
        <v>192474</v>
      </c>
      <c r="AC60" s="69">
        <f t="shared" si="3"/>
        <v>65056</v>
      </c>
      <c r="AD60" s="69">
        <f t="shared" si="4"/>
        <v>1925</v>
      </c>
      <c r="AE60" s="461">
        <v>3000</v>
      </c>
      <c r="AF60" s="461">
        <v>0</v>
      </c>
      <c r="AG60" s="461">
        <f t="shared" si="15"/>
        <v>3000</v>
      </c>
      <c r="AH60" s="461">
        <f t="shared" si="16"/>
        <v>262455</v>
      </c>
      <c r="AI60" s="462">
        <v>0</v>
      </c>
      <c r="AJ60" s="462">
        <v>0</v>
      </c>
      <c r="AK60" s="462">
        <v>0.56000000000000005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5"/>
        <v>0.56000000000000005</v>
      </c>
      <c r="AR60" s="462">
        <f t="shared" si="6"/>
        <v>0</v>
      </c>
      <c r="AS60" s="464">
        <f t="shared" si="7"/>
        <v>0.56000000000000005</v>
      </c>
      <c r="AT60" s="470">
        <f>I60+AH60</f>
        <v>4297989</v>
      </c>
      <c r="AU60" s="461">
        <f>J60+W60</f>
        <v>3186194</v>
      </c>
      <c r="AV60" s="461">
        <f t="shared" si="50"/>
        <v>0</v>
      </c>
      <c r="AW60" s="461">
        <f t="shared" si="51"/>
        <v>1076933</v>
      </c>
      <c r="AX60" s="461">
        <f t="shared" si="51"/>
        <v>31862</v>
      </c>
      <c r="AY60" s="461">
        <f>N60+AG60</f>
        <v>3000</v>
      </c>
      <c r="AZ60" s="462">
        <f>O60+AS60</f>
        <v>8.870000000000001</v>
      </c>
      <c r="BA60" s="462">
        <f t="shared" si="52"/>
        <v>8.870000000000001</v>
      </c>
      <c r="BB60" s="464">
        <f t="shared" si="52"/>
        <v>0</v>
      </c>
    </row>
    <row r="61" spans="1:54" ht="12.95" customHeight="1" x14ac:dyDescent="0.25">
      <c r="A61" s="300">
        <v>11</v>
      </c>
      <c r="B61" s="220">
        <v>5456</v>
      </c>
      <c r="C61" s="220">
        <v>600099369</v>
      </c>
      <c r="D61" s="220">
        <v>854794</v>
      </c>
      <c r="E61" s="397" t="s">
        <v>488</v>
      </c>
      <c r="F61" s="408">
        <v>3141</v>
      </c>
      <c r="G61" s="399" t="s">
        <v>310</v>
      </c>
      <c r="H61" s="305" t="s">
        <v>277</v>
      </c>
      <c r="I61" s="463">
        <v>5394666</v>
      </c>
      <c r="J61" s="458">
        <v>3954245</v>
      </c>
      <c r="K61" s="458">
        <v>10000</v>
      </c>
      <c r="L61" s="458">
        <v>1339915</v>
      </c>
      <c r="M61" s="458">
        <v>39542</v>
      </c>
      <c r="N61" s="458">
        <v>50964</v>
      </c>
      <c r="O61" s="459">
        <v>12.74</v>
      </c>
      <c r="P61" s="460">
        <v>0</v>
      </c>
      <c r="Q61" s="469">
        <v>12.74</v>
      </c>
      <c r="R61" s="471">
        <f t="shared" si="0"/>
        <v>0</v>
      </c>
      <c r="S61" s="461">
        <v>0</v>
      </c>
      <c r="T61" s="461">
        <v>0</v>
      </c>
      <c r="U61" s="461">
        <v>0</v>
      </c>
      <c r="V61" s="461">
        <v>0</v>
      </c>
      <c r="W61" s="461">
        <f t="shared" si="14"/>
        <v>0</v>
      </c>
      <c r="X61" s="461">
        <v>0</v>
      </c>
      <c r="Y61" s="461">
        <v>0</v>
      </c>
      <c r="Z61" s="461">
        <v>0</v>
      </c>
      <c r="AA61" s="461">
        <f t="shared" si="1"/>
        <v>0</v>
      </c>
      <c r="AB61" s="461">
        <f t="shared" si="2"/>
        <v>0</v>
      </c>
      <c r="AC61" s="69">
        <f t="shared" si="3"/>
        <v>0</v>
      </c>
      <c r="AD61" s="69">
        <f t="shared" si="4"/>
        <v>0</v>
      </c>
      <c r="AE61" s="461">
        <v>0</v>
      </c>
      <c r="AF61" s="461">
        <v>0</v>
      </c>
      <c r="AG61" s="461">
        <f t="shared" si="15"/>
        <v>0</v>
      </c>
      <c r="AH61" s="461">
        <f t="shared" si="16"/>
        <v>0</v>
      </c>
      <c r="AI61" s="462">
        <v>0</v>
      </c>
      <c r="AJ61" s="462">
        <v>0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5"/>
        <v>0</v>
      </c>
      <c r="AR61" s="462">
        <f t="shared" si="6"/>
        <v>0</v>
      </c>
      <c r="AS61" s="464">
        <f t="shared" si="7"/>
        <v>0</v>
      </c>
      <c r="AT61" s="470">
        <f>I61+AH61</f>
        <v>5394666</v>
      </c>
      <c r="AU61" s="461">
        <f>J61+W61</f>
        <v>3954245</v>
      </c>
      <c r="AV61" s="461">
        <f t="shared" si="50"/>
        <v>10000</v>
      </c>
      <c r="AW61" s="461">
        <f t="shared" si="51"/>
        <v>1339915</v>
      </c>
      <c r="AX61" s="461">
        <f t="shared" si="51"/>
        <v>39542</v>
      </c>
      <c r="AY61" s="461">
        <f>N61+AG61</f>
        <v>50964</v>
      </c>
      <c r="AZ61" s="462">
        <f>O61+AS61</f>
        <v>12.74</v>
      </c>
      <c r="BA61" s="462">
        <f t="shared" si="52"/>
        <v>0</v>
      </c>
      <c r="BB61" s="464">
        <f t="shared" si="52"/>
        <v>12.74</v>
      </c>
    </row>
    <row r="62" spans="1:54" ht="12.95" customHeight="1" x14ac:dyDescent="0.25">
      <c r="A62" s="300">
        <v>11</v>
      </c>
      <c r="B62" s="220">
        <v>5456</v>
      </c>
      <c r="C62" s="220">
        <v>600099369</v>
      </c>
      <c r="D62" s="220">
        <v>854794</v>
      </c>
      <c r="E62" s="219" t="s">
        <v>488</v>
      </c>
      <c r="F62" s="220">
        <v>3143</v>
      </c>
      <c r="G62" s="343" t="s">
        <v>614</v>
      </c>
      <c r="H62" s="305" t="s">
        <v>276</v>
      </c>
      <c r="I62" s="463">
        <v>3197391</v>
      </c>
      <c r="J62" s="458">
        <v>2370215</v>
      </c>
      <c r="K62" s="458">
        <v>1750</v>
      </c>
      <c r="L62" s="458">
        <v>801724</v>
      </c>
      <c r="M62" s="458">
        <v>23702</v>
      </c>
      <c r="N62" s="458">
        <v>0</v>
      </c>
      <c r="O62" s="459">
        <v>4.8032000000000004</v>
      </c>
      <c r="P62" s="460">
        <v>4.8032000000000004</v>
      </c>
      <c r="Q62" s="469">
        <v>0</v>
      </c>
      <c r="R62" s="471">
        <f t="shared" si="0"/>
        <v>5000</v>
      </c>
      <c r="S62" s="461">
        <v>0</v>
      </c>
      <c r="T62" s="461">
        <v>73011</v>
      </c>
      <c r="U62" s="461">
        <v>0</v>
      </c>
      <c r="V62" s="461">
        <v>0</v>
      </c>
      <c r="W62" s="461">
        <f t="shared" si="14"/>
        <v>78011</v>
      </c>
      <c r="X62" s="461">
        <v>-5000</v>
      </c>
      <c r="Y62" s="461">
        <v>0</v>
      </c>
      <c r="Z62" s="461">
        <v>0</v>
      </c>
      <c r="AA62" s="461">
        <f t="shared" si="1"/>
        <v>-5000</v>
      </c>
      <c r="AB62" s="461">
        <f t="shared" si="2"/>
        <v>73011</v>
      </c>
      <c r="AC62" s="69">
        <f t="shared" si="3"/>
        <v>24678</v>
      </c>
      <c r="AD62" s="69">
        <f t="shared" si="4"/>
        <v>780</v>
      </c>
      <c r="AE62" s="461">
        <v>0</v>
      </c>
      <c r="AF62" s="461">
        <v>0</v>
      </c>
      <c r="AG62" s="461">
        <f t="shared" si="15"/>
        <v>0</v>
      </c>
      <c r="AH62" s="461">
        <f t="shared" si="16"/>
        <v>98469</v>
      </c>
      <c r="AI62" s="462">
        <v>0</v>
      </c>
      <c r="AJ62" s="462">
        <v>0</v>
      </c>
      <c r="AK62" s="462">
        <v>0</v>
      </c>
      <c r="AL62" s="462">
        <v>0.18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5"/>
        <v>0.18</v>
      </c>
      <c r="AR62" s="462">
        <f t="shared" si="6"/>
        <v>0</v>
      </c>
      <c r="AS62" s="464">
        <f t="shared" si="7"/>
        <v>0.18</v>
      </c>
      <c r="AT62" s="470">
        <f>I62+AH62</f>
        <v>3295860</v>
      </c>
      <c r="AU62" s="461">
        <f>J62+W62</f>
        <v>2448226</v>
      </c>
      <c r="AV62" s="461">
        <f t="shared" si="50"/>
        <v>-3250</v>
      </c>
      <c r="AW62" s="461">
        <f t="shared" si="51"/>
        <v>826402</v>
      </c>
      <c r="AX62" s="461">
        <f t="shared" si="51"/>
        <v>24482</v>
      </c>
      <c r="AY62" s="461">
        <f>N62+AG62</f>
        <v>0</v>
      </c>
      <c r="AZ62" s="462">
        <f>O62+AS62</f>
        <v>4.9832000000000001</v>
      </c>
      <c r="BA62" s="462">
        <f t="shared" si="52"/>
        <v>4.9832000000000001</v>
      </c>
      <c r="BB62" s="464">
        <f t="shared" si="52"/>
        <v>0</v>
      </c>
    </row>
    <row r="63" spans="1:54" ht="12.95" customHeight="1" x14ac:dyDescent="0.25">
      <c r="A63" s="300">
        <v>11</v>
      </c>
      <c r="B63" s="220">
        <v>5456</v>
      </c>
      <c r="C63" s="220">
        <v>600099369</v>
      </c>
      <c r="D63" s="220">
        <v>854794</v>
      </c>
      <c r="E63" s="219" t="s">
        <v>488</v>
      </c>
      <c r="F63" s="220">
        <v>3143</v>
      </c>
      <c r="G63" s="343" t="s">
        <v>615</v>
      </c>
      <c r="H63" s="305" t="s">
        <v>277</v>
      </c>
      <c r="I63" s="463">
        <v>109918</v>
      </c>
      <c r="J63" s="458">
        <v>75311</v>
      </c>
      <c r="K63" s="458">
        <v>3250</v>
      </c>
      <c r="L63" s="458">
        <v>26554</v>
      </c>
      <c r="M63" s="458">
        <v>753</v>
      </c>
      <c r="N63" s="458">
        <v>4050</v>
      </c>
      <c r="O63" s="459">
        <v>0.31</v>
      </c>
      <c r="P63" s="460">
        <v>0</v>
      </c>
      <c r="Q63" s="469">
        <v>0.31</v>
      </c>
      <c r="R63" s="471">
        <f t="shared" si="0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4"/>
        <v>0</v>
      </c>
      <c r="X63" s="461">
        <v>0</v>
      </c>
      <c r="Y63" s="461">
        <v>0</v>
      </c>
      <c r="Z63" s="461">
        <v>0</v>
      </c>
      <c r="AA63" s="461">
        <f t="shared" si="1"/>
        <v>0</v>
      </c>
      <c r="AB63" s="461">
        <f t="shared" si="2"/>
        <v>0</v>
      </c>
      <c r="AC63" s="69">
        <f t="shared" si="3"/>
        <v>0</v>
      </c>
      <c r="AD63" s="69">
        <f t="shared" si="4"/>
        <v>0</v>
      </c>
      <c r="AE63" s="461">
        <v>0</v>
      </c>
      <c r="AF63" s="461">
        <v>0</v>
      </c>
      <c r="AG63" s="461">
        <f t="shared" si="15"/>
        <v>0</v>
      </c>
      <c r="AH63" s="461">
        <f t="shared" si="16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5"/>
        <v>0</v>
      </c>
      <c r="AR63" s="462">
        <f t="shared" si="6"/>
        <v>0</v>
      </c>
      <c r="AS63" s="464">
        <f t="shared" si="7"/>
        <v>0</v>
      </c>
      <c r="AT63" s="470">
        <f>I63+AH63</f>
        <v>109918</v>
      </c>
      <c r="AU63" s="461">
        <f>J63+W63</f>
        <v>75311</v>
      </c>
      <c r="AV63" s="461">
        <f t="shared" si="50"/>
        <v>3250</v>
      </c>
      <c r="AW63" s="461">
        <f t="shared" si="51"/>
        <v>26554</v>
      </c>
      <c r="AX63" s="461">
        <f t="shared" si="51"/>
        <v>753</v>
      </c>
      <c r="AY63" s="461">
        <f>N63+AG63</f>
        <v>4050</v>
      </c>
      <c r="AZ63" s="462">
        <f>O63+AS63</f>
        <v>0.31</v>
      </c>
      <c r="BA63" s="462">
        <f t="shared" si="52"/>
        <v>0</v>
      </c>
      <c r="BB63" s="464">
        <f t="shared" si="52"/>
        <v>0.31</v>
      </c>
    </row>
    <row r="64" spans="1:54" ht="12.95" customHeight="1" x14ac:dyDescent="0.25">
      <c r="A64" s="221">
        <v>11</v>
      </c>
      <c r="B64" s="49">
        <v>5456</v>
      </c>
      <c r="C64" s="49">
        <v>600099369</v>
      </c>
      <c r="D64" s="49">
        <v>854794</v>
      </c>
      <c r="E64" s="400" t="s">
        <v>489</v>
      </c>
      <c r="F64" s="49"/>
      <c r="G64" s="413"/>
      <c r="H64" s="189"/>
      <c r="I64" s="537">
        <v>63728742</v>
      </c>
      <c r="J64" s="533">
        <v>46328603</v>
      </c>
      <c r="K64" s="533">
        <v>269280</v>
      </c>
      <c r="L64" s="533">
        <v>15750085</v>
      </c>
      <c r="M64" s="533">
        <v>463285</v>
      </c>
      <c r="N64" s="533">
        <v>917489</v>
      </c>
      <c r="O64" s="534">
        <v>87.877099999999999</v>
      </c>
      <c r="P64" s="534">
        <v>63.997100000000003</v>
      </c>
      <c r="Q64" s="727">
        <v>23.88</v>
      </c>
      <c r="R64" s="537">
        <f t="shared" ref="R64:BB64" si="53">SUM(R59:R63)</f>
        <v>94280</v>
      </c>
      <c r="S64" s="533">
        <f t="shared" si="53"/>
        <v>192474</v>
      </c>
      <c r="T64" s="533">
        <f t="shared" si="53"/>
        <v>-213509</v>
      </c>
      <c r="U64" s="533">
        <f t="shared" si="53"/>
        <v>27855</v>
      </c>
      <c r="V64" s="533">
        <f t="shared" si="53"/>
        <v>0</v>
      </c>
      <c r="W64" s="533">
        <f t="shared" si="53"/>
        <v>101100</v>
      </c>
      <c r="X64" s="533">
        <f t="shared" si="53"/>
        <v>-94280</v>
      </c>
      <c r="Y64" s="533">
        <f t="shared" si="53"/>
        <v>0</v>
      </c>
      <c r="Z64" s="533">
        <f t="shared" si="53"/>
        <v>0</v>
      </c>
      <c r="AA64" s="533">
        <f t="shared" si="53"/>
        <v>-94280</v>
      </c>
      <c r="AB64" s="533">
        <f t="shared" si="53"/>
        <v>6820</v>
      </c>
      <c r="AC64" s="533">
        <f t="shared" si="53"/>
        <v>2305</v>
      </c>
      <c r="AD64" s="533">
        <f t="shared" si="53"/>
        <v>1011</v>
      </c>
      <c r="AE64" s="533">
        <f t="shared" si="53"/>
        <v>3000</v>
      </c>
      <c r="AF64" s="533">
        <f t="shared" si="53"/>
        <v>0</v>
      </c>
      <c r="AG64" s="533">
        <f t="shared" si="53"/>
        <v>3000</v>
      </c>
      <c r="AH64" s="533">
        <f t="shared" si="53"/>
        <v>13136</v>
      </c>
      <c r="AI64" s="534">
        <f t="shared" si="53"/>
        <v>0.12</v>
      </c>
      <c r="AJ64" s="534">
        <f t="shared" si="53"/>
        <v>0</v>
      </c>
      <c r="AK64" s="534">
        <f t="shared" si="53"/>
        <v>0.56000000000000005</v>
      </c>
      <c r="AL64" s="534">
        <f t="shared" si="53"/>
        <v>-0.45</v>
      </c>
      <c r="AM64" s="534">
        <f t="shared" si="53"/>
        <v>0</v>
      </c>
      <c r="AN64" s="534">
        <f t="shared" si="53"/>
        <v>0.04</v>
      </c>
      <c r="AO64" s="534">
        <f t="shared" si="53"/>
        <v>0</v>
      </c>
      <c r="AP64" s="534">
        <f t="shared" si="53"/>
        <v>0</v>
      </c>
      <c r="AQ64" s="534">
        <f t="shared" si="53"/>
        <v>0.27</v>
      </c>
      <c r="AR64" s="534">
        <f t="shared" si="53"/>
        <v>0</v>
      </c>
      <c r="AS64" s="299">
        <f t="shared" si="53"/>
        <v>0.27</v>
      </c>
      <c r="AT64" s="539">
        <f t="shared" si="53"/>
        <v>63741878</v>
      </c>
      <c r="AU64" s="533">
        <f t="shared" si="53"/>
        <v>46429703</v>
      </c>
      <c r="AV64" s="533">
        <f t="shared" si="53"/>
        <v>175000</v>
      </c>
      <c r="AW64" s="533">
        <f t="shared" si="53"/>
        <v>15752390</v>
      </c>
      <c r="AX64" s="533">
        <f t="shared" si="53"/>
        <v>464296</v>
      </c>
      <c r="AY64" s="533">
        <f t="shared" si="53"/>
        <v>920489</v>
      </c>
      <c r="AZ64" s="534">
        <f t="shared" si="53"/>
        <v>88.147099999999995</v>
      </c>
      <c r="BA64" s="534">
        <f t="shared" si="53"/>
        <v>64.267099999999999</v>
      </c>
      <c r="BB64" s="299">
        <f t="shared" si="53"/>
        <v>23.88</v>
      </c>
    </row>
    <row r="65" spans="1:54" ht="12.95" customHeight="1" x14ac:dyDescent="0.25">
      <c r="A65" s="300">
        <v>12</v>
      </c>
      <c r="B65" s="220">
        <v>5481</v>
      </c>
      <c r="C65" s="220">
        <v>600099075</v>
      </c>
      <c r="D65" s="220">
        <v>72742739</v>
      </c>
      <c r="E65" s="398" t="s">
        <v>490</v>
      </c>
      <c r="F65" s="220">
        <v>3117</v>
      </c>
      <c r="G65" s="398" t="s">
        <v>324</v>
      </c>
      <c r="H65" s="305" t="s">
        <v>276</v>
      </c>
      <c r="I65" s="463">
        <v>6291520</v>
      </c>
      <c r="J65" s="458">
        <v>4466054</v>
      </c>
      <c r="K65" s="458">
        <v>87000</v>
      </c>
      <c r="L65" s="458">
        <v>1538932</v>
      </c>
      <c r="M65" s="458">
        <v>44659</v>
      </c>
      <c r="N65" s="458">
        <v>154875</v>
      </c>
      <c r="O65" s="459">
        <v>7.7927999999999997</v>
      </c>
      <c r="P65" s="460">
        <v>5.7128000000000005</v>
      </c>
      <c r="Q65" s="469">
        <v>2.0800000000000005</v>
      </c>
      <c r="R65" s="471">
        <f t="shared" si="0"/>
        <v>0</v>
      </c>
      <c r="S65" s="461">
        <v>0</v>
      </c>
      <c r="T65" s="461">
        <v>0</v>
      </c>
      <c r="U65" s="461">
        <v>0</v>
      </c>
      <c r="V65" s="461">
        <v>0</v>
      </c>
      <c r="W65" s="461">
        <f t="shared" si="14"/>
        <v>0</v>
      </c>
      <c r="X65" s="461">
        <v>0</v>
      </c>
      <c r="Y65" s="461">
        <v>0</v>
      </c>
      <c r="Z65" s="461">
        <v>0</v>
      </c>
      <c r="AA65" s="461">
        <f t="shared" si="1"/>
        <v>0</v>
      </c>
      <c r="AB65" s="461">
        <f t="shared" si="2"/>
        <v>0</v>
      </c>
      <c r="AC65" s="69">
        <f t="shared" si="3"/>
        <v>0</v>
      </c>
      <c r="AD65" s="69">
        <f t="shared" si="4"/>
        <v>0</v>
      </c>
      <c r="AE65" s="461">
        <v>0</v>
      </c>
      <c r="AF65" s="461">
        <v>0</v>
      </c>
      <c r="AG65" s="461">
        <f t="shared" si="15"/>
        <v>0</v>
      </c>
      <c r="AH65" s="461">
        <f t="shared" si="16"/>
        <v>0</v>
      </c>
      <c r="AI65" s="462">
        <v>0</v>
      </c>
      <c r="AJ65" s="462">
        <v>0</v>
      </c>
      <c r="AK65" s="462">
        <v>0</v>
      </c>
      <c r="AL65" s="462">
        <v>0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si="5"/>
        <v>0</v>
      </c>
      <c r="AR65" s="462">
        <f t="shared" si="6"/>
        <v>0</v>
      </c>
      <c r="AS65" s="464">
        <f t="shared" si="7"/>
        <v>0</v>
      </c>
      <c r="AT65" s="470">
        <f>I65+AH65</f>
        <v>6291520</v>
      </c>
      <c r="AU65" s="461">
        <f>J65+W65</f>
        <v>4466054</v>
      </c>
      <c r="AV65" s="461">
        <f t="shared" ref="AV65:AV69" si="54">K65+AA65</f>
        <v>87000</v>
      </c>
      <c r="AW65" s="461">
        <f t="shared" ref="AW65:AX69" si="55">L65+AC65</f>
        <v>1538932</v>
      </c>
      <c r="AX65" s="461">
        <f t="shared" si="55"/>
        <v>44659</v>
      </c>
      <c r="AY65" s="461">
        <f>N65+AG65</f>
        <v>154875</v>
      </c>
      <c r="AZ65" s="462">
        <f>O65+AS65</f>
        <v>7.7927999999999997</v>
      </c>
      <c r="BA65" s="462">
        <f t="shared" ref="BA65:BB69" si="56">P65+AQ65</f>
        <v>5.7128000000000005</v>
      </c>
      <c r="BB65" s="464">
        <f t="shared" si="56"/>
        <v>2.0800000000000005</v>
      </c>
    </row>
    <row r="66" spans="1:54" ht="12.95" customHeight="1" x14ac:dyDescent="0.25">
      <c r="A66" s="300">
        <v>12</v>
      </c>
      <c r="B66" s="220">
        <v>5481</v>
      </c>
      <c r="C66" s="220">
        <v>600099075</v>
      </c>
      <c r="D66" s="220">
        <v>72742739</v>
      </c>
      <c r="E66" s="219" t="s">
        <v>490</v>
      </c>
      <c r="F66" s="220">
        <v>3117</v>
      </c>
      <c r="G66" s="343" t="s">
        <v>307</v>
      </c>
      <c r="H66" s="305" t="s">
        <v>277</v>
      </c>
      <c r="I66" s="463">
        <v>467009</v>
      </c>
      <c r="J66" s="458">
        <v>346446</v>
      </c>
      <c r="K66" s="458">
        <v>0</v>
      </c>
      <c r="L66" s="458">
        <v>117099</v>
      </c>
      <c r="M66" s="458">
        <v>3464</v>
      </c>
      <c r="N66" s="458">
        <v>0</v>
      </c>
      <c r="O66" s="459">
        <v>1</v>
      </c>
      <c r="P66" s="460">
        <v>1</v>
      </c>
      <c r="Q66" s="469">
        <v>0</v>
      </c>
      <c r="R66" s="471">
        <f t="shared" si="0"/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si="14"/>
        <v>0</v>
      </c>
      <c r="X66" s="461">
        <v>0</v>
      </c>
      <c r="Y66" s="461">
        <v>0</v>
      </c>
      <c r="Z66" s="461">
        <v>0</v>
      </c>
      <c r="AA66" s="461">
        <f t="shared" si="1"/>
        <v>0</v>
      </c>
      <c r="AB66" s="461">
        <f t="shared" si="2"/>
        <v>0</v>
      </c>
      <c r="AC66" s="69">
        <f t="shared" si="3"/>
        <v>0</v>
      </c>
      <c r="AD66" s="69">
        <f t="shared" si="4"/>
        <v>0</v>
      </c>
      <c r="AE66" s="461">
        <v>0</v>
      </c>
      <c r="AF66" s="461">
        <v>0</v>
      </c>
      <c r="AG66" s="461">
        <f t="shared" si="15"/>
        <v>0</v>
      </c>
      <c r="AH66" s="461">
        <f t="shared" si="16"/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5"/>
        <v>0</v>
      </c>
      <c r="AR66" s="462">
        <f t="shared" si="6"/>
        <v>0</v>
      </c>
      <c r="AS66" s="464">
        <f t="shared" si="7"/>
        <v>0</v>
      </c>
      <c r="AT66" s="470">
        <f>I66+AH66</f>
        <v>467009</v>
      </c>
      <c r="AU66" s="461">
        <f>J66+W66</f>
        <v>346446</v>
      </c>
      <c r="AV66" s="461">
        <f t="shared" si="54"/>
        <v>0</v>
      </c>
      <c r="AW66" s="461">
        <f t="shared" si="55"/>
        <v>117099</v>
      </c>
      <c r="AX66" s="461">
        <f t="shared" si="55"/>
        <v>3464</v>
      </c>
      <c r="AY66" s="461">
        <f>N66+AG66</f>
        <v>0</v>
      </c>
      <c r="AZ66" s="462">
        <f>O66+AS66</f>
        <v>1</v>
      </c>
      <c r="BA66" s="462">
        <f t="shared" si="56"/>
        <v>1</v>
      </c>
      <c r="BB66" s="464">
        <f t="shared" si="56"/>
        <v>0</v>
      </c>
    </row>
    <row r="67" spans="1:54" ht="12.95" customHeight="1" x14ac:dyDescent="0.25">
      <c r="A67" s="300">
        <v>12</v>
      </c>
      <c r="B67" s="220">
        <v>5481</v>
      </c>
      <c r="C67" s="220">
        <v>600099075</v>
      </c>
      <c r="D67" s="220">
        <v>72742739</v>
      </c>
      <c r="E67" s="219" t="s">
        <v>490</v>
      </c>
      <c r="F67" s="220">
        <v>3141</v>
      </c>
      <c r="G67" s="343" t="s">
        <v>310</v>
      </c>
      <c r="H67" s="305" t="s">
        <v>277</v>
      </c>
      <c r="I67" s="463">
        <v>339910</v>
      </c>
      <c r="J67" s="458">
        <v>249586</v>
      </c>
      <c r="K67" s="458">
        <v>0</v>
      </c>
      <c r="L67" s="458">
        <v>84360</v>
      </c>
      <c r="M67" s="458">
        <v>2496</v>
      </c>
      <c r="N67" s="458">
        <v>3468</v>
      </c>
      <c r="O67" s="459">
        <v>0.8</v>
      </c>
      <c r="P67" s="460">
        <v>0</v>
      </c>
      <c r="Q67" s="469">
        <v>0.8</v>
      </c>
      <c r="R67" s="471">
        <f t="shared" si="0"/>
        <v>0</v>
      </c>
      <c r="S67" s="461">
        <v>0</v>
      </c>
      <c r="T67" s="461">
        <v>0</v>
      </c>
      <c r="U67" s="461">
        <v>0</v>
      </c>
      <c r="V67" s="461">
        <v>0</v>
      </c>
      <c r="W67" s="461">
        <f t="shared" si="14"/>
        <v>0</v>
      </c>
      <c r="X67" s="461">
        <v>0</v>
      </c>
      <c r="Y67" s="461">
        <v>0</v>
      </c>
      <c r="Z67" s="461">
        <v>0</v>
      </c>
      <c r="AA67" s="461">
        <f t="shared" si="1"/>
        <v>0</v>
      </c>
      <c r="AB67" s="461">
        <f t="shared" si="2"/>
        <v>0</v>
      </c>
      <c r="AC67" s="69">
        <f t="shared" si="3"/>
        <v>0</v>
      </c>
      <c r="AD67" s="69">
        <f t="shared" si="4"/>
        <v>0</v>
      </c>
      <c r="AE67" s="461">
        <v>0</v>
      </c>
      <c r="AF67" s="461">
        <v>0</v>
      </c>
      <c r="AG67" s="461">
        <f t="shared" si="15"/>
        <v>0</v>
      </c>
      <c r="AH67" s="461">
        <f t="shared" si="16"/>
        <v>0</v>
      </c>
      <c r="AI67" s="462">
        <v>0</v>
      </c>
      <c r="AJ67" s="462">
        <v>0</v>
      </c>
      <c r="AK67" s="462">
        <v>0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5"/>
        <v>0</v>
      </c>
      <c r="AR67" s="462">
        <f t="shared" si="6"/>
        <v>0</v>
      </c>
      <c r="AS67" s="464">
        <f t="shared" si="7"/>
        <v>0</v>
      </c>
      <c r="AT67" s="470">
        <f>I67+AH67</f>
        <v>339910</v>
      </c>
      <c r="AU67" s="461">
        <f>J67+W67</f>
        <v>249586</v>
      </c>
      <c r="AV67" s="461">
        <f t="shared" si="54"/>
        <v>0</v>
      </c>
      <c r="AW67" s="461">
        <f t="shared" si="55"/>
        <v>84360</v>
      </c>
      <c r="AX67" s="461">
        <f t="shared" si="55"/>
        <v>2496</v>
      </c>
      <c r="AY67" s="461">
        <f>N67+AG67</f>
        <v>3468</v>
      </c>
      <c r="AZ67" s="462">
        <f>O67+AS67</f>
        <v>0.8</v>
      </c>
      <c r="BA67" s="462">
        <f t="shared" si="56"/>
        <v>0</v>
      </c>
      <c r="BB67" s="464">
        <f t="shared" si="56"/>
        <v>0.8</v>
      </c>
    </row>
    <row r="68" spans="1:54" ht="12.95" customHeight="1" x14ac:dyDescent="0.25">
      <c r="A68" s="300">
        <v>12</v>
      </c>
      <c r="B68" s="220">
        <v>5481</v>
      </c>
      <c r="C68" s="220">
        <v>600099075</v>
      </c>
      <c r="D68" s="220">
        <v>72742739</v>
      </c>
      <c r="E68" s="219" t="s">
        <v>490</v>
      </c>
      <c r="F68" s="220">
        <v>3143</v>
      </c>
      <c r="G68" s="343" t="s">
        <v>614</v>
      </c>
      <c r="H68" s="305" t="s">
        <v>276</v>
      </c>
      <c r="I68" s="463">
        <v>1033230</v>
      </c>
      <c r="J68" s="458">
        <v>766491</v>
      </c>
      <c r="K68" s="458">
        <v>0</v>
      </c>
      <c r="L68" s="458">
        <v>259074</v>
      </c>
      <c r="M68" s="458">
        <v>7665</v>
      </c>
      <c r="N68" s="458">
        <v>0</v>
      </c>
      <c r="O68" s="459">
        <v>1.5</v>
      </c>
      <c r="P68" s="460">
        <v>1.5</v>
      </c>
      <c r="Q68" s="469">
        <v>0</v>
      </c>
      <c r="R68" s="471">
        <f t="shared" si="0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4"/>
        <v>0</v>
      </c>
      <c r="X68" s="461">
        <v>0</v>
      </c>
      <c r="Y68" s="461">
        <v>0</v>
      </c>
      <c r="Z68" s="461">
        <v>0</v>
      </c>
      <c r="AA68" s="461">
        <f t="shared" si="1"/>
        <v>0</v>
      </c>
      <c r="AB68" s="461">
        <f t="shared" si="2"/>
        <v>0</v>
      </c>
      <c r="AC68" s="69">
        <f t="shared" si="3"/>
        <v>0</v>
      </c>
      <c r="AD68" s="69">
        <f t="shared" si="4"/>
        <v>0</v>
      </c>
      <c r="AE68" s="461">
        <v>0</v>
      </c>
      <c r="AF68" s="461">
        <v>0</v>
      </c>
      <c r="AG68" s="461">
        <f t="shared" si="15"/>
        <v>0</v>
      </c>
      <c r="AH68" s="461">
        <f t="shared" si="16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5"/>
        <v>0</v>
      </c>
      <c r="AR68" s="462">
        <f t="shared" si="6"/>
        <v>0</v>
      </c>
      <c r="AS68" s="464">
        <f t="shared" si="7"/>
        <v>0</v>
      </c>
      <c r="AT68" s="470">
        <f>I68+AH68</f>
        <v>1033230</v>
      </c>
      <c r="AU68" s="461">
        <f>J68+W68</f>
        <v>766491</v>
      </c>
      <c r="AV68" s="461">
        <f t="shared" si="54"/>
        <v>0</v>
      </c>
      <c r="AW68" s="461">
        <f t="shared" si="55"/>
        <v>259074</v>
      </c>
      <c r="AX68" s="461">
        <f t="shared" si="55"/>
        <v>7665</v>
      </c>
      <c r="AY68" s="461">
        <f>N68+AG68</f>
        <v>0</v>
      </c>
      <c r="AZ68" s="462">
        <f>O68+AS68</f>
        <v>1.5</v>
      </c>
      <c r="BA68" s="462">
        <f t="shared" si="56"/>
        <v>1.5</v>
      </c>
      <c r="BB68" s="464">
        <f t="shared" si="56"/>
        <v>0</v>
      </c>
    </row>
    <row r="69" spans="1:54" ht="12.95" customHeight="1" x14ac:dyDescent="0.25">
      <c r="A69" s="300">
        <v>12</v>
      </c>
      <c r="B69" s="220">
        <v>5481</v>
      </c>
      <c r="C69" s="220">
        <v>600099075</v>
      </c>
      <c r="D69" s="220">
        <v>72742739</v>
      </c>
      <c r="E69" s="219" t="s">
        <v>490</v>
      </c>
      <c r="F69" s="220">
        <v>3143</v>
      </c>
      <c r="G69" s="343" t="s">
        <v>615</v>
      </c>
      <c r="H69" s="305" t="s">
        <v>277</v>
      </c>
      <c r="I69" s="463">
        <v>43728</v>
      </c>
      <c r="J69" s="458">
        <v>6424</v>
      </c>
      <c r="K69" s="458">
        <v>25000</v>
      </c>
      <c r="L69" s="458">
        <v>10621</v>
      </c>
      <c r="M69" s="458">
        <v>63</v>
      </c>
      <c r="N69" s="458">
        <v>1620</v>
      </c>
      <c r="O69" s="459">
        <v>0.1</v>
      </c>
      <c r="P69" s="460">
        <v>0</v>
      </c>
      <c r="Q69" s="469">
        <v>0.1</v>
      </c>
      <c r="R69" s="471">
        <f t="shared" si="0"/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4"/>
        <v>0</v>
      </c>
      <c r="X69" s="461">
        <v>0</v>
      </c>
      <c r="Y69" s="461">
        <v>0</v>
      </c>
      <c r="Z69" s="461">
        <v>0</v>
      </c>
      <c r="AA69" s="461">
        <f t="shared" si="1"/>
        <v>0</v>
      </c>
      <c r="AB69" s="461">
        <f t="shared" si="2"/>
        <v>0</v>
      </c>
      <c r="AC69" s="69">
        <f t="shared" si="3"/>
        <v>0</v>
      </c>
      <c r="AD69" s="69">
        <f t="shared" si="4"/>
        <v>0</v>
      </c>
      <c r="AE69" s="461">
        <v>0</v>
      </c>
      <c r="AF69" s="461">
        <v>0</v>
      </c>
      <c r="AG69" s="461">
        <f t="shared" si="15"/>
        <v>0</v>
      </c>
      <c r="AH69" s="461">
        <f t="shared" si="16"/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5"/>
        <v>0</v>
      </c>
      <c r="AR69" s="462">
        <f t="shared" si="6"/>
        <v>0</v>
      </c>
      <c r="AS69" s="464">
        <f t="shared" si="7"/>
        <v>0</v>
      </c>
      <c r="AT69" s="470">
        <f>I69+AH69</f>
        <v>43728</v>
      </c>
      <c r="AU69" s="461">
        <f>J69+W69</f>
        <v>6424</v>
      </c>
      <c r="AV69" s="461">
        <f t="shared" si="54"/>
        <v>25000</v>
      </c>
      <c r="AW69" s="461">
        <f t="shared" si="55"/>
        <v>10621</v>
      </c>
      <c r="AX69" s="461">
        <f t="shared" si="55"/>
        <v>63</v>
      </c>
      <c r="AY69" s="461">
        <f>N69+AG69</f>
        <v>1620</v>
      </c>
      <c r="AZ69" s="462">
        <f>O69+AS69</f>
        <v>0.1</v>
      </c>
      <c r="BA69" s="462">
        <f t="shared" si="56"/>
        <v>0</v>
      </c>
      <c r="BB69" s="464">
        <f t="shared" si="56"/>
        <v>0.1</v>
      </c>
    </row>
    <row r="70" spans="1:54" ht="12.95" customHeight="1" x14ac:dyDescent="0.25">
      <c r="A70" s="221">
        <v>12</v>
      </c>
      <c r="B70" s="46">
        <v>5481</v>
      </c>
      <c r="C70" s="46">
        <v>600099075</v>
      </c>
      <c r="D70" s="46">
        <v>72742739</v>
      </c>
      <c r="E70" s="400" t="s">
        <v>491</v>
      </c>
      <c r="F70" s="46"/>
      <c r="G70" s="400"/>
      <c r="H70" s="186"/>
      <c r="I70" s="561">
        <v>8175397</v>
      </c>
      <c r="J70" s="559">
        <v>5835001</v>
      </c>
      <c r="K70" s="559">
        <v>112000</v>
      </c>
      <c r="L70" s="559">
        <v>2010086</v>
      </c>
      <c r="M70" s="559">
        <v>58347</v>
      </c>
      <c r="N70" s="559">
        <v>159963</v>
      </c>
      <c r="O70" s="560">
        <v>11.1928</v>
      </c>
      <c r="P70" s="560">
        <v>8.2128000000000014</v>
      </c>
      <c r="Q70" s="728">
        <v>2.9800000000000009</v>
      </c>
      <c r="R70" s="561">
        <f t="shared" ref="R70:BB70" si="57">SUM(R65:R69)</f>
        <v>0</v>
      </c>
      <c r="S70" s="559">
        <f t="shared" si="57"/>
        <v>0</v>
      </c>
      <c r="T70" s="559">
        <f t="shared" si="57"/>
        <v>0</v>
      </c>
      <c r="U70" s="559">
        <f t="shared" si="57"/>
        <v>0</v>
      </c>
      <c r="V70" s="559">
        <f t="shared" si="57"/>
        <v>0</v>
      </c>
      <c r="W70" s="559">
        <f t="shared" si="57"/>
        <v>0</v>
      </c>
      <c r="X70" s="559">
        <f t="shared" si="57"/>
        <v>0</v>
      </c>
      <c r="Y70" s="559">
        <f t="shared" si="57"/>
        <v>0</v>
      </c>
      <c r="Z70" s="559">
        <f t="shared" si="57"/>
        <v>0</v>
      </c>
      <c r="AA70" s="559">
        <f t="shared" si="57"/>
        <v>0</v>
      </c>
      <c r="AB70" s="559">
        <f t="shared" si="57"/>
        <v>0</v>
      </c>
      <c r="AC70" s="559">
        <f t="shared" si="57"/>
        <v>0</v>
      </c>
      <c r="AD70" s="559">
        <f t="shared" si="57"/>
        <v>0</v>
      </c>
      <c r="AE70" s="559">
        <f t="shared" si="57"/>
        <v>0</v>
      </c>
      <c r="AF70" s="559">
        <f t="shared" si="57"/>
        <v>0</v>
      </c>
      <c r="AG70" s="559">
        <f t="shared" si="57"/>
        <v>0</v>
      </c>
      <c r="AH70" s="559">
        <f t="shared" si="57"/>
        <v>0</v>
      </c>
      <c r="AI70" s="560">
        <f t="shared" si="57"/>
        <v>0</v>
      </c>
      <c r="AJ70" s="560">
        <f t="shared" si="57"/>
        <v>0</v>
      </c>
      <c r="AK70" s="560">
        <f t="shared" si="57"/>
        <v>0</v>
      </c>
      <c r="AL70" s="560">
        <f t="shared" si="57"/>
        <v>0</v>
      </c>
      <c r="AM70" s="560">
        <f t="shared" si="57"/>
        <v>0</v>
      </c>
      <c r="AN70" s="560">
        <f t="shared" si="57"/>
        <v>0</v>
      </c>
      <c r="AO70" s="560">
        <f t="shared" si="57"/>
        <v>0</v>
      </c>
      <c r="AP70" s="560">
        <f t="shared" si="57"/>
        <v>0</v>
      </c>
      <c r="AQ70" s="560">
        <f t="shared" si="57"/>
        <v>0</v>
      </c>
      <c r="AR70" s="560">
        <f t="shared" si="57"/>
        <v>0</v>
      </c>
      <c r="AS70" s="373">
        <f t="shared" si="57"/>
        <v>0</v>
      </c>
      <c r="AT70" s="562">
        <f t="shared" si="57"/>
        <v>8175397</v>
      </c>
      <c r="AU70" s="559">
        <f t="shared" si="57"/>
        <v>5835001</v>
      </c>
      <c r="AV70" s="559">
        <f t="shared" si="57"/>
        <v>112000</v>
      </c>
      <c r="AW70" s="559">
        <f t="shared" si="57"/>
        <v>2010086</v>
      </c>
      <c r="AX70" s="559">
        <f t="shared" si="57"/>
        <v>58347</v>
      </c>
      <c r="AY70" s="559">
        <f t="shared" si="57"/>
        <v>159963</v>
      </c>
      <c r="AZ70" s="560">
        <f t="shared" si="57"/>
        <v>11.1928</v>
      </c>
      <c r="BA70" s="560">
        <f t="shared" si="57"/>
        <v>8.2128000000000014</v>
      </c>
      <c r="BB70" s="373">
        <f t="shared" si="57"/>
        <v>2.9800000000000009</v>
      </c>
    </row>
    <row r="71" spans="1:54" ht="12.95" customHeight="1" x14ac:dyDescent="0.25">
      <c r="A71" s="300">
        <v>13</v>
      </c>
      <c r="B71" s="220">
        <v>5492</v>
      </c>
      <c r="C71" s="220">
        <v>691007322</v>
      </c>
      <c r="D71" s="220">
        <v>71294180</v>
      </c>
      <c r="E71" s="219" t="s">
        <v>492</v>
      </c>
      <c r="F71" s="220">
        <v>3114</v>
      </c>
      <c r="G71" s="351" t="s">
        <v>544</v>
      </c>
      <c r="H71" s="305" t="s">
        <v>276</v>
      </c>
      <c r="I71" s="463">
        <v>14463214</v>
      </c>
      <c r="J71" s="458">
        <v>10603400</v>
      </c>
      <c r="K71" s="458">
        <v>0</v>
      </c>
      <c r="L71" s="458">
        <v>3583949</v>
      </c>
      <c r="M71" s="458">
        <v>106035</v>
      </c>
      <c r="N71" s="458">
        <v>169830</v>
      </c>
      <c r="O71" s="459">
        <v>17.14</v>
      </c>
      <c r="P71" s="460">
        <v>13</v>
      </c>
      <c r="Q71" s="469">
        <v>4.1399999999999997</v>
      </c>
      <c r="R71" s="471">
        <f t="shared" si="0"/>
        <v>-138000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14"/>
        <v>-138000</v>
      </c>
      <c r="X71" s="461">
        <v>138000</v>
      </c>
      <c r="Y71" s="461">
        <v>0</v>
      </c>
      <c r="Z71" s="461">
        <v>0</v>
      </c>
      <c r="AA71" s="461">
        <f t="shared" si="1"/>
        <v>138000</v>
      </c>
      <c r="AB71" s="461">
        <f t="shared" si="2"/>
        <v>0</v>
      </c>
      <c r="AC71" s="69">
        <f t="shared" si="3"/>
        <v>0</v>
      </c>
      <c r="AD71" s="69">
        <f t="shared" si="4"/>
        <v>-1380</v>
      </c>
      <c r="AE71" s="461">
        <v>0</v>
      </c>
      <c r="AF71" s="461">
        <v>0</v>
      </c>
      <c r="AG71" s="461">
        <f t="shared" si="15"/>
        <v>0</v>
      </c>
      <c r="AH71" s="461">
        <f t="shared" si="16"/>
        <v>-1380</v>
      </c>
      <c r="AI71" s="462">
        <v>0</v>
      </c>
      <c r="AJ71" s="462">
        <v>-0.44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5"/>
        <v>0</v>
      </c>
      <c r="AR71" s="462">
        <f t="shared" si="6"/>
        <v>-0.44</v>
      </c>
      <c r="AS71" s="464">
        <f t="shared" si="7"/>
        <v>-0.44</v>
      </c>
      <c r="AT71" s="470">
        <f>I71+AH71</f>
        <v>14461834</v>
      </c>
      <c r="AU71" s="461">
        <f>J71+W71</f>
        <v>10465400</v>
      </c>
      <c r="AV71" s="461">
        <f t="shared" ref="AV71:AV74" si="58">K71+AA71</f>
        <v>138000</v>
      </c>
      <c r="AW71" s="461">
        <f t="shared" ref="AW71:AX74" si="59">L71+AC71</f>
        <v>3583949</v>
      </c>
      <c r="AX71" s="461">
        <f t="shared" si="59"/>
        <v>104655</v>
      </c>
      <c r="AY71" s="461">
        <f>N71+AG71</f>
        <v>169830</v>
      </c>
      <c r="AZ71" s="462">
        <f>O71+AS71</f>
        <v>16.7</v>
      </c>
      <c r="BA71" s="462">
        <f t="shared" ref="BA71:BB74" si="60">P71+AQ71</f>
        <v>13</v>
      </c>
      <c r="BB71" s="464">
        <f t="shared" si="60"/>
        <v>3.6999999999999997</v>
      </c>
    </row>
    <row r="72" spans="1:54" ht="12.95" customHeight="1" x14ac:dyDescent="0.25">
      <c r="A72" s="300">
        <v>13</v>
      </c>
      <c r="B72" s="220">
        <v>5492</v>
      </c>
      <c r="C72" s="220">
        <v>691007322</v>
      </c>
      <c r="D72" s="220">
        <v>71294180</v>
      </c>
      <c r="E72" s="219" t="s">
        <v>492</v>
      </c>
      <c r="F72" s="220">
        <v>3114</v>
      </c>
      <c r="G72" s="351" t="s">
        <v>308</v>
      </c>
      <c r="H72" s="305" t="s">
        <v>276</v>
      </c>
      <c r="I72" s="463">
        <v>1799883</v>
      </c>
      <c r="J72" s="458">
        <v>1335225</v>
      </c>
      <c r="K72" s="458">
        <v>0</v>
      </c>
      <c r="L72" s="458">
        <v>451306</v>
      </c>
      <c r="M72" s="458">
        <v>13352</v>
      </c>
      <c r="N72" s="458">
        <v>0</v>
      </c>
      <c r="O72" s="459">
        <v>3.3889</v>
      </c>
      <c r="P72" s="460">
        <v>3.3889</v>
      </c>
      <c r="Q72" s="469">
        <v>0</v>
      </c>
      <c r="R72" s="471">
        <f t="shared" si="0"/>
        <v>0</v>
      </c>
      <c r="S72" s="461">
        <v>0</v>
      </c>
      <c r="T72" s="461">
        <v>0</v>
      </c>
      <c r="U72" s="461">
        <v>0</v>
      </c>
      <c r="V72" s="461">
        <v>0</v>
      </c>
      <c r="W72" s="461">
        <f t="shared" si="14"/>
        <v>0</v>
      </c>
      <c r="X72" s="461">
        <v>0</v>
      </c>
      <c r="Y72" s="461">
        <v>0</v>
      </c>
      <c r="Z72" s="461">
        <v>0</v>
      </c>
      <c r="AA72" s="461">
        <f t="shared" si="1"/>
        <v>0</v>
      </c>
      <c r="AB72" s="461">
        <f t="shared" si="2"/>
        <v>0</v>
      </c>
      <c r="AC72" s="69">
        <f t="shared" si="3"/>
        <v>0</v>
      </c>
      <c r="AD72" s="69">
        <f t="shared" si="4"/>
        <v>0</v>
      </c>
      <c r="AE72" s="461">
        <v>0</v>
      </c>
      <c r="AF72" s="461">
        <v>0</v>
      </c>
      <c r="AG72" s="461">
        <f t="shared" si="15"/>
        <v>0</v>
      </c>
      <c r="AH72" s="461">
        <f t="shared" si="16"/>
        <v>0</v>
      </c>
      <c r="AI72" s="462">
        <v>0</v>
      </c>
      <c r="AJ72" s="462">
        <v>0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si="5"/>
        <v>0</v>
      </c>
      <c r="AR72" s="462">
        <f t="shared" si="6"/>
        <v>0</v>
      </c>
      <c r="AS72" s="464">
        <f t="shared" si="7"/>
        <v>0</v>
      </c>
      <c r="AT72" s="470">
        <f>I72+AH72</f>
        <v>1799883</v>
      </c>
      <c r="AU72" s="461">
        <f>J72+W72</f>
        <v>1335225</v>
      </c>
      <c r="AV72" s="461">
        <f t="shared" si="58"/>
        <v>0</v>
      </c>
      <c r="AW72" s="461">
        <f t="shared" si="59"/>
        <v>451306</v>
      </c>
      <c r="AX72" s="461">
        <f t="shared" si="59"/>
        <v>13352</v>
      </c>
      <c r="AY72" s="461">
        <f>N72+AG72</f>
        <v>0</v>
      </c>
      <c r="AZ72" s="462">
        <f>O72+AS72</f>
        <v>3.3889</v>
      </c>
      <c r="BA72" s="462">
        <f t="shared" si="60"/>
        <v>3.3889</v>
      </c>
      <c r="BB72" s="464">
        <f t="shared" si="60"/>
        <v>0</v>
      </c>
    </row>
    <row r="73" spans="1:54" ht="12.95" customHeight="1" x14ac:dyDescent="0.25">
      <c r="A73" s="300">
        <v>13</v>
      </c>
      <c r="B73" s="220">
        <v>5492</v>
      </c>
      <c r="C73" s="220">
        <v>691007322</v>
      </c>
      <c r="D73" s="220">
        <v>71294180</v>
      </c>
      <c r="E73" s="398" t="s">
        <v>492</v>
      </c>
      <c r="F73" s="220">
        <v>3143</v>
      </c>
      <c r="G73" s="343" t="s">
        <v>614</v>
      </c>
      <c r="H73" s="305" t="s">
        <v>276</v>
      </c>
      <c r="I73" s="463">
        <v>499024</v>
      </c>
      <c r="J73" s="458">
        <v>370196</v>
      </c>
      <c r="K73" s="458">
        <v>0</v>
      </c>
      <c r="L73" s="458">
        <v>125126</v>
      </c>
      <c r="M73" s="458">
        <v>3702</v>
      </c>
      <c r="N73" s="458">
        <v>0</v>
      </c>
      <c r="O73" s="459">
        <v>0.79990000000000006</v>
      </c>
      <c r="P73" s="460">
        <v>0.79990000000000006</v>
      </c>
      <c r="Q73" s="469">
        <v>0</v>
      </c>
      <c r="R73" s="471">
        <f t="shared" si="0"/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si="14"/>
        <v>0</v>
      </c>
      <c r="X73" s="461">
        <v>0</v>
      </c>
      <c r="Y73" s="461">
        <v>0</v>
      </c>
      <c r="Z73" s="461">
        <v>0</v>
      </c>
      <c r="AA73" s="461">
        <f t="shared" si="1"/>
        <v>0</v>
      </c>
      <c r="AB73" s="461">
        <f t="shared" si="2"/>
        <v>0</v>
      </c>
      <c r="AC73" s="69">
        <f t="shared" si="3"/>
        <v>0</v>
      </c>
      <c r="AD73" s="69">
        <f t="shared" si="4"/>
        <v>0</v>
      </c>
      <c r="AE73" s="461">
        <v>0</v>
      </c>
      <c r="AF73" s="461">
        <v>0</v>
      </c>
      <c r="AG73" s="461">
        <f t="shared" si="15"/>
        <v>0</v>
      </c>
      <c r="AH73" s="461">
        <f t="shared" si="16"/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5"/>
        <v>0</v>
      </c>
      <c r="AR73" s="462">
        <f t="shared" si="6"/>
        <v>0</v>
      </c>
      <c r="AS73" s="464">
        <f t="shared" si="7"/>
        <v>0</v>
      </c>
      <c r="AT73" s="470">
        <f>I73+AH73</f>
        <v>499024</v>
      </c>
      <c r="AU73" s="461">
        <f>J73+W73</f>
        <v>370196</v>
      </c>
      <c r="AV73" s="461">
        <f t="shared" si="58"/>
        <v>0</v>
      </c>
      <c r="AW73" s="461">
        <f t="shared" si="59"/>
        <v>125126</v>
      </c>
      <c r="AX73" s="461">
        <f t="shared" si="59"/>
        <v>3702</v>
      </c>
      <c r="AY73" s="461">
        <f>N73+AG73</f>
        <v>0</v>
      </c>
      <c r="AZ73" s="462">
        <f>O73+AS73</f>
        <v>0.79990000000000006</v>
      </c>
      <c r="BA73" s="462">
        <f t="shared" si="60"/>
        <v>0.79990000000000006</v>
      </c>
      <c r="BB73" s="464">
        <f t="shared" si="60"/>
        <v>0</v>
      </c>
    </row>
    <row r="74" spans="1:54" ht="12.95" customHeight="1" x14ac:dyDescent="0.25">
      <c r="A74" s="300">
        <v>13</v>
      </c>
      <c r="B74" s="220">
        <v>5492</v>
      </c>
      <c r="C74" s="220">
        <v>691007322</v>
      </c>
      <c r="D74" s="220">
        <v>71294180</v>
      </c>
      <c r="E74" s="398" t="s">
        <v>492</v>
      </c>
      <c r="F74" s="220">
        <v>3143</v>
      </c>
      <c r="G74" s="343" t="s">
        <v>615</v>
      </c>
      <c r="H74" s="305" t="s">
        <v>277</v>
      </c>
      <c r="I74" s="463">
        <v>10995</v>
      </c>
      <c r="J74" s="458">
        <v>7856</v>
      </c>
      <c r="K74" s="458">
        <v>0</v>
      </c>
      <c r="L74" s="458">
        <v>2655</v>
      </c>
      <c r="M74" s="458">
        <v>79</v>
      </c>
      <c r="N74" s="458">
        <v>405</v>
      </c>
      <c r="O74" s="459">
        <v>0.03</v>
      </c>
      <c r="P74" s="460">
        <v>0</v>
      </c>
      <c r="Q74" s="469">
        <v>0.03</v>
      </c>
      <c r="R74" s="471">
        <f t="shared" si="0"/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14"/>
        <v>0</v>
      </c>
      <c r="X74" s="461">
        <v>0</v>
      </c>
      <c r="Y74" s="461">
        <v>0</v>
      </c>
      <c r="Z74" s="461">
        <v>0</v>
      </c>
      <c r="AA74" s="461">
        <f t="shared" si="1"/>
        <v>0</v>
      </c>
      <c r="AB74" s="461">
        <f t="shared" si="2"/>
        <v>0</v>
      </c>
      <c r="AC74" s="69">
        <f t="shared" si="3"/>
        <v>0</v>
      </c>
      <c r="AD74" s="69">
        <f t="shared" si="4"/>
        <v>0</v>
      </c>
      <c r="AE74" s="461">
        <v>0</v>
      </c>
      <c r="AF74" s="461">
        <v>0</v>
      </c>
      <c r="AG74" s="461">
        <f t="shared" si="15"/>
        <v>0</v>
      </c>
      <c r="AH74" s="461">
        <f t="shared" si="16"/>
        <v>0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5"/>
        <v>0</v>
      </c>
      <c r="AR74" s="462">
        <f t="shared" si="6"/>
        <v>0</v>
      </c>
      <c r="AS74" s="464">
        <f t="shared" si="7"/>
        <v>0</v>
      </c>
      <c r="AT74" s="470">
        <f>I74+AH74</f>
        <v>10995</v>
      </c>
      <c r="AU74" s="461">
        <f>J74+W74</f>
        <v>7856</v>
      </c>
      <c r="AV74" s="461">
        <f t="shared" si="58"/>
        <v>0</v>
      </c>
      <c r="AW74" s="461">
        <f t="shared" si="59"/>
        <v>2655</v>
      </c>
      <c r="AX74" s="461">
        <f t="shared" si="59"/>
        <v>79</v>
      </c>
      <c r="AY74" s="461">
        <f>N74+AG74</f>
        <v>405</v>
      </c>
      <c r="AZ74" s="462">
        <f>O74+AS74</f>
        <v>0.03</v>
      </c>
      <c r="BA74" s="462">
        <f t="shared" si="60"/>
        <v>0</v>
      </c>
      <c r="BB74" s="464">
        <f t="shared" si="60"/>
        <v>0.03</v>
      </c>
    </row>
    <row r="75" spans="1:54" ht="12.95" customHeight="1" x14ac:dyDescent="0.25">
      <c r="A75" s="221">
        <v>13</v>
      </c>
      <c r="B75" s="46">
        <v>5492</v>
      </c>
      <c r="C75" s="46">
        <v>691007322</v>
      </c>
      <c r="D75" s="46">
        <v>71294180</v>
      </c>
      <c r="E75" s="400" t="s">
        <v>493</v>
      </c>
      <c r="F75" s="46"/>
      <c r="G75" s="400"/>
      <c r="H75" s="186"/>
      <c r="I75" s="561">
        <v>16773116</v>
      </c>
      <c r="J75" s="559">
        <v>12316677</v>
      </c>
      <c r="K75" s="559">
        <v>0</v>
      </c>
      <c r="L75" s="559">
        <v>4163036</v>
      </c>
      <c r="M75" s="559">
        <v>123168</v>
      </c>
      <c r="N75" s="559">
        <v>170235</v>
      </c>
      <c r="O75" s="560">
        <v>21.358800000000002</v>
      </c>
      <c r="P75" s="560">
        <v>17.188800000000001</v>
      </c>
      <c r="Q75" s="728">
        <v>4.17</v>
      </c>
      <c r="R75" s="561">
        <f t="shared" ref="R75:BB75" si="61">SUM(R71:R74)</f>
        <v>-138000</v>
      </c>
      <c r="S75" s="559">
        <f t="shared" si="61"/>
        <v>0</v>
      </c>
      <c r="T75" s="559">
        <f t="shared" si="61"/>
        <v>0</v>
      </c>
      <c r="U75" s="559">
        <f t="shared" si="61"/>
        <v>0</v>
      </c>
      <c r="V75" s="559">
        <f t="shared" si="61"/>
        <v>0</v>
      </c>
      <c r="W75" s="559">
        <f t="shared" si="61"/>
        <v>-138000</v>
      </c>
      <c r="X75" s="559">
        <f t="shared" si="61"/>
        <v>138000</v>
      </c>
      <c r="Y75" s="559">
        <f t="shared" si="61"/>
        <v>0</v>
      </c>
      <c r="Z75" s="559">
        <f t="shared" si="61"/>
        <v>0</v>
      </c>
      <c r="AA75" s="559">
        <f t="shared" si="61"/>
        <v>138000</v>
      </c>
      <c r="AB75" s="559">
        <f t="shared" si="61"/>
        <v>0</v>
      </c>
      <c r="AC75" s="559">
        <f t="shared" si="61"/>
        <v>0</v>
      </c>
      <c r="AD75" s="559">
        <f t="shared" si="61"/>
        <v>-1380</v>
      </c>
      <c r="AE75" s="559">
        <f t="shared" si="61"/>
        <v>0</v>
      </c>
      <c r="AF75" s="559">
        <f t="shared" si="61"/>
        <v>0</v>
      </c>
      <c r="AG75" s="559">
        <f t="shared" si="61"/>
        <v>0</v>
      </c>
      <c r="AH75" s="559">
        <f t="shared" si="61"/>
        <v>-1380</v>
      </c>
      <c r="AI75" s="560">
        <f t="shared" si="61"/>
        <v>0</v>
      </c>
      <c r="AJ75" s="560">
        <f t="shared" si="61"/>
        <v>-0.44</v>
      </c>
      <c r="AK75" s="560">
        <f t="shared" si="61"/>
        <v>0</v>
      </c>
      <c r="AL75" s="560">
        <f t="shared" si="61"/>
        <v>0</v>
      </c>
      <c r="AM75" s="560">
        <f t="shared" si="61"/>
        <v>0</v>
      </c>
      <c r="AN75" s="560">
        <f t="shared" si="61"/>
        <v>0</v>
      </c>
      <c r="AO75" s="560">
        <f t="shared" si="61"/>
        <v>0</v>
      </c>
      <c r="AP75" s="560">
        <f t="shared" si="61"/>
        <v>0</v>
      </c>
      <c r="AQ75" s="560">
        <f t="shared" si="61"/>
        <v>0</v>
      </c>
      <c r="AR75" s="560">
        <f t="shared" si="61"/>
        <v>-0.44</v>
      </c>
      <c r="AS75" s="373">
        <f t="shared" si="61"/>
        <v>-0.44</v>
      </c>
      <c r="AT75" s="562">
        <f t="shared" si="61"/>
        <v>16771736</v>
      </c>
      <c r="AU75" s="559">
        <f t="shared" si="61"/>
        <v>12178677</v>
      </c>
      <c r="AV75" s="559">
        <f t="shared" si="61"/>
        <v>138000</v>
      </c>
      <c r="AW75" s="559">
        <f t="shared" si="61"/>
        <v>4163036</v>
      </c>
      <c r="AX75" s="559">
        <f t="shared" si="61"/>
        <v>121788</v>
      </c>
      <c r="AY75" s="559">
        <f t="shared" si="61"/>
        <v>170235</v>
      </c>
      <c r="AZ75" s="560">
        <f t="shared" si="61"/>
        <v>20.918800000000001</v>
      </c>
      <c r="BA75" s="560">
        <f t="shared" si="61"/>
        <v>17.188800000000001</v>
      </c>
      <c r="BB75" s="373">
        <f t="shared" si="61"/>
        <v>3.7299999999999995</v>
      </c>
    </row>
    <row r="76" spans="1:54" ht="12.95" customHeight="1" x14ac:dyDescent="0.25">
      <c r="A76" s="300">
        <v>14</v>
      </c>
      <c r="B76" s="220">
        <v>5457</v>
      </c>
      <c r="C76" s="220">
        <v>600099377</v>
      </c>
      <c r="D76" s="220">
        <v>855049</v>
      </c>
      <c r="E76" s="398" t="s">
        <v>494</v>
      </c>
      <c r="F76" s="220">
        <v>3113</v>
      </c>
      <c r="G76" s="398" t="s">
        <v>324</v>
      </c>
      <c r="H76" s="305" t="s">
        <v>276</v>
      </c>
      <c r="I76" s="463">
        <v>38945953</v>
      </c>
      <c r="J76" s="458">
        <v>28022455</v>
      </c>
      <c r="K76" s="458">
        <v>328560</v>
      </c>
      <c r="L76" s="458">
        <v>9548843</v>
      </c>
      <c r="M76" s="458">
        <v>280225</v>
      </c>
      <c r="N76" s="458">
        <v>765870</v>
      </c>
      <c r="O76" s="459">
        <v>46.250299999999996</v>
      </c>
      <c r="P76" s="460">
        <v>38.000300000000003</v>
      </c>
      <c r="Q76" s="469">
        <v>8.25</v>
      </c>
      <c r="R76" s="471">
        <f t="shared" ref="R76:R142" si="62">X76*-1</f>
        <v>56834</v>
      </c>
      <c r="S76" s="461">
        <v>0</v>
      </c>
      <c r="T76" s="461">
        <v>78732</v>
      </c>
      <c r="U76" s="461">
        <v>0</v>
      </c>
      <c r="V76" s="461">
        <v>0</v>
      </c>
      <c r="W76" s="461">
        <f t="shared" si="14"/>
        <v>135566</v>
      </c>
      <c r="X76" s="461">
        <v>-56834</v>
      </c>
      <c r="Y76" s="461">
        <v>0</v>
      </c>
      <c r="Z76" s="461">
        <v>52814</v>
      </c>
      <c r="AA76" s="461">
        <f t="shared" ref="AA76:AA142" si="63">SUM(X76:Z76)</f>
        <v>-4020</v>
      </c>
      <c r="AB76" s="461">
        <f t="shared" ref="AB76:AB142" si="64">W76+AA76</f>
        <v>131546</v>
      </c>
      <c r="AC76" s="69">
        <f t="shared" ref="AC76:AC142" si="65">ROUND((W76+X76+Y76)*33.8%,0)</f>
        <v>26611</v>
      </c>
      <c r="AD76" s="69">
        <f t="shared" ref="AD76:AD142" si="66">ROUND(W76*1%,0)</f>
        <v>1356</v>
      </c>
      <c r="AE76" s="461">
        <v>0</v>
      </c>
      <c r="AF76" s="461">
        <v>0</v>
      </c>
      <c r="AG76" s="461">
        <f t="shared" si="15"/>
        <v>0</v>
      </c>
      <c r="AH76" s="461">
        <f t="shared" si="16"/>
        <v>159513</v>
      </c>
      <c r="AI76" s="462">
        <v>0.04</v>
      </c>
      <c r="AJ76" s="462">
        <v>0.09</v>
      </c>
      <c r="AK76" s="462">
        <v>0</v>
      </c>
      <c r="AL76" s="462">
        <v>0.17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ref="AQ76:AQ142" si="67">AI76+AK76+AL76+AN76+AO76</f>
        <v>0.21000000000000002</v>
      </c>
      <c r="AR76" s="462">
        <f t="shared" ref="AR76:AR142" si="68">AJ76+AM76+AP76</f>
        <v>0.09</v>
      </c>
      <c r="AS76" s="464">
        <f t="shared" ref="AS76:AS142" si="69">SUM(AQ76:AR76)</f>
        <v>0.30000000000000004</v>
      </c>
      <c r="AT76" s="470">
        <f t="shared" ref="AT76:AT81" si="70">I76+AH76</f>
        <v>39105466</v>
      </c>
      <c r="AU76" s="461">
        <f t="shared" ref="AU76:AU81" si="71">J76+W76</f>
        <v>28158021</v>
      </c>
      <c r="AV76" s="461">
        <f t="shared" ref="AV76:AV81" si="72">K76+AA76</f>
        <v>324540</v>
      </c>
      <c r="AW76" s="461">
        <f t="shared" ref="AW76:AX81" si="73">L76+AC76</f>
        <v>9575454</v>
      </c>
      <c r="AX76" s="461">
        <f t="shared" si="73"/>
        <v>281581</v>
      </c>
      <c r="AY76" s="461">
        <f t="shared" ref="AY76:AY81" si="74">N76+AG76</f>
        <v>765870</v>
      </c>
      <c r="AZ76" s="462">
        <f t="shared" ref="AZ76:AZ81" si="75">O76+AS76</f>
        <v>46.550299999999993</v>
      </c>
      <c r="BA76" s="462">
        <f t="shared" ref="BA76:BB81" si="76">P76+AQ76</f>
        <v>38.210300000000004</v>
      </c>
      <c r="BB76" s="464">
        <f t="shared" si="76"/>
        <v>8.34</v>
      </c>
    </row>
    <row r="77" spans="1:54" ht="12.95" customHeight="1" x14ac:dyDescent="0.25">
      <c r="A77" s="300">
        <v>14</v>
      </c>
      <c r="B77" s="220">
        <v>5457</v>
      </c>
      <c r="C77" s="220">
        <v>600099377</v>
      </c>
      <c r="D77" s="220">
        <v>855049</v>
      </c>
      <c r="E77" s="219" t="s">
        <v>494</v>
      </c>
      <c r="F77" s="220">
        <v>3113</v>
      </c>
      <c r="G77" s="343" t="s">
        <v>307</v>
      </c>
      <c r="H77" s="305" t="s">
        <v>277</v>
      </c>
      <c r="I77" s="463">
        <v>3479876</v>
      </c>
      <c r="J77" s="458">
        <v>2574562</v>
      </c>
      <c r="K77" s="458">
        <v>7000</v>
      </c>
      <c r="L77" s="458">
        <v>872568</v>
      </c>
      <c r="M77" s="458">
        <v>25746</v>
      </c>
      <c r="N77" s="458">
        <v>0</v>
      </c>
      <c r="O77" s="459">
        <v>7.17</v>
      </c>
      <c r="P77" s="460">
        <v>7.17</v>
      </c>
      <c r="Q77" s="469">
        <v>0</v>
      </c>
      <c r="R77" s="471">
        <f t="shared" si="62"/>
        <v>7000</v>
      </c>
      <c r="S77" s="461">
        <v>165511</v>
      </c>
      <c r="T77" s="461">
        <v>0</v>
      </c>
      <c r="U77" s="461">
        <v>0</v>
      </c>
      <c r="V77" s="461">
        <v>0</v>
      </c>
      <c r="W77" s="461">
        <f t="shared" si="14"/>
        <v>172511</v>
      </c>
      <c r="X77" s="461">
        <v>-7000</v>
      </c>
      <c r="Y77" s="461">
        <v>0</v>
      </c>
      <c r="Z77" s="461">
        <v>0</v>
      </c>
      <c r="AA77" s="461">
        <f t="shared" si="63"/>
        <v>-7000</v>
      </c>
      <c r="AB77" s="461">
        <f t="shared" si="64"/>
        <v>165511</v>
      </c>
      <c r="AC77" s="69">
        <f t="shared" si="65"/>
        <v>55943</v>
      </c>
      <c r="AD77" s="69">
        <f t="shared" si="66"/>
        <v>1725</v>
      </c>
      <c r="AE77" s="461">
        <v>0</v>
      </c>
      <c r="AF77" s="461">
        <v>0</v>
      </c>
      <c r="AG77" s="461">
        <f t="shared" si="15"/>
        <v>0</v>
      </c>
      <c r="AH77" s="461">
        <f t="shared" si="16"/>
        <v>223179</v>
      </c>
      <c r="AI77" s="462">
        <v>0</v>
      </c>
      <c r="AJ77" s="462">
        <v>0</v>
      </c>
      <c r="AK77" s="462">
        <v>0.48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67"/>
        <v>0.48</v>
      </c>
      <c r="AR77" s="462">
        <f t="shared" si="68"/>
        <v>0</v>
      </c>
      <c r="AS77" s="464">
        <f t="shared" si="69"/>
        <v>0.48</v>
      </c>
      <c r="AT77" s="470">
        <f t="shared" si="70"/>
        <v>3703055</v>
      </c>
      <c r="AU77" s="461">
        <f t="shared" si="71"/>
        <v>2747073</v>
      </c>
      <c r="AV77" s="461">
        <f t="shared" si="72"/>
        <v>0</v>
      </c>
      <c r="AW77" s="461">
        <f t="shared" si="73"/>
        <v>928511</v>
      </c>
      <c r="AX77" s="461">
        <f t="shared" si="73"/>
        <v>27471</v>
      </c>
      <c r="AY77" s="461">
        <f t="shared" si="74"/>
        <v>0</v>
      </c>
      <c r="AZ77" s="462">
        <f t="shared" si="75"/>
        <v>7.65</v>
      </c>
      <c r="BA77" s="462">
        <f t="shared" si="76"/>
        <v>7.65</v>
      </c>
      <c r="BB77" s="464">
        <f t="shared" si="76"/>
        <v>0</v>
      </c>
    </row>
    <row r="78" spans="1:54" ht="12.95" customHeight="1" x14ac:dyDescent="0.25">
      <c r="A78" s="300">
        <v>14</v>
      </c>
      <c r="B78" s="396">
        <v>5457</v>
      </c>
      <c r="C78" s="396">
        <v>600099377</v>
      </c>
      <c r="D78" s="396">
        <v>855049</v>
      </c>
      <c r="E78" s="397" t="s">
        <v>494</v>
      </c>
      <c r="F78" s="396">
        <v>3141</v>
      </c>
      <c r="G78" s="399" t="s">
        <v>310</v>
      </c>
      <c r="H78" s="305" t="s">
        <v>277</v>
      </c>
      <c r="I78" s="463">
        <v>1293018</v>
      </c>
      <c r="J78" s="458">
        <v>928937</v>
      </c>
      <c r="K78" s="458">
        <v>16500</v>
      </c>
      <c r="L78" s="458">
        <v>319558</v>
      </c>
      <c r="M78" s="458">
        <v>9289</v>
      </c>
      <c r="N78" s="458">
        <v>18734</v>
      </c>
      <c r="O78" s="459">
        <v>3.04</v>
      </c>
      <c r="P78" s="460">
        <v>0</v>
      </c>
      <c r="Q78" s="469">
        <v>3.04</v>
      </c>
      <c r="R78" s="471">
        <f t="shared" si="62"/>
        <v>-3500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si="14"/>
        <v>-3500</v>
      </c>
      <c r="X78" s="461">
        <v>3500</v>
      </c>
      <c r="Y78" s="461">
        <v>0</v>
      </c>
      <c r="Z78" s="461">
        <v>0</v>
      </c>
      <c r="AA78" s="461">
        <f t="shared" si="63"/>
        <v>3500</v>
      </c>
      <c r="AB78" s="461">
        <f t="shared" si="64"/>
        <v>0</v>
      </c>
      <c r="AC78" s="69">
        <f t="shared" si="65"/>
        <v>0</v>
      </c>
      <c r="AD78" s="69">
        <f t="shared" si="66"/>
        <v>-35</v>
      </c>
      <c r="AE78" s="461">
        <v>0</v>
      </c>
      <c r="AF78" s="461">
        <v>0</v>
      </c>
      <c r="AG78" s="461">
        <f t="shared" si="15"/>
        <v>0</v>
      </c>
      <c r="AH78" s="461">
        <f t="shared" si="16"/>
        <v>-35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67"/>
        <v>0</v>
      </c>
      <c r="AR78" s="462">
        <f t="shared" si="68"/>
        <v>0</v>
      </c>
      <c r="AS78" s="464">
        <f t="shared" si="69"/>
        <v>0</v>
      </c>
      <c r="AT78" s="470">
        <f t="shared" si="70"/>
        <v>1292983</v>
      </c>
      <c r="AU78" s="461">
        <f t="shared" si="71"/>
        <v>925437</v>
      </c>
      <c r="AV78" s="461">
        <f t="shared" si="72"/>
        <v>20000</v>
      </c>
      <c r="AW78" s="461">
        <f t="shared" si="73"/>
        <v>319558</v>
      </c>
      <c r="AX78" s="461">
        <f t="shared" si="73"/>
        <v>9254</v>
      </c>
      <c r="AY78" s="461">
        <f t="shared" si="74"/>
        <v>18734</v>
      </c>
      <c r="AZ78" s="462">
        <f t="shared" si="75"/>
        <v>3.04</v>
      </c>
      <c r="BA78" s="462">
        <f t="shared" si="76"/>
        <v>0</v>
      </c>
      <c r="BB78" s="464">
        <f t="shared" si="76"/>
        <v>3.04</v>
      </c>
    </row>
    <row r="79" spans="1:54" ht="12.95" customHeight="1" x14ac:dyDescent="0.25">
      <c r="A79" s="300">
        <v>14</v>
      </c>
      <c r="B79" s="220">
        <v>5457</v>
      </c>
      <c r="C79" s="220">
        <v>600099377</v>
      </c>
      <c r="D79" s="220">
        <v>855049</v>
      </c>
      <c r="E79" s="398" t="s">
        <v>494</v>
      </c>
      <c r="F79" s="220">
        <v>3143</v>
      </c>
      <c r="G79" s="343" t="s">
        <v>614</v>
      </c>
      <c r="H79" s="305" t="s">
        <v>276</v>
      </c>
      <c r="I79" s="463">
        <v>3514570</v>
      </c>
      <c r="J79" s="458">
        <v>2600796</v>
      </c>
      <c r="K79" s="458">
        <v>6500</v>
      </c>
      <c r="L79" s="458">
        <v>881266</v>
      </c>
      <c r="M79" s="458">
        <v>26008</v>
      </c>
      <c r="N79" s="458">
        <v>0</v>
      </c>
      <c r="O79" s="459">
        <v>5.2857000000000003</v>
      </c>
      <c r="P79" s="460">
        <v>5.2857000000000003</v>
      </c>
      <c r="Q79" s="469">
        <v>0</v>
      </c>
      <c r="R79" s="471">
        <f t="shared" si="62"/>
        <v>6500</v>
      </c>
      <c r="S79" s="461">
        <v>0</v>
      </c>
      <c r="T79" s="461">
        <v>0</v>
      </c>
      <c r="U79" s="461">
        <v>0</v>
      </c>
      <c r="V79" s="461">
        <v>0</v>
      </c>
      <c r="W79" s="461">
        <f t="shared" si="14"/>
        <v>6500</v>
      </c>
      <c r="X79" s="461">
        <v>-6500</v>
      </c>
      <c r="Y79" s="461">
        <v>0</v>
      </c>
      <c r="Z79" s="461">
        <v>0</v>
      </c>
      <c r="AA79" s="461">
        <f t="shared" si="63"/>
        <v>-6500</v>
      </c>
      <c r="AB79" s="461">
        <f t="shared" si="64"/>
        <v>0</v>
      </c>
      <c r="AC79" s="69">
        <f t="shared" si="65"/>
        <v>0</v>
      </c>
      <c r="AD79" s="69">
        <f t="shared" si="66"/>
        <v>65</v>
      </c>
      <c r="AE79" s="461">
        <v>0</v>
      </c>
      <c r="AF79" s="461">
        <v>0</v>
      </c>
      <c r="AG79" s="461">
        <f t="shared" si="15"/>
        <v>0</v>
      </c>
      <c r="AH79" s="461">
        <f t="shared" si="16"/>
        <v>65</v>
      </c>
      <c r="AI79" s="462">
        <v>0</v>
      </c>
      <c r="AJ79" s="462">
        <v>0</v>
      </c>
      <c r="AK79" s="462">
        <v>0</v>
      </c>
      <c r="AL79" s="462">
        <v>0</v>
      </c>
      <c r="AM79" s="462">
        <v>0</v>
      </c>
      <c r="AN79" s="462">
        <v>0</v>
      </c>
      <c r="AO79" s="462">
        <v>0</v>
      </c>
      <c r="AP79" s="462">
        <v>0</v>
      </c>
      <c r="AQ79" s="462">
        <f t="shared" si="67"/>
        <v>0</v>
      </c>
      <c r="AR79" s="462">
        <f t="shared" si="68"/>
        <v>0</v>
      </c>
      <c r="AS79" s="464">
        <f t="shared" si="69"/>
        <v>0</v>
      </c>
      <c r="AT79" s="470">
        <f t="shared" si="70"/>
        <v>3514635</v>
      </c>
      <c r="AU79" s="461">
        <f t="shared" si="71"/>
        <v>2607296</v>
      </c>
      <c r="AV79" s="461">
        <f t="shared" si="72"/>
        <v>0</v>
      </c>
      <c r="AW79" s="461">
        <f t="shared" si="73"/>
        <v>881266</v>
      </c>
      <c r="AX79" s="461">
        <f t="shared" si="73"/>
        <v>26073</v>
      </c>
      <c r="AY79" s="461">
        <f t="shared" si="74"/>
        <v>0</v>
      </c>
      <c r="AZ79" s="462">
        <f t="shared" si="75"/>
        <v>5.2857000000000003</v>
      </c>
      <c r="BA79" s="462">
        <f t="shared" si="76"/>
        <v>5.2857000000000003</v>
      </c>
      <c r="BB79" s="464">
        <f t="shared" si="76"/>
        <v>0</v>
      </c>
    </row>
    <row r="80" spans="1:54" ht="12.95" customHeight="1" x14ac:dyDescent="0.25">
      <c r="A80" s="300">
        <v>14</v>
      </c>
      <c r="B80" s="220">
        <v>5457</v>
      </c>
      <c r="C80" s="220">
        <v>600099377</v>
      </c>
      <c r="D80" s="220">
        <v>855049</v>
      </c>
      <c r="E80" s="398" t="s">
        <v>494</v>
      </c>
      <c r="F80" s="220">
        <v>3143</v>
      </c>
      <c r="G80" s="343" t="s">
        <v>615</v>
      </c>
      <c r="H80" s="305" t="s">
        <v>277</v>
      </c>
      <c r="I80" s="463">
        <v>123144</v>
      </c>
      <c r="J80" s="458">
        <v>87988</v>
      </c>
      <c r="K80" s="458">
        <v>0</v>
      </c>
      <c r="L80" s="458">
        <v>29740</v>
      </c>
      <c r="M80" s="458">
        <v>880</v>
      </c>
      <c r="N80" s="458">
        <v>4536</v>
      </c>
      <c r="O80" s="459">
        <v>0.35</v>
      </c>
      <c r="P80" s="460">
        <v>0</v>
      </c>
      <c r="Q80" s="469">
        <v>0.35</v>
      </c>
      <c r="R80" s="471">
        <f t="shared" si="62"/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ref="W80:W142" si="77">SUM(R80:V80)</f>
        <v>0</v>
      </c>
      <c r="X80" s="461">
        <v>0</v>
      </c>
      <c r="Y80" s="461">
        <v>0</v>
      </c>
      <c r="Z80" s="461">
        <v>0</v>
      </c>
      <c r="AA80" s="461">
        <f t="shared" si="63"/>
        <v>0</v>
      </c>
      <c r="AB80" s="461">
        <f t="shared" si="64"/>
        <v>0</v>
      </c>
      <c r="AC80" s="69">
        <f t="shared" si="65"/>
        <v>0</v>
      </c>
      <c r="AD80" s="69">
        <f t="shared" si="66"/>
        <v>0</v>
      </c>
      <c r="AE80" s="461">
        <v>0</v>
      </c>
      <c r="AF80" s="461">
        <v>0</v>
      </c>
      <c r="AG80" s="461">
        <f t="shared" ref="AG80:AG142" si="78">SUM(AE80:AF80)</f>
        <v>0</v>
      </c>
      <c r="AH80" s="461">
        <f t="shared" ref="AH80:AH142" si="79">AB80+AC80+AD80+AG80</f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67"/>
        <v>0</v>
      </c>
      <c r="AR80" s="462">
        <f t="shared" si="68"/>
        <v>0</v>
      </c>
      <c r="AS80" s="464">
        <f t="shared" si="69"/>
        <v>0</v>
      </c>
      <c r="AT80" s="470">
        <f t="shared" si="70"/>
        <v>123144</v>
      </c>
      <c r="AU80" s="461">
        <f t="shared" si="71"/>
        <v>87988</v>
      </c>
      <c r="AV80" s="461">
        <f t="shared" si="72"/>
        <v>0</v>
      </c>
      <c r="AW80" s="461">
        <f t="shared" si="73"/>
        <v>29740</v>
      </c>
      <c r="AX80" s="461">
        <f t="shared" si="73"/>
        <v>880</v>
      </c>
      <c r="AY80" s="461">
        <f t="shared" si="74"/>
        <v>4536</v>
      </c>
      <c r="AZ80" s="462">
        <f t="shared" si="75"/>
        <v>0.35</v>
      </c>
      <c r="BA80" s="462">
        <f t="shared" si="76"/>
        <v>0</v>
      </c>
      <c r="BB80" s="464">
        <f t="shared" si="76"/>
        <v>0.35</v>
      </c>
    </row>
    <row r="81" spans="1:54" ht="12.95" customHeight="1" x14ac:dyDescent="0.25">
      <c r="A81" s="300">
        <v>14</v>
      </c>
      <c r="B81" s="220">
        <v>5457</v>
      </c>
      <c r="C81" s="220">
        <v>600099377</v>
      </c>
      <c r="D81" s="220">
        <v>855049</v>
      </c>
      <c r="E81" s="219" t="s">
        <v>494</v>
      </c>
      <c r="F81" s="220">
        <v>3143</v>
      </c>
      <c r="G81" s="343" t="s">
        <v>312</v>
      </c>
      <c r="H81" s="305" t="s">
        <v>277</v>
      </c>
      <c r="I81" s="463">
        <v>745140</v>
      </c>
      <c r="J81" s="458">
        <v>551172</v>
      </c>
      <c r="K81" s="458">
        <v>0</v>
      </c>
      <c r="L81" s="458">
        <v>186296</v>
      </c>
      <c r="M81" s="458">
        <v>5512</v>
      </c>
      <c r="N81" s="458">
        <v>2160</v>
      </c>
      <c r="O81" s="459">
        <v>1.27</v>
      </c>
      <c r="P81" s="460">
        <v>1.02</v>
      </c>
      <c r="Q81" s="469">
        <v>0.25</v>
      </c>
      <c r="R81" s="471">
        <f t="shared" si="62"/>
        <v>0</v>
      </c>
      <c r="S81" s="461">
        <v>0</v>
      </c>
      <c r="T81" s="461">
        <v>0</v>
      </c>
      <c r="U81" s="461">
        <v>0</v>
      </c>
      <c r="V81" s="461">
        <v>0</v>
      </c>
      <c r="W81" s="461">
        <f t="shared" si="77"/>
        <v>0</v>
      </c>
      <c r="X81" s="461">
        <v>0</v>
      </c>
      <c r="Y81" s="461">
        <v>0</v>
      </c>
      <c r="Z81" s="461">
        <v>0</v>
      </c>
      <c r="AA81" s="461">
        <f t="shared" si="63"/>
        <v>0</v>
      </c>
      <c r="AB81" s="461">
        <f t="shared" si="64"/>
        <v>0</v>
      </c>
      <c r="AC81" s="69">
        <f t="shared" si="65"/>
        <v>0</v>
      </c>
      <c r="AD81" s="69">
        <f t="shared" si="66"/>
        <v>0</v>
      </c>
      <c r="AE81" s="461">
        <v>0</v>
      </c>
      <c r="AF81" s="461">
        <v>0</v>
      </c>
      <c r="AG81" s="461">
        <f t="shared" si="78"/>
        <v>0</v>
      </c>
      <c r="AH81" s="461">
        <f t="shared" si="79"/>
        <v>0</v>
      </c>
      <c r="AI81" s="462">
        <v>0</v>
      </c>
      <c r="AJ81" s="462">
        <v>0</v>
      </c>
      <c r="AK81" s="462">
        <v>0</v>
      </c>
      <c r="AL81" s="462">
        <v>0</v>
      </c>
      <c r="AM81" s="462">
        <v>0</v>
      </c>
      <c r="AN81" s="462">
        <v>0</v>
      </c>
      <c r="AO81" s="462">
        <v>0</v>
      </c>
      <c r="AP81" s="462">
        <v>0</v>
      </c>
      <c r="AQ81" s="462">
        <f t="shared" si="67"/>
        <v>0</v>
      </c>
      <c r="AR81" s="462">
        <f t="shared" si="68"/>
        <v>0</v>
      </c>
      <c r="AS81" s="464">
        <f t="shared" si="69"/>
        <v>0</v>
      </c>
      <c r="AT81" s="470">
        <f t="shared" si="70"/>
        <v>745140</v>
      </c>
      <c r="AU81" s="461">
        <f t="shared" si="71"/>
        <v>551172</v>
      </c>
      <c r="AV81" s="461">
        <f t="shared" si="72"/>
        <v>0</v>
      </c>
      <c r="AW81" s="461">
        <f t="shared" si="73"/>
        <v>186296</v>
      </c>
      <c r="AX81" s="461">
        <f t="shared" si="73"/>
        <v>5512</v>
      </c>
      <c r="AY81" s="461">
        <f t="shared" si="74"/>
        <v>2160</v>
      </c>
      <c r="AZ81" s="462">
        <f t="shared" si="75"/>
        <v>1.27</v>
      </c>
      <c r="BA81" s="462">
        <f t="shared" si="76"/>
        <v>1.02</v>
      </c>
      <c r="BB81" s="464">
        <f t="shared" si="76"/>
        <v>0.25</v>
      </c>
    </row>
    <row r="82" spans="1:54" ht="12.95" customHeight="1" x14ac:dyDescent="0.25">
      <c r="A82" s="221">
        <v>14</v>
      </c>
      <c r="B82" s="49">
        <v>5457</v>
      </c>
      <c r="C82" s="49">
        <v>600099377</v>
      </c>
      <c r="D82" s="49">
        <v>855049</v>
      </c>
      <c r="E82" s="400" t="s">
        <v>495</v>
      </c>
      <c r="F82" s="49"/>
      <c r="G82" s="413"/>
      <c r="H82" s="189"/>
      <c r="I82" s="575">
        <v>48101701</v>
      </c>
      <c r="J82" s="571">
        <v>34765910</v>
      </c>
      <c r="K82" s="571">
        <v>358560</v>
      </c>
      <c r="L82" s="571">
        <v>11838271</v>
      </c>
      <c r="M82" s="571">
        <v>347660</v>
      </c>
      <c r="N82" s="571">
        <v>791300</v>
      </c>
      <c r="O82" s="572">
        <v>63.366</v>
      </c>
      <c r="P82" s="572">
        <v>51.476000000000006</v>
      </c>
      <c r="Q82" s="769">
        <v>11.889999999999999</v>
      </c>
      <c r="R82" s="575">
        <f t="shared" ref="R82:BB82" si="80">SUM(R76:R81)</f>
        <v>66834</v>
      </c>
      <c r="S82" s="571">
        <f t="shared" si="80"/>
        <v>165511</v>
      </c>
      <c r="T82" s="571">
        <f t="shared" si="80"/>
        <v>78732</v>
      </c>
      <c r="U82" s="571">
        <f t="shared" si="80"/>
        <v>0</v>
      </c>
      <c r="V82" s="571">
        <f t="shared" si="80"/>
        <v>0</v>
      </c>
      <c r="W82" s="571">
        <f t="shared" si="80"/>
        <v>311077</v>
      </c>
      <c r="X82" s="571">
        <f t="shared" si="80"/>
        <v>-66834</v>
      </c>
      <c r="Y82" s="571">
        <f t="shared" si="80"/>
        <v>0</v>
      </c>
      <c r="Z82" s="571">
        <f t="shared" si="80"/>
        <v>52814</v>
      </c>
      <c r="AA82" s="571">
        <f t="shared" si="80"/>
        <v>-14020</v>
      </c>
      <c r="AB82" s="571">
        <f t="shared" si="80"/>
        <v>297057</v>
      </c>
      <c r="AC82" s="571">
        <f t="shared" si="80"/>
        <v>82554</v>
      </c>
      <c r="AD82" s="571">
        <f t="shared" si="80"/>
        <v>3111</v>
      </c>
      <c r="AE82" s="571">
        <f t="shared" si="80"/>
        <v>0</v>
      </c>
      <c r="AF82" s="571">
        <f t="shared" si="80"/>
        <v>0</v>
      </c>
      <c r="AG82" s="571">
        <f t="shared" si="80"/>
        <v>0</v>
      </c>
      <c r="AH82" s="571">
        <f t="shared" si="80"/>
        <v>382722</v>
      </c>
      <c r="AI82" s="572">
        <f t="shared" si="80"/>
        <v>0.04</v>
      </c>
      <c r="AJ82" s="572">
        <f t="shared" si="80"/>
        <v>0.09</v>
      </c>
      <c r="AK82" s="572">
        <f t="shared" si="80"/>
        <v>0.48</v>
      </c>
      <c r="AL82" s="572">
        <f t="shared" si="80"/>
        <v>0.17</v>
      </c>
      <c r="AM82" s="572">
        <f t="shared" si="80"/>
        <v>0</v>
      </c>
      <c r="AN82" s="572">
        <f t="shared" si="80"/>
        <v>0</v>
      </c>
      <c r="AO82" s="572">
        <f t="shared" si="80"/>
        <v>0</v>
      </c>
      <c r="AP82" s="572">
        <f t="shared" si="80"/>
        <v>0</v>
      </c>
      <c r="AQ82" s="572">
        <f t="shared" si="80"/>
        <v>0.69</v>
      </c>
      <c r="AR82" s="572">
        <f t="shared" si="80"/>
        <v>0.09</v>
      </c>
      <c r="AS82" s="401">
        <f t="shared" si="80"/>
        <v>0.78</v>
      </c>
      <c r="AT82" s="577">
        <f t="shared" si="80"/>
        <v>48484423</v>
      </c>
      <c r="AU82" s="571">
        <f t="shared" si="80"/>
        <v>35076987</v>
      </c>
      <c r="AV82" s="571">
        <f t="shared" si="80"/>
        <v>344540</v>
      </c>
      <c r="AW82" s="571">
        <f t="shared" si="80"/>
        <v>11920825</v>
      </c>
      <c r="AX82" s="571">
        <f t="shared" si="80"/>
        <v>350771</v>
      </c>
      <c r="AY82" s="571">
        <f t="shared" si="80"/>
        <v>791300</v>
      </c>
      <c r="AZ82" s="572">
        <f t="shared" si="80"/>
        <v>64.145999999999987</v>
      </c>
      <c r="BA82" s="572">
        <f t="shared" si="80"/>
        <v>52.166000000000004</v>
      </c>
      <c r="BB82" s="401">
        <f t="shared" si="80"/>
        <v>11.979999999999999</v>
      </c>
    </row>
    <row r="83" spans="1:54" ht="12.95" customHeight="1" x14ac:dyDescent="0.25">
      <c r="A83" s="300">
        <v>15</v>
      </c>
      <c r="B83" s="220">
        <v>5459</v>
      </c>
      <c r="C83" s="220">
        <v>600099415</v>
      </c>
      <c r="D83" s="220">
        <v>70946086</v>
      </c>
      <c r="E83" s="398" t="s">
        <v>496</v>
      </c>
      <c r="F83" s="220">
        <v>3231</v>
      </c>
      <c r="G83" s="398" t="s">
        <v>496</v>
      </c>
      <c r="H83" s="305" t="s">
        <v>276</v>
      </c>
      <c r="I83" s="463">
        <v>23049367</v>
      </c>
      <c r="J83" s="458">
        <v>17068663</v>
      </c>
      <c r="K83" s="458">
        <v>0</v>
      </c>
      <c r="L83" s="458">
        <v>5769208</v>
      </c>
      <c r="M83" s="458">
        <v>170687</v>
      </c>
      <c r="N83" s="458">
        <v>40809</v>
      </c>
      <c r="O83" s="459">
        <v>30.104399999999998</v>
      </c>
      <c r="P83" s="460">
        <v>27.3127</v>
      </c>
      <c r="Q83" s="469">
        <v>2.7917000000000001</v>
      </c>
      <c r="R83" s="471">
        <f t="shared" si="62"/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si="77"/>
        <v>0</v>
      </c>
      <c r="X83" s="461">
        <v>0</v>
      </c>
      <c r="Y83" s="461">
        <v>0</v>
      </c>
      <c r="Z83" s="461">
        <v>0</v>
      </c>
      <c r="AA83" s="461">
        <f t="shared" si="63"/>
        <v>0</v>
      </c>
      <c r="AB83" s="461">
        <f t="shared" si="64"/>
        <v>0</v>
      </c>
      <c r="AC83" s="69">
        <f t="shared" si="65"/>
        <v>0</v>
      </c>
      <c r="AD83" s="69">
        <f t="shared" si="66"/>
        <v>0</v>
      </c>
      <c r="AE83" s="461">
        <v>0</v>
      </c>
      <c r="AF83" s="461">
        <v>0</v>
      </c>
      <c r="AG83" s="461">
        <f t="shared" si="78"/>
        <v>0</v>
      </c>
      <c r="AH83" s="461">
        <f t="shared" si="79"/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67"/>
        <v>0</v>
      </c>
      <c r="AR83" s="462">
        <f t="shared" si="68"/>
        <v>0</v>
      </c>
      <c r="AS83" s="464">
        <f t="shared" si="69"/>
        <v>0</v>
      </c>
      <c r="AT83" s="470">
        <f>I83+AH83</f>
        <v>23049367</v>
      </c>
      <c r="AU83" s="461">
        <f>J83+W83</f>
        <v>17068663</v>
      </c>
      <c r="AV83" s="461">
        <f>K83+AA83</f>
        <v>0</v>
      </c>
      <c r="AW83" s="461">
        <f>L83+AC83</f>
        <v>5769208</v>
      </c>
      <c r="AX83" s="461">
        <f>M83+AD83</f>
        <v>170687</v>
      </c>
      <c r="AY83" s="461">
        <f>N83+AG83</f>
        <v>40809</v>
      </c>
      <c r="AZ83" s="462">
        <f>O83+AS83</f>
        <v>30.104399999999998</v>
      </c>
      <c r="BA83" s="462">
        <f>P83+AQ83</f>
        <v>27.3127</v>
      </c>
      <c r="BB83" s="464">
        <f>Q83+AR83</f>
        <v>2.7917000000000001</v>
      </c>
    </row>
    <row r="84" spans="1:54" ht="12.95" customHeight="1" x14ac:dyDescent="0.25">
      <c r="A84" s="221">
        <v>15</v>
      </c>
      <c r="B84" s="46">
        <v>5459</v>
      </c>
      <c r="C84" s="46">
        <v>600099415</v>
      </c>
      <c r="D84" s="46">
        <v>70946086</v>
      </c>
      <c r="E84" s="400" t="s">
        <v>497</v>
      </c>
      <c r="F84" s="46"/>
      <c r="G84" s="400"/>
      <c r="H84" s="186"/>
      <c r="I84" s="537">
        <v>23049367</v>
      </c>
      <c r="J84" s="533">
        <v>17068663</v>
      </c>
      <c r="K84" s="533">
        <v>0</v>
      </c>
      <c r="L84" s="533">
        <v>5769208</v>
      </c>
      <c r="M84" s="533">
        <v>170687</v>
      </c>
      <c r="N84" s="533">
        <v>40809</v>
      </c>
      <c r="O84" s="534">
        <v>30.104399999999998</v>
      </c>
      <c r="P84" s="534">
        <v>27.3127</v>
      </c>
      <c r="Q84" s="727">
        <v>2.7917000000000001</v>
      </c>
      <c r="R84" s="537">
        <f t="shared" ref="R84:BB84" si="81">SUM(R83)</f>
        <v>0</v>
      </c>
      <c r="S84" s="533">
        <f t="shared" si="81"/>
        <v>0</v>
      </c>
      <c r="T84" s="533">
        <f t="shared" si="81"/>
        <v>0</v>
      </c>
      <c r="U84" s="533">
        <f t="shared" si="81"/>
        <v>0</v>
      </c>
      <c r="V84" s="533">
        <f t="shared" si="81"/>
        <v>0</v>
      </c>
      <c r="W84" s="533">
        <f t="shared" si="81"/>
        <v>0</v>
      </c>
      <c r="X84" s="533">
        <f t="shared" si="81"/>
        <v>0</v>
      </c>
      <c r="Y84" s="533">
        <f t="shared" si="81"/>
        <v>0</v>
      </c>
      <c r="Z84" s="533">
        <f t="shared" si="81"/>
        <v>0</v>
      </c>
      <c r="AA84" s="533">
        <f t="shared" si="81"/>
        <v>0</v>
      </c>
      <c r="AB84" s="533">
        <f t="shared" si="81"/>
        <v>0</v>
      </c>
      <c r="AC84" s="533">
        <f t="shared" si="81"/>
        <v>0</v>
      </c>
      <c r="AD84" s="533">
        <f t="shared" si="81"/>
        <v>0</v>
      </c>
      <c r="AE84" s="533">
        <f t="shared" si="81"/>
        <v>0</v>
      </c>
      <c r="AF84" s="533">
        <f t="shared" si="81"/>
        <v>0</v>
      </c>
      <c r="AG84" s="533">
        <f t="shared" si="81"/>
        <v>0</v>
      </c>
      <c r="AH84" s="533">
        <f t="shared" si="81"/>
        <v>0</v>
      </c>
      <c r="AI84" s="534">
        <f t="shared" si="81"/>
        <v>0</v>
      </c>
      <c r="AJ84" s="534">
        <f t="shared" si="81"/>
        <v>0</v>
      </c>
      <c r="AK84" s="534">
        <f t="shared" si="81"/>
        <v>0</v>
      </c>
      <c r="AL84" s="534">
        <f t="shared" si="81"/>
        <v>0</v>
      </c>
      <c r="AM84" s="534">
        <f t="shared" si="81"/>
        <v>0</v>
      </c>
      <c r="AN84" s="534">
        <f t="shared" si="81"/>
        <v>0</v>
      </c>
      <c r="AO84" s="534">
        <f t="shared" si="81"/>
        <v>0</v>
      </c>
      <c r="AP84" s="534">
        <f t="shared" si="81"/>
        <v>0</v>
      </c>
      <c r="AQ84" s="534">
        <f t="shared" si="81"/>
        <v>0</v>
      </c>
      <c r="AR84" s="534">
        <f t="shared" si="81"/>
        <v>0</v>
      </c>
      <c r="AS84" s="299">
        <f t="shared" si="81"/>
        <v>0</v>
      </c>
      <c r="AT84" s="539">
        <f t="shared" si="81"/>
        <v>23049367</v>
      </c>
      <c r="AU84" s="533">
        <f t="shared" si="81"/>
        <v>17068663</v>
      </c>
      <c r="AV84" s="533">
        <f t="shared" si="81"/>
        <v>0</v>
      </c>
      <c r="AW84" s="533">
        <f t="shared" si="81"/>
        <v>5769208</v>
      </c>
      <c r="AX84" s="533">
        <f t="shared" si="81"/>
        <v>170687</v>
      </c>
      <c r="AY84" s="533">
        <f t="shared" si="81"/>
        <v>40809</v>
      </c>
      <c r="AZ84" s="534">
        <f t="shared" si="81"/>
        <v>30.104399999999998</v>
      </c>
      <c r="BA84" s="534">
        <f t="shared" si="81"/>
        <v>27.3127</v>
      </c>
      <c r="BB84" s="299">
        <f t="shared" si="81"/>
        <v>2.7917000000000001</v>
      </c>
    </row>
    <row r="85" spans="1:54" ht="12.95" customHeight="1" x14ac:dyDescent="0.25">
      <c r="A85" s="300">
        <v>16</v>
      </c>
      <c r="B85" s="402">
        <v>5482</v>
      </c>
      <c r="C85" s="402">
        <v>600098982</v>
      </c>
      <c r="D85" s="402">
        <v>71006923</v>
      </c>
      <c r="E85" s="398" t="s">
        <v>498</v>
      </c>
      <c r="F85" s="220">
        <v>3111</v>
      </c>
      <c r="G85" s="399" t="s">
        <v>320</v>
      </c>
      <c r="H85" s="305" t="s">
        <v>276</v>
      </c>
      <c r="I85" s="463">
        <v>1681333</v>
      </c>
      <c r="J85" s="458">
        <v>1238971</v>
      </c>
      <c r="K85" s="458">
        <v>0</v>
      </c>
      <c r="L85" s="458">
        <v>418772</v>
      </c>
      <c r="M85" s="458">
        <v>12390</v>
      </c>
      <c r="N85" s="458">
        <v>11200</v>
      </c>
      <c r="O85" s="459">
        <v>2.4</v>
      </c>
      <c r="P85" s="460">
        <v>2</v>
      </c>
      <c r="Q85" s="469">
        <v>0.4</v>
      </c>
      <c r="R85" s="471">
        <f t="shared" si="62"/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f t="shared" si="77"/>
        <v>0</v>
      </c>
      <c r="X85" s="461">
        <v>0</v>
      </c>
      <c r="Y85" s="461">
        <v>0</v>
      </c>
      <c r="Z85" s="461">
        <v>0</v>
      </c>
      <c r="AA85" s="461">
        <f t="shared" si="63"/>
        <v>0</v>
      </c>
      <c r="AB85" s="461">
        <f t="shared" si="64"/>
        <v>0</v>
      </c>
      <c r="AC85" s="69">
        <f t="shared" si="65"/>
        <v>0</v>
      </c>
      <c r="AD85" s="69">
        <f t="shared" si="66"/>
        <v>0</v>
      </c>
      <c r="AE85" s="461">
        <v>0</v>
      </c>
      <c r="AF85" s="461">
        <v>0</v>
      </c>
      <c r="AG85" s="461">
        <f t="shared" si="78"/>
        <v>0</v>
      </c>
      <c r="AH85" s="461">
        <f t="shared" si="79"/>
        <v>0</v>
      </c>
      <c r="AI85" s="462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si="67"/>
        <v>0</v>
      </c>
      <c r="AR85" s="462">
        <f t="shared" si="68"/>
        <v>0</v>
      </c>
      <c r="AS85" s="464">
        <f t="shared" si="69"/>
        <v>0</v>
      </c>
      <c r="AT85" s="470">
        <f t="shared" ref="AT85:AT90" si="82">I85+AH85</f>
        <v>1681333</v>
      </c>
      <c r="AU85" s="461">
        <f t="shared" ref="AU85:AU90" si="83">J85+W85</f>
        <v>1238971</v>
      </c>
      <c r="AV85" s="461">
        <f t="shared" ref="AV85:AV90" si="84">K85+AA85</f>
        <v>0</v>
      </c>
      <c r="AW85" s="461">
        <f t="shared" ref="AW85:AX90" si="85">L85+AC85</f>
        <v>418772</v>
      </c>
      <c r="AX85" s="461">
        <f t="shared" si="85"/>
        <v>12390</v>
      </c>
      <c r="AY85" s="461">
        <f t="shared" ref="AY85:AY90" si="86">N85+AG85</f>
        <v>11200</v>
      </c>
      <c r="AZ85" s="462">
        <f t="shared" ref="AZ85:AZ90" si="87">O85+AS85</f>
        <v>2.4</v>
      </c>
      <c r="BA85" s="462">
        <f t="shared" ref="BA85:BB90" si="88">P85+AQ85</f>
        <v>2</v>
      </c>
      <c r="BB85" s="464">
        <f t="shared" si="88"/>
        <v>0.4</v>
      </c>
    </row>
    <row r="86" spans="1:54" ht="12.95" customHeight="1" x14ac:dyDescent="0.25">
      <c r="A86" s="300">
        <v>16</v>
      </c>
      <c r="B86" s="220">
        <v>5482</v>
      </c>
      <c r="C86" s="220">
        <v>600098982</v>
      </c>
      <c r="D86" s="220">
        <v>71006923</v>
      </c>
      <c r="E86" s="398" t="s">
        <v>498</v>
      </c>
      <c r="F86" s="220">
        <v>3117</v>
      </c>
      <c r="G86" s="398" t="s">
        <v>324</v>
      </c>
      <c r="H86" s="305" t="s">
        <v>276</v>
      </c>
      <c r="I86" s="463">
        <v>4606804</v>
      </c>
      <c r="J86" s="458">
        <v>3364988</v>
      </c>
      <c r="K86" s="458">
        <v>0</v>
      </c>
      <c r="L86" s="458">
        <v>1137366</v>
      </c>
      <c r="M86" s="458">
        <v>33650</v>
      </c>
      <c r="N86" s="458">
        <v>70800</v>
      </c>
      <c r="O86" s="459">
        <v>5.8953999999999995</v>
      </c>
      <c r="P86" s="460">
        <v>4.5453999999999999</v>
      </c>
      <c r="Q86" s="469">
        <v>1.3499999999999999</v>
      </c>
      <c r="R86" s="471">
        <f t="shared" si="62"/>
        <v>0</v>
      </c>
      <c r="S86" s="461">
        <v>0</v>
      </c>
      <c r="T86" s="461">
        <v>0</v>
      </c>
      <c r="U86" s="461">
        <v>0</v>
      </c>
      <c r="V86" s="461">
        <v>0</v>
      </c>
      <c r="W86" s="461">
        <f t="shared" si="77"/>
        <v>0</v>
      </c>
      <c r="X86" s="461">
        <v>0</v>
      </c>
      <c r="Y86" s="461">
        <v>0</v>
      </c>
      <c r="Z86" s="461">
        <v>0</v>
      </c>
      <c r="AA86" s="461">
        <f t="shared" si="63"/>
        <v>0</v>
      </c>
      <c r="AB86" s="461">
        <f t="shared" si="64"/>
        <v>0</v>
      </c>
      <c r="AC86" s="69">
        <f t="shared" si="65"/>
        <v>0</v>
      </c>
      <c r="AD86" s="69">
        <f t="shared" si="66"/>
        <v>0</v>
      </c>
      <c r="AE86" s="461">
        <v>0</v>
      </c>
      <c r="AF86" s="461">
        <v>0</v>
      </c>
      <c r="AG86" s="461">
        <f t="shared" si="78"/>
        <v>0</v>
      </c>
      <c r="AH86" s="461">
        <f t="shared" si="79"/>
        <v>0</v>
      </c>
      <c r="AI86" s="462">
        <v>0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si="67"/>
        <v>0</v>
      </c>
      <c r="AR86" s="462">
        <f t="shared" si="68"/>
        <v>0</v>
      </c>
      <c r="AS86" s="464">
        <f t="shared" si="69"/>
        <v>0</v>
      </c>
      <c r="AT86" s="470">
        <f t="shared" si="82"/>
        <v>4606804</v>
      </c>
      <c r="AU86" s="461">
        <f t="shared" si="83"/>
        <v>3364988</v>
      </c>
      <c r="AV86" s="461">
        <f t="shared" si="84"/>
        <v>0</v>
      </c>
      <c r="AW86" s="461">
        <f t="shared" si="85"/>
        <v>1137366</v>
      </c>
      <c r="AX86" s="461">
        <f t="shared" si="85"/>
        <v>33650</v>
      </c>
      <c r="AY86" s="461">
        <f t="shared" si="86"/>
        <v>70800</v>
      </c>
      <c r="AZ86" s="462">
        <f t="shared" si="87"/>
        <v>5.8953999999999995</v>
      </c>
      <c r="BA86" s="462">
        <f t="shared" si="88"/>
        <v>4.5453999999999999</v>
      </c>
      <c r="BB86" s="464">
        <f t="shared" si="88"/>
        <v>1.3499999999999999</v>
      </c>
    </row>
    <row r="87" spans="1:54" ht="12.95" customHeight="1" x14ac:dyDescent="0.25">
      <c r="A87" s="300">
        <v>16</v>
      </c>
      <c r="B87" s="220">
        <v>5482</v>
      </c>
      <c r="C87" s="220">
        <v>600098982</v>
      </c>
      <c r="D87" s="220">
        <v>71006923</v>
      </c>
      <c r="E87" s="398" t="s">
        <v>498</v>
      </c>
      <c r="F87" s="220">
        <v>3117</v>
      </c>
      <c r="G87" s="343" t="s">
        <v>307</v>
      </c>
      <c r="H87" s="305" t="s">
        <v>277</v>
      </c>
      <c r="I87" s="463">
        <v>0</v>
      </c>
      <c r="J87" s="458">
        <v>0</v>
      </c>
      <c r="K87" s="458">
        <v>0</v>
      </c>
      <c r="L87" s="458">
        <v>0</v>
      </c>
      <c r="M87" s="458">
        <v>0</v>
      </c>
      <c r="N87" s="458">
        <v>0</v>
      </c>
      <c r="O87" s="459">
        <v>0</v>
      </c>
      <c r="P87" s="460">
        <v>0</v>
      </c>
      <c r="Q87" s="469">
        <v>0</v>
      </c>
      <c r="R87" s="471">
        <f t="shared" si="62"/>
        <v>0</v>
      </c>
      <c r="S87" s="461">
        <v>0</v>
      </c>
      <c r="T87" s="461">
        <v>0</v>
      </c>
      <c r="U87" s="461">
        <v>0</v>
      </c>
      <c r="V87" s="461">
        <v>0</v>
      </c>
      <c r="W87" s="461">
        <f t="shared" si="77"/>
        <v>0</v>
      </c>
      <c r="X87" s="461">
        <v>0</v>
      </c>
      <c r="Y87" s="461">
        <v>0</v>
      </c>
      <c r="Z87" s="461">
        <v>0</v>
      </c>
      <c r="AA87" s="461">
        <f t="shared" si="63"/>
        <v>0</v>
      </c>
      <c r="AB87" s="461">
        <f t="shared" si="64"/>
        <v>0</v>
      </c>
      <c r="AC87" s="69">
        <f t="shared" si="65"/>
        <v>0</v>
      </c>
      <c r="AD87" s="69">
        <f t="shared" si="66"/>
        <v>0</v>
      </c>
      <c r="AE87" s="461">
        <v>0</v>
      </c>
      <c r="AF87" s="461">
        <v>0</v>
      </c>
      <c r="AG87" s="461">
        <f t="shared" si="78"/>
        <v>0</v>
      </c>
      <c r="AH87" s="461">
        <f t="shared" si="79"/>
        <v>0</v>
      </c>
      <c r="AI87" s="462">
        <v>0</v>
      </c>
      <c r="AJ87" s="462">
        <v>0</v>
      </c>
      <c r="AK87" s="462">
        <v>0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67"/>
        <v>0</v>
      </c>
      <c r="AR87" s="462">
        <f t="shared" si="68"/>
        <v>0</v>
      </c>
      <c r="AS87" s="464">
        <f t="shared" si="69"/>
        <v>0</v>
      </c>
      <c r="AT87" s="470">
        <f t="shared" si="82"/>
        <v>0</v>
      </c>
      <c r="AU87" s="461">
        <f t="shared" si="83"/>
        <v>0</v>
      </c>
      <c r="AV87" s="461">
        <f t="shared" si="84"/>
        <v>0</v>
      </c>
      <c r="AW87" s="461">
        <f t="shared" si="85"/>
        <v>0</v>
      </c>
      <c r="AX87" s="461">
        <f t="shared" si="85"/>
        <v>0</v>
      </c>
      <c r="AY87" s="461">
        <f t="shared" si="86"/>
        <v>0</v>
      </c>
      <c r="AZ87" s="462">
        <f t="shared" si="87"/>
        <v>0</v>
      </c>
      <c r="BA87" s="462">
        <f t="shared" si="88"/>
        <v>0</v>
      </c>
      <c r="BB87" s="464">
        <f t="shared" si="88"/>
        <v>0</v>
      </c>
    </row>
    <row r="88" spans="1:54" ht="12.95" customHeight="1" x14ac:dyDescent="0.25">
      <c r="A88" s="300">
        <v>16</v>
      </c>
      <c r="B88" s="402">
        <v>5482</v>
      </c>
      <c r="C88" s="402">
        <v>600098982</v>
      </c>
      <c r="D88" s="402">
        <v>71006923</v>
      </c>
      <c r="E88" s="398" t="s">
        <v>498</v>
      </c>
      <c r="F88" s="220">
        <v>3141</v>
      </c>
      <c r="G88" s="399" t="s">
        <v>310</v>
      </c>
      <c r="H88" s="305" t="s">
        <v>277</v>
      </c>
      <c r="I88" s="463">
        <v>912018</v>
      </c>
      <c r="J88" s="458">
        <v>673640</v>
      </c>
      <c r="K88" s="458">
        <v>0</v>
      </c>
      <c r="L88" s="458">
        <v>227690</v>
      </c>
      <c r="M88" s="458">
        <v>6736</v>
      </c>
      <c r="N88" s="458">
        <v>3952</v>
      </c>
      <c r="O88" s="459">
        <v>2.16</v>
      </c>
      <c r="P88" s="460">
        <v>0</v>
      </c>
      <c r="Q88" s="469">
        <v>2.16</v>
      </c>
      <c r="R88" s="471">
        <f t="shared" si="62"/>
        <v>0</v>
      </c>
      <c r="S88" s="461">
        <v>0</v>
      </c>
      <c r="T88" s="461">
        <v>0</v>
      </c>
      <c r="U88" s="461">
        <v>0</v>
      </c>
      <c r="V88" s="461">
        <v>0</v>
      </c>
      <c r="W88" s="461">
        <f t="shared" si="77"/>
        <v>0</v>
      </c>
      <c r="X88" s="461">
        <v>0</v>
      </c>
      <c r="Y88" s="461">
        <v>0</v>
      </c>
      <c r="Z88" s="461">
        <v>0</v>
      </c>
      <c r="AA88" s="461">
        <f t="shared" si="63"/>
        <v>0</v>
      </c>
      <c r="AB88" s="461">
        <f t="shared" si="64"/>
        <v>0</v>
      </c>
      <c r="AC88" s="69">
        <f t="shared" si="65"/>
        <v>0</v>
      </c>
      <c r="AD88" s="69">
        <f t="shared" si="66"/>
        <v>0</v>
      </c>
      <c r="AE88" s="461">
        <v>0</v>
      </c>
      <c r="AF88" s="461">
        <v>0</v>
      </c>
      <c r="AG88" s="461">
        <f t="shared" si="78"/>
        <v>0</v>
      </c>
      <c r="AH88" s="461">
        <f t="shared" si="79"/>
        <v>0</v>
      </c>
      <c r="AI88" s="462">
        <v>0</v>
      </c>
      <c r="AJ88" s="462">
        <v>0</v>
      </c>
      <c r="AK88" s="462">
        <v>0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si="67"/>
        <v>0</v>
      </c>
      <c r="AR88" s="462">
        <f t="shared" si="68"/>
        <v>0</v>
      </c>
      <c r="AS88" s="464">
        <f t="shared" si="69"/>
        <v>0</v>
      </c>
      <c r="AT88" s="470">
        <f t="shared" si="82"/>
        <v>912018</v>
      </c>
      <c r="AU88" s="461">
        <f t="shared" si="83"/>
        <v>673640</v>
      </c>
      <c r="AV88" s="461">
        <f t="shared" si="84"/>
        <v>0</v>
      </c>
      <c r="AW88" s="461">
        <f t="shared" si="85"/>
        <v>227690</v>
      </c>
      <c r="AX88" s="461">
        <f t="shared" si="85"/>
        <v>6736</v>
      </c>
      <c r="AY88" s="461">
        <f t="shared" si="86"/>
        <v>3952</v>
      </c>
      <c r="AZ88" s="462">
        <f t="shared" si="87"/>
        <v>2.16</v>
      </c>
      <c r="BA88" s="462">
        <f t="shared" si="88"/>
        <v>0</v>
      </c>
      <c r="BB88" s="464">
        <f t="shared" si="88"/>
        <v>2.16</v>
      </c>
    </row>
    <row r="89" spans="1:54" ht="12.95" customHeight="1" x14ac:dyDescent="0.25">
      <c r="A89" s="300">
        <v>16</v>
      </c>
      <c r="B89" s="220">
        <v>5482</v>
      </c>
      <c r="C89" s="220">
        <v>600098982</v>
      </c>
      <c r="D89" s="220">
        <v>71006923</v>
      </c>
      <c r="E89" s="398" t="s">
        <v>498</v>
      </c>
      <c r="F89" s="220">
        <v>3143</v>
      </c>
      <c r="G89" s="343" t="s">
        <v>614</v>
      </c>
      <c r="H89" s="305" t="s">
        <v>276</v>
      </c>
      <c r="I89" s="463">
        <v>1046722</v>
      </c>
      <c r="J89" s="458">
        <v>776500</v>
      </c>
      <c r="K89" s="458">
        <v>0</v>
      </c>
      <c r="L89" s="458">
        <v>262457</v>
      </c>
      <c r="M89" s="458">
        <v>7765</v>
      </c>
      <c r="N89" s="458">
        <v>0</v>
      </c>
      <c r="O89" s="459">
        <v>1.7142999999999999</v>
      </c>
      <c r="P89" s="460">
        <v>1.7142999999999999</v>
      </c>
      <c r="Q89" s="469">
        <v>0</v>
      </c>
      <c r="R89" s="471">
        <f t="shared" si="62"/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si="77"/>
        <v>0</v>
      </c>
      <c r="X89" s="461">
        <v>0</v>
      </c>
      <c r="Y89" s="461">
        <v>0</v>
      </c>
      <c r="Z89" s="461">
        <v>0</v>
      </c>
      <c r="AA89" s="461">
        <f t="shared" si="63"/>
        <v>0</v>
      </c>
      <c r="AB89" s="461">
        <f t="shared" si="64"/>
        <v>0</v>
      </c>
      <c r="AC89" s="69">
        <f t="shared" si="65"/>
        <v>0</v>
      </c>
      <c r="AD89" s="69">
        <f t="shared" si="66"/>
        <v>0</v>
      </c>
      <c r="AE89" s="461">
        <v>0</v>
      </c>
      <c r="AF89" s="461">
        <v>0</v>
      </c>
      <c r="AG89" s="461">
        <f t="shared" si="78"/>
        <v>0</v>
      </c>
      <c r="AH89" s="461">
        <f t="shared" si="79"/>
        <v>0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67"/>
        <v>0</v>
      </c>
      <c r="AR89" s="462">
        <f t="shared" si="68"/>
        <v>0</v>
      </c>
      <c r="AS89" s="464">
        <f t="shared" si="69"/>
        <v>0</v>
      </c>
      <c r="AT89" s="470">
        <f t="shared" si="82"/>
        <v>1046722</v>
      </c>
      <c r="AU89" s="461">
        <f t="shared" si="83"/>
        <v>776500</v>
      </c>
      <c r="AV89" s="461">
        <f t="shared" si="84"/>
        <v>0</v>
      </c>
      <c r="AW89" s="461">
        <f t="shared" si="85"/>
        <v>262457</v>
      </c>
      <c r="AX89" s="461">
        <f t="shared" si="85"/>
        <v>7765</v>
      </c>
      <c r="AY89" s="461">
        <f t="shared" si="86"/>
        <v>0</v>
      </c>
      <c r="AZ89" s="462">
        <f t="shared" si="87"/>
        <v>1.7142999999999999</v>
      </c>
      <c r="BA89" s="462">
        <f t="shared" si="88"/>
        <v>1.7142999999999999</v>
      </c>
      <c r="BB89" s="464">
        <f t="shared" si="88"/>
        <v>0</v>
      </c>
    </row>
    <row r="90" spans="1:54" ht="12.95" customHeight="1" x14ac:dyDescent="0.25">
      <c r="A90" s="300">
        <v>16</v>
      </c>
      <c r="B90" s="220">
        <v>5482</v>
      </c>
      <c r="C90" s="220">
        <v>600098982</v>
      </c>
      <c r="D90" s="220">
        <v>71006923</v>
      </c>
      <c r="E90" s="398" t="s">
        <v>498</v>
      </c>
      <c r="F90" s="220">
        <v>3143</v>
      </c>
      <c r="G90" s="343" t="s">
        <v>615</v>
      </c>
      <c r="H90" s="305" t="s">
        <v>277</v>
      </c>
      <c r="I90" s="463">
        <v>29321</v>
      </c>
      <c r="J90" s="458">
        <v>20950</v>
      </c>
      <c r="K90" s="458">
        <v>0</v>
      </c>
      <c r="L90" s="458">
        <v>7081</v>
      </c>
      <c r="M90" s="458">
        <v>210</v>
      </c>
      <c r="N90" s="458">
        <v>1080</v>
      </c>
      <c r="O90" s="459">
        <v>0.08</v>
      </c>
      <c r="P90" s="460">
        <v>0</v>
      </c>
      <c r="Q90" s="469">
        <v>0.08</v>
      </c>
      <c r="R90" s="471">
        <f t="shared" si="62"/>
        <v>0</v>
      </c>
      <c r="S90" s="461">
        <v>0</v>
      </c>
      <c r="T90" s="461">
        <v>0</v>
      </c>
      <c r="U90" s="461">
        <v>0</v>
      </c>
      <c r="V90" s="461">
        <v>0</v>
      </c>
      <c r="W90" s="461">
        <f t="shared" si="77"/>
        <v>0</v>
      </c>
      <c r="X90" s="461">
        <v>0</v>
      </c>
      <c r="Y90" s="461">
        <v>0</v>
      </c>
      <c r="Z90" s="461">
        <v>0</v>
      </c>
      <c r="AA90" s="461">
        <f t="shared" si="63"/>
        <v>0</v>
      </c>
      <c r="AB90" s="461">
        <f t="shared" si="64"/>
        <v>0</v>
      </c>
      <c r="AC90" s="69">
        <f t="shared" si="65"/>
        <v>0</v>
      </c>
      <c r="AD90" s="69">
        <f t="shared" si="66"/>
        <v>0</v>
      </c>
      <c r="AE90" s="461">
        <v>0</v>
      </c>
      <c r="AF90" s="461">
        <v>0</v>
      </c>
      <c r="AG90" s="461">
        <f t="shared" si="78"/>
        <v>0</v>
      </c>
      <c r="AH90" s="461">
        <f t="shared" si="79"/>
        <v>0</v>
      </c>
      <c r="AI90" s="462">
        <v>0</v>
      </c>
      <c r="AJ90" s="462">
        <v>0</v>
      </c>
      <c r="AK90" s="462">
        <v>0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67"/>
        <v>0</v>
      </c>
      <c r="AR90" s="462">
        <f t="shared" si="68"/>
        <v>0</v>
      </c>
      <c r="AS90" s="464">
        <f t="shared" si="69"/>
        <v>0</v>
      </c>
      <c r="AT90" s="470">
        <f t="shared" si="82"/>
        <v>29321</v>
      </c>
      <c r="AU90" s="461">
        <f t="shared" si="83"/>
        <v>20950</v>
      </c>
      <c r="AV90" s="461">
        <f t="shared" si="84"/>
        <v>0</v>
      </c>
      <c r="AW90" s="461">
        <f t="shared" si="85"/>
        <v>7081</v>
      </c>
      <c r="AX90" s="461">
        <f t="shared" si="85"/>
        <v>210</v>
      </c>
      <c r="AY90" s="461">
        <f t="shared" si="86"/>
        <v>1080</v>
      </c>
      <c r="AZ90" s="462">
        <f t="shared" si="87"/>
        <v>0.08</v>
      </c>
      <c r="BA90" s="462">
        <f t="shared" si="88"/>
        <v>0</v>
      </c>
      <c r="BB90" s="464">
        <f t="shared" si="88"/>
        <v>0.08</v>
      </c>
    </row>
    <row r="91" spans="1:54" ht="12.95" customHeight="1" x14ac:dyDescent="0.25">
      <c r="A91" s="221">
        <v>16</v>
      </c>
      <c r="B91" s="46">
        <v>5482</v>
      </c>
      <c r="C91" s="46">
        <v>600098982</v>
      </c>
      <c r="D91" s="46">
        <v>71006923</v>
      </c>
      <c r="E91" s="400" t="s">
        <v>499</v>
      </c>
      <c r="F91" s="46"/>
      <c r="G91" s="400"/>
      <c r="H91" s="186"/>
      <c r="I91" s="537">
        <v>8276198</v>
      </c>
      <c r="J91" s="533">
        <v>6075049</v>
      </c>
      <c r="K91" s="533">
        <v>0</v>
      </c>
      <c r="L91" s="533">
        <v>2053366</v>
      </c>
      <c r="M91" s="533">
        <v>60751</v>
      </c>
      <c r="N91" s="533">
        <v>87032</v>
      </c>
      <c r="O91" s="534">
        <v>12.249699999999999</v>
      </c>
      <c r="P91" s="534">
        <v>8.2597000000000005</v>
      </c>
      <c r="Q91" s="727">
        <v>3.99</v>
      </c>
      <c r="R91" s="537">
        <f t="shared" ref="R91:BB91" si="89">SUM(R85:R90)</f>
        <v>0</v>
      </c>
      <c r="S91" s="533">
        <f t="shared" si="89"/>
        <v>0</v>
      </c>
      <c r="T91" s="533">
        <f t="shared" si="89"/>
        <v>0</v>
      </c>
      <c r="U91" s="533">
        <f t="shared" si="89"/>
        <v>0</v>
      </c>
      <c r="V91" s="533">
        <f t="shared" si="89"/>
        <v>0</v>
      </c>
      <c r="W91" s="533">
        <f t="shared" si="89"/>
        <v>0</v>
      </c>
      <c r="X91" s="533">
        <f t="shared" si="89"/>
        <v>0</v>
      </c>
      <c r="Y91" s="533">
        <f t="shared" si="89"/>
        <v>0</v>
      </c>
      <c r="Z91" s="533">
        <f t="shared" si="89"/>
        <v>0</v>
      </c>
      <c r="AA91" s="533">
        <f t="shared" si="89"/>
        <v>0</v>
      </c>
      <c r="AB91" s="533">
        <f t="shared" si="89"/>
        <v>0</v>
      </c>
      <c r="AC91" s="533">
        <f t="shared" si="89"/>
        <v>0</v>
      </c>
      <c r="AD91" s="533">
        <f t="shared" si="89"/>
        <v>0</v>
      </c>
      <c r="AE91" s="533">
        <f t="shared" si="89"/>
        <v>0</v>
      </c>
      <c r="AF91" s="533">
        <f t="shared" si="89"/>
        <v>0</v>
      </c>
      <c r="AG91" s="533">
        <f t="shared" si="89"/>
        <v>0</v>
      </c>
      <c r="AH91" s="533">
        <f t="shared" si="89"/>
        <v>0</v>
      </c>
      <c r="AI91" s="534">
        <f t="shared" si="89"/>
        <v>0</v>
      </c>
      <c r="AJ91" s="534">
        <f t="shared" si="89"/>
        <v>0</v>
      </c>
      <c r="AK91" s="534">
        <f t="shared" si="89"/>
        <v>0</v>
      </c>
      <c r="AL91" s="534">
        <f t="shared" si="89"/>
        <v>0</v>
      </c>
      <c r="AM91" s="534">
        <f t="shared" si="89"/>
        <v>0</v>
      </c>
      <c r="AN91" s="534">
        <f t="shared" si="89"/>
        <v>0</v>
      </c>
      <c r="AO91" s="534">
        <f t="shared" si="89"/>
        <v>0</v>
      </c>
      <c r="AP91" s="534">
        <f t="shared" si="89"/>
        <v>0</v>
      </c>
      <c r="AQ91" s="534">
        <f t="shared" si="89"/>
        <v>0</v>
      </c>
      <c r="AR91" s="534">
        <f t="shared" si="89"/>
        <v>0</v>
      </c>
      <c r="AS91" s="299">
        <f t="shared" si="89"/>
        <v>0</v>
      </c>
      <c r="AT91" s="539">
        <f t="shared" si="89"/>
        <v>8276198</v>
      </c>
      <c r="AU91" s="533">
        <f t="shared" si="89"/>
        <v>6075049</v>
      </c>
      <c r="AV91" s="533">
        <f t="shared" si="89"/>
        <v>0</v>
      </c>
      <c r="AW91" s="533">
        <f t="shared" si="89"/>
        <v>2053366</v>
      </c>
      <c r="AX91" s="533">
        <f t="shared" si="89"/>
        <v>60751</v>
      </c>
      <c r="AY91" s="533">
        <f t="shared" si="89"/>
        <v>87032</v>
      </c>
      <c r="AZ91" s="534">
        <f t="shared" si="89"/>
        <v>12.249699999999999</v>
      </c>
      <c r="BA91" s="534">
        <f t="shared" si="89"/>
        <v>8.2597000000000005</v>
      </c>
      <c r="BB91" s="299">
        <f t="shared" si="89"/>
        <v>3.99</v>
      </c>
    </row>
    <row r="92" spans="1:54" ht="12.95" customHeight="1" x14ac:dyDescent="0.25">
      <c r="A92" s="300">
        <v>17</v>
      </c>
      <c r="B92" s="407">
        <v>3421</v>
      </c>
      <c r="C92" s="407">
        <v>600077985</v>
      </c>
      <c r="D92" s="301">
        <v>72741651</v>
      </c>
      <c r="E92" s="406" t="s">
        <v>500</v>
      </c>
      <c r="F92" s="407">
        <v>3111</v>
      </c>
      <c r="G92" s="399" t="s">
        <v>320</v>
      </c>
      <c r="H92" s="305" t="s">
        <v>276</v>
      </c>
      <c r="I92" s="463">
        <v>5917171</v>
      </c>
      <c r="J92" s="458">
        <v>4314445</v>
      </c>
      <c r="K92" s="458">
        <v>50000</v>
      </c>
      <c r="L92" s="458">
        <v>1475182</v>
      </c>
      <c r="M92" s="458">
        <v>43144</v>
      </c>
      <c r="N92" s="458">
        <v>34400</v>
      </c>
      <c r="O92" s="459">
        <v>9.6584000000000003</v>
      </c>
      <c r="P92" s="460">
        <v>7.2584</v>
      </c>
      <c r="Q92" s="469">
        <v>2.4000000000000004</v>
      </c>
      <c r="R92" s="471">
        <f t="shared" si="62"/>
        <v>24000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si="77"/>
        <v>24000</v>
      </c>
      <c r="X92" s="461">
        <v>-24000</v>
      </c>
      <c r="Y92" s="461">
        <v>0</v>
      </c>
      <c r="Z92" s="461">
        <v>0</v>
      </c>
      <c r="AA92" s="461">
        <f t="shared" si="63"/>
        <v>-24000</v>
      </c>
      <c r="AB92" s="461">
        <f t="shared" si="64"/>
        <v>0</v>
      </c>
      <c r="AC92" s="69">
        <f t="shared" si="65"/>
        <v>0</v>
      </c>
      <c r="AD92" s="69">
        <f t="shared" si="66"/>
        <v>240</v>
      </c>
      <c r="AE92" s="461">
        <v>0</v>
      </c>
      <c r="AF92" s="461">
        <v>0</v>
      </c>
      <c r="AG92" s="461">
        <f t="shared" si="78"/>
        <v>0</v>
      </c>
      <c r="AH92" s="461">
        <f t="shared" si="79"/>
        <v>240</v>
      </c>
      <c r="AI92" s="462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si="67"/>
        <v>0</v>
      </c>
      <c r="AR92" s="462">
        <f t="shared" si="68"/>
        <v>0</v>
      </c>
      <c r="AS92" s="464">
        <f t="shared" si="69"/>
        <v>0</v>
      </c>
      <c r="AT92" s="470">
        <f>I92+AH92</f>
        <v>5917411</v>
      </c>
      <c r="AU92" s="461">
        <f>J92+W92</f>
        <v>4338445</v>
      </c>
      <c r="AV92" s="461">
        <f t="shared" ref="AV92:AV94" si="90">K92+AA92</f>
        <v>26000</v>
      </c>
      <c r="AW92" s="461">
        <f t="shared" ref="AW92:AX94" si="91">L92+AC92</f>
        <v>1475182</v>
      </c>
      <c r="AX92" s="461">
        <f t="shared" si="91"/>
        <v>43384</v>
      </c>
      <c r="AY92" s="461">
        <f>N92+AG92</f>
        <v>34400</v>
      </c>
      <c r="AZ92" s="462">
        <f>O92+AS92</f>
        <v>9.6584000000000003</v>
      </c>
      <c r="BA92" s="462">
        <f t="shared" ref="BA92:BB94" si="92">P92+AQ92</f>
        <v>7.2584</v>
      </c>
      <c r="BB92" s="464">
        <f t="shared" si="92"/>
        <v>2.4000000000000004</v>
      </c>
    </row>
    <row r="93" spans="1:54" ht="12.95" customHeight="1" x14ac:dyDescent="0.25">
      <c r="A93" s="300">
        <v>17</v>
      </c>
      <c r="B93" s="220">
        <v>3421</v>
      </c>
      <c r="C93" s="220">
        <v>600077985</v>
      </c>
      <c r="D93" s="301">
        <v>72741651</v>
      </c>
      <c r="E93" s="219" t="s">
        <v>500</v>
      </c>
      <c r="F93" s="407">
        <v>3111</v>
      </c>
      <c r="G93" s="343" t="s">
        <v>307</v>
      </c>
      <c r="H93" s="305" t="s">
        <v>277</v>
      </c>
      <c r="I93" s="463">
        <v>467009</v>
      </c>
      <c r="J93" s="458">
        <v>346446</v>
      </c>
      <c r="K93" s="458">
        <v>0</v>
      </c>
      <c r="L93" s="458">
        <v>117099</v>
      </c>
      <c r="M93" s="458">
        <v>3464</v>
      </c>
      <c r="N93" s="458">
        <v>0</v>
      </c>
      <c r="O93" s="459">
        <v>0.99999999999999989</v>
      </c>
      <c r="P93" s="460">
        <v>0.99999999999999989</v>
      </c>
      <c r="Q93" s="469">
        <v>0</v>
      </c>
      <c r="R93" s="471">
        <f t="shared" si="62"/>
        <v>0</v>
      </c>
      <c r="S93" s="461">
        <v>57741</v>
      </c>
      <c r="T93" s="461">
        <v>0</v>
      </c>
      <c r="U93" s="461">
        <v>0</v>
      </c>
      <c r="V93" s="461">
        <v>0</v>
      </c>
      <c r="W93" s="461">
        <f t="shared" si="77"/>
        <v>57741</v>
      </c>
      <c r="X93" s="461">
        <v>0</v>
      </c>
      <c r="Y93" s="461">
        <v>0</v>
      </c>
      <c r="Z93" s="461">
        <v>0</v>
      </c>
      <c r="AA93" s="461">
        <f t="shared" si="63"/>
        <v>0</v>
      </c>
      <c r="AB93" s="461">
        <f t="shared" si="64"/>
        <v>57741</v>
      </c>
      <c r="AC93" s="69">
        <f t="shared" si="65"/>
        <v>19516</v>
      </c>
      <c r="AD93" s="69">
        <f t="shared" si="66"/>
        <v>577</v>
      </c>
      <c r="AE93" s="461">
        <v>0</v>
      </c>
      <c r="AF93" s="461">
        <v>0</v>
      </c>
      <c r="AG93" s="461">
        <f t="shared" si="78"/>
        <v>0</v>
      </c>
      <c r="AH93" s="461">
        <f t="shared" si="79"/>
        <v>77834</v>
      </c>
      <c r="AI93" s="462">
        <v>0</v>
      </c>
      <c r="AJ93" s="462">
        <v>0</v>
      </c>
      <c r="AK93" s="462">
        <v>0.16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si="67"/>
        <v>0.16</v>
      </c>
      <c r="AR93" s="462">
        <f t="shared" si="68"/>
        <v>0</v>
      </c>
      <c r="AS93" s="464">
        <f t="shared" si="69"/>
        <v>0.16</v>
      </c>
      <c r="AT93" s="470">
        <f>I93+AH93</f>
        <v>544843</v>
      </c>
      <c r="AU93" s="461">
        <f>J93+W93</f>
        <v>404187</v>
      </c>
      <c r="AV93" s="461">
        <f t="shared" si="90"/>
        <v>0</v>
      </c>
      <c r="AW93" s="461">
        <f t="shared" si="91"/>
        <v>136615</v>
      </c>
      <c r="AX93" s="461">
        <f t="shared" si="91"/>
        <v>4041</v>
      </c>
      <c r="AY93" s="461">
        <f>N93+AG93</f>
        <v>0</v>
      </c>
      <c r="AZ93" s="462">
        <f>O93+AS93</f>
        <v>1.1599999999999999</v>
      </c>
      <c r="BA93" s="462">
        <f t="shared" si="92"/>
        <v>1.1599999999999999</v>
      </c>
      <c r="BB93" s="464">
        <f t="shared" si="92"/>
        <v>0</v>
      </c>
    </row>
    <row r="94" spans="1:54" ht="12.95" customHeight="1" x14ac:dyDescent="0.25">
      <c r="A94" s="300">
        <v>17</v>
      </c>
      <c r="B94" s="220">
        <v>3421</v>
      </c>
      <c r="C94" s="220">
        <v>600077985</v>
      </c>
      <c r="D94" s="301">
        <v>72741651</v>
      </c>
      <c r="E94" s="219" t="s">
        <v>500</v>
      </c>
      <c r="F94" s="220">
        <v>3141</v>
      </c>
      <c r="G94" s="399" t="s">
        <v>310</v>
      </c>
      <c r="H94" s="305" t="s">
        <v>277</v>
      </c>
      <c r="I94" s="463">
        <v>953525</v>
      </c>
      <c r="J94" s="458">
        <v>703968</v>
      </c>
      <c r="K94" s="458">
        <v>0</v>
      </c>
      <c r="L94" s="458">
        <v>237941</v>
      </c>
      <c r="M94" s="458">
        <v>7040</v>
      </c>
      <c r="N94" s="458">
        <v>4576</v>
      </c>
      <c r="O94" s="459">
        <v>2.2599999999999998</v>
      </c>
      <c r="P94" s="460">
        <v>0</v>
      </c>
      <c r="Q94" s="469">
        <v>2.2599999999999998</v>
      </c>
      <c r="R94" s="471">
        <f t="shared" si="62"/>
        <v>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si="77"/>
        <v>0</v>
      </c>
      <c r="X94" s="461">
        <v>0</v>
      </c>
      <c r="Y94" s="461">
        <v>0</v>
      </c>
      <c r="Z94" s="461">
        <v>0</v>
      </c>
      <c r="AA94" s="461">
        <f t="shared" si="63"/>
        <v>0</v>
      </c>
      <c r="AB94" s="461">
        <f t="shared" si="64"/>
        <v>0</v>
      </c>
      <c r="AC94" s="69">
        <f t="shared" si="65"/>
        <v>0</v>
      </c>
      <c r="AD94" s="69">
        <f t="shared" si="66"/>
        <v>0</v>
      </c>
      <c r="AE94" s="461">
        <v>0</v>
      </c>
      <c r="AF94" s="461">
        <v>0</v>
      </c>
      <c r="AG94" s="461">
        <f t="shared" si="78"/>
        <v>0</v>
      </c>
      <c r="AH94" s="461">
        <f t="shared" si="79"/>
        <v>0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si="67"/>
        <v>0</v>
      </c>
      <c r="AR94" s="462">
        <f t="shared" si="68"/>
        <v>0</v>
      </c>
      <c r="AS94" s="464">
        <f t="shared" si="69"/>
        <v>0</v>
      </c>
      <c r="AT94" s="470">
        <f>I94+AH94</f>
        <v>953525</v>
      </c>
      <c r="AU94" s="461">
        <f>J94+W94</f>
        <v>703968</v>
      </c>
      <c r="AV94" s="461">
        <f t="shared" si="90"/>
        <v>0</v>
      </c>
      <c r="AW94" s="461">
        <f t="shared" si="91"/>
        <v>237941</v>
      </c>
      <c r="AX94" s="461">
        <f t="shared" si="91"/>
        <v>7040</v>
      </c>
      <c r="AY94" s="461">
        <f>N94+AG94</f>
        <v>4576</v>
      </c>
      <c r="AZ94" s="462">
        <f>O94+AS94</f>
        <v>2.2599999999999998</v>
      </c>
      <c r="BA94" s="462">
        <f t="shared" si="92"/>
        <v>0</v>
      </c>
      <c r="BB94" s="464">
        <f t="shared" si="92"/>
        <v>2.2599999999999998</v>
      </c>
    </row>
    <row r="95" spans="1:54" ht="12.95" customHeight="1" x14ac:dyDescent="0.25">
      <c r="A95" s="221">
        <v>17</v>
      </c>
      <c r="B95" s="47">
        <v>3421</v>
      </c>
      <c r="C95" s="47">
        <v>600077985</v>
      </c>
      <c r="D95" s="49">
        <v>72741651</v>
      </c>
      <c r="E95" s="400" t="s">
        <v>501</v>
      </c>
      <c r="F95" s="49"/>
      <c r="G95" s="413"/>
      <c r="H95" s="189"/>
      <c r="I95" s="561">
        <v>7337705</v>
      </c>
      <c r="J95" s="559">
        <v>5364859</v>
      </c>
      <c r="K95" s="559">
        <v>50000</v>
      </c>
      <c r="L95" s="559">
        <v>1830222</v>
      </c>
      <c r="M95" s="559">
        <v>53648</v>
      </c>
      <c r="N95" s="559">
        <v>38976</v>
      </c>
      <c r="O95" s="560">
        <v>12.9184</v>
      </c>
      <c r="P95" s="560">
        <v>8.2584</v>
      </c>
      <c r="Q95" s="728">
        <v>4.66</v>
      </c>
      <c r="R95" s="561">
        <f t="shared" ref="R95:BB95" si="93">SUM(R92:R94)</f>
        <v>24000</v>
      </c>
      <c r="S95" s="559">
        <f t="shared" si="93"/>
        <v>57741</v>
      </c>
      <c r="T95" s="559">
        <f t="shared" si="93"/>
        <v>0</v>
      </c>
      <c r="U95" s="559">
        <f t="shared" si="93"/>
        <v>0</v>
      </c>
      <c r="V95" s="559">
        <f t="shared" si="93"/>
        <v>0</v>
      </c>
      <c r="W95" s="559">
        <f t="shared" si="93"/>
        <v>81741</v>
      </c>
      <c r="X95" s="559">
        <f t="shared" si="93"/>
        <v>-24000</v>
      </c>
      <c r="Y95" s="559">
        <f t="shared" si="93"/>
        <v>0</v>
      </c>
      <c r="Z95" s="559">
        <f t="shared" si="93"/>
        <v>0</v>
      </c>
      <c r="AA95" s="559">
        <f t="shared" si="93"/>
        <v>-24000</v>
      </c>
      <c r="AB95" s="559">
        <f t="shared" si="93"/>
        <v>57741</v>
      </c>
      <c r="AC95" s="559">
        <f t="shared" si="93"/>
        <v>19516</v>
      </c>
      <c r="AD95" s="559">
        <f t="shared" si="93"/>
        <v>817</v>
      </c>
      <c r="AE95" s="559">
        <f t="shared" si="93"/>
        <v>0</v>
      </c>
      <c r="AF95" s="559">
        <f t="shared" si="93"/>
        <v>0</v>
      </c>
      <c r="AG95" s="559">
        <f t="shared" si="93"/>
        <v>0</v>
      </c>
      <c r="AH95" s="559">
        <f t="shared" si="93"/>
        <v>78074</v>
      </c>
      <c r="AI95" s="560">
        <f t="shared" si="93"/>
        <v>0</v>
      </c>
      <c r="AJ95" s="560">
        <f t="shared" si="93"/>
        <v>0</v>
      </c>
      <c r="AK95" s="560">
        <f t="shared" si="93"/>
        <v>0.16</v>
      </c>
      <c r="AL95" s="560">
        <f t="shared" si="93"/>
        <v>0</v>
      </c>
      <c r="AM95" s="560">
        <f t="shared" si="93"/>
        <v>0</v>
      </c>
      <c r="AN95" s="560">
        <f t="shared" si="93"/>
        <v>0</v>
      </c>
      <c r="AO95" s="560">
        <f t="shared" si="93"/>
        <v>0</v>
      </c>
      <c r="AP95" s="560">
        <f t="shared" si="93"/>
        <v>0</v>
      </c>
      <c r="AQ95" s="560">
        <f t="shared" si="93"/>
        <v>0.16</v>
      </c>
      <c r="AR95" s="560">
        <f t="shared" si="93"/>
        <v>0</v>
      </c>
      <c r="AS95" s="373">
        <f t="shared" si="93"/>
        <v>0.16</v>
      </c>
      <c r="AT95" s="562">
        <f t="shared" si="93"/>
        <v>7415779</v>
      </c>
      <c r="AU95" s="559">
        <f t="shared" si="93"/>
        <v>5446600</v>
      </c>
      <c r="AV95" s="559">
        <f t="shared" si="93"/>
        <v>26000</v>
      </c>
      <c r="AW95" s="559">
        <f t="shared" si="93"/>
        <v>1849738</v>
      </c>
      <c r="AX95" s="559">
        <f t="shared" si="93"/>
        <v>54465</v>
      </c>
      <c r="AY95" s="559">
        <f t="shared" si="93"/>
        <v>38976</v>
      </c>
      <c r="AZ95" s="560">
        <f t="shared" si="93"/>
        <v>13.0784</v>
      </c>
      <c r="BA95" s="560">
        <f t="shared" si="93"/>
        <v>8.4184000000000001</v>
      </c>
      <c r="BB95" s="373">
        <f t="shared" si="93"/>
        <v>4.66</v>
      </c>
    </row>
    <row r="96" spans="1:54" ht="12.95" customHeight="1" x14ac:dyDescent="0.25">
      <c r="A96" s="300">
        <v>18</v>
      </c>
      <c r="B96" s="220">
        <v>3420</v>
      </c>
      <c r="C96" s="220">
        <v>600078442</v>
      </c>
      <c r="D96" s="301">
        <v>72741571</v>
      </c>
      <c r="E96" s="398" t="s">
        <v>502</v>
      </c>
      <c r="F96" s="220">
        <v>3113</v>
      </c>
      <c r="G96" s="398" t="s">
        <v>324</v>
      </c>
      <c r="H96" s="305" t="s">
        <v>276</v>
      </c>
      <c r="I96" s="463">
        <v>15060711</v>
      </c>
      <c r="J96" s="458">
        <v>10918298</v>
      </c>
      <c r="K96" s="458">
        <v>50000</v>
      </c>
      <c r="L96" s="458">
        <v>3707285</v>
      </c>
      <c r="M96" s="458">
        <v>109183</v>
      </c>
      <c r="N96" s="458">
        <v>275945</v>
      </c>
      <c r="O96" s="459">
        <v>19.224499999999995</v>
      </c>
      <c r="P96" s="460">
        <v>14.874499999999999</v>
      </c>
      <c r="Q96" s="469">
        <v>4.3499999999999996</v>
      </c>
      <c r="R96" s="471">
        <f t="shared" si="62"/>
        <v>17000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si="77"/>
        <v>17000</v>
      </c>
      <c r="X96" s="461">
        <v>-17000</v>
      </c>
      <c r="Y96" s="461">
        <v>0</v>
      </c>
      <c r="Z96" s="461">
        <v>0</v>
      </c>
      <c r="AA96" s="461">
        <f t="shared" si="63"/>
        <v>-17000</v>
      </c>
      <c r="AB96" s="461">
        <f t="shared" si="64"/>
        <v>0</v>
      </c>
      <c r="AC96" s="69">
        <f t="shared" si="65"/>
        <v>0</v>
      </c>
      <c r="AD96" s="69">
        <f t="shared" si="66"/>
        <v>170</v>
      </c>
      <c r="AE96" s="461">
        <v>0</v>
      </c>
      <c r="AF96" s="461">
        <v>0</v>
      </c>
      <c r="AG96" s="461">
        <f t="shared" si="78"/>
        <v>0</v>
      </c>
      <c r="AH96" s="461">
        <f t="shared" si="79"/>
        <v>170</v>
      </c>
      <c r="AI96" s="462">
        <v>0</v>
      </c>
      <c r="AJ96" s="462">
        <v>0.03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67"/>
        <v>0</v>
      </c>
      <c r="AR96" s="462">
        <f t="shared" si="68"/>
        <v>0.03</v>
      </c>
      <c r="AS96" s="464">
        <f t="shared" si="69"/>
        <v>0.03</v>
      </c>
      <c r="AT96" s="470">
        <f>I96+AH96</f>
        <v>15060881</v>
      </c>
      <c r="AU96" s="461">
        <f>J96+W96</f>
        <v>10935298</v>
      </c>
      <c r="AV96" s="461">
        <f t="shared" ref="AV96:AV100" si="94">K96+AA96</f>
        <v>33000</v>
      </c>
      <c r="AW96" s="461">
        <f t="shared" ref="AW96:AX100" si="95">L96+AC96</f>
        <v>3707285</v>
      </c>
      <c r="AX96" s="461">
        <f t="shared" si="95"/>
        <v>109353</v>
      </c>
      <c r="AY96" s="461">
        <f>N96+AG96</f>
        <v>275945</v>
      </c>
      <c r="AZ96" s="462">
        <f>O96+AS96</f>
        <v>19.254499999999997</v>
      </c>
      <c r="BA96" s="462">
        <f t="shared" ref="BA96:BB100" si="96">P96+AQ96</f>
        <v>14.874499999999999</v>
      </c>
      <c r="BB96" s="464">
        <f t="shared" si="96"/>
        <v>4.38</v>
      </c>
    </row>
    <row r="97" spans="1:54" ht="12.95" customHeight="1" x14ac:dyDescent="0.25">
      <c r="A97" s="300">
        <v>18</v>
      </c>
      <c r="B97" s="402">
        <v>3420</v>
      </c>
      <c r="C97" s="402">
        <v>600078442</v>
      </c>
      <c r="D97" s="301">
        <v>72741571</v>
      </c>
      <c r="E97" s="398" t="s">
        <v>502</v>
      </c>
      <c r="F97" s="220">
        <v>3113</v>
      </c>
      <c r="G97" s="343" t="s">
        <v>307</v>
      </c>
      <c r="H97" s="305" t="s">
        <v>277</v>
      </c>
      <c r="I97" s="463">
        <v>700514</v>
      </c>
      <c r="J97" s="458">
        <v>519669</v>
      </c>
      <c r="K97" s="458">
        <v>0</v>
      </c>
      <c r="L97" s="458">
        <v>175648</v>
      </c>
      <c r="M97" s="458">
        <v>5197</v>
      </c>
      <c r="N97" s="458">
        <v>0</v>
      </c>
      <c r="O97" s="459">
        <v>1.5</v>
      </c>
      <c r="P97" s="460">
        <v>1.5</v>
      </c>
      <c r="Q97" s="469">
        <v>0</v>
      </c>
      <c r="R97" s="471">
        <f t="shared" si="62"/>
        <v>0</v>
      </c>
      <c r="S97" s="461">
        <v>0</v>
      </c>
      <c r="T97" s="461">
        <v>0</v>
      </c>
      <c r="U97" s="461">
        <v>0</v>
      </c>
      <c r="V97" s="461">
        <v>0</v>
      </c>
      <c r="W97" s="461">
        <f t="shared" si="77"/>
        <v>0</v>
      </c>
      <c r="X97" s="461">
        <v>0</v>
      </c>
      <c r="Y97" s="461">
        <v>0</v>
      </c>
      <c r="Z97" s="461">
        <v>0</v>
      </c>
      <c r="AA97" s="461">
        <f t="shared" si="63"/>
        <v>0</v>
      </c>
      <c r="AB97" s="461">
        <f t="shared" si="64"/>
        <v>0</v>
      </c>
      <c r="AC97" s="69">
        <f t="shared" si="65"/>
        <v>0</v>
      </c>
      <c r="AD97" s="69">
        <f t="shared" si="66"/>
        <v>0</v>
      </c>
      <c r="AE97" s="461">
        <v>0</v>
      </c>
      <c r="AF97" s="461">
        <v>0</v>
      </c>
      <c r="AG97" s="461">
        <f t="shared" si="78"/>
        <v>0</v>
      </c>
      <c r="AH97" s="461">
        <f t="shared" si="79"/>
        <v>0</v>
      </c>
      <c r="AI97" s="462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67"/>
        <v>0</v>
      </c>
      <c r="AR97" s="462">
        <f t="shared" si="68"/>
        <v>0</v>
      </c>
      <c r="AS97" s="464">
        <f t="shared" si="69"/>
        <v>0</v>
      </c>
      <c r="AT97" s="470">
        <f>I97+AH97</f>
        <v>700514</v>
      </c>
      <c r="AU97" s="461">
        <f>J97+W97</f>
        <v>519669</v>
      </c>
      <c r="AV97" s="461">
        <f t="shared" si="94"/>
        <v>0</v>
      </c>
      <c r="AW97" s="461">
        <f t="shared" si="95"/>
        <v>175648</v>
      </c>
      <c r="AX97" s="461">
        <f t="shared" si="95"/>
        <v>5197</v>
      </c>
      <c r="AY97" s="461">
        <f>N97+AG97</f>
        <v>0</v>
      </c>
      <c r="AZ97" s="462">
        <f>O97+AS97</f>
        <v>1.5</v>
      </c>
      <c r="BA97" s="462">
        <f t="shared" si="96"/>
        <v>1.5</v>
      </c>
      <c r="BB97" s="464">
        <f t="shared" si="96"/>
        <v>0</v>
      </c>
    </row>
    <row r="98" spans="1:54" ht="12.95" customHeight="1" x14ac:dyDescent="0.25">
      <c r="A98" s="300">
        <v>18</v>
      </c>
      <c r="B98" s="220">
        <v>3420</v>
      </c>
      <c r="C98" s="220">
        <v>600078442</v>
      </c>
      <c r="D98" s="301">
        <v>72741571</v>
      </c>
      <c r="E98" s="219" t="s">
        <v>502</v>
      </c>
      <c r="F98" s="220">
        <v>3141</v>
      </c>
      <c r="G98" s="399" t="s">
        <v>310</v>
      </c>
      <c r="H98" s="305" t="s">
        <v>277</v>
      </c>
      <c r="I98" s="463">
        <v>1390309</v>
      </c>
      <c r="J98" s="458">
        <v>1014016</v>
      </c>
      <c r="K98" s="458">
        <v>10000</v>
      </c>
      <c r="L98" s="458">
        <v>346117</v>
      </c>
      <c r="M98" s="458">
        <v>10140</v>
      </c>
      <c r="N98" s="458">
        <v>10036</v>
      </c>
      <c r="O98" s="459">
        <v>3.29</v>
      </c>
      <c r="P98" s="460">
        <v>0</v>
      </c>
      <c r="Q98" s="469">
        <v>3.29</v>
      </c>
      <c r="R98" s="471">
        <f t="shared" si="62"/>
        <v>10000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si="77"/>
        <v>10000</v>
      </c>
      <c r="X98" s="461">
        <v>-10000</v>
      </c>
      <c r="Y98" s="461">
        <v>0</v>
      </c>
      <c r="Z98" s="461">
        <v>0</v>
      </c>
      <c r="AA98" s="461">
        <f t="shared" si="63"/>
        <v>-10000</v>
      </c>
      <c r="AB98" s="461">
        <f t="shared" si="64"/>
        <v>0</v>
      </c>
      <c r="AC98" s="69">
        <f t="shared" si="65"/>
        <v>0</v>
      </c>
      <c r="AD98" s="69">
        <f t="shared" si="66"/>
        <v>100</v>
      </c>
      <c r="AE98" s="461">
        <v>0</v>
      </c>
      <c r="AF98" s="461">
        <v>0</v>
      </c>
      <c r="AG98" s="461">
        <f t="shared" si="78"/>
        <v>0</v>
      </c>
      <c r="AH98" s="461">
        <f t="shared" si="79"/>
        <v>100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si="67"/>
        <v>0</v>
      </c>
      <c r="AR98" s="462">
        <f t="shared" si="68"/>
        <v>0</v>
      </c>
      <c r="AS98" s="464">
        <f t="shared" si="69"/>
        <v>0</v>
      </c>
      <c r="AT98" s="470">
        <f>I98+AH98</f>
        <v>1390409</v>
      </c>
      <c r="AU98" s="461">
        <f>J98+W98</f>
        <v>1024016</v>
      </c>
      <c r="AV98" s="461">
        <f t="shared" si="94"/>
        <v>0</v>
      </c>
      <c r="AW98" s="461">
        <f t="shared" si="95"/>
        <v>346117</v>
      </c>
      <c r="AX98" s="461">
        <f t="shared" si="95"/>
        <v>10240</v>
      </c>
      <c r="AY98" s="461">
        <f>N98+AG98</f>
        <v>10036</v>
      </c>
      <c r="AZ98" s="462">
        <f>O98+AS98</f>
        <v>3.29</v>
      </c>
      <c r="BA98" s="462">
        <f t="shared" si="96"/>
        <v>0</v>
      </c>
      <c r="BB98" s="464">
        <f t="shared" si="96"/>
        <v>3.29</v>
      </c>
    </row>
    <row r="99" spans="1:54" ht="12.95" customHeight="1" x14ac:dyDescent="0.25">
      <c r="A99" s="300">
        <v>18</v>
      </c>
      <c r="B99" s="402">
        <v>3420</v>
      </c>
      <c r="C99" s="402">
        <v>600078442</v>
      </c>
      <c r="D99" s="301">
        <v>72741571</v>
      </c>
      <c r="E99" s="398" t="s">
        <v>502</v>
      </c>
      <c r="F99" s="220">
        <v>3143</v>
      </c>
      <c r="G99" s="343" t="s">
        <v>614</v>
      </c>
      <c r="H99" s="305" t="s">
        <v>276</v>
      </c>
      <c r="I99" s="463">
        <v>947298</v>
      </c>
      <c r="J99" s="458">
        <v>702744</v>
      </c>
      <c r="K99" s="458">
        <v>0</v>
      </c>
      <c r="L99" s="458">
        <v>237527</v>
      </c>
      <c r="M99" s="458">
        <v>7027</v>
      </c>
      <c r="N99" s="458">
        <v>0</v>
      </c>
      <c r="O99" s="459">
        <v>1.5</v>
      </c>
      <c r="P99" s="460">
        <v>1.5</v>
      </c>
      <c r="Q99" s="469">
        <v>0</v>
      </c>
      <c r="R99" s="471">
        <f t="shared" si="62"/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si="77"/>
        <v>0</v>
      </c>
      <c r="X99" s="461">
        <v>0</v>
      </c>
      <c r="Y99" s="461">
        <v>0</v>
      </c>
      <c r="Z99" s="461">
        <v>0</v>
      </c>
      <c r="AA99" s="461">
        <f t="shared" si="63"/>
        <v>0</v>
      </c>
      <c r="AB99" s="461">
        <f t="shared" si="64"/>
        <v>0</v>
      </c>
      <c r="AC99" s="69">
        <f t="shared" si="65"/>
        <v>0</v>
      </c>
      <c r="AD99" s="69">
        <f t="shared" si="66"/>
        <v>0</v>
      </c>
      <c r="AE99" s="461">
        <v>0</v>
      </c>
      <c r="AF99" s="461">
        <v>0</v>
      </c>
      <c r="AG99" s="461">
        <f t="shared" si="78"/>
        <v>0</v>
      </c>
      <c r="AH99" s="461">
        <f t="shared" si="79"/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67"/>
        <v>0</v>
      </c>
      <c r="AR99" s="462">
        <f t="shared" si="68"/>
        <v>0</v>
      </c>
      <c r="AS99" s="464">
        <f t="shared" si="69"/>
        <v>0</v>
      </c>
      <c r="AT99" s="470">
        <f>I99+AH99</f>
        <v>947298</v>
      </c>
      <c r="AU99" s="461">
        <f>J99+W99</f>
        <v>702744</v>
      </c>
      <c r="AV99" s="461">
        <f t="shared" si="94"/>
        <v>0</v>
      </c>
      <c r="AW99" s="461">
        <f t="shared" si="95"/>
        <v>237527</v>
      </c>
      <c r="AX99" s="461">
        <f t="shared" si="95"/>
        <v>7027</v>
      </c>
      <c r="AY99" s="461">
        <f>N99+AG99</f>
        <v>0</v>
      </c>
      <c r="AZ99" s="462">
        <f>O99+AS99</f>
        <v>1.5</v>
      </c>
      <c r="BA99" s="462">
        <f t="shared" si="96"/>
        <v>1.5</v>
      </c>
      <c r="BB99" s="464">
        <f t="shared" si="96"/>
        <v>0</v>
      </c>
    </row>
    <row r="100" spans="1:54" ht="12.95" customHeight="1" x14ac:dyDescent="0.25">
      <c r="A100" s="300">
        <v>18</v>
      </c>
      <c r="B100" s="402">
        <v>3420</v>
      </c>
      <c r="C100" s="402">
        <v>600078442</v>
      </c>
      <c r="D100" s="301">
        <v>72741571</v>
      </c>
      <c r="E100" s="398" t="s">
        <v>502</v>
      </c>
      <c r="F100" s="220">
        <v>3143</v>
      </c>
      <c r="G100" s="343" t="s">
        <v>615</v>
      </c>
      <c r="H100" s="305" t="s">
        <v>277</v>
      </c>
      <c r="I100" s="463">
        <v>41781</v>
      </c>
      <c r="J100" s="458">
        <v>29853</v>
      </c>
      <c r="K100" s="458">
        <v>0</v>
      </c>
      <c r="L100" s="458">
        <v>10090</v>
      </c>
      <c r="M100" s="458">
        <v>299</v>
      </c>
      <c r="N100" s="458">
        <v>1539</v>
      </c>
      <c r="O100" s="459">
        <v>0.12</v>
      </c>
      <c r="P100" s="460">
        <v>0</v>
      </c>
      <c r="Q100" s="469">
        <v>0.12</v>
      </c>
      <c r="R100" s="471">
        <f t="shared" si="62"/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f t="shared" si="77"/>
        <v>0</v>
      </c>
      <c r="X100" s="461">
        <v>0</v>
      </c>
      <c r="Y100" s="461">
        <v>0</v>
      </c>
      <c r="Z100" s="461">
        <v>0</v>
      </c>
      <c r="AA100" s="461">
        <f t="shared" si="63"/>
        <v>0</v>
      </c>
      <c r="AB100" s="461">
        <f t="shared" si="64"/>
        <v>0</v>
      </c>
      <c r="AC100" s="69">
        <f t="shared" si="65"/>
        <v>0</v>
      </c>
      <c r="AD100" s="69">
        <f t="shared" si="66"/>
        <v>0</v>
      </c>
      <c r="AE100" s="461">
        <v>0</v>
      </c>
      <c r="AF100" s="461">
        <v>0</v>
      </c>
      <c r="AG100" s="461">
        <f t="shared" si="78"/>
        <v>0</v>
      </c>
      <c r="AH100" s="461">
        <f t="shared" si="79"/>
        <v>0</v>
      </c>
      <c r="AI100" s="462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67"/>
        <v>0</v>
      </c>
      <c r="AR100" s="462">
        <f t="shared" si="68"/>
        <v>0</v>
      </c>
      <c r="AS100" s="464">
        <f t="shared" si="69"/>
        <v>0</v>
      </c>
      <c r="AT100" s="470">
        <f>I100+AH100</f>
        <v>41781</v>
      </c>
      <c r="AU100" s="461">
        <f>J100+W100</f>
        <v>29853</v>
      </c>
      <c r="AV100" s="461">
        <f t="shared" si="94"/>
        <v>0</v>
      </c>
      <c r="AW100" s="461">
        <f t="shared" si="95"/>
        <v>10090</v>
      </c>
      <c r="AX100" s="461">
        <f t="shared" si="95"/>
        <v>299</v>
      </c>
      <c r="AY100" s="461">
        <f>N100+AG100</f>
        <v>1539</v>
      </c>
      <c r="AZ100" s="462">
        <f>O100+AS100</f>
        <v>0.12</v>
      </c>
      <c r="BA100" s="462">
        <f t="shared" si="96"/>
        <v>0</v>
      </c>
      <c r="BB100" s="464">
        <f t="shared" si="96"/>
        <v>0.12</v>
      </c>
    </row>
    <row r="101" spans="1:54" ht="12.95" customHeight="1" x14ac:dyDescent="0.25">
      <c r="A101" s="221">
        <v>18</v>
      </c>
      <c r="B101" s="47">
        <v>3420</v>
      </c>
      <c r="C101" s="47">
        <v>600078442</v>
      </c>
      <c r="D101" s="47">
        <v>72741571</v>
      </c>
      <c r="E101" s="400" t="s">
        <v>503</v>
      </c>
      <c r="F101" s="46"/>
      <c r="G101" s="400"/>
      <c r="H101" s="186"/>
      <c r="I101" s="537">
        <v>18140613</v>
      </c>
      <c r="J101" s="533">
        <v>13184580</v>
      </c>
      <c r="K101" s="533">
        <v>60000</v>
      </c>
      <c r="L101" s="533">
        <v>4476667</v>
      </c>
      <c r="M101" s="533">
        <v>131846</v>
      </c>
      <c r="N101" s="533">
        <v>287520</v>
      </c>
      <c r="O101" s="534">
        <v>25.634499999999996</v>
      </c>
      <c r="P101" s="534">
        <v>17.874499999999998</v>
      </c>
      <c r="Q101" s="727">
        <v>7.76</v>
      </c>
      <c r="R101" s="537">
        <f t="shared" ref="R101:BB101" si="97">SUM(R96:R100)</f>
        <v>27000</v>
      </c>
      <c r="S101" s="533">
        <f t="shared" si="97"/>
        <v>0</v>
      </c>
      <c r="T101" s="533">
        <f t="shared" si="97"/>
        <v>0</v>
      </c>
      <c r="U101" s="533">
        <f t="shared" si="97"/>
        <v>0</v>
      </c>
      <c r="V101" s="533">
        <f t="shared" si="97"/>
        <v>0</v>
      </c>
      <c r="W101" s="533">
        <f t="shared" si="97"/>
        <v>27000</v>
      </c>
      <c r="X101" s="533">
        <f t="shared" si="97"/>
        <v>-27000</v>
      </c>
      <c r="Y101" s="533">
        <f t="shared" si="97"/>
        <v>0</v>
      </c>
      <c r="Z101" s="533">
        <f t="shared" si="97"/>
        <v>0</v>
      </c>
      <c r="AA101" s="533">
        <f t="shared" si="97"/>
        <v>-27000</v>
      </c>
      <c r="AB101" s="533">
        <f t="shared" si="97"/>
        <v>0</v>
      </c>
      <c r="AC101" s="533">
        <f t="shared" si="97"/>
        <v>0</v>
      </c>
      <c r="AD101" s="533">
        <f t="shared" si="97"/>
        <v>270</v>
      </c>
      <c r="AE101" s="533">
        <f t="shared" si="97"/>
        <v>0</v>
      </c>
      <c r="AF101" s="533">
        <f t="shared" si="97"/>
        <v>0</v>
      </c>
      <c r="AG101" s="533">
        <f t="shared" si="97"/>
        <v>0</v>
      </c>
      <c r="AH101" s="533">
        <f t="shared" si="97"/>
        <v>270</v>
      </c>
      <c r="AI101" s="534">
        <f t="shared" si="97"/>
        <v>0</v>
      </c>
      <c r="AJ101" s="534">
        <f t="shared" si="97"/>
        <v>0.03</v>
      </c>
      <c r="AK101" s="534">
        <f t="shared" si="97"/>
        <v>0</v>
      </c>
      <c r="AL101" s="534">
        <f t="shared" si="97"/>
        <v>0</v>
      </c>
      <c r="AM101" s="534">
        <f t="shared" si="97"/>
        <v>0</v>
      </c>
      <c r="AN101" s="534">
        <f t="shared" si="97"/>
        <v>0</v>
      </c>
      <c r="AO101" s="534">
        <f t="shared" si="97"/>
        <v>0</v>
      </c>
      <c r="AP101" s="534">
        <f t="shared" si="97"/>
        <v>0</v>
      </c>
      <c r="AQ101" s="534">
        <f t="shared" si="97"/>
        <v>0</v>
      </c>
      <c r="AR101" s="534">
        <f t="shared" si="97"/>
        <v>0.03</v>
      </c>
      <c r="AS101" s="299">
        <f t="shared" si="97"/>
        <v>0.03</v>
      </c>
      <c r="AT101" s="539">
        <f t="shared" si="97"/>
        <v>18140883</v>
      </c>
      <c r="AU101" s="533">
        <f t="shared" si="97"/>
        <v>13211580</v>
      </c>
      <c r="AV101" s="533">
        <f t="shared" si="97"/>
        <v>33000</v>
      </c>
      <c r="AW101" s="533">
        <f t="shared" si="97"/>
        <v>4476667</v>
      </c>
      <c r="AX101" s="533">
        <f t="shared" si="97"/>
        <v>132116</v>
      </c>
      <c r="AY101" s="533">
        <f t="shared" si="97"/>
        <v>287520</v>
      </c>
      <c r="AZ101" s="534">
        <f t="shared" si="97"/>
        <v>25.664499999999997</v>
      </c>
      <c r="BA101" s="534">
        <f t="shared" si="97"/>
        <v>17.874499999999998</v>
      </c>
      <c r="BB101" s="299">
        <f t="shared" si="97"/>
        <v>7.79</v>
      </c>
    </row>
    <row r="102" spans="1:54" ht="12.95" customHeight="1" x14ac:dyDescent="0.25">
      <c r="A102" s="300">
        <v>19</v>
      </c>
      <c r="B102" s="396">
        <v>5493</v>
      </c>
      <c r="C102" s="396">
        <v>691009813</v>
      </c>
      <c r="D102" s="301">
        <v>6181457</v>
      </c>
      <c r="E102" s="397" t="s">
        <v>504</v>
      </c>
      <c r="F102" s="396">
        <v>3111</v>
      </c>
      <c r="G102" s="399" t="s">
        <v>320</v>
      </c>
      <c r="H102" s="305" t="s">
        <v>276</v>
      </c>
      <c r="I102" s="463">
        <v>3188786</v>
      </c>
      <c r="J102" s="458">
        <v>2351548</v>
      </c>
      <c r="K102" s="458">
        <v>0</v>
      </c>
      <c r="L102" s="458">
        <v>794823</v>
      </c>
      <c r="M102" s="458">
        <v>23515</v>
      </c>
      <c r="N102" s="458">
        <v>18900</v>
      </c>
      <c r="O102" s="459">
        <v>5.12</v>
      </c>
      <c r="P102" s="460">
        <v>4</v>
      </c>
      <c r="Q102" s="469">
        <v>1.1200000000000001</v>
      </c>
      <c r="R102" s="471">
        <f t="shared" si="62"/>
        <v>-2000</v>
      </c>
      <c r="S102" s="461">
        <v>0</v>
      </c>
      <c r="T102" s="461">
        <v>0</v>
      </c>
      <c r="U102" s="461">
        <v>0</v>
      </c>
      <c r="V102" s="461">
        <v>0</v>
      </c>
      <c r="W102" s="461">
        <f t="shared" si="77"/>
        <v>-2000</v>
      </c>
      <c r="X102" s="461">
        <v>2000</v>
      </c>
      <c r="Y102" s="461">
        <v>0</v>
      </c>
      <c r="Z102" s="461">
        <v>0</v>
      </c>
      <c r="AA102" s="461">
        <f t="shared" si="63"/>
        <v>2000</v>
      </c>
      <c r="AB102" s="461">
        <f t="shared" si="64"/>
        <v>0</v>
      </c>
      <c r="AC102" s="69">
        <f t="shared" si="65"/>
        <v>0</v>
      </c>
      <c r="AD102" s="69">
        <f t="shared" si="66"/>
        <v>-20</v>
      </c>
      <c r="AE102" s="461">
        <v>0</v>
      </c>
      <c r="AF102" s="461">
        <v>0</v>
      </c>
      <c r="AG102" s="461">
        <f t="shared" si="78"/>
        <v>0</v>
      </c>
      <c r="AH102" s="461">
        <f t="shared" si="79"/>
        <v>-20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</v>
      </c>
      <c r="AN102" s="462">
        <v>0</v>
      </c>
      <c r="AO102" s="462">
        <v>0</v>
      </c>
      <c r="AP102" s="462">
        <v>0</v>
      </c>
      <c r="AQ102" s="462">
        <f t="shared" si="67"/>
        <v>0</v>
      </c>
      <c r="AR102" s="462">
        <f t="shared" si="68"/>
        <v>0</v>
      </c>
      <c r="AS102" s="464">
        <f t="shared" si="69"/>
        <v>0</v>
      </c>
      <c r="AT102" s="470">
        <f>I102+AH102</f>
        <v>3188766</v>
      </c>
      <c r="AU102" s="461">
        <f>J102+W102</f>
        <v>2349548</v>
      </c>
      <c r="AV102" s="461">
        <f t="shared" ref="AV102:AV104" si="98">K102+AA102</f>
        <v>2000</v>
      </c>
      <c r="AW102" s="461">
        <f t="shared" ref="AW102:AX104" si="99">L102+AC102</f>
        <v>794823</v>
      </c>
      <c r="AX102" s="461">
        <f t="shared" si="99"/>
        <v>23495</v>
      </c>
      <c r="AY102" s="461">
        <f>N102+AG102</f>
        <v>18900</v>
      </c>
      <c r="AZ102" s="462">
        <f>O102+AS102</f>
        <v>5.12</v>
      </c>
      <c r="BA102" s="462">
        <f t="shared" ref="BA102:BB104" si="100">P102+AQ102</f>
        <v>4</v>
      </c>
      <c r="BB102" s="464">
        <f t="shared" si="100"/>
        <v>1.1200000000000001</v>
      </c>
    </row>
    <row r="103" spans="1:54" ht="12.95" customHeight="1" x14ac:dyDescent="0.25">
      <c r="A103" s="300">
        <v>19</v>
      </c>
      <c r="B103" s="396">
        <v>5493</v>
      </c>
      <c r="C103" s="396">
        <v>691009813</v>
      </c>
      <c r="D103" s="301">
        <v>6181457</v>
      </c>
      <c r="E103" s="397" t="s">
        <v>504</v>
      </c>
      <c r="F103" s="396">
        <v>3111</v>
      </c>
      <c r="G103" s="343" t="s">
        <v>307</v>
      </c>
      <c r="H103" s="305" t="s">
        <v>277</v>
      </c>
      <c r="I103" s="463">
        <v>0</v>
      </c>
      <c r="J103" s="458">
        <v>0</v>
      </c>
      <c r="K103" s="458">
        <v>0</v>
      </c>
      <c r="L103" s="458">
        <v>0</v>
      </c>
      <c r="M103" s="458">
        <v>0</v>
      </c>
      <c r="N103" s="458">
        <v>0</v>
      </c>
      <c r="O103" s="459">
        <v>0</v>
      </c>
      <c r="P103" s="460">
        <v>0</v>
      </c>
      <c r="Q103" s="469">
        <v>0</v>
      </c>
      <c r="R103" s="471">
        <f t="shared" si="62"/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si="77"/>
        <v>0</v>
      </c>
      <c r="X103" s="461">
        <v>0</v>
      </c>
      <c r="Y103" s="461">
        <v>0</v>
      </c>
      <c r="Z103" s="461">
        <v>0</v>
      </c>
      <c r="AA103" s="461">
        <f t="shared" si="63"/>
        <v>0</v>
      </c>
      <c r="AB103" s="461">
        <f t="shared" si="64"/>
        <v>0</v>
      </c>
      <c r="AC103" s="69">
        <f t="shared" si="65"/>
        <v>0</v>
      </c>
      <c r="AD103" s="69">
        <f t="shared" si="66"/>
        <v>0</v>
      </c>
      <c r="AE103" s="461">
        <v>0</v>
      </c>
      <c r="AF103" s="461">
        <v>0</v>
      </c>
      <c r="AG103" s="461">
        <f t="shared" si="78"/>
        <v>0</v>
      </c>
      <c r="AH103" s="461">
        <f t="shared" si="79"/>
        <v>0</v>
      </c>
      <c r="AI103" s="462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67"/>
        <v>0</v>
      </c>
      <c r="AR103" s="462">
        <f t="shared" si="68"/>
        <v>0</v>
      </c>
      <c r="AS103" s="464">
        <f t="shared" si="69"/>
        <v>0</v>
      </c>
      <c r="AT103" s="470">
        <f>I103+AH103</f>
        <v>0</v>
      </c>
      <c r="AU103" s="461">
        <f>J103+W103</f>
        <v>0</v>
      </c>
      <c r="AV103" s="461">
        <f t="shared" si="98"/>
        <v>0</v>
      </c>
      <c r="AW103" s="461">
        <f t="shared" si="99"/>
        <v>0</v>
      </c>
      <c r="AX103" s="461">
        <f t="shared" si="99"/>
        <v>0</v>
      </c>
      <c r="AY103" s="461">
        <f>N103+AG103</f>
        <v>0</v>
      </c>
      <c r="AZ103" s="462">
        <f>O103+AS103</f>
        <v>0</v>
      </c>
      <c r="BA103" s="462">
        <f t="shared" si="100"/>
        <v>0</v>
      </c>
      <c r="BB103" s="464">
        <f t="shared" si="100"/>
        <v>0</v>
      </c>
    </row>
    <row r="104" spans="1:54" ht="12.95" customHeight="1" x14ac:dyDescent="0.25">
      <c r="A104" s="300">
        <v>19</v>
      </c>
      <c r="B104" s="407">
        <v>5493</v>
      </c>
      <c r="C104" s="407">
        <v>691009813</v>
      </c>
      <c r="D104" s="301">
        <v>6181457</v>
      </c>
      <c r="E104" s="406" t="s">
        <v>504</v>
      </c>
      <c r="F104" s="407">
        <v>3141</v>
      </c>
      <c r="G104" s="399" t="s">
        <v>310</v>
      </c>
      <c r="H104" s="305" t="s">
        <v>277</v>
      </c>
      <c r="I104" s="463">
        <v>206993</v>
      </c>
      <c r="J104" s="458">
        <v>152648</v>
      </c>
      <c r="K104" s="458">
        <v>0</v>
      </c>
      <c r="L104" s="458">
        <v>51595</v>
      </c>
      <c r="M104" s="458">
        <v>1526</v>
      </c>
      <c r="N104" s="458">
        <v>1224</v>
      </c>
      <c r="O104" s="459">
        <v>0.49</v>
      </c>
      <c r="P104" s="460">
        <v>0</v>
      </c>
      <c r="Q104" s="469">
        <v>0.49</v>
      </c>
      <c r="R104" s="471">
        <f t="shared" si="62"/>
        <v>0</v>
      </c>
      <c r="S104" s="461">
        <v>0</v>
      </c>
      <c r="T104" s="461">
        <v>0</v>
      </c>
      <c r="U104" s="461">
        <v>0</v>
      </c>
      <c r="V104" s="461">
        <v>0</v>
      </c>
      <c r="W104" s="461">
        <f t="shared" si="77"/>
        <v>0</v>
      </c>
      <c r="X104" s="461">
        <v>0</v>
      </c>
      <c r="Y104" s="461">
        <v>0</v>
      </c>
      <c r="Z104" s="461">
        <v>0</v>
      </c>
      <c r="AA104" s="461">
        <f t="shared" si="63"/>
        <v>0</v>
      </c>
      <c r="AB104" s="461">
        <f t="shared" si="64"/>
        <v>0</v>
      </c>
      <c r="AC104" s="69">
        <f t="shared" si="65"/>
        <v>0</v>
      </c>
      <c r="AD104" s="69">
        <f t="shared" si="66"/>
        <v>0</v>
      </c>
      <c r="AE104" s="461">
        <v>0</v>
      </c>
      <c r="AF104" s="461">
        <v>0</v>
      </c>
      <c r="AG104" s="461">
        <f t="shared" si="78"/>
        <v>0</v>
      </c>
      <c r="AH104" s="461">
        <f t="shared" si="79"/>
        <v>0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67"/>
        <v>0</v>
      </c>
      <c r="AR104" s="462">
        <f t="shared" si="68"/>
        <v>0</v>
      </c>
      <c r="AS104" s="464">
        <f t="shared" si="69"/>
        <v>0</v>
      </c>
      <c r="AT104" s="470">
        <f>I104+AH104</f>
        <v>206993</v>
      </c>
      <c r="AU104" s="461">
        <f>J104+W104</f>
        <v>152648</v>
      </c>
      <c r="AV104" s="461">
        <f t="shared" si="98"/>
        <v>0</v>
      </c>
      <c r="AW104" s="461">
        <f t="shared" si="99"/>
        <v>51595</v>
      </c>
      <c r="AX104" s="461">
        <f t="shared" si="99"/>
        <v>1526</v>
      </c>
      <c r="AY104" s="461">
        <f>N104+AG104</f>
        <v>1224</v>
      </c>
      <c r="AZ104" s="462">
        <f>O104+AS104</f>
        <v>0.49</v>
      </c>
      <c r="BA104" s="462">
        <f t="shared" si="100"/>
        <v>0</v>
      </c>
      <c r="BB104" s="464">
        <f t="shared" si="100"/>
        <v>0.49</v>
      </c>
    </row>
    <row r="105" spans="1:54" ht="12.95" customHeight="1" x14ac:dyDescent="0.25">
      <c r="A105" s="221">
        <v>19</v>
      </c>
      <c r="B105" s="48">
        <v>5493</v>
      </c>
      <c r="C105" s="48">
        <v>691009813</v>
      </c>
      <c r="D105" s="48">
        <v>6181457</v>
      </c>
      <c r="E105" s="412" t="s">
        <v>505</v>
      </c>
      <c r="F105" s="48"/>
      <c r="G105" s="412"/>
      <c r="H105" s="188"/>
      <c r="I105" s="537">
        <v>3395779</v>
      </c>
      <c r="J105" s="533">
        <v>2504196</v>
      </c>
      <c r="K105" s="533">
        <v>0</v>
      </c>
      <c r="L105" s="533">
        <v>846418</v>
      </c>
      <c r="M105" s="533">
        <v>25041</v>
      </c>
      <c r="N105" s="533">
        <v>20124</v>
      </c>
      <c r="O105" s="534">
        <v>5.61</v>
      </c>
      <c r="P105" s="534">
        <v>4</v>
      </c>
      <c r="Q105" s="727">
        <v>1.61</v>
      </c>
      <c r="R105" s="537">
        <f t="shared" ref="R105:BB105" si="101">SUM(R102:R104)</f>
        <v>-2000</v>
      </c>
      <c r="S105" s="533">
        <f t="shared" si="101"/>
        <v>0</v>
      </c>
      <c r="T105" s="533">
        <f t="shared" si="101"/>
        <v>0</v>
      </c>
      <c r="U105" s="533">
        <f t="shared" si="101"/>
        <v>0</v>
      </c>
      <c r="V105" s="533">
        <f t="shared" si="101"/>
        <v>0</v>
      </c>
      <c r="W105" s="533">
        <f t="shared" si="101"/>
        <v>-2000</v>
      </c>
      <c r="X105" s="533">
        <f t="shared" si="101"/>
        <v>2000</v>
      </c>
      <c r="Y105" s="533">
        <f t="shared" si="101"/>
        <v>0</v>
      </c>
      <c r="Z105" s="533">
        <f t="shared" si="101"/>
        <v>0</v>
      </c>
      <c r="AA105" s="533">
        <f t="shared" si="101"/>
        <v>2000</v>
      </c>
      <c r="AB105" s="533">
        <f t="shared" si="101"/>
        <v>0</v>
      </c>
      <c r="AC105" s="533">
        <f t="shared" si="101"/>
        <v>0</v>
      </c>
      <c r="AD105" s="533">
        <f t="shared" si="101"/>
        <v>-20</v>
      </c>
      <c r="AE105" s="533">
        <f t="shared" si="101"/>
        <v>0</v>
      </c>
      <c r="AF105" s="533">
        <f t="shared" si="101"/>
        <v>0</v>
      </c>
      <c r="AG105" s="533">
        <f t="shared" si="101"/>
        <v>0</v>
      </c>
      <c r="AH105" s="533">
        <f t="shared" si="101"/>
        <v>-20</v>
      </c>
      <c r="AI105" s="534">
        <f t="shared" si="101"/>
        <v>0</v>
      </c>
      <c r="AJ105" s="534">
        <f t="shared" si="101"/>
        <v>0</v>
      </c>
      <c r="AK105" s="534">
        <f t="shared" si="101"/>
        <v>0</v>
      </c>
      <c r="AL105" s="534">
        <f t="shared" si="101"/>
        <v>0</v>
      </c>
      <c r="AM105" s="534">
        <f t="shared" si="101"/>
        <v>0</v>
      </c>
      <c r="AN105" s="534">
        <f t="shared" si="101"/>
        <v>0</v>
      </c>
      <c r="AO105" s="534">
        <f t="shared" si="101"/>
        <v>0</v>
      </c>
      <c r="AP105" s="534">
        <f t="shared" si="101"/>
        <v>0</v>
      </c>
      <c r="AQ105" s="534">
        <f t="shared" si="101"/>
        <v>0</v>
      </c>
      <c r="AR105" s="534">
        <f t="shared" si="101"/>
        <v>0</v>
      </c>
      <c r="AS105" s="299">
        <f t="shared" si="101"/>
        <v>0</v>
      </c>
      <c r="AT105" s="539">
        <f t="shared" si="101"/>
        <v>3395759</v>
      </c>
      <c r="AU105" s="533">
        <f t="shared" si="101"/>
        <v>2502196</v>
      </c>
      <c r="AV105" s="533">
        <f t="shared" si="101"/>
        <v>2000</v>
      </c>
      <c r="AW105" s="533">
        <f t="shared" si="101"/>
        <v>846418</v>
      </c>
      <c r="AX105" s="533">
        <f t="shared" si="101"/>
        <v>25021</v>
      </c>
      <c r="AY105" s="533">
        <f t="shared" si="101"/>
        <v>20124</v>
      </c>
      <c r="AZ105" s="534">
        <f t="shared" si="101"/>
        <v>5.61</v>
      </c>
      <c r="BA105" s="534">
        <f t="shared" si="101"/>
        <v>4</v>
      </c>
      <c r="BB105" s="299">
        <f t="shared" si="101"/>
        <v>1.61</v>
      </c>
    </row>
    <row r="106" spans="1:54" ht="12.95" customHeight="1" x14ac:dyDescent="0.25">
      <c r="A106" s="300">
        <v>20</v>
      </c>
      <c r="B106" s="220">
        <v>2463</v>
      </c>
      <c r="C106" s="220">
        <v>600080056</v>
      </c>
      <c r="D106" s="301">
        <v>70982066</v>
      </c>
      <c r="E106" s="398" t="s">
        <v>506</v>
      </c>
      <c r="F106" s="220">
        <v>3113</v>
      </c>
      <c r="G106" s="398" t="s">
        <v>324</v>
      </c>
      <c r="H106" s="305" t="s">
        <v>276</v>
      </c>
      <c r="I106" s="463">
        <v>9028553</v>
      </c>
      <c r="J106" s="458">
        <v>6577950</v>
      </c>
      <c r="K106" s="458">
        <v>11000</v>
      </c>
      <c r="L106" s="458">
        <v>2227065</v>
      </c>
      <c r="M106" s="458">
        <v>65778</v>
      </c>
      <c r="N106" s="458">
        <v>146760</v>
      </c>
      <c r="O106" s="459">
        <v>11.596299999999999</v>
      </c>
      <c r="P106" s="460">
        <v>9.0962999999999994</v>
      </c>
      <c r="Q106" s="469">
        <v>2.5</v>
      </c>
      <c r="R106" s="471">
        <f t="shared" si="62"/>
        <v>0</v>
      </c>
      <c r="S106" s="461">
        <v>0</v>
      </c>
      <c r="T106" s="461">
        <v>0</v>
      </c>
      <c r="U106" s="461">
        <v>29712</v>
      </c>
      <c r="V106" s="461">
        <v>0</v>
      </c>
      <c r="W106" s="461">
        <f t="shared" si="77"/>
        <v>29712</v>
      </c>
      <c r="X106" s="461">
        <v>0</v>
      </c>
      <c r="Y106" s="461">
        <v>0</v>
      </c>
      <c r="Z106" s="461">
        <v>0</v>
      </c>
      <c r="AA106" s="461">
        <f t="shared" si="63"/>
        <v>0</v>
      </c>
      <c r="AB106" s="461">
        <f t="shared" si="64"/>
        <v>29712</v>
      </c>
      <c r="AC106" s="69">
        <f t="shared" si="65"/>
        <v>10043</v>
      </c>
      <c r="AD106" s="69">
        <f t="shared" si="66"/>
        <v>297</v>
      </c>
      <c r="AE106" s="461">
        <v>0</v>
      </c>
      <c r="AF106" s="461">
        <v>0</v>
      </c>
      <c r="AG106" s="461">
        <f t="shared" si="78"/>
        <v>0</v>
      </c>
      <c r="AH106" s="461">
        <f t="shared" si="79"/>
        <v>40052</v>
      </c>
      <c r="AI106" s="462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0.05</v>
      </c>
      <c r="AO106" s="462">
        <v>0</v>
      </c>
      <c r="AP106" s="462">
        <v>0</v>
      </c>
      <c r="AQ106" s="462">
        <f t="shared" si="67"/>
        <v>0.05</v>
      </c>
      <c r="AR106" s="462">
        <f t="shared" si="68"/>
        <v>0</v>
      </c>
      <c r="AS106" s="464">
        <f t="shared" si="69"/>
        <v>0.05</v>
      </c>
      <c r="AT106" s="470">
        <f>I106+AH106</f>
        <v>9068605</v>
      </c>
      <c r="AU106" s="461">
        <f>J106+W106</f>
        <v>6607662</v>
      </c>
      <c r="AV106" s="461">
        <f t="shared" ref="AV106:AV110" si="102">K106+AA106</f>
        <v>11000</v>
      </c>
      <c r="AW106" s="461">
        <f t="shared" ref="AW106:AX110" si="103">L106+AC106</f>
        <v>2237108</v>
      </c>
      <c r="AX106" s="461">
        <f t="shared" si="103"/>
        <v>66075</v>
      </c>
      <c r="AY106" s="461">
        <f>N106+AG106</f>
        <v>146760</v>
      </c>
      <c r="AZ106" s="462">
        <f>O106+AS106</f>
        <v>11.6463</v>
      </c>
      <c r="BA106" s="462">
        <f t="shared" ref="BA106:BB110" si="104">P106+AQ106</f>
        <v>9.1463000000000001</v>
      </c>
      <c r="BB106" s="464">
        <f t="shared" si="104"/>
        <v>2.5</v>
      </c>
    </row>
    <row r="107" spans="1:54" ht="12.95" customHeight="1" x14ac:dyDescent="0.25">
      <c r="A107" s="300">
        <v>20</v>
      </c>
      <c r="B107" s="402">
        <v>2463</v>
      </c>
      <c r="C107" s="402">
        <v>600080056</v>
      </c>
      <c r="D107" s="301">
        <v>70982066</v>
      </c>
      <c r="E107" s="398" t="s">
        <v>506</v>
      </c>
      <c r="F107" s="220">
        <v>3113</v>
      </c>
      <c r="G107" s="343" t="s">
        <v>307</v>
      </c>
      <c r="H107" s="305" t="s">
        <v>277</v>
      </c>
      <c r="I107" s="463">
        <v>1050773</v>
      </c>
      <c r="J107" s="458">
        <v>779505</v>
      </c>
      <c r="K107" s="458">
        <v>0</v>
      </c>
      <c r="L107" s="458">
        <v>263473</v>
      </c>
      <c r="M107" s="458">
        <v>7795</v>
      </c>
      <c r="N107" s="458">
        <v>0</v>
      </c>
      <c r="O107" s="459">
        <v>2.25</v>
      </c>
      <c r="P107" s="460">
        <v>2.25</v>
      </c>
      <c r="Q107" s="469">
        <v>0</v>
      </c>
      <c r="R107" s="471">
        <f t="shared" si="62"/>
        <v>0</v>
      </c>
      <c r="S107" s="461">
        <v>0</v>
      </c>
      <c r="T107" s="461">
        <v>0</v>
      </c>
      <c r="U107" s="461">
        <v>0</v>
      </c>
      <c r="V107" s="461">
        <v>0</v>
      </c>
      <c r="W107" s="461">
        <f t="shared" si="77"/>
        <v>0</v>
      </c>
      <c r="X107" s="461">
        <v>0</v>
      </c>
      <c r="Y107" s="461">
        <v>0</v>
      </c>
      <c r="Z107" s="461">
        <v>0</v>
      </c>
      <c r="AA107" s="461">
        <f t="shared" si="63"/>
        <v>0</v>
      </c>
      <c r="AB107" s="461">
        <f t="shared" si="64"/>
        <v>0</v>
      </c>
      <c r="AC107" s="69">
        <f t="shared" si="65"/>
        <v>0</v>
      </c>
      <c r="AD107" s="69">
        <f t="shared" si="66"/>
        <v>0</v>
      </c>
      <c r="AE107" s="461">
        <v>0</v>
      </c>
      <c r="AF107" s="461">
        <v>0</v>
      </c>
      <c r="AG107" s="461">
        <f t="shared" si="78"/>
        <v>0</v>
      </c>
      <c r="AH107" s="461">
        <f t="shared" si="79"/>
        <v>0</v>
      </c>
      <c r="AI107" s="462">
        <v>0</v>
      </c>
      <c r="AJ107" s="462">
        <v>0</v>
      </c>
      <c r="AK107" s="462">
        <v>0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67"/>
        <v>0</v>
      </c>
      <c r="AR107" s="462">
        <f t="shared" si="68"/>
        <v>0</v>
      </c>
      <c r="AS107" s="464">
        <f t="shared" si="69"/>
        <v>0</v>
      </c>
      <c r="AT107" s="470">
        <f>I107+AH107</f>
        <v>1050773</v>
      </c>
      <c r="AU107" s="461">
        <f>J107+W107</f>
        <v>779505</v>
      </c>
      <c r="AV107" s="461">
        <f t="shared" si="102"/>
        <v>0</v>
      </c>
      <c r="AW107" s="461">
        <f t="shared" si="103"/>
        <v>263473</v>
      </c>
      <c r="AX107" s="461">
        <f t="shared" si="103"/>
        <v>7795</v>
      </c>
      <c r="AY107" s="461">
        <f>N107+AG107</f>
        <v>0</v>
      </c>
      <c r="AZ107" s="462">
        <f>O107+AS107</f>
        <v>2.25</v>
      </c>
      <c r="BA107" s="462">
        <f t="shared" si="104"/>
        <v>2.25</v>
      </c>
      <c r="BB107" s="464">
        <f t="shared" si="104"/>
        <v>0</v>
      </c>
    </row>
    <row r="108" spans="1:54" ht="12.95" customHeight="1" x14ac:dyDescent="0.25">
      <c r="A108" s="300">
        <v>20</v>
      </c>
      <c r="B108" s="220">
        <v>2463</v>
      </c>
      <c r="C108" s="220">
        <v>600080056</v>
      </c>
      <c r="D108" s="301">
        <v>70982066</v>
      </c>
      <c r="E108" s="398" t="s">
        <v>506</v>
      </c>
      <c r="F108" s="220">
        <v>3141</v>
      </c>
      <c r="G108" s="399" t="s">
        <v>310</v>
      </c>
      <c r="H108" s="305" t="s">
        <v>277</v>
      </c>
      <c r="I108" s="463">
        <v>865425</v>
      </c>
      <c r="J108" s="458">
        <v>637956</v>
      </c>
      <c r="K108" s="458">
        <v>0</v>
      </c>
      <c r="L108" s="458">
        <v>215629</v>
      </c>
      <c r="M108" s="458">
        <v>6380</v>
      </c>
      <c r="N108" s="458">
        <v>5460</v>
      </c>
      <c r="O108" s="459">
        <v>2.0499999999999998</v>
      </c>
      <c r="P108" s="460">
        <v>0</v>
      </c>
      <c r="Q108" s="469">
        <v>2.0499999999999998</v>
      </c>
      <c r="R108" s="471">
        <f t="shared" si="62"/>
        <v>0</v>
      </c>
      <c r="S108" s="461">
        <v>0</v>
      </c>
      <c r="T108" s="461">
        <v>0</v>
      </c>
      <c r="U108" s="461">
        <v>0</v>
      </c>
      <c r="V108" s="461">
        <v>0</v>
      </c>
      <c r="W108" s="461">
        <f t="shared" si="77"/>
        <v>0</v>
      </c>
      <c r="X108" s="461">
        <v>0</v>
      </c>
      <c r="Y108" s="461">
        <v>0</v>
      </c>
      <c r="Z108" s="461">
        <v>0</v>
      </c>
      <c r="AA108" s="461">
        <f t="shared" si="63"/>
        <v>0</v>
      </c>
      <c r="AB108" s="461">
        <f t="shared" si="64"/>
        <v>0</v>
      </c>
      <c r="AC108" s="69">
        <f t="shared" si="65"/>
        <v>0</v>
      </c>
      <c r="AD108" s="69">
        <f t="shared" si="66"/>
        <v>0</v>
      </c>
      <c r="AE108" s="461">
        <v>0</v>
      </c>
      <c r="AF108" s="461">
        <v>0</v>
      </c>
      <c r="AG108" s="461">
        <f t="shared" si="78"/>
        <v>0</v>
      </c>
      <c r="AH108" s="461">
        <f t="shared" si="79"/>
        <v>0</v>
      </c>
      <c r="AI108" s="462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si="67"/>
        <v>0</v>
      </c>
      <c r="AR108" s="462">
        <f t="shared" si="68"/>
        <v>0</v>
      </c>
      <c r="AS108" s="464">
        <f t="shared" si="69"/>
        <v>0</v>
      </c>
      <c r="AT108" s="470">
        <f>I108+AH108</f>
        <v>865425</v>
      </c>
      <c r="AU108" s="461">
        <f>J108+W108</f>
        <v>637956</v>
      </c>
      <c r="AV108" s="461">
        <f t="shared" si="102"/>
        <v>0</v>
      </c>
      <c r="AW108" s="461">
        <f t="shared" si="103"/>
        <v>215629</v>
      </c>
      <c r="AX108" s="461">
        <f t="shared" si="103"/>
        <v>6380</v>
      </c>
      <c r="AY108" s="461">
        <f>N108+AG108</f>
        <v>5460</v>
      </c>
      <c r="AZ108" s="462">
        <f>O108+AS108</f>
        <v>2.0499999999999998</v>
      </c>
      <c r="BA108" s="462">
        <f t="shared" si="104"/>
        <v>0</v>
      </c>
      <c r="BB108" s="464">
        <f t="shared" si="104"/>
        <v>2.0499999999999998</v>
      </c>
    </row>
    <row r="109" spans="1:54" ht="12.95" customHeight="1" x14ac:dyDescent="0.25">
      <c r="A109" s="300">
        <v>20</v>
      </c>
      <c r="B109" s="402">
        <v>2463</v>
      </c>
      <c r="C109" s="402">
        <v>600080056</v>
      </c>
      <c r="D109" s="301">
        <v>70982066</v>
      </c>
      <c r="E109" s="398" t="s">
        <v>506</v>
      </c>
      <c r="F109" s="220">
        <v>3143</v>
      </c>
      <c r="G109" s="343" t="s">
        <v>614</v>
      </c>
      <c r="H109" s="305" t="s">
        <v>276</v>
      </c>
      <c r="I109" s="463">
        <v>894391</v>
      </c>
      <c r="J109" s="458">
        <v>663495</v>
      </c>
      <c r="K109" s="458">
        <v>0</v>
      </c>
      <c r="L109" s="458">
        <v>224261</v>
      </c>
      <c r="M109" s="458">
        <v>6635</v>
      </c>
      <c r="N109" s="458">
        <v>0</v>
      </c>
      <c r="O109" s="459">
        <v>1.3933</v>
      </c>
      <c r="P109" s="460">
        <v>1.3933</v>
      </c>
      <c r="Q109" s="469">
        <v>0</v>
      </c>
      <c r="R109" s="471">
        <f t="shared" si="62"/>
        <v>0</v>
      </c>
      <c r="S109" s="461">
        <v>0</v>
      </c>
      <c r="T109" s="461">
        <v>0</v>
      </c>
      <c r="U109" s="461">
        <v>0</v>
      </c>
      <c r="V109" s="461">
        <v>0</v>
      </c>
      <c r="W109" s="461">
        <f t="shared" si="77"/>
        <v>0</v>
      </c>
      <c r="X109" s="461">
        <v>0</v>
      </c>
      <c r="Y109" s="461">
        <v>0</v>
      </c>
      <c r="Z109" s="461">
        <v>0</v>
      </c>
      <c r="AA109" s="461">
        <f t="shared" si="63"/>
        <v>0</v>
      </c>
      <c r="AB109" s="461">
        <f t="shared" si="64"/>
        <v>0</v>
      </c>
      <c r="AC109" s="69">
        <f t="shared" si="65"/>
        <v>0</v>
      </c>
      <c r="AD109" s="69">
        <f t="shared" si="66"/>
        <v>0</v>
      </c>
      <c r="AE109" s="461">
        <v>0</v>
      </c>
      <c r="AF109" s="461">
        <v>0</v>
      </c>
      <c r="AG109" s="461">
        <f t="shared" si="78"/>
        <v>0</v>
      </c>
      <c r="AH109" s="461">
        <f t="shared" si="79"/>
        <v>0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si="67"/>
        <v>0</v>
      </c>
      <c r="AR109" s="462">
        <f t="shared" si="68"/>
        <v>0</v>
      </c>
      <c r="AS109" s="464">
        <f t="shared" si="69"/>
        <v>0</v>
      </c>
      <c r="AT109" s="470">
        <f>I109+AH109</f>
        <v>894391</v>
      </c>
      <c r="AU109" s="461">
        <f>J109+W109</f>
        <v>663495</v>
      </c>
      <c r="AV109" s="461">
        <f t="shared" si="102"/>
        <v>0</v>
      </c>
      <c r="AW109" s="461">
        <f t="shared" si="103"/>
        <v>224261</v>
      </c>
      <c r="AX109" s="461">
        <f t="shared" si="103"/>
        <v>6635</v>
      </c>
      <c r="AY109" s="461">
        <f>N109+AG109</f>
        <v>0</v>
      </c>
      <c r="AZ109" s="462">
        <f>O109+AS109</f>
        <v>1.3933</v>
      </c>
      <c r="BA109" s="462">
        <f t="shared" si="104"/>
        <v>1.3933</v>
      </c>
      <c r="BB109" s="464">
        <f t="shared" si="104"/>
        <v>0</v>
      </c>
    </row>
    <row r="110" spans="1:54" ht="12.95" customHeight="1" x14ac:dyDescent="0.25">
      <c r="A110" s="300">
        <v>20</v>
      </c>
      <c r="B110" s="402">
        <v>2463</v>
      </c>
      <c r="C110" s="402">
        <v>600080056</v>
      </c>
      <c r="D110" s="301">
        <v>70982066</v>
      </c>
      <c r="E110" s="398" t="s">
        <v>506</v>
      </c>
      <c r="F110" s="220">
        <v>3143</v>
      </c>
      <c r="G110" s="343" t="s">
        <v>615</v>
      </c>
      <c r="H110" s="305" t="s">
        <v>277</v>
      </c>
      <c r="I110" s="463">
        <v>28587</v>
      </c>
      <c r="J110" s="458">
        <v>20426</v>
      </c>
      <c r="K110" s="458">
        <v>0</v>
      </c>
      <c r="L110" s="458">
        <v>6904</v>
      </c>
      <c r="M110" s="458">
        <v>204</v>
      </c>
      <c r="N110" s="458">
        <v>1053</v>
      </c>
      <c r="O110" s="459">
        <v>0.08</v>
      </c>
      <c r="P110" s="460">
        <v>0</v>
      </c>
      <c r="Q110" s="469">
        <v>0.08</v>
      </c>
      <c r="R110" s="471">
        <f t="shared" si="62"/>
        <v>0</v>
      </c>
      <c r="S110" s="461">
        <v>0</v>
      </c>
      <c r="T110" s="461">
        <v>0</v>
      </c>
      <c r="U110" s="461">
        <v>0</v>
      </c>
      <c r="V110" s="461">
        <v>0</v>
      </c>
      <c r="W110" s="461">
        <f t="shared" si="77"/>
        <v>0</v>
      </c>
      <c r="X110" s="461">
        <v>0</v>
      </c>
      <c r="Y110" s="461">
        <v>0</v>
      </c>
      <c r="Z110" s="461">
        <v>0</v>
      </c>
      <c r="AA110" s="461">
        <f t="shared" si="63"/>
        <v>0</v>
      </c>
      <c r="AB110" s="461">
        <f t="shared" si="64"/>
        <v>0</v>
      </c>
      <c r="AC110" s="69">
        <f t="shared" si="65"/>
        <v>0</v>
      </c>
      <c r="AD110" s="69">
        <f t="shared" si="66"/>
        <v>0</v>
      </c>
      <c r="AE110" s="461">
        <v>0</v>
      </c>
      <c r="AF110" s="461">
        <v>0</v>
      </c>
      <c r="AG110" s="461">
        <f t="shared" si="78"/>
        <v>0</v>
      </c>
      <c r="AH110" s="461">
        <f t="shared" si="79"/>
        <v>0</v>
      </c>
      <c r="AI110" s="462">
        <v>0</v>
      </c>
      <c r="AJ110" s="462">
        <v>0</v>
      </c>
      <c r="AK110" s="462">
        <v>0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si="67"/>
        <v>0</v>
      </c>
      <c r="AR110" s="462">
        <f t="shared" si="68"/>
        <v>0</v>
      </c>
      <c r="AS110" s="464">
        <f t="shared" si="69"/>
        <v>0</v>
      </c>
      <c r="AT110" s="470">
        <f>I110+AH110</f>
        <v>28587</v>
      </c>
      <c r="AU110" s="461">
        <f>J110+W110</f>
        <v>20426</v>
      </c>
      <c r="AV110" s="461">
        <f t="shared" si="102"/>
        <v>0</v>
      </c>
      <c r="AW110" s="461">
        <f t="shared" si="103"/>
        <v>6904</v>
      </c>
      <c r="AX110" s="461">
        <f t="shared" si="103"/>
        <v>204</v>
      </c>
      <c r="AY110" s="461">
        <f>N110+AG110</f>
        <v>1053</v>
      </c>
      <c r="AZ110" s="462">
        <f>O110+AS110</f>
        <v>0.08</v>
      </c>
      <c r="BA110" s="462">
        <f t="shared" si="104"/>
        <v>0</v>
      </c>
      <c r="BB110" s="464">
        <f t="shared" si="104"/>
        <v>0.08</v>
      </c>
    </row>
    <row r="111" spans="1:54" ht="12.75" customHeight="1" x14ac:dyDescent="0.25">
      <c r="A111" s="221">
        <v>20</v>
      </c>
      <c r="B111" s="47">
        <v>2463</v>
      </c>
      <c r="C111" s="47">
        <v>600080056</v>
      </c>
      <c r="D111" s="47">
        <v>70982066</v>
      </c>
      <c r="E111" s="400" t="s">
        <v>507</v>
      </c>
      <c r="F111" s="49"/>
      <c r="G111" s="413"/>
      <c r="H111" s="189"/>
      <c r="I111" s="561">
        <v>11867729</v>
      </c>
      <c r="J111" s="559">
        <v>8679332</v>
      </c>
      <c r="K111" s="559">
        <v>11000</v>
      </c>
      <c r="L111" s="559">
        <v>2937332</v>
      </c>
      <c r="M111" s="559">
        <v>86792</v>
      </c>
      <c r="N111" s="559">
        <v>153273</v>
      </c>
      <c r="O111" s="560">
        <v>17.369599999999998</v>
      </c>
      <c r="P111" s="560">
        <v>12.739599999999999</v>
      </c>
      <c r="Q111" s="728">
        <v>4.63</v>
      </c>
      <c r="R111" s="561">
        <f t="shared" ref="R111:BB111" si="105">SUM(R106:R110)</f>
        <v>0</v>
      </c>
      <c r="S111" s="559">
        <f t="shared" si="105"/>
        <v>0</v>
      </c>
      <c r="T111" s="559">
        <f t="shared" si="105"/>
        <v>0</v>
      </c>
      <c r="U111" s="559">
        <f t="shared" si="105"/>
        <v>29712</v>
      </c>
      <c r="V111" s="559">
        <f t="shared" si="105"/>
        <v>0</v>
      </c>
      <c r="W111" s="559">
        <f t="shared" si="105"/>
        <v>29712</v>
      </c>
      <c r="X111" s="559">
        <f t="shared" si="105"/>
        <v>0</v>
      </c>
      <c r="Y111" s="559">
        <f t="shared" si="105"/>
        <v>0</v>
      </c>
      <c r="Z111" s="559">
        <f t="shared" si="105"/>
        <v>0</v>
      </c>
      <c r="AA111" s="559">
        <f t="shared" si="105"/>
        <v>0</v>
      </c>
      <c r="AB111" s="559">
        <f t="shared" si="105"/>
        <v>29712</v>
      </c>
      <c r="AC111" s="559">
        <f t="shared" si="105"/>
        <v>10043</v>
      </c>
      <c r="AD111" s="559">
        <f t="shared" si="105"/>
        <v>297</v>
      </c>
      <c r="AE111" s="559">
        <f t="shared" si="105"/>
        <v>0</v>
      </c>
      <c r="AF111" s="559">
        <f t="shared" si="105"/>
        <v>0</v>
      </c>
      <c r="AG111" s="559">
        <f t="shared" si="105"/>
        <v>0</v>
      </c>
      <c r="AH111" s="559">
        <f t="shared" si="105"/>
        <v>40052</v>
      </c>
      <c r="AI111" s="560">
        <f t="shared" si="105"/>
        <v>0</v>
      </c>
      <c r="AJ111" s="560">
        <f t="shared" si="105"/>
        <v>0</v>
      </c>
      <c r="AK111" s="560">
        <f t="shared" si="105"/>
        <v>0</v>
      </c>
      <c r="AL111" s="560">
        <f t="shared" si="105"/>
        <v>0</v>
      </c>
      <c r="AM111" s="560">
        <f t="shared" si="105"/>
        <v>0</v>
      </c>
      <c r="AN111" s="560">
        <f t="shared" si="105"/>
        <v>0.05</v>
      </c>
      <c r="AO111" s="560">
        <f t="shared" si="105"/>
        <v>0</v>
      </c>
      <c r="AP111" s="560">
        <f t="shared" si="105"/>
        <v>0</v>
      </c>
      <c r="AQ111" s="560">
        <f t="shared" si="105"/>
        <v>0.05</v>
      </c>
      <c r="AR111" s="560">
        <f t="shared" si="105"/>
        <v>0</v>
      </c>
      <c r="AS111" s="373">
        <f t="shared" si="105"/>
        <v>0.05</v>
      </c>
      <c r="AT111" s="562">
        <f t="shared" si="105"/>
        <v>11907781</v>
      </c>
      <c r="AU111" s="559">
        <f t="shared" si="105"/>
        <v>8709044</v>
      </c>
      <c r="AV111" s="559">
        <f t="shared" si="105"/>
        <v>11000</v>
      </c>
      <c r="AW111" s="559">
        <f t="shared" si="105"/>
        <v>2947375</v>
      </c>
      <c r="AX111" s="559">
        <f t="shared" si="105"/>
        <v>87089</v>
      </c>
      <c r="AY111" s="559">
        <f t="shared" si="105"/>
        <v>153273</v>
      </c>
      <c r="AZ111" s="560">
        <f t="shared" si="105"/>
        <v>17.419599999999999</v>
      </c>
      <c r="BA111" s="560">
        <f t="shared" si="105"/>
        <v>12.7896</v>
      </c>
      <c r="BB111" s="373">
        <f t="shared" si="105"/>
        <v>4.63</v>
      </c>
    </row>
    <row r="112" spans="1:54" ht="12.95" customHeight="1" x14ac:dyDescent="0.25">
      <c r="A112" s="300">
        <v>21</v>
      </c>
      <c r="B112" s="220">
        <v>3427</v>
      </c>
      <c r="C112" s="220">
        <v>650023340</v>
      </c>
      <c r="D112" s="301">
        <v>70982988</v>
      </c>
      <c r="E112" s="219" t="s">
        <v>508</v>
      </c>
      <c r="F112" s="220">
        <v>3111</v>
      </c>
      <c r="G112" s="399" t="s">
        <v>320</v>
      </c>
      <c r="H112" s="305" t="s">
        <v>276</v>
      </c>
      <c r="I112" s="463">
        <v>3122808</v>
      </c>
      <c r="J112" s="458">
        <v>2303270</v>
      </c>
      <c r="K112" s="458">
        <v>0</v>
      </c>
      <c r="L112" s="458">
        <v>778505</v>
      </c>
      <c r="M112" s="458">
        <v>23033</v>
      </c>
      <c r="N112" s="458">
        <v>18000</v>
      </c>
      <c r="O112" s="459">
        <v>4.6708999999999996</v>
      </c>
      <c r="P112" s="460">
        <v>3.8708999999999998</v>
      </c>
      <c r="Q112" s="469">
        <v>0.8</v>
      </c>
      <c r="R112" s="471">
        <f t="shared" si="62"/>
        <v>0</v>
      </c>
      <c r="S112" s="461">
        <v>0</v>
      </c>
      <c r="T112" s="461">
        <v>0</v>
      </c>
      <c r="U112" s="461">
        <v>0</v>
      </c>
      <c r="V112" s="461">
        <v>0</v>
      </c>
      <c r="W112" s="461">
        <f t="shared" si="77"/>
        <v>0</v>
      </c>
      <c r="X112" s="461">
        <v>0</v>
      </c>
      <c r="Y112" s="461">
        <v>0</v>
      </c>
      <c r="Z112" s="461">
        <v>0</v>
      </c>
      <c r="AA112" s="461">
        <f t="shared" si="63"/>
        <v>0</v>
      </c>
      <c r="AB112" s="461">
        <f t="shared" si="64"/>
        <v>0</v>
      </c>
      <c r="AC112" s="69">
        <f t="shared" si="65"/>
        <v>0</v>
      </c>
      <c r="AD112" s="69">
        <f t="shared" si="66"/>
        <v>0</v>
      </c>
      <c r="AE112" s="461">
        <v>0</v>
      </c>
      <c r="AF112" s="461">
        <v>0</v>
      </c>
      <c r="AG112" s="461">
        <f t="shared" si="78"/>
        <v>0</v>
      </c>
      <c r="AH112" s="461">
        <f t="shared" si="79"/>
        <v>0</v>
      </c>
      <c r="AI112" s="462">
        <v>0</v>
      </c>
      <c r="AJ112" s="462">
        <v>0</v>
      </c>
      <c r="AK112" s="462">
        <v>0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67"/>
        <v>0</v>
      </c>
      <c r="AR112" s="462">
        <f t="shared" si="68"/>
        <v>0</v>
      </c>
      <c r="AS112" s="464">
        <f t="shared" si="69"/>
        <v>0</v>
      </c>
      <c r="AT112" s="470">
        <f t="shared" ref="AT112:AT117" si="106">I112+AH112</f>
        <v>3122808</v>
      </c>
      <c r="AU112" s="461">
        <f t="shared" ref="AU112:AU117" si="107">J112+W112</f>
        <v>2303270</v>
      </c>
      <c r="AV112" s="461">
        <f t="shared" ref="AV112:AV117" si="108">K112+AA112</f>
        <v>0</v>
      </c>
      <c r="AW112" s="461">
        <f t="shared" ref="AW112:AX117" si="109">L112+AC112</f>
        <v>778505</v>
      </c>
      <c r="AX112" s="461">
        <f t="shared" si="109"/>
        <v>23033</v>
      </c>
      <c r="AY112" s="461">
        <f t="shared" ref="AY112:AY117" si="110">N112+AG112</f>
        <v>18000</v>
      </c>
      <c r="AZ112" s="462">
        <f t="shared" ref="AZ112:AZ117" si="111">O112+AS112</f>
        <v>4.6708999999999996</v>
      </c>
      <c r="BA112" s="462">
        <f t="shared" ref="BA112:BB117" si="112">P112+AQ112</f>
        <v>3.8708999999999998</v>
      </c>
      <c r="BB112" s="464">
        <f t="shared" si="112"/>
        <v>0.8</v>
      </c>
    </row>
    <row r="113" spans="1:54" ht="12.95" customHeight="1" x14ac:dyDescent="0.25">
      <c r="A113" s="300">
        <v>21</v>
      </c>
      <c r="B113" s="220">
        <v>3427</v>
      </c>
      <c r="C113" s="220">
        <v>650023340</v>
      </c>
      <c r="D113" s="301">
        <v>70982988</v>
      </c>
      <c r="E113" s="398" t="s">
        <v>508</v>
      </c>
      <c r="F113" s="220">
        <v>3113</v>
      </c>
      <c r="G113" s="398" t="s">
        <v>324</v>
      </c>
      <c r="H113" s="305" t="s">
        <v>276</v>
      </c>
      <c r="I113" s="463">
        <v>12849457</v>
      </c>
      <c r="J113" s="458">
        <v>9371801</v>
      </c>
      <c r="K113" s="458">
        <v>8000</v>
      </c>
      <c r="L113" s="458">
        <v>3170373</v>
      </c>
      <c r="M113" s="458">
        <v>93718</v>
      </c>
      <c r="N113" s="458">
        <v>205565</v>
      </c>
      <c r="O113" s="459">
        <v>17.4116</v>
      </c>
      <c r="P113" s="460">
        <v>13.1816</v>
      </c>
      <c r="Q113" s="469">
        <v>4.2300000000000004</v>
      </c>
      <c r="R113" s="471">
        <f t="shared" si="62"/>
        <v>0</v>
      </c>
      <c r="S113" s="461">
        <v>0</v>
      </c>
      <c r="T113" s="461">
        <v>0</v>
      </c>
      <c r="U113" s="461">
        <v>0</v>
      </c>
      <c r="V113" s="461">
        <v>0</v>
      </c>
      <c r="W113" s="461">
        <f t="shared" si="77"/>
        <v>0</v>
      </c>
      <c r="X113" s="461">
        <v>0</v>
      </c>
      <c r="Y113" s="461">
        <v>0</v>
      </c>
      <c r="Z113" s="461">
        <v>0</v>
      </c>
      <c r="AA113" s="461">
        <f t="shared" si="63"/>
        <v>0</v>
      </c>
      <c r="AB113" s="461">
        <f t="shared" si="64"/>
        <v>0</v>
      </c>
      <c r="AC113" s="69">
        <f t="shared" si="65"/>
        <v>0</v>
      </c>
      <c r="AD113" s="69">
        <f t="shared" si="66"/>
        <v>0</v>
      </c>
      <c r="AE113" s="461">
        <v>0</v>
      </c>
      <c r="AF113" s="461">
        <v>0</v>
      </c>
      <c r="AG113" s="461">
        <f t="shared" si="78"/>
        <v>0</v>
      </c>
      <c r="AH113" s="461">
        <f t="shared" si="79"/>
        <v>0</v>
      </c>
      <c r="AI113" s="462">
        <v>0</v>
      </c>
      <c r="AJ113" s="462">
        <v>0</v>
      </c>
      <c r="AK113" s="462">
        <v>0</v>
      </c>
      <c r="AL113" s="462">
        <v>0</v>
      </c>
      <c r="AM113" s="462">
        <v>0</v>
      </c>
      <c r="AN113" s="462">
        <v>0</v>
      </c>
      <c r="AO113" s="462">
        <v>0</v>
      </c>
      <c r="AP113" s="462">
        <v>0</v>
      </c>
      <c r="AQ113" s="462">
        <f t="shared" si="67"/>
        <v>0</v>
      </c>
      <c r="AR113" s="462">
        <f t="shared" si="68"/>
        <v>0</v>
      </c>
      <c r="AS113" s="464">
        <f t="shared" si="69"/>
        <v>0</v>
      </c>
      <c r="AT113" s="470">
        <f t="shared" si="106"/>
        <v>12849457</v>
      </c>
      <c r="AU113" s="461">
        <f t="shared" si="107"/>
        <v>9371801</v>
      </c>
      <c r="AV113" s="461">
        <f t="shared" si="108"/>
        <v>8000</v>
      </c>
      <c r="AW113" s="461">
        <f t="shared" si="109"/>
        <v>3170373</v>
      </c>
      <c r="AX113" s="461">
        <f t="shared" si="109"/>
        <v>93718</v>
      </c>
      <c r="AY113" s="461">
        <f t="shared" si="110"/>
        <v>205565</v>
      </c>
      <c r="AZ113" s="462">
        <f t="shared" si="111"/>
        <v>17.4116</v>
      </c>
      <c r="BA113" s="462">
        <f t="shared" si="112"/>
        <v>13.1816</v>
      </c>
      <c r="BB113" s="464">
        <f t="shared" si="112"/>
        <v>4.2300000000000004</v>
      </c>
    </row>
    <row r="114" spans="1:54" ht="12.95" customHeight="1" x14ac:dyDescent="0.25">
      <c r="A114" s="300">
        <v>21</v>
      </c>
      <c r="B114" s="220">
        <v>3427</v>
      </c>
      <c r="C114" s="220">
        <v>650023340</v>
      </c>
      <c r="D114" s="301">
        <v>70982988</v>
      </c>
      <c r="E114" s="398" t="s">
        <v>508</v>
      </c>
      <c r="F114" s="220">
        <v>3113</v>
      </c>
      <c r="G114" s="343" t="s">
        <v>307</v>
      </c>
      <c r="H114" s="305" t="s">
        <v>277</v>
      </c>
      <c r="I114" s="463">
        <v>2497556</v>
      </c>
      <c r="J114" s="458">
        <v>1804529</v>
      </c>
      <c r="K114" s="458">
        <v>0</v>
      </c>
      <c r="L114" s="458">
        <v>609931</v>
      </c>
      <c r="M114" s="458">
        <v>18046</v>
      </c>
      <c r="N114" s="458">
        <v>65050</v>
      </c>
      <c r="O114" s="459">
        <v>5.17</v>
      </c>
      <c r="P114" s="460">
        <v>5.17</v>
      </c>
      <c r="Q114" s="469">
        <v>0</v>
      </c>
      <c r="R114" s="471">
        <f t="shared" si="62"/>
        <v>0</v>
      </c>
      <c r="S114" s="461">
        <v>44330</v>
      </c>
      <c r="T114" s="461">
        <v>0</v>
      </c>
      <c r="U114" s="461">
        <v>0</v>
      </c>
      <c r="V114" s="461">
        <v>0</v>
      </c>
      <c r="W114" s="461">
        <f t="shared" si="77"/>
        <v>44330</v>
      </c>
      <c r="X114" s="461">
        <v>0</v>
      </c>
      <c r="Y114" s="461">
        <v>0</v>
      </c>
      <c r="Z114" s="461">
        <v>0</v>
      </c>
      <c r="AA114" s="461">
        <f t="shared" si="63"/>
        <v>0</v>
      </c>
      <c r="AB114" s="461">
        <f t="shared" si="64"/>
        <v>44330</v>
      </c>
      <c r="AC114" s="69">
        <f t="shared" si="65"/>
        <v>14984</v>
      </c>
      <c r="AD114" s="69">
        <f t="shared" si="66"/>
        <v>443</v>
      </c>
      <c r="AE114" s="461">
        <v>0</v>
      </c>
      <c r="AF114" s="461">
        <v>0</v>
      </c>
      <c r="AG114" s="461">
        <f t="shared" si="78"/>
        <v>0</v>
      </c>
      <c r="AH114" s="461">
        <f t="shared" si="79"/>
        <v>59757</v>
      </c>
      <c r="AI114" s="462">
        <v>0</v>
      </c>
      <c r="AJ114" s="462">
        <v>0</v>
      </c>
      <c r="AK114" s="462">
        <v>0.16</v>
      </c>
      <c r="AL114" s="462">
        <v>0</v>
      </c>
      <c r="AM114" s="462">
        <v>0</v>
      </c>
      <c r="AN114" s="462">
        <v>0</v>
      </c>
      <c r="AO114" s="462">
        <v>0</v>
      </c>
      <c r="AP114" s="462">
        <v>0</v>
      </c>
      <c r="AQ114" s="462">
        <f t="shared" si="67"/>
        <v>0.16</v>
      </c>
      <c r="AR114" s="462">
        <f t="shared" si="68"/>
        <v>0</v>
      </c>
      <c r="AS114" s="464">
        <f t="shared" si="69"/>
        <v>0.16</v>
      </c>
      <c r="AT114" s="470">
        <f t="shared" si="106"/>
        <v>2557313</v>
      </c>
      <c r="AU114" s="461">
        <f t="shared" si="107"/>
        <v>1848859</v>
      </c>
      <c r="AV114" s="461">
        <f t="shared" si="108"/>
        <v>0</v>
      </c>
      <c r="AW114" s="461">
        <f t="shared" si="109"/>
        <v>624915</v>
      </c>
      <c r="AX114" s="461">
        <f t="shared" si="109"/>
        <v>18489</v>
      </c>
      <c r="AY114" s="461">
        <f t="shared" si="110"/>
        <v>65050</v>
      </c>
      <c r="AZ114" s="462">
        <f t="shared" si="111"/>
        <v>5.33</v>
      </c>
      <c r="BA114" s="462">
        <f t="shared" si="112"/>
        <v>5.33</v>
      </c>
      <c r="BB114" s="464">
        <f t="shared" si="112"/>
        <v>0</v>
      </c>
    </row>
    <row r="115" spans="1:54" ht="12.95" customHeight="1" x14ac:dyDescent="0.25">
      <c r="A115" s="300">
        <v>21</v>
      </c>
      <c r="B115" s="220">
        <v>3427</v>
      </c>
      <c r="C115" s="220">
        <v>650023340</v>
      </c>
      <c r="D115" s="301">
        <v>70982988</v>
      </c>
      <c r="E115" s="397" t="s">
        <v>508</v>
      </c>
      <c r="F115" s="408">
        <v>3141</v>
      </c>
      <c r="G115" s="399" t="s">
        <v>310</v>
      </c>
      <c r="H115" s="305" t="s">
        <v>277</v>
      </c>
      <c r="I115" s="463">
        <v>1724239</v>
      </c>
      <c r="J115" s="458">
        <v>1271180</v>
      </c>
      <c r="K115" s="458">
        <v>0</v>
      </c>
      <c r="L115" s="458">
        <v>429659</v>
      </c>
      <c r="M115" s="458">
        <v>12712</v>
      </c>
      <c r="N115" s="458">
        <v>10688</v>
      </c>
      <c r="O115" s="459">
        <v>4.08</v>
      </c>
      <c r="P115" s="460">
        <v>0</v>
      </c>
      <c r="Q115" s="469">
        <v>4.08</v>
      </c>
      <c r="R115" s="471">
        <f t="shared" si="62"/>
        <v>0</v>
      </c>
      <c r="S115" s="461">
        <v>0</v>
      </c>
      <c r="T115" s="461">
        <v>0</v>
      </c>
      <c r="U115" s="461">
        <v>0</v>
      </c>
      <c r="V115" s="461">
        <v>0</v>
      </c>
      <c r="W115" s="461">
        <f t="shared" si="77"/>
        <v>0</v>
      </c>
      <c r="X115" s="461">
        <v>0</v>
      </c>
      <c r="Y115" s="461">
        <v>0</v>
      </c>
      <c r="Z115" s="461">
        <v>0</v>
      </c>
      <c r="AA115" s="461">
        <f t="shared" si="63"/>
        <v>0</v>
      </c>
      <c r="AB115" s="461">
        <f t="shared" si="64"/>
        <v>0</v>
      </c>
      <c r="AC115" s="69">
        <f t="shared" si="65"/>
        <v>0</v>
      </c>
      <c r="AD115" s="69">
        <f t="shared" si="66"/>
        <v>0</v>
      </c>
      <c r="AE115" s="461">
        <v>0</v>
      </c>
      <c r="AF115" s="461">
        <v>0</v>
      </c>
      <c r="AG115" s="461">
        <f t="shared" si="78"/>
        <v>0</v>
      </c>
      <c r="AH115" s="461">
        <f t="shared" si="79"/>
        <v>0</v>
      </c>
      <c r="AI115" s="462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si="67"/>
        <v>0</v>
      </c>
      <c r="AR115" s="462">
        <f t="shared" si="68"/>
        <v>0</v>
      </c>
      <c r="AS115" s="464">
        <f t="shared" si="69"/>
        <v>0</v>
      </c>
      <c r="AT115" s="470">
        <f t="shared" si="106"/>
        <v>1724239</v>
      </c>
      <c r="AU115" s="461">
        <f t="shared" si="107"/>
        <v>1271180</v>
      </c>
      <c r="AV115" s="461">
        <f t="shared" si="108"/>
        <v>0</v>
      </c>
      <c r="AW115" s="461">
        <f t="shared" si="109"/>
        <v>429659</v>
      </c>
      <c r="AX115" s="461">
        <f t="shared" si="109"/>
        <v>12712</v>
      </c>
      <c r="AY115" s="461">
        <f t="shared" si="110"/>
        <v>10688</v>
      </c>
      <c r="AZ115" s="462">
        <f t="shared" si="111"/>
        <v>4.08</v>
      </c>
      <c r="BA115" s="462">
        <f t="shared" si="112"/>
        <v>0</v>
      </c>
      <c r="BB115" s="464">
        <f t="shared" si="112"/>
        <v>4.08</v>
      </c>
    </row>
    <row r="116" spans="1:54" ht="12.95" customHeight="1" x14ac:dyDescent="0.25">
      <c r="A116" s="300">
        <v>21</v>
      </c>
      <c r="B116" s="220">
        <v>3427</v>
      </c>
      <c r="C116" s="220">
        <v>650023340</v>
      </c>
      <c r="D116" s="301">
        <v>70982988</v>
      </c>
      <c r="E116" s="398" t="s">
        <v>508</v>
      </c>
      <c r="F116" s="220">
        <v>3143</v>
      </c>
      <c r="G116" s="343" t="s">
        <v>614</v>
      </c>
      <c r="H116" s="305" t="s">
        <v>276</v>
      </c>
      <c r="I116" s="463">
        <v>1308019</v>
      </c>
      <c r="J116" s="458">
        <v>970341</v>
      </c>
      <c r="K116" s="458">
        <v>0</v>
      </c>
      <c r="L116" s="458">
        <v>327975</v>
      </c>
      <c r="M116" s="458">
        <v>9703</v>
      </c>
      <c r="N116" s="458">
        <v>0</v>
      </c>
      <c r="O116" s="459">
        <v>2.0535999999999999</v>
      </c>
      <c r="P116" s="460">
        <v>2.0535999999999999</v>
      </c>
      <c r="Q116" s="469">
        <v>0</v>
      </c>
      <c r="R116" s="471">
        <f t="shared" si="62"/>
        <v>0</v>
      </c>
      <c r="S116" s="461">
        <v>0</v>
      </c>
      <c r="T116" s="461">
        <v>0</v>
      </c>
      <c r="U116" s="461">
        <v>0</v>
      </c>
      <c r="V116" s="461">
        <v>0</v>
      </c>
      <c r="W116" s="461">
        <f t="shared" si="77"/>
        <v>0</v>
      </c>
      <c r="X116" s="461">
        <v>0</v>
      </c>
      <c r="Y116" s="461">
        <v>0</v>
      </c>
      <c r="Z116" s="461">
        <v>0</v>
      </c>
      <c r="AA116" s="461">
        <f t="shared" si="63"/>
        <v>0</v>
      </c>
      <c r="AB116" s="461">
        <f t="shared" si="64"/>
        <v>0</v>
      </c>
      <c r="AC116" s="69">
        <f t="shared" si="65"/>
        <v>0</v>
      </c>
      <c r="AD116" s="69">
        <f t="shared" si="66"/>
        <v>0</v>
      </c>
      <c r="AE116" s="461">
        <v>0</v>
      </c>
      <c r="AF116" s="461">
        <v>0</v>
      </c>
      <c r="AG116" s="461">
        <f t="shared" si="78"/>
        <v>0</v>
      </c>
      <c r="AH116" s="461">
        <f t="shared" si="79"/>
        <v>0</v>
      </c>
      <c r="AI116" s="462">
        <v>0</v>
      </c>
      <c r="AJ116" s="462">
        <v>0</v>
      </c>
      <c r="AK116" s="462">
        <v>0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si="67"/>
        <v>0</v>
      </c>
      <c r="AR116" s="462">
        <f t="shared" si="68"/>
        <v>0</v>
      </c>
      <c r="AS116" s="464">
        <f t="shared" si="69"/>
        <v>0</v>
      </c>
      <c r="AT116" s="470">
        <f t="shared" si="106"/>
        <v>1308019</v>
      </c>
      <c r="AU116" s="461">
        <f t="shared" si="107"/>
        <v>970341</v>
      </c>
      <c r="AV116" s="461">
        <f t="shared" si="108"/>
        <v>0</v>
      </c>
      <c r="AW116" s="461">
        <f t="shared" si="109"/>
        <v>327975</v>
      </c>
      <c r="AX116" s="461">
        <f t="shared" si="109"/>
        <v>9703</v>
      </c>
      <c r="AY116" s="461">
        <f t="shared" si="110"/>
        <v>0</v>
      </c>
      <c r="AZ116" s="462">
        <f t="shared" si="111"/>
        <v>2.0535999999999999</v>
      </c>
      <c r="BA116" s="462">
        <f t="shared" si="112"/>
        <v>2.0535999999999999</v>
      </c>
      <c r="BB116" s="464">
        <f t="shared" si="112"/>
        <v>0</v>
      </c>
    </row>
    <row r="117" spans="1:54" ht="12.95" customHeight="1" x14ac:dyDescent="0.25">
      <c r="A117" s="300">
        <v>21</v>
      </c>
      <c r="B117" s="220">
        <v>3427</v>
      </c>
      <c r="C117" s="220">
        <v>650023340</v>
      </c>
      <c r="D117" s="301">
        <v>70982988</v>
      </c>
      <c r="E117" s="398" t="s">
        <v>508</v>
      </c>
      <c r="F117" s="220">
        <v>3143</v>
      </c>
      <c r="G117" s="343" t="s">
        <v>615</v>
      </c>
      <c r="H117" s="305" t="s">
        <v>277</v>
      </c>
      <c r="I117" s="463">
        <v>32252</v>
      </c>
      <c r="J117" s="458">
        <v>23045</v>
      </c>
      <c r="K117" s="458">
        <v>0</v>
      </c>
      <c r="L117" s="458">
        <v>7789</v>
      </c>
      <c r="M117" s="458">
        <v>230</v>
      </c>
      <c r="N117" s="458">
        <v>1188</v>
      </c>
      <c r="O117" s="459">
        <v>0.09</v>
      </c>
      <c r="P117" s="460">
        <v>0</v>
      </c>
      <c r="Q117" s="469">
        <v>0.09</v>
      </c>
      <c r="R117" s="471">
        <f t="shared" si="62"/>
        <v>0</v>
      </c>
      <c r="S117" s="461">
        <v>0</v>
      </c>
      <c r="T117" s="461">
        <v>0</v>
      </c>
      <c r="U117" s="461">
        <v>0</v>
      </c>
      <c r="V117" s="461">
        <v>0</v>
      </c>
      <c r="W117" s="461">
        <f t="shared" si="77"/>
        <v>0</v>
      </c>
      <c r="X117" s="461">
        <v>0</v>
      </c>
      <c r="Y117" s="461">
        <v>0</v>
      </c>
      <c r="Z117" s="461">
        <v>0</v>
      </c>
      <c r="AA117" s="461">
        <f t="shared" si="63"/>
        <v>0</v>
      </c>
      <c r="AB117" s="461">
        <f t="shared" si="64"/>
        <v>0</v>
      </c>
      <c r="AC117" s="69">
        <f t="shared" si="65"/>
        <v>0</v>
      </c>
      <c r="AD117" s="69">
        <f t="shared" si="66"/>
        <v>0</v>
      </c>
      <c r="AE117" s="461">
        <v>0</v>
      </c>
      <c r="AF117" s="461">
        <v>0</v>
      </c>
      <c r="AG117" s="461">
        <f t="shared" si="78"/>
        <v>0</v>
      </c>
      <c r="AH117" s="461">
        <f t="shared" si="79"/>
        <v>0</v>
      </c>
      <c r="AI117" s="462">
        <v>0</v>
      </c>
      <c r="AJ117" s="462">
        <v>0</v>
      </c>
      <c r="AK117" s="462">
        <v>0</v>
      </c>
      <c r="AL117" s="462">
        <v>0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si="67"/>
        <v>0</v>
      </c>
      <c r="AR117" s="462">
        <f t="shared" si="68"/>
        <v>0</v>
      </c>
      <c r="AS117" s="464">
        <f t="shared" si="69"/>
        <v>0</v>
      </c>
      <c r="AT117" s="470">
        <f t="shared" si="106"/>
        <v>32252</v>
      </c>
      <c r="AU117" s="461">
        <f t="shared" si="107"/>
        <v>23045</v>
      </c>
      <c r="AV117" s="461">
        <f t="shared" si="108"/>
        <v>0</v>
      </c>
      <c r="AW117" s="461">
        <f t="shared" si="109"/>
        <v>7789</v>
      </c>
      <c r="AX117" s="461">
        <f t="shared" si="109"/>
        <v>230</v>
      </c>
      <c r="AY117" s="461">
        <f t="shared" si="110"/>
        <v>1188</v>
      </c>
      <c r="AZ117" s="462">
        <f t="shared" si="111"/>
        <v>0.09</v>
      </c>
      <c r="BA117" s="462">
        <f t="shared" si="112"/>
        <v>0</v>
      </c>
      <c r="BB117" s="464">
        <f t="shared" si="112"/>
        <v>0.09</v>
      </c>
    </row>
    <row r="118" spans="1:54" ht="12.95" customHeight="1" x14ac:dyDescent="0.25">
      <c r="A118" s="221">
        <v>21</v>
      </c>
      <c r="B118" s="47">
        <v>3427</v>
      </c>
      <c r="C118" s="47">
        <v>650023340</v>
      </c>
      <c r="D118" s="47">
        <v>70982988</v>
      </c>
      <c r="E118" s="400" t="s">
        <v>509</v>
      </c>
      <c r="F118" s="46"/>
      <c r="G118" s="400"/>
      <c r="H118" s="186"/>
      <c r="I118" s="576">
        <v>21534331</v>
      </c>
      <c r="J118" s="573">
        <v>15744166</v>
      </c>
      <c r="K118" s="573">
        <v>8000</v>
      </c>
      <c r="L118" s="573">
        <v>5324232</v>
      </c>
      <c r="M118" s="573">
        <v>157442</v>
      </c>
      <c r="N118" s="573">
        <v>300491</v>
      </c>
      <c r="O118" s="574">
        <v>33.476100000000002</v>
      </c>
      <c r="P118" s="574">
        <v>24.276099999999996</v>
      </c>
      <c r="Q118" s="768">
        <v>9.1999999999999993</v>
      </c>
      <c r="R118" s="576">
        <f t="shared" ref="R118:BB118" si="113">SUM(R112:R117)</f>
        <v>0</v>
      </c>
      <c r="S118" s="573">
        <f t="shared" si="113"/>
        <v>44330</v>
      </c>
      <c r="T118" s="573">
        <f t="shared" si="113"/>
        <v>0</v>
      </c>
      <c r="U118" s="573">
        <f t="shared" si="113"/>
        <v>0</v>
      </c>
      <c r="V118" s="573">
        <f t="shared" si="113"/>
        <v>0</v>
      </c>
      <c r="W118" s="573">
        <f t="shared" si="113"/>
        <v>44330</v>
      </c>
      <c r="X118" s="573">
        <f t="shared" si="113"/>
        <v>0</v>
      </c>
      <c r="Y118" s="573">
        <f t="shared" si="113"/>
        <v>0</v>
      </c>
      <c r="Z118" s="573">
        <f t="shared" si="113"/>
        <v>0</v>
      </c>
      <c r="AA118" s="573">
        <f t="shared" si="113"/>
        <v>0</v>
      </c>
      <c r="AB118" s="573">
        <f t="shared" si="113"/>
        <v>44330</v>
      </c>
      <c r="AC118" s="573">
        <f t="shared" si="113"/>
        <v>14984</v>
      </c>
      <c r="AD118" s="573">
        <f t="shared" si="113"/>
        <v>443</v>
      </c>
      <c r="AE118" s="573">
        <f t="shared" si="113"/>
        <v>0</v>
      </c>
      <c r="AF118" s="573">
        <f t="shared" si="113"/>
        <v>0</v>
      </c>
      <c r="AG118" s="573">
        <f t="shared" si="113"/>
        <v>0</v>
      </c>
      <c r="AH118" s="573">
        <f t="shared" si="113"/>
        <v>59757</v>
      </c>
      <c r="AI118" s="574">
        <f t="shared" si="113"/>
        <v>0</v>
      </c>
      <c r="AJ118" s="574">
        <f t="shared" si="113"/>
        <v>0</v>
      </c>
      <c r="AK118" s="574">
        <f t="shared" si="113"/>
        <v>0.16</v>
      </c>
      <c r="AL118" s="574">
        <f t="shared" si="113"/>
        <v>0</v>
      </c>
      <c r="AM118" s="574">
        <f t="shared" si="113"/>
        <v>0</v>
      </c>
      <c r="AN118" s="574">
        <f t="shared" si="113"/>
        <v>0</v>
      </c>
      <c r="AO118" s="574">
        <f t="shared" si="113"/>
        <v>0</v>
      </c>
      <c r="AP118" s="574">
        <f t="shared" si="113"/>
        <v>0</v>
      </c>
      <c r="AQ118" s="574">
        <f t="shared" si="113"/>
        <v>0.16</v>
      </c>
      <c r="AR118" s="574">
        <f t="shared" si="113"/>
        <v>0</v>
      </c>
      <c r="AS118" s="405">
        <f t="shared" si="113"/>
        <v>0.16</v>
      </c>
      <c r="AT118" s="578">
        <f t="shared" si="113"/>
        <v>21594088</v>
      </c>
      <c r="AU118" s="573">
        <f t="shared" si="113"/>
        <v>15788496</v>
      </c>
      <c r="AV118" s="573">
        <f t="shared" si="113"/>
        <v>8000</v>
      </c>
      <c r="AW118" s="573">
        <f t="shared" si="113"/>
        <v>5339216</v>
      </c>
      <c r="AX118" s="573">
        <f t="shared" si="113"/>
        <v>157885</v>
      </c>
      <c r="AY118" s="573">
        <f t="shared" si="113"/>
        <v>300491</v>
      </c>
      <c r="AZ118" s="574">
        <f t="shared" si="113"/>
        <v>33.636100000000006</v>
      </c>
      <c r="BA118" s="574">
        <f t="shared" si="113"/>
        <v>24.4361</v>
      </c>
      <c r="BB118" s="405">
        <f t="shared" si="113"/>
        <v>9.1999999999999993</v>
      </c>
    </row>
    <row r="119" spans="1:54" ht="12.95" customHeight="1" x14ac:dyDescent="0.25">
      <c r="A119" s="300">
        <v>22</v>
      </c>
      <c r="B119" s="220">
        <v>5484</v>
      </c>
      <c r="C119" s="220">
        <v>600098532</v>
      </c>
      <c r="D119" s="301">
        <v>72743255</v>
      </c>
      <c r="E119" s="398" t="s">
        <v>510</v>
      </c>
      <c r="F119" s="220">
        <v>3111</v>
      </c>
      <c r="G119" s="399" t="s">
        <v>320</v>
      </c>
      <c r="H119" s="305" t="s">
        <v>276</v>
      </c>
      <c r="I119" s="463">
        <v>6630744</v>
      </c>
      <c r="J119" s="458">
        <v>4870759</v>
      </c>
      <c r="K119" s="458">
        <v>20000</v>
      </c>
      <c r="L119" s="458">
        <v>1653077</v>
      </c>
      <c r="M119" s="458">
        <v>48708</v>
      </c>
      <c r="N119" s="458">
        <v>38200</v>
      </c>
      <c r="O119" s="459">
        <v>10.24</v>
      </c>
      <c r="P119" s="460">
        <v>8</v>
      </c>
      <c r="Q119" s="469">
        <v>2.2400000000000002</v>
      </c>
      <c r="R119" s="471">
        <f t="shared" si="62"/>
        <v>0</v>
      </c>
      <c r="S119" s="461">
        <v>0</v>
      </c>
      <c r="T119" s="461">
        <v>0</v>
      </c>
      <c r="U119" s="461">
        <v>0</v>
      </c>
      <c r="V119" s="461">
        <v>0</v>
      </c>
      <c r="W119" s="461">
        <f t="shared" si="77"/>
        <v>0</v>
      </c>
      <c r="X119" s="461">
        <v>0</v>
      </c>
      <c r="Y119" s="461">
        <v>0</v>
      </c>
      <c r="Z119" s="461">
        <v>0</v>
      </c>
      <c r="AA119" s="461">
        <f t="shared" si="63"/>
        <v>0</v>
      </c>
      <c r="AB119" s="461">
        <f t="shared" si="64"/>
        <v>0</v>
      </c>
      <c r="AC119" s="69">
        <f t="shared" si="65"/>
        <v>0</v>
      </c>
      <c r="AD119" s="69">
        <f t="shared" si="66"/>
        <v>0</v>
      </c>
      <c r="AE119" s="461">
        <v>0</v>
      </c>
      <c r="AF119" s="461">
        <v>0</v>
      </c>
      <c r="AG119" s="461">
        <f t="shared" si="78"/>
        <v>0</v>
      </c>
      <c r="AH119" s="461">
        <f t="shared" si="79"/>
        <v>0</v>
      </c>
      <c r="AI119" s="462">
        <v>0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67"/>
        <v>0</v>
      </c>
      <c r="AR119" s="462">
        <f t="shared" si="68"/>
        <v>0</v>
      </c>
      <c r="AS119" s="464">
        <f t="shared" si="69"/>
        <v>0</v>
      </c>
      <c r="AT119" s="470">
        <f>I119+AH119</f>
        <v>6630744</v>
      </c>
      <c r="AU119" s="461">
        <f>J119+W119</f>
        <v>4870759</v>
      </c>
      <c r="AV119" s="461">
        <f t="shared" ref="AV119:AV120" si="114">K119+AA119</f>
        <v>20000</v>
      </c>
      <c r="AW119" s="461">
        <f>L119+AC119</f>
        <v>1653077</v>
      </c>
      <c r="AX119" s="461">
        <f>M119+AD119</f>
        <v>48708</v>
      </c>
      <c r="AY119" s="461">
        <f>N119+AG119</f>
        <v>38200</v>
      </c>
      <c r="AZ119" s="462">
        <f>O119+AS119</f>
        <v>10.24</v>
      </c>
      <c r="BA119" s="462">
        <f>P119+AQ119</f>
        <v>8</v>
      </c>
      <c r="BB119" s="464">
        <f>Q119+AR119</f>
        <v>2.2400000000000002</v>
      </c>
    </row>
    <row r="120" spans="1:54" ht="12.95" customHeight="1" x14ac:dyDescent="0.25">
      <c r="A120" s="300">
        <v>22</v>
      </c>
      <c r="B120" s="220">
        <v>5484</v>
      </c>
      <c r="C120" s="220">
        <v>600098532</v>
      </c>
      <c r="D120" s="301">
        <v>72743255</v>
      </c>
      <c r="E120" s="398" t="s">
        <v>510</v>
      </c>
      <c r="F120" s="220">
        <v>3141</v>
      </c>
      <c r="G120" s="399" t="s">
        <v>310</v>
      </c>
      <c r="H120" s="305" t="s">
        <v>277</v>
      </c>
      <c r="I120" s="463">
        <v>1269217</v>
      </c>
      <c r="J120" s="458">
        <v>936671</v>
      </c>
      <c r="K120" s="458">
        <v>0</v>
      </c>
      <c r="L120" s="458">
        <v>316595</v>
      </c>
      <c r="M120" s="458">
        <v>9367</v>
      </c>
      <c r="N120" s="458">
        <v>6584</v>
      </c>
      <c r="O120" s="459">
        <v>3.01</v>
      </c>
      <c r="P120" s="460">
        <v>0</v>
      </c>
      <c r="Q120" s="469">
        <v>3.01</v>
      </c>
      <c r="R120" s="471">
        <f t="shared" si="62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77"/>
        <v>0</v>
      </c>
      <c r="X120" s="461">
        <v>0</v>
      </c>
      <c r="Y120" s="461">
        <v>0</v>
      </c>
      <c r="Z120" s="461">
        <v>0</v>
      </c>
      <c r="AA120" s="461">
        <f t="shared" si="63"/>
        <v>0</v>
      </c>
      <c r="AB120" s="461">
        <f t="shared" si="64"/>
        <v>0</v>
      </c>
      <c r="AC120" s="69">
        <f t="shared" si="65"/>
        <v>0</v>
      </c>
      <c r="AD120" s="69">
        <f t="shared" si="66"/>
        <v>0</v>
      </c>
      <c r="AE120" s="461">
        <v>0</v>
      </c>
      <c r="AF120" s="461">
        <v>0</v>
      </c>
      <c r="AG120" s="461">
        <f t="shared" si="78"/>
        <v>0</v>
      </c>
      <c r="AH120" s="461">
        <f t="shared" si="79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67"/>
        <v>0</v>
      </c>
      <c r="AR120" s="462">
        <f t="shared" si="68"/>
        <v>0</v>
      </c>
      <c r="AS120" s="464">
        <f t="shared" si="69"/>
        <v>0</v>
      </c>
      <c r="AT120" s="470">
        <f>I120+AH120</f>
        <v>1269217</v>
      </c>
      <c r="AU120" s="461">
        <f>J120+W120</f>
        <v>936671</v>
      </c>
      <c r="AV120" s="461">
        <f t="shared" si="114"/>
        <v>0</v>
      </c>
      <c r="AW120" s="461">
        <f>L120+AC120</f>
        <v>316595</v>
      </c>
      <c r="AX120" s="461">
        <f>M120+AD120</f>
        <v>9367</v>
      </c>
      <c r="AY120" s="461">
        <f>N120+AG120</f>
        <v>6584</v>
      </c>
      <c r="AZ120" s="462">
        <f>O120+AS120</f>
        <v>3.01</v>
      </c>
      <c r="BA120" s="462">
        <f>P120+AQ120</f>
        <v>0</v>
      </c>
      <c r="BB120" s="464">
        <f>Q120+AR120</f>
        <v>3.01</v>
      </c>
    </row>
    <row r="121" spans="1:54" ht="12.95" customHeight="1" x14ac:dyDescent="0.25">
      <c r="A121" s="221">
        <v>22</v>
      </c>
      <c r="B121" s="46">
        <v>5484</v>
      </c>
      <c r="C121" s="46">
        <v>600098532</v>
      </c>
      <c r="D121" s="46">
        <v>72743255</v>
      </c>
      <c r="E121" s="400" t="s">
        <v>511</v>
      </c>
      <c r="F121" s="46"/>
      <c r="G121" s="400"/>
      <c r="H121" s="186"/>
      <c r="I121" s="537">
        <v>7899961</v>
      </c>
      <c r="J121" s="533">
        <v>5807430</v>
      </c>
      <c r="K121" s="533">
        <v>20000</v>
      </c>
      <c r="L121" s="533">
        <v>1969672</v>
      </c>
      <c r="M121" s="533">
        <v>58075</v>
      </c>
      <c r="N121" s="533">
        <v>44784</v>
      </c>
      <c r="O121" s="534">
        <v>13.25</v>
      </c>
      <c r="P121" s="534">
        <v>8</v>
      </c>
      <c r="Q121" s="727">
        <v>5.25</v>
      </c>
      <c r="R121" s="537">
        <f t="shared" ref="R121:BB121" si="115">SUM(R119:R120)</f>
        <v>0</v>
      </c>
      <c r="S121" s="533">
        <f t="shared" si="115"/>
        <v>0</v>
      </c>
      <c r="T121" s="533">
        <f t="shared" si="115"/>
        <v>0</v>
      </c>
      <c r="U121" s="533">
        <f t="shared" si="115"/>
        <v>0</v>
      </c>
      <c r="V121" s="533">
        <f t="shared" si="115"/>
        <v>0</v>
      </c>
      <c r="W121" s="533">
        <f t="shared" si="115"/>
        <v>0</v>
      </c>
      <c r="X121" s="533">
        <f t="shared" si="115"/>
        <v>0</v>
      </c>
      <c r="Y121" s="533">
        <f t="shared" si="115"/>
        <v>0</v>
      </c>
      <c r="Z121" s="533">
        <f t="shared" si="115"/>
        <v>0</v>
      </c>
      <c r="AA121" s="533">
        <f t="shared" si="115"/>
        <v>0</v>
      </c>
      <c r="AB121" s="533">
        <f t="shared" si="115"/>
        <v>0</v>
      </c>
      <c r="AC121" s="533">
        <f t="shared" si="115"/>
        <v>0</v>
      </c>
      <c r="AD121" s="533">
        <f t="shared" si="115"/>
        <v>0</v>
      </c>
      <c r="AE121" s="533">
        <f t="shared" si="115"/>
        <v>0</v>
      </c>
      <c r="AF121" s="533">
        <f t="shared" si="115"/>
        <v>0</v>
      </c>
      <c r="AG121" s="533">
        <f t="shared" si="115"/>
        <v>0</v>
      </c>
      <c r="AH121" s="533">
        <f t="shared" si="115"/>
        <v>0</v>
      </c>
      <c r="AI121" s="534">
        <f t="shared" si="115"/>
        <v>0</v>
      </c>
      <c r="AJ121" s="534">
        <f t="shared" si="115"/>
        <v>0</v>
      </c>
      <c r="AK121" s="534">
        <f t="shared" si="115"/>
        <v>0</v>
      </c>
      <c r="AL121" s="534">
        <f t="shared" si="115"/>
        <v>0</v>
      </c>
      <c r="AM121" s="534">
        <f t="shared" si="115"/>
        <v>0</v>
      </c>
      <c r="AN121" s="534">
        <f t="shared" si="115"/>
        <v>0</v>
      </c>
      <c r="AO121" s="534">
        <f t="shared" si="115"/>
        <v>0</v>
      </c>
      <c r="AP121" s="534">
        <f t="shared" si="115"/>
        <v>0</v>
      </c>
      <c r="AQ121" s="534">
        <f t="shared" si="115"/>
        <v>0</v>
      </c>
      <c r="AR121" s="534">
        <f t="shared" si="115"/>
        <v>0</v>
      </c>
      <c r="AS121" s="299">
        <f t="shared" si="115"/>
        <v>0</v>
      </c>
      <c r="AT121" s="539">
        <f t="shared" si="115"/>
        <v>7899961</v>
      </c>
      <c r="AU121" s="533">
        <f t="shared" si="115"/>
        <v>5807430</v>
      </c>
      <c r="AV121" s="533">
        <f t="shared" si="115"/>
        <v>20000</v>
      </c>
      <c r="AW121" s="533">
        <f t="shared" si="115"/>
        <v>1969672</v>
      </c>
      <c r="AX121" s="533">
        <f t="shared" si="115"/>
        <v>58075</v>
      </c>
      <c r="AY121" s="533">
        <f t="shared" si="115"/>
        <v>44784</v>
      </c>
      <c r="AZ121" s="534">
        <f t="shared" si="115"/>
        <v>13.25</v>
      </c>
      <c r="BA121" s="534">
        <f t="shared" si="115"/>
        <v>8</v>
      </c>
      <c r="BB121" s="299">
        <f t="shared" si="115"/>
        <v>5.25</v>
      </c>
    </row>
    <row r="122" spans="1:54" ht="12.95" customHeight="1" x14ac:dyDescent="0.25">
      <c r="A122" s="300">
        <v>23</v>
      </c>
      <c r="B122" s="220">
        <v>5485</v>
      </c>
      <c r="C122" s="220">
        <v>600099300</v>
      </c>
      <c r="D122" s="301">
        <v>72743174</v>
      </c>
      <c r="E122" s="398" t="s">
        <v>512</v>
      </c>
      <c r="F122" s="220">
        <v>3117</v>
      </c>
      <c r="G122" s="398" t="s">
        <v>324</v>
      </c>
      <c r="H122" s="305" t="s">
        <v>276</v>
      </c>
      <c r="I122" s="463">
        <v>5995413</v>
      </c>
      <c r="J122" s="458">
        <v>4352949</v>
      </c>
      <c r="K122" s="458">
        <v>5000</v>
      </c>
      <c r="L122" s="458">
        <v>1472986</v>
      </c>
      <c r="M122" s="458">
        <v>43528</v>
      </c>
      <c r="N122" s="458">
        <v>120950</v>
      </c>
      <c r="O122" s="459">
        <v>8.1999999999999993</v>
      </c>
      <c r="P122" s="460">
        <v>6.1</v>
      </c>
      <c r="Q122" s="469">
        <v>2.1</v>
      </c>
      <c r="R122" s="471">
        <f t="shared" si="62"/>
        <v>5000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77"/>
        <v>5000</v>
      </c>
      <c r="X122" s="461">
        <v>-5000</v>
      </c>
      <c r="Y122" s="461">
        <v>0</v>
      </c>
      <c r="Z122" s="461">
        <v>0</v>
      </c>
      <c r="AA122" s="461">
        <f t="shared" si="63"/>
        <v>-5000</v>
      </c>
      <c r="AB122" s="461">
        <f t="shared" si="64"/>
        <v>0</v>
      </c>
      <c r="AC122" s="69">
        <f t="shared" si="65"/>
        <v>0</v>
      </c>
      <c r="AD122" s="69">
        <f t="shared" si="66"/>
        <v>50</v>
      </c>
      <c r="AE122" s="461">
        <v>0</v>
      </c>
      <c r="AF122" s="461">
        <v>0</v>
      </c>
      <c r="AG122" s="461">
        <f t="shared" si="78"/>
        <v>0</v>
      </c>
      <c r="AH122" s="461">
        <f t="shared" si="79"/>
        <v>50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67"/>
        <v>0</v>
      </c>
      <c r="AR122" s="462">
        <f t="shared" si="68"/>
        <v>0</v>
      </c>
      <c r="AS122" s="464">
        <f t="shared" si="69"/>
        <v>0</v>
      </c>
      <c r="AT122" s="470">
        <f>I122+AH122</f>
        <v>5995463</v>
      </c>
      <c r="AU122" s="461">
        <f>J122+W122</f>
        <v>4357949</v>
      </c>
      <c r="AV122" s="461">
        <f t="shared" ref="AV122:AV126" si="116">K122+AA122</f>
        <v>0</v>
      </c>
      <c r="AW122" s="461">
        <f t="shared" ref="AW122:AX126" si="117">L122+AC122</f>
        <v>1472986</v>
      </c>
      <c r="AX122" s="461">
        <f t="shared" si="117"/>
        <v>43578</v>
      </c>
      <c r="AY122" s="461">
        <f>N122+AG122</f>
        <v>120950</v>
      </c>
      <c r="AZ122" s="462">
        <f>O122+AS122</f>
        <v>8.1999999999999993</v>
      </c>
      <c r="BA122" s="462">
        <f t="shared" ref="BA122:BB126" si="118">P122+AQ122</f>
        <v>6.1</v>
      </c>
      <c r="BB122" s="464">
        <f t="shared" si="118"/>
        <v>2.1</v>
      </c>
    </row>
    <row r="123" spans="1:54" ht="12.95" customHeight="1" x14ac:dyDescent="0.25">
      <c r="A123" s="300">
        <v>23</v>
      </c>
      <c r="B123" s="220">
        <v>5485</v>
      </c>
      <c r="C123" s="220">
        <v>600099300</v>
      </c>
      <c r="D123" s="301">
        <v>72743174</v>
      </c>
      <c r="E123" s="397" t="s">
        <v>512</v>
      </c>
      <c r="F123" s="220">
        <v>3117</v>
      </c>
      <c r="G123" s="343" t="s">
        <v>307</v>
      </c>
      <c r="H123" s="305" t="s">
        <v>277</v>
      </c>
      <c r="I123" s="463">
        <v>500978</v>
      </c>
      <c r="J123" s="458">
        <v>369909</v>
      </c>
      <c r="K123" s="458">
        <v>1750</v>
      </c>
      <c r="L123" s="458">
        <v>125620</v>
      </c>
      <c r="M123" s="458">
        <v>3699</v>
      </c>
      <c r="N123" s="458">
        <v>0</v>
      </c>
      <c r="O123" s="459">
        <v>0.99</v>
      </c>
      <c r="P123" s="460">
        <v>0.99</v>
      </c>
      <c r="Q123" s="469">
        <v>0</v>
      </c>
      <c r="R123" s="471">
        <f t="shared" si="62"/>
        <v>0</v>
      </c>
      <c r="S123" s="461">
        <v>29487</v>
      </c>
      <c r="T123" s="461">
        <v>0</v>
      </c>
      <c r="U123" s="461">
        <v>0</v>
      </c>
      <c r="V123" s="461">
        <v>0</v>
      </c>
      <c r="W123" s="461">
        <f t="shared" si="77"/>
        <v>29487</v>
      </c>
      <c r="X123" s="461">
        <v>0</v>
      </c>
      <c r="Y123" s="461">
        <v>0</v>
      </c>
      <c r="Z123" s="461">
        <v>0</v>
      </c>
      <c r="AA123" s="461">
        <f t="shared" si="63"/>
        <v>0</v>
      </c>
      <c r="AB123" s="461">
        <f t="shared" si="64"/>
        <v>29487</v>
      </c>
      <c r="AC123" s="69">
        <f t="shared" si="65"/>
        <v>9967</v>
      </c>
      <c r="AD123" s="69">
        <f t="shared" si="66"/>
        <v>295</v>
      </c>
      <c r="AE123" s="461">
        <v>2000</v>
      </c>
      <c r="AF123" s="461">
        <v>0</v>
      </c>
      <c r="AG123" s="461">
        <f t="shared" si="78"/>
        <v>2000</v>
      </c>
      <c r="AH123" s="461">
        <f t="shared" si="79"/>
        <v>41749</v>
      </c>
      <c r="AI123" s="462">
        <v>0</v>
      </c>
      <c r="AJ123" s="462">
        <v>0</v>
      </c>
      <c r="AK123" s="462">
        <v>0.09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67"/>
        <v>0.09</v>
      </c>
      <c r="AR123" s="462">
        <f t="shared" si="68"/>
        <v>0</v>
      </c>
      <c r="AS123" s="464">
        <f t="shared" si="69"/>
        <v>0.09</v>
      </c>
      <c r="AT123" s="470">
        <f>I123+AH123</f>
        <v>542727</v>
      </c>
      <c r="AU123" s="461">
        <f>J123+W123</f>
        <v>399396</v>
      </c>
      <c r="AV123" s="461">
        <f t="shared" si="116"/>
        <v>1750</v>
      </c>
      <c r="AW123" s="461">
        <f t="shared" si="117"/>
        <v>135587</v>
      </c>
      <c r="AX123" s="461">
        <f t="shared" si="117"/>
        <v>3994</v>
      </c>
      <c r="AY123" s="461">
        <f>N123+AG123</f>
        <v>2000</v>
      </c>
      <c r="AZ123" s="462">
        <f>O123+AS123</f>
        <v>1.08</v>
      </c>
      <c r="BA123" s="462">
        <f t="shared" si="118"/>
        <v>1.08</v>
      </c>
      <c r="BB123" s="464">
        <f t="shared" si="118"/>
        <v>0</v>
      </c>
    </row>
    <row r="124" spans="1:54" ht="12.95" customHeight="1" x14ac:dyDescent="0.25">
      <c r="A124" s="300">
        <v>23</v>
      </c>
      <c r="B124" s="220">
        <v>5485</v>
      </c>
      <c r="C124" s="220">
        <v>600099300</v>
      </c>
      <c r="D124" s="301">
        <v>72743174</v>
      </c>
      <c r="E124" s="398" t="s">
        <v>512</v>
      </c>
      <c r="F124" s="220">
        <v>3141</v>
      </c>
      <c r="G124" s="399" t="s">
        <v>310</v>
      </c>
      <c r="H124" s="305" t="s">
        <v>277</v>
      </c>
      <c r="I124" s="463">
        <v>287822</v>
      </c>
      <c r="J124" s="458">
        <v>208224</v>
      </c>
      <c r="K124" s="458">
        <v>3250</v>
      </c>
      <c r="L124" s="458">
        <v>71478</v>
      </c>
      <c r="M124" s="458">
        <v>2082</v>
      </c>
      <c r="N124" s="458">
        <v>2788</v>
      </c>
      <c r="O124" s="459">
        <v>0.68</v>
      </c>
      <c r="P124" s="460">
        <v>0</v>
      </c>
      <c r="Q124" s="469">
        <v>0.68</v>
      </c>
      <c r="R124" s="471">
        <f t="shared" si="62"/>
        <v>5000</v>
      </c>
      <c r="S124" s="461">
        <v>0</v>
      </c>
      <c r="T124" s="461">
        <v>0</v>
      </c>
      <c r="U124" s="461">
        <v>0</v>
      </c>
      <c r="V124" s="461">
        <v>0</v>
      </c>
      <c r="W124" s="461">
        <f t="shared" si="77"/>
        <v>5000</v>
      </c>
      <c r="X124" s="461">
        <v>-5000</v>
      </c>
      <c r="Y124" s="461">
        <v>0</v>
      </c>
      <c r="Z124" s="461">
        <v>0</v>
      </c>
      <c r="AA124" s="461">
        <f t="shared" si="63"/>
        <v>-5000</v>
      </c>
      <c r="AB124" s="461">
        <f t="shared" si="64"/>
        <v>0</v>
      </c>
      <c r="AC124" s="69">
        <f t="shared" si="65"/>
        <v>0</v>
      </c>
      <c r="AD124" s="69">
        <f t="shared" si="66"/>
        <v>50</v>
      </c>
      <c r="AE124" s="461">
        <v>0</v>
      </c>
      <c r="AF124" s="461">
        <v>0</v>
      </c>
      <c r="AG124" s="461">
        <f t="shared" si="78"/>
        <v>0</v>
      </c>
      <c r="AH124" s="461">
        <f t="shared" si="79"/>
        <v>50</v>
      </c>
      <c r="AI124" s="462">
        <v>0</v>
      </c>
      <c r="AJ124" s="462">
        <v>0</v>
      </c>
      <c r="AK124" s="462">
        <v>0</v>
      </c>
      <c r="AL124" s="462">
        <v>0</v>
      </c>
      <c r="AM124" s="462">
        <v>0</v>
      </c>
      <c r="AN124" s="462">
        <v>0</v>
      </c>
      <c r="AO124" s="462">
        <v>0</v>
      </c>
      <c r="AP124" s="462">
        <v>0</v>
      </c>
      <c r="AQ124" s="462">
        <f t="shared" si="67"/>
        <v>0</v>
      </c>
      <c r="AR124" s="462">
        <f t="shared" si="68"/>
        <v>0</v>
      </c>
      <c r="AS124" s="464">
        <f t="shared" si="69"/>
        <v>0</v>
      </c>
      <c r="AT124" s="470">
        <f>I124+AH124</f>
        <v>287872</v>
      </c>
      <c r="AU124" s="461">
        <f>J124+W124</f>
        <v>213224</v>
      </c>
      <c r="AV124" s="461">
        <f t="shared" si="116"/>
        <v>-1750</v>
      </c>
      <c r="AW124" s="461">
        <f t="shared" si="117"/>
        <v>71478</v>
      </c>
      <c r="AX124" s="461">
        <f t="shared" si="117"/>
        <v>2132</v>
      </c>
      <c r="AY124" s="461">
        <f>N124+AG124</f>
        <v>2788</v>
      </c>
      <c r="AZ124" s="462">
        <f>O124+AS124</f>
        <v>0.68</v>
      </c>
      <c r="BA124" s="462">
        <f t="shared" si="118"/>
        <v>0</v>
      </c>
      <c r="BB124" s="464">
        <f t="shared" si="118"/>
        <v>0.68</v>
      </c>
    </row>
    <row r="125" spans="1:54" ht="12.95" customHeight="1" x14ac:dyDescent="0.25">
      <c r="A125" s="300">
        <v>23</v>
      </c>
      <c r="B125" s="220">
        <v>5485</v>
      </c>
      <c r="C125" s="220">
        <v>600099300</v>
      </c>
      <c r="D125" s="301">
        <v>72743174</v>
      </c>
      <c r="E125" s="397" t="s">
        <v>512</v>
      </c>
      <c r="F125" s="408">
        <v>3143</v>
      </c>
      <c r="G125" s="343" t="s">
        <v>614</v>
      </c>
      <c r="H125" s="305" t="s">
        <v>276</v>
      </c>
      <c r="I125" s="463">
        <v>914725</v>
      </c>
      <c r="J125" s="458">
        <v>678579</v>
      </c>
      <c r="K125" s="458">
        <v>0</v>
      </c>
      <c r="L125" s="458">
        <v>229360</v>
      </c>
      <c r="M125" s="458">
        <v>6786</v>
      </c>
      <c r="N125" s="458">
        <v>0</v>
      </c>
      <c r="O125" s="459">
        <v>1.4</v>
      </c>
      <c r="P125" s="460">
        <v>1.4</v>
      </c>
      <c r="Q125" s="469">
        <v>0</v>
      </c>
      <c r="R125" s="471">
        <f t="shared" si="62"/>
        <v>0</v>
      </c>
      <c r="S125" s="461">
        <v>0</v>
      </c>
      <c r="T125" s="461">
        <v>0</v>
      </c>
      <c r="U125" s="461">
        <v>0</v>
      </c>
      <c r="V125" s="461">
        <v>0</v>
      </c>
      <c r="W125" s="461">
        <f t="shared" si="77"/>
        <v>0</v>
      </c>
      <c r="X125" s="461">
        <v>0</v>
      </c>
      <c r="Y125" s="461">
        <v>0</v>
      </c>
      <c r="Z125" s="461">
        <v>0</v>
      </c>
      <c r="AA125" s="461">
        <f t="shared" si="63"/>
        <v>0</v>
      </c>
      <c r="AB125" s="461">
        <f t="shared" si="64"/>
        <v>0</v>
      </c>
      <c r="AC125" s="69">
        <f t="shared" si="65"/>
        <v>0</v>
      </c>
      <c r="AD125" s="69">
        <f t="shared" si="66"/>
        <v>0</v>
      </c>
      <c r="AE125" s="461">
        <v>0</v>
      </c>
      <c r="AF125" s="461">
        <v>0</v>
      </c>
      <c r="AG125" s="461">
        <f t="shared" si="78"/>
        <v>0</v>
      </c>
      <c r="AH125" s="461">
        <f t="shared" si="79"/>
        <v>0</v>
      </c>
      <c r="AI125" s="462">
        <v>0</v>
      </c>
      <c r="AJ125" s="462">
        <v>0</v>
      </c>
      <c r="AK125" s="462">
        <v>0</v>
      </c>
      <c r="AL125" s="462">
        <v>0</v>
      </c>
      <c r="AM125" s="462">
        <v>0</v>
      </c>
      <c r="AN125" s="462">
        <v>0</v>
      </c>
      <c r="AO125" s="462">
        <v>0</v>
      </c>
      <c r="AP125" s="462">
        <v>0</v>
      </c>
      <c r="AQ125" s="462">
        <f t="shared" si="67"/>
        <v>0</v>
      </c>
      <c r="AR125" s="462">
        <f t="shared" si="68"/>
        <v>0</v>
      </c>
      <c r="AS125" s="464">
        <f t="shared" si="69"/>
        <v>0</v>
      </c>
      <c r="AT125" s="470">
        <f>I125+AH125</f>
        <v>914725</v>
      </c>
      <c r="AU125" s="461">
        <f>J125+W125</f>
        <v>678579</v>
      </c>
      <c r="AV125" s="461">
        <f t="shared" si="116"/>
        <v>0</v>
      </c>
      <c r="AW125" s="461">
        <f t="shared" si="117"/>
        <v>229360</v>
      </c>
      <c r="AX125" s="461">
        <f t="shared" si="117"/>
        <v>6786</v>
      </c>
      <c r="AY125" s="461">
        <f>N125+AG125</f>
        <v>0</v>
      </c>
      <c r="AZ125" s="462">
        <f>O125+AS125</f>
        <v>1.4</v>
      </c>
      <c r="BA125" s="462">
        <f t="shared" si="118"/>
        <v>1.4</v>
      </c>
      <c r="BB125" s="464">
        <f t="shared" si="118"/>
        <v>0</v>
      </c>
    </row>
    <row r="126" spans="1:54" ht="12.95" customHeight="1" x14ac:dyDescent="0.25">
      <c r="A126" s="300">
        <v>23</v>
      </c>
      <c r="B126" s="220">
        <v>5485</v>
      </c>
      <c r="C126" s="220">
        <v>600099300</v>
      </c>
      <c r="D126" s="301">
        <v>72743174</v>
      </c>
      <c r="E126" s="397" t="s">
        <v>512</v>
      </c>
      <c r="F126" s="408">
        <v>3143</v>
      </c>
      <c r="G126" s="343" t="s">
        <v>615</v>
      </c>
      <c r="H126" s="305" t="s">
        <v>277</v>
      </c>
      <c r="I126" s="463">
        <v>43979</v>
      </c>
      <c r="J126" s="458">
        <v>31424</v>
      </c>
      <c r="K126" s="458">
        <v>0</v>
      </c>
      <c r="L126" s="458">
        <v>10621</v>
      </c>
      <c r="M126" s="458">
        <v>314</v>
      </c>
      <c r="N126" s="458">
        <v>1620</v>
      </c>
      <c r="O126" s="459">
        <v>0.13</v>
      </c>
      <c r="P126" s="460">
        <v>0</v>
      </c>
      <c r="Q126" s="469">
        <v>0.13</v>
      </c>
      <c r="R126" s="471">
        <f t="shared" si="62"/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si="77"/>
        <v>0</v>
      </c>
      <c r="X126" s="461">
        <v>0</v>
      </c>
      <c r="Y126" s="461">
        <v>0</v>
      </c>
      <c r="Z126" s="461">
        <v>0</v>
      </c>
      <c r="AA126" s="461">
        <f t="shared" si="63"/>
        <v>0</v>
      </c>
      <c r="AB126" s="461">
        <f t="shared" si="64"/>
        <v>0</v>
      </c>
      <c r="AC126" s="69">
        <f t="shared" si="65"/>
        <v>0</v>
      </c>
      <c r="AD126" s="69">
        <f t="shared" si="66"/>
        <v>0</v>
      </c>
      <c r="AE126" s="461">
        <v>0</v>
      </c>
      <c r="AF126" s="461">
        <v>0</v>
      </c>
      <c r="AG126" s="461">
        <f t="shared" si="78"/>
        <v>0</v>
      </c>
      <c r="AH126" s="461">
        <f t="shared" si="79"/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67"/>
        <v>0</v>
      </c>
      <c r="AR126" s="462">
        <f t="shared" si="68"/>
        <v>0</v>
      </c>
      <c r="AS126" s="464">
        <f t="shared" si="69"/>
        <v>0</v>
      </c>
      <c r="AT126" s="470">
        <f>I126+AH126</f>
        <v>43979</v>
      </c>
      <c r="AU126" s="461">
        <f>J126+W126</f>
        <v>31424</v>
      </c>
      <c r="AV126" s="461">
        <f t="shared" si="116"/>
        <v>0</v>
      </c>
      <c r="AW126" s="461">
        <f t="shared" si="117"/>
        <v>10621</v>
      </c>
      <c r="AX126" s="461">
        <f t="shared" si="117"/>
        <v>314</v>
      </c>
      <c r="AY126" s="461">
        <f>N126+AG126</f>
        <v>1620</v>
      </c>
      <c r="AZ126" s="462">
        <f>O126+AS126</f>
        <v>0.13</v>
      </c>
      <c r="BA126" s="462">
        <f t="shared" si="118"/>
        <v>0</v>
      </c>
      <c r="BB126" s="464">
        <f t="shared" si="118"/>
        <v>0.13</v>
      </c>
    </row>
    <row r="127" spans="1:54" ht="12.95" customHeight="1" x14ac:dyDescent="0.25">
      <c r="A127" s="221">
        <v>23</v>
      </c>
      <c r="B127" s="47">
        <v>5485</v>
      </c>
      <c r="C127" s="47">
        <v>600099300</v>
      </c>
      <c r="D127" s="47">
        <v>72743174</v>
      </c>
      <c r="E127" s="409" t="s">
        <v>513</v>
      </c>
      <c r="F127" s="414"/>
      <c r="G127" s="413"/>
      <c r="H127" s="189"/>
      <c r="I127" s="537">
        <v>7742917</v>
      </c>
      <c r="J127" s="533">
        <v>5641085</v>
      </c>
      <c r="K127" s="533">
        <v>10000</v>
      </c>
      <c r="L127" s="533">
        <v>1910065</v>
      </c>
      <c r="M127" s="533">
        <v>56409</v>
      </c>
      <c r="N127" s="533">
        <v>125358</v>
      </c>
      <c r="O127" s="534">
        <v>11.4</v>
      </c>
      <c r="P127" s="534">
        <v>8.49</v>
      </c>
      <c r="Q127" s="727">
        <v>2.91</v>
      </c>
      <c r="R127" s="537">
        <f t="shared" ref="R127:BB127" si="119">SUM(R122:R126)</f>
        <v>10000</v>
      </c>
      <c r="S127" s="533">
        <f t="shared" si="119"/>
        <v>29487</v>
      </c>
      <c r="T127" s="533">
        <f t="shared" si="119"/>
        <v>0</v>
      </c>
      <c r="U127" s="533">
        <f t="shared" si="119"/>
        <v>0</v>
      </c>
      <c r="V127" s="533">
        <f t="shared" si="119"/>
        <v>0</v>
      </c>
      <c r="W127" s="533">
        <f t="shared" si="119"/>
        <v>39487</v>
      </c>
      <c r="X127" s="533">
        <f t="shared" si="119"/>
        <v>-10000</v>
      </c>
      <c r="Y127" s="533">
        <f t="shared" si="119"/>
        <v>0</v>
      </c>
      <c r="Z127" s="533">
        <f t="shared" si="119"/>
        <v>0</v>
      </c>
      <c r="AA127" s="533">
        <f t="shared" si="119"/>
        <v>-10000</v>
      </c>
      <c r="AB127" s="533">
        <f t="shared" si="119"/>
        <v>29487</v>
      </c>
      <c r="AC127" s="533">
        <f t="shared" si="119"/>
        <v>9967</v>
      </c>
      <c r="AD127" s="533">
        <f t="shared" si="119"/>
        <v>395</v>
      </c>
      <c r="AE127" s="533">
        <f t="shared" si="119"/>
        <v>2000</v>
      </c>
      <c r="AF127" s="533">
        <f t="shared" si="119"/>
        <v>0</v>
      </c>
      <c r="AG127" s="533">
        <f t="shared" si="119"/>
        <v>2000</v>
      </c>
      <c r="AH127" s="533">
        <f t="shared" si="119"/>
        <v>41849</v>
      </c>
      <c r="AI127" s="534">
        <f t="shared" si="119"/>
        <v>0</v>
      </c>
      <c r="AJ127" s="534">
        <f t="shared" si="119"/>
        <v>0</v>
      </c>
      <c r="AK127" s="534">
        <f t="shared" si="119"/>
        <v>0.09</v>
      </c>
      <c r="AL127" s="534">
        <f t="shared" si="119"/>
        <v>0</v>
      </c>
      <c r="AM127" s="534">
        <f t="shared" si="119"/>
        <v>0</v>
      </c>
      <c r="AN127" s="534">
        <f t="shared" si="119"/>
        <v>0</v>
      </c>
      <c r="AO127" s="534">
        <f t="shared" si="119"/>
        <v>0</v>
      </c>
      <c r="AP127" s="534">
        <f t="shared" si="119"/>
        <v>0</v>
      </c>
      <c r="AQ127" s="534">
        <f t="shared" si="119"/>
        <v>0.09</v>
      </c>
      <c r="AR127" s="534">
        <f t="shared" si="119"/>
        <v>0</v>
      </c>
      <c r="AS127" s="299">
        <f t="shared" si="119"/>
        <v>0.09</v>
      </c>
      <c r="AT127" s="539">
        <f t="shared" si="119"/>
        <v>7784766</v>
      </c>
      <c r="AU127" s="533">
        <f t="shared" si="119"/>
        <v>5680572</v>
      </c>
      <c r="AV127" s="533">
        <f t="shared" si="119"/>
        <v>0</v>
      </c>
      <c r="AW127" s="533">
        <f t="shared" si="119"/>
        <v>1920032</v>
      </c>
      <c r="AX127" s="533">
        <f t="shared" si="119"/>
        <v>56804</v>
      </c>
      <c r="AY127" s="533">
        <f t="shared" si="119"/>
        <v>127358</v>
      </c>
      <c r="AZ127" s="534">
        <f t="shared" si="119"/>
        <v>11.49</v>
      </c>
      <c r="BA127" s="534">
        <f t="shared" si="119"/>
        <v>8.58</v>
      </c>
      <c r="BB127" s="299">
        <f t="shared" si="119"/>
        <v>2.91</v>
      </c>
    </row>
    <row r="128" spans="1:54" ht="12.95" customHeight="1" x14ac:dyDescent="0.25">
      <c r="A128" s="300">
        <v>24</v>
      </c>
      <c r="B128" s="220">
        <v>5434</v>
      </c>
      <c r="C128" s="220">
        <v>600098923</v>
      </c>
      <c r="D128" s="301">
        <v>70695318</v>
      </c>
      <c r="E128" s="398" t="s">
        <v>514</v>
      </c>
      <c r="F128" s="220">
        <v>3111</v>
      </c>
      <c r="G128" s="399" t="s">
        <v>320</v>
      </c>
      <c r="H128" s="305" t="s">
        <v>276</v>
      </c>
      <c r="I128" s="463">
        <v>3325650</v>
      </c>
      <c r="J128" s="458">
        <v>2451298</v>
      </c>
      <c r="K128" s="458">
        <v>0</v>
      </c>
      <c r="L128" s="458">
        <v>828539</v>
      </c>
      <c r="M128" s="458">
        <v>24513</v>
      </c>
      <c r="N128" s="458">
        <v>21300</v>
      </c>
      <c r="O128" s="459">
        <v>5.2</v>
      </c>
      <c r="P128" s="460">
        <v>4</v>
      </c>
      <c r="Q128" s="469">
        <v>1.2000000000000002</v>
      </c>
      <c r="R128" s="471">
        <f t="shared" si="62"/>
        <v>0</v>
      </c>
      <c r="S128" s="461">
        <v>0</v>
      </c>
      <c r="T128" s="461">
        <v>0</v>
      </c>
      <c r="U128" s="461">
        <v>0</v>
      </c>
      <c r="V128" s="461">
        <v>0</v>
      </c>
      <c r="W128" s="461">
        <f t="shared" si="77"/>
        <v>0</v>
      </c>
      <c r="X128" s="461">
        <v>0</v>
      </c>
      <c r="Y128" s="461">
        <v>0</v>
      </c>
      <c r="Z128" s="461">
        <v>0</v>
      </c>
      <c r="AA128" s="461">
        <f t="shared" si="63"/>
        <v>0</v>
      </c>
      <c r="AB128" s="461">
        <f t="shared" si="64"/>
        <v>0</v>
      </c>
      <c r="AC128" s="69">
        <f t="shared" si="65"/>
        <v>0</v>
      </c>
      <c r="AD128" s="69">
        <f t="shared" si="66"/>
        <v>0</v>
      </c>
      <c r="AE128" s="461">
        <v>0</v>
      </c>
      <c r="AF128" s="461">
        <v>0</v>
      </c>
      <c r="AG128" s="461">
        <f t="shared" si="78"/>
        <v>0</v>
      </c>
      <c r="AH128" s="461">
        <f t="shared" si="79"/>
        <v>0</v>
      </c>
      <c r="AI128" s="462">
        <v>0</v>
      </c>
      <c r="AJ128" s="462">
        <v>0</v>
      </c>
      <c r="AK128" s="462">
        <v>0</v>
      </c>
      <c r="AL128" s="462">
        <v>0</v>
      </c>
      <c r="AM128" s="462">
        <v>0</v>
      </c>
      <c r="AN128" s="462">
        <v>0</v>
      </c>
      <c r="AO128" s="462">
        <v>0</v>
      </c>
      <c r="AP128" s="462">
        <v>0</v>
      </c>
      <c r="AQ128" s="462">
        <f t="shared" si="67"/>
        <v>0</v>
      </c>
      <c r="AR128" s="462">
        <f t="shared" si="68"/>
        <v>0</v>
      </c>
      <c r="AS128" s="464">
        <f t="shared" si="69"/>
        <v>0</v>
      </c>
      <c r="AT128" s="470">
        <f>I128+AH128</f>
        <v>3325650</v>
      </c>
      <c r="AU128" s="461">
        <f>J128+W128</f>
        <v>2451298</v>
      </c>
      <c r="AV128" s="461">
        <f t="shared" ref="AV128:AV130" si="120">K128+AA128</f>
        <v>0</v>
      </c>
      <c r="AW128" s="461">
        <f t="shared" ref="AW128:AX130" si="121">L128+AC128</f>
        <v>828539</v>
      </c>
      <c r="AX128" s="461">
        <f t="shared" si="121"/>
        <v>24513</v>
      </c>
      <c r="AY128" s="461">
        <f>N128+AG128</f>
        <v>21300</v>
      </c>
      <c r="AZ128" s="462">
        <f>O128+AS128</f>
        <v>5.2</v>
      </c>
      <c r="BA128" s="462">
        <f t="shared" ref="BA128:BB130" si="122">P128+AQ128</f>
        <v>4</v>
      </c>
      <c r="BB128" s="464">
        <f t="shared" si="122"/>
        <v>1.2000000000000002</v>
      </c>
    </row>
    <row r="129" spans="1:54" ht="12.95" customHeight="1" x14ac:dyDescent="0.25">
      <c r="A129" s="300">
        <v>24</v>
      </c>
      <c r="B129" s="220">
        <v>5434</v>
      </c>
      <c r="C129" s="220">
        <v>600098923</v>
      </c>
      <c r="D129" s="301">
        <v>70695318</v>
      </c>
      <c r="E129" s="397" t="s">
        <v>514</v>
      </c>
      <c r="F129" s="220">
        <v>3111</v>
      </c>
      <c r="G129" s="343" t="s">
        <v>307</v>
      </c>
      <c r="H129" s="305" t="s">
        <v>277</v>
      </c>
      <c r="I129" s="463">
        <v>467010</v>
      </c>
      <c r="J129" s="458">
        <v>346447</v>
      </c>
      <c r="K129" s="458">
        <v>0</v>
      </c>
      <c r="L129" s="458">
        <v>117099</v>
      </c>
      <c r="M129" s="458">
        <v>3464</v>
      </c>
      <c r="N129" s="458">
        <v>0</v>
      </c>
      <c r="O129" s="459">
        <v>1</v>
      </c>
      <c r="P129" s="460">
        <v>1</v>
      </c>
      <c r="Q129" s="469">
        <v>0</v>
      </c>
      <c r="R129" s="471">
        <f t="shared" si="62"/>
        <v>0</v>
      </c>
      <c r="S129" s="461">
        <v>-41700</v>
      </c>
      <c r="T129" s="461">
        <v>0</v>
      </c>
      <c r="U129" s="461">
        <v>0</v>
      </c>
      <c r="V129" s="461">
        <v>0</v>
      </c>
      <c r="W129" s="461">
        <f t="shared" si="77"/>
        <v>-41700</v>
      </c>
      <c r="X129" s="461">
        <v>0</v>
      </c>
      <c r="Y129" s="461">
        <v>0</v>
      </c>
      <c r="Z129" s="461">
        <v>0</v>
      </c>
      <c r="AA129" s="461">
        <f t="shared" si="63"/>
        <v>0</v>
      </c>
      <c r="AB129" s="461">
        <f t="shared" si="64"/>
        <v>-41700</v>
      </c>
      <c r="AC129" s="69">
        <f t="shared" si="65"/>
        <v>-14095</v>
      </c>
      <c r="AD129" s="69">
        <f t="shared" si="66"/>
        <v>-417</v>
      </c>
      <c r="AE129" s="461">
        <v>0</v>
      </c>
      <c r="AF129" s="461">
        <v>0</v>
      </c>
      <c r="AG129" s="461">
        <f t="shared" si="78"/>
        <v>0</v>
      </c>
      <c r="AH129" s="461">
        <f t="shared" si="79"/>
        <v>-56212</v>
      </c>
      <c r="AI129" s="462">
        <v>0</v>
      </c>
      <c r="AJ129" s="462">
        <v>0</v>
      </c>
      <c r="AK129" s="462">
        <v>-0.12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si="67"/>
        <v>-0.12</v>
      </c>
      <c r="AR129" s="462">
        <f t="shared" si="68"/>
        <v>0</v>
      </c>
      <c r="AS129" s="464">
        <f t="shared" si="69"/>
        <v>-0.12</v>
      </c>
      <c r="AT129" s="470">
        <f>I129+AH129</f>
        <v>410798</v>
      </c>
      <c r="AU129" s="461">
        <f>J129+W129</f>
        <v>304747</v>
      </c>
      <c r="AV129" s="461">
        <f t="shared" si="120"/>
        <v>0</v>
      </c>
      <c r="AW129" s="461">
        <f t="shared" si="121"/>
        <v>103004</v>
      </c>
      <c r="AX129" s="461">
        <f t="shared" si="121"/>
        <v>3047</v>
      </c>
      <c r="AY129" s="461">
        <f>N129+AG129</f>
        <v>0</v>
      </c>
      <c r="AZ129" s="462">
        <f>O129+AS129</f>
        <v>0.88</v>
      </c>
      <c r="BA129" s="462">
        <f t="shared" si="122"/>
        <v>0.88</v>
      </c>
      <c r="BB129" s="464">
        <f t="shared" si="122"/>
        <v>0</v>
      </c>
    </row>
    <row r="130" spans="1:54" ht="12.75" customHeight="1" x14ac:dyDescent="0.25">
      <c r="A130" s="300">
        <v>24</v>
      </c>
      <c r="B130" s="220">
        <v>5434</v>
      </c>
      <c r="C130" s="220">
        <v>600098923</v>
      </c>
      <c r="D130" s="301">
        <v>70695318</v>
      </c>
      <c r="E130" s="397" t="s">
        <v>514</v>
      </c>
      <c r="F130" s="408">
        <v>3141</v>
      </c>
      <c r="G130" s="399" t="s">
        <v>310</v>
      </c>
      <c r="H130" s="305" t="s">
        <v>277</v>
      </c>
      <c r="I130" s="463">
        <v>575733</v>
      </c>
      <c r="J130" s="458">
        <v>425481</v>
      </c>
      <c r="K130" s="458">
        <v>0</v>
      </c>
      <c r="L130" s="458">
        <v>143813</v>
      </c>
      <c r="M130" s="458">
        <v>4255</v>
      </c>
      <c r="N130" s="458">
        <v>2184</v>
      </c>
      <c r="O130" s="459">
        <v>1.37</v>
      </c>
      <c r="P130" s="460">
        <v>0</v>
      </c>
      <c r="Q130" s="469">
        <v>1.37</v>
      </c>
      <c r="R130" s="471">
        <f t="shared" si="62"/>
        <v>0</v>
      </c>
      <c r="S130" s="461">
        <v>0</v>
      </c>
      <c r="T130" s="461">
        <v>0</v>
      </c>
      <c r="U130" s="461">
        <v>0</v>
      </c>
      <c r="V130" s="461">
        <v>0</v>
      </c>
      <c r="W130" s="461">
        <f t="shared" si="77"/>
        <v>0</v>
      </c>
      <c r="X130" s="461">
        <v>0</v>
      </c>
      <c r="Y130" s="461">
        <v>0</v>
      </c>
      <c r="Z130" s="461">
        <v>0</v>
      </c>
      <c r="AA130" s="461">
        <f t="shared" si="63"/>
        <v>0</v>
      </c>
      <c r="AB130" s="461">
        <f t="shared" si="64"/>
        <v>0</v>
      </c>
      <c r="AC130" s="69">
        <f t="shared" si="65"/>
        <v>0</v>
      </c>
      <c r="AD130" s="69">
        <f t="shared" si="66"/>
        <v>0</v>
      </c>
      <c r="AE130" s="461">
        <v>0</v>
      </c>
      <c r="AF130" s="461">
        <v>0</v>
      </c>
      <c r="AG130" s="461">
        <f t="shared" si="78"/>
        <v>0</v>
      </c>
      <c r="AH130" s="461">
        <f t="shared" si="79"/>
        <v>0</v>
      </c>
      <c r="AI130" s="462">
        <v>0</v>
      </c>
      <c r="AJ130" s="462">
        <v>0</v>
      </c>
      <c r="AK130" s="462">
        <v>0</v>
      </c>
      <c r="AL130" s="462">
        <v>0</v>
      </c>
      <c r="AM130" s="462">
        <v>0</v>
      </c>
      <c r="AN130" s="462">
        <v>0</v>
      </c>
      <c r="AO130" s="462">
        <v>0</v>
      </c>
      <c r="AP130" s="462">
        <v>0</v>
      </c>
      <c r="AQ130" s="462">
        <f t="shared" si="67"/>
        <v>0</v>
      </c>
      <c r="AR130" s="462">
        <f t="shared" si="68"/>
        <v>0</v>
      </c>
      <c r="AS130" s="464">
        <f t="shared" si="69"/>
        <v>0</v>
      </c>
      <c r="AT130" s="470">
        <f>I130+AH130</f>
        <v>575733</v>
      </c>
      <c r="AU130" s="461">
        <f>J130+W130</f>
        <v>425481</v>
      </c>
      <c r="AV130" s="461">
        <f t="shared" si="120"/>
        <v>0</v>
      </c>
      <c r="AW130" s="461">
        <f t="shared" si="121"/>
        <v>143813</v>
      </c>
      <c r="AX130" s="461">
        <f t="shared" si="121"/>
        <v>4255</v>
      </c>
      <c r="AY130" s="461">
        <f>N130+AG130</f>
        <v>2184</v>
      </c>
      <c r="AZ130" s="462">
        <f>O130+AS130</f>
        <v>1.37</v>
      </c>
      <c r="BA130" s="462">
        <f t="shared" si="122"/>
        <v>0</v>
      </c>
      <c r="BB130" s="464">
        <f t="shared" si="122"/>
        <v>1.37</v>
      </c>
    </row>
    <row r="131" spans="1:54" ht="12.75" customHeight="1" x14ac:dyDescent="0.25">
      <c r="A131" s="221">
        <v>24</v>
      </c>
      <c r="B131" s="47">
        <v>5434</v>
      </c>
      <c r="C131" s="47">
        <v>600098923</v>
      </c>
      <c r="D131" s="47">
        <v>70695318</v>
      </c>
      <c r="E131" s="409" t="s">
        <v>515</v>
      </c>
      <c r="F131" s="410"/>
      <c r="G131" s="409"/>
      <c r="H131" s="411"/>
      <c r="I131" s="537">
        <v>4368393</v>
      </c>
      <c r="J131" s="533">
        <v>3223226</v>
      </c>
      <c r="K131" s="533">
        <v>0</v>
      </c>
      <c r="L131" s="533">
        <v>1089451</v>
      </c>
      <c r="M131" s="533">
        <v>32232</v>
      </c>
      <c r="N131" s="533">
        <v>23484</v>
      </c>
      <c r="O131" s="534">
        <v>7.57</v>
      </c>
      <c r="P131" s="534">
        <v>5</v>
      </c>
      <c r="Q131" s="727">
        <v>2.5700000000000003</v>
      </c>
      <c r="R131" s="537">
        <f t="shared" ref="R131:BB131" si="123">SUM(R128:R130)</f>
        <v>0</v>
      </c>
      <c r="S131" s="533">
        <f t="shared" si="123"/>
        <v>-41700</v>
      </c>
      <c r="T131" s="533">
        <f t="shared" si="123"/>
        <v>0</v>
      </c>
      <c r="U131" s="533">
        <f t="shared" si="123"/>
        <v>0</v>
      </c>
      <c r="V131" s="533">
        <f t="shared" si="123"/>
        <v>0</v>
      </c>
      <c r="W131" s="533">
        <f t="shared" si="123"/>
        <v>-41700</v>
      </c>
      <c r="X131" s="533">
        <f t="shared" si="123"/>
        <v>0</v>
      </c>
      <c r="Y131" s="533">
        <f t="shared" si="123"/>
        <v>0</v>
      </c>
      <c r="Z131" s="533">
        <f t="shared" si="123"/>
        <v>0</v>
      </c>
      <c r="AA131" s="533">
        <f t="shared" si="123"/>
        <v>0</v>
      </c>
      <c r="AB131" s="533">
        <f t="shared" si="123"/>
        <v>-41700</v>
      </c>
      <c r="AC131" s="533">
        <f t="shared" si="123"/>
        <v>-14095</v>
      </c>
      <c r="AD131" s="533">
        <f t="shared" si="123"/>
        <v>-417</v>
      </c>
      <c r="AE131" s="533">
        <f t="shared" si="123"/>
        <v>0</v>
      </c>
      <c r="AF131" s="533">
        <f t="shared" si="123"/>
        <v>0</v>
      </c>
      <c r="AG131" s="533">
        <f t="shared" si="123"/>
        <v>0</v>
      </c>
      <c r="AH131" s="533">
        <f t="shared" si="123"/>
        <v>-56212</v>
      </c>
      <c r="AI131" s="534">
        <f t="shared" si="123"/>
        <v>0</v>
      </c>
      <c r="AJ131" s="534">
        <f t="shared" si="123"/>
        <v>0</v>
      </c>
      <c r="AK131" s="534">
        <f t="shared" si="123"/>
        <v>-0.12</v>
      </c>
      <c r="AL131" s="534">
        <f t="shared" si="123"/>
        <v>0</v>
      </c>
      <c r="AM131" s="534">
        <f t="shared" si="123"/>
        <v>0</v>
      </c>
      <c r="AN131" s="534">
        <f t="shared" si="123"/>
        <v>0</v>
      </c>
      <c r="AO131" s="534">
        <f t="shared" si="123"/>
        <v>0</v>
      </c>
      <c r="AP131" s="534">
        <f t="shared" si="123"/>
        <v>0</v>
      </c>
      <c r="AQ131" s="534">
        <f t="shared" si="123"/>
        <v>-0.12</v>
      </c>
      <c r="AR131" s="534">
        <f t="shared" si="123"/>
        <v>0</v>
      </c>
      <c r="AS131" s="299">
        <f t="shared" si="123"/>
        <v>-0.12</v>
      </c>
      <c r="AT131" s="539">
        <f t="shared" si="123"/>
        <v>4312181</v>
      </c>
      <c r="AU131" s="533">
        <f t="shared" si="123"/>
        <v>3181526</v>
      </c>
      <c r="AV131" s="533">
        <f t="shared" si="123"/>
        <v>0</v>
      </c>
      <c r="AW131" s="533">
        <f t="shared" si="123"/>
        <v>1075356</v>
      </c>
      <c r="AX131" s="533">
        <f t="shared" si="123"/>
        <v>31815</v>
      </c>
      <c r="AY131" s="533">
        <f t="shared" si="123"/>
        <v>23484</v>
      </c>
      <c r="AZ131" s="534">
        <f t="shared" si="123"/>
        <v>7.45</v>
      </c>
      <c r="BA131" s="534">
        <f t="shared" si="123"/>
        <v>4.88</v>
      </c>
      <c r="BB131" s="299">
        <f t="shared" si="123"/>
        <v>2.5700000000000003</v>
      </c>
    </row>
    <row r="132" spans="1:54" ht="12.95" customHeight="1" x14ac:dyDescent="0.25">
      <c r="A132" s="300">
        <v>25</v>
      </c>
      <c r="B132" s="220">
        <v>5433</v>
      </c>
      <c r="C132" s="220">
        <v>600099253</v>
      </c>
      <c r="D132" s="301">
        <v>70695300</v>
      </c>
      <c r="E132" s="219" t="s">
        <v>516</v>
      </c>
      <c r="F132" s="220">
        <v>3117</v>
      </c>
      <c r="G132" s="398" t="s">
        <v>324</v>
      </c>
      <c r="H132" s="305" t="s">
        <v>276</v>
      </c>
      <c r="I132" s="463">
        <v>3337448</v>
      </c>
      <c r="J132" s="458">
        <v>2436404</v>
      </c>
      <c r="K132" s="458">
        <v>0</v>
      </c>
      <c r="L132" s="458">
        <v>823505</v>
      </c>
      <c r="M132" s="458">
        <v>24364</v>
      </c>
      <c r="N132" s="458">
        <v>53175</v>
      </c>
      <c r="O132" s="459">
        <v>4.2770000000000001</v>
      </c>
      <c r="P132" s="460">
        <v>3.4091</v>
      </c>
      <c r="Q132" s="469">
        <v>0.8679</v>
      </c>
      <c r="R132" s="471">
        <f t="shared" si="62"/>
        <v>0</v>
      </c>
      <c r="S132" s="461">
        <v>0</v>
      </c>
      <c r="T132" s="461">
        <v>0</v>
      </c>
      <c r="U132" s="461">
        <v>0</v>
      </c>
      <c r="V132" s="461">
        <v>0</v>
      </c>
      <c r="W132" s="461">
        <f t="shared" si="77"/>
        <v>0</v>
      </c>
      <c r="X132" s="461">
        <v>0</v>
      </c>
      <c r="Y132" s="461">
        <v>0</v>
      </c>
      <c r="Z132" s="461">
        <v>0</v>
      </c>
      <c r="AA132" s="461">
        <f t="shared" si="63"/>
        <v>0</v>
      </c>
      <c r="AB132" s="461">
        <f t="shared" si="64"/>
        <v>0</v>
      </c>
      <c r="AC132" s="69">
        <f t="shared" si="65"/>
        <v>0</v>
      </c>
      <c r="AD132" s="69">
        <f t="shared" si="66"/>
        <v>0</v>
      </c>
      <c r="AE132" s="461">
        <v>0</v>
      </c>
      <c r="AF132" s="461">
        <v>0</v>
      </c>
      <c r="AG132" s="461">
        <f t="shared" si="78"/>
        <v>0</v>
      </c>
      <c r="AH132" s="461">
        <f t="shared" si="79"/>
        <v>0</v>
      </c>
      <c r="AI132" s="462">
        <v>0</v>
      </c>
      <c r="AJ132" s="462">
        <v>0</v>
      </c>
      <c r="AK132" s="462">
        <v>0</v>
      </c>
      <c r="AL132" s="462">
        <v>0</v>
      </c>
      <c r="AM132" s="462">
        <v>0</v>
      </c>
      <c r="AN132" s="462">
        <v>0</v>
      </c>
      <c r="AO132" s="462">
        <v>0</v>
      </c>
      <c r="AP132" s="462">
        <v>0</v>
      </c>
      <c r="AQ132" s="462">
        <f t="shared" si="67"/>
        <v>0</v>
      </c>
      <c r="AR132" s="462">
        <f t="shared" si="68"/>
        <v>0</v>
      </c>
      <c r="AS132" s="464">
        <f t="shared" si="69"/>
        <v>0</v>
      </c>
      <c r="AT132" s="470">
        <f>I132+AH132</f>
        <v>3337448</v>
      </c>
      <c r="AU132" s="461">
        <f>J132+W132</f>
        <v>2436404</v>
      </c>
      <c r="AV132" s="461">
        <f t="shared" ref="AV132:AV136" si="124">K132+AA132</f>
        <v>0</v>
      </c>
      <c r="AW132" s="461">
        <f t="shared" ref="AW132:AX136" si="125">L132+AC132</f>
        <v>823505</v>
      </c>
      <c r="AX132" s="461">
        <f t="shared" si="125"/>
        <v>24364</v>
      </c>
      <c r="AY132" s="461">
        <f>N132+AG132</f>
        <v>53175</v>
      </c>
      <c r="AZ132" s="462">
        <f>O132+AS132</f>
        <v>4.2770000000000001</v>
      </c>
      <c r="BA132" s="462">
        <f t="shared" ref="BA132:BB136" si="126">P132+AQ132</f>
        <v>3.4091</v>
      </c>
      <c r="BB132" s="464">
        <f t="shared" si="126"/>
        <v>0.8679</v>
      </c>
    </row>
    <row r="133" spans="1:54" ht="12.95" customHeight="1" x14ac:dyDescent="0.25">
      <c r="A133" s="300">
        <v>25</v>
      </c>
      <c r="B133" s="220">
        <v>5433</v>
      </c>
      <c r="C133" s="220">
        <v>600099253</v>
      </c>
      <c r="D133" s="301">
        <v>70695300</v>
      </c>
      <c r="E133" s="397" t="s">
        <v>516</v>
      </c>
      <c r="F133" s="220">
        <v>3117</v>
      </c>
      <c r="G133" s="343" t="s">
        <v>307</v>
      </c>
      <c r="H133" s="305" t="s">
        <v>277</v>
      </c>
      <c r="I133" s="463">
        <v>0</v>
      </c>
      <c r="J133" s="458">
        <v>0</v>
      </c>
      <c r="K133" s="458">
        <v>0</v>
      </c>
      <c r="L133" s="458">
        <v>0</v>
      </c>
      <c r="M133" s="458">
        <v>0</v>
      </c>
      <c r="N133" s="458">
        <v>0</v>
      </c>
      <c r="O133" s="459">
        <v>0</v>
      </c>
      <c r="P133" s="460">
        <v>0</v>
      </c>
      <c r="Q133" s="469">
        <v>0</v>
      </c>
      <c r="R133" s="471">
        <f t="shared" si="62"/>
        <v>0</v>
      </c>
      <c r="S133" s="461">
        <v>0</v>
      </c>
      <c r="T133" s="461">
        <v>0</v>
      </c>
      <c r="U133" s="461">
        <v>0</v>
      </c>
      <c r="V133" s="461">
        <v>0</v>
      </c>
      <c r="W133" s="461">
        <f t="shared" si="77"/>
        <v>0</v>
      </c>
      <c r="X133" s="461">
        <v>0</v>
      </c>
      <c r="Y133" s="461">
        <v>0</v>
      </c>
      <c r="Z133" s="461">
        <v>0</v>
      </c>
      <c r="AA133" s="461">
        <f t="shared" si="63"/>
        <v>0</v>
      </c>
      <c r="AB133" s="461">
        <f t="shared" si="64"/>
        <v>0</v>
      </c>
      <c r="AC133" s="69">
        <f t="shared" si="65"/>
        <v>0</v>
      </c>
      <c r="AD133" s="69">
        <f t="shared" si="66"/>
        <v>0</v>
      </c>
      <c r="AE133" s="461">
        <v>0</v>
      </c>
      <c r="AF133" s="461">
        <v>0</v>
      </c>
      <c r="AG133" s="461">
        <f t="shared" si="78"/>
        <v>0</v>
      </c>
      <c r="AH133" s="461">
        <f t="shared" si="79"/>
        <v>0</v>
      </c>
      <c r="AI133" s="462">
        <v>0</v>
      </c>
      <c r="AJ133" s="462">
        <v>0</v>
      </c>
      <c r="AK133" s="462">
        <v>0</v>
      </c>
      <c r="AL133" s="462">
        <v>0</v>
      </c>
      <c r="AM133" s="462">
        <v>0</v>
      </c>
      <c r="AN133" s="462">
        <v>0</v>
      </c>
      <c r="AO133" s="462">
        <v>0</v>
      </c>
      <c r="AP133" s="462">
        <v>0</v>
      </c>
      <c r="AQ133" s="462">
        <f t="shared" si="67"/>
        <v>0</v>
      </c>
      <c r="AR133" s="462">
        <f t="shared" si="68"/>
        <v>0</v>
      </c>
      <c r="AS133" s="464">
        <f t="shared" si="69"/>
        <v>0</v>
      </c>
      <c r="AT133" s="470">
        <f>I133+AH133</f>
        <v>0</v>
      </c>
      <c r="AU133" s="461">
        <f>J133+W133</f>
        <v>0</v>
      </c>
      <c r="AV133" s="461">
        <f t="shared" si="124"/>
        <v>0</v>
      </c>
      <c r="AW133" s="461">
        <f t="shared" si="125"/>
        <v>0</v>
      </c>
      <c r="AX133" s="461">
        <f t="shared" si="125"/>
        <v>0</v>
      </c>
      <c r="AY133" s="461">
        <f>N133+AG133</f>
        <v>0</v>
      </c>
      <c r="AZ133" s="462">
        <f>O133+AS133</f>
        <v>0</v>
      </c>
      <c r="BA133" s="462">
        <f t="shared" si="126"/>
        <v>0</v>
      </c>
      <c r="BB133" s="464">
        <f t="shared" si="126"/>
        <v>0</v>
      </c>
    </row>
    <row r="134" spans="1:54" ht="12.95" customHeight="1" x14ac:dyDescent="0.25">
      <c r="A134" s="300">
        <v>25</v>
      </c>
      <c r="B134" s="220">
        <v>5433</v>
      </c>
      <c r="C134" s="220">
        <v>600099253</v>
      </c>
      <c r="D134" s="301">
        <v>70695300</v>
      </c>
      <c r="E134" s="398" t="s">
        <v>516</v>
      </c>
      <c r="F134" s="220">
        <v>3141</v>
      </c>
      <c r="G134" s="399" t="s">
        <v>310</v>
      </c>
      <c r="H134" s="305" t="s">
        <v>277</v>
      </c>
      <c r="I134" s="463">
        <v>370020</v>
      </c>
      <c r="J134" s="458">
        <v>273223</v>
      </c>
      <c r="K134" s="458">
        <v>0</v>
      </c>
      <c r="L134" s="458">
        <v>92349</v>
      </c>
      <c r="M134" s="458">
        <v>2732</v>
      </c>
      <c r="N134" s="458">
        <v>1716</v>
      </c>
      <c r="O134" s="459">
        <v>0.88</v>
      </c>
      <c r="P134" s="460">
        <v>0</v>
      </c>
      <c r="Q134" s="469">
        <v>0.88</v>
      </c>
      <c r="R134" s="471">
        <f t="shared" si="62"/>
        <v>0</v>
      </c>
      <c r="S134" s="461">
        <v>0</v>
      </c>
      <c r="T134" s="461">
        <v>0</v>
      </c>
      <c r="U134" s="461">
        <v>0</v>
      </c>
      <c r="V134" s="461">
        <v>0</v>
      </c>
      <c r="W134" s="461">
        <f t="shared" si="77"/>
        <v>0</v>
      </c>
      <c r="X134" s="461">
        <v>0</v>
      </c>
      <c r="Y134" s="461">
        <v>0</v>
      </c>
      <c r="Z134" s="461">
        <v>0</v>
      </c>
      <c r="AA134" s="461">
        <f t="shared" si="63"/>
        <v>0</v>
      </c>
      <c r="AB134" s="461">
        <f t="shared" si="64"/>
        <v>0</v>
      </c>
      <c r="AC134" s="69">
        <f t="shared" si="65"/>
        <v>0</v>
      </c>
      <c r="AD134" s="69">
        <f t="shared" si="66"/>
        <v>0</v>
      </c>
      <c r="AE134" s="461">
        <v>0</v>
      </c>
      <c r="AF134" s="461">
        <v>0</v>
      </c>
      <c r="AG134" s="461">
        <f t="shared" si="78"/>
        <v>0</v>
      </c>
      <c r="AH134" s="461">
        <f t="shared" si="79"/>
        <v>0</v>
      </c>
      <c r="AI134" s="462">
        <v>0</v>
      </c>
      <c r="AJ134" s="462">
        <v>0</v>
      </c>
      <c r="AK134" s="462">
        <v>0</v>
      </c>
      <c r="AL134" s="462">
        <v>0</v>
      </c>
      <c r="AM134" s="462">
        <v>0</v>
      </c>
      <c r="AN134" s="462">
        <v>0</v>
      </c>
      <c r="AO134" s="462">
        <v>0</v>
      </c>
      <c r="AP134" s="462">
        <v>0</v>
      </c>
      <c r="AQ134" s="462">
        <f t="shared" si="67"/>
        <v>0</v>
      </c>
      <c r="AR134" s="462">
        <f t="shared" si="68"/>
        <v>0</v>
      </c>
      <c r="AS134" s="464">
        <f t="shared" si="69"/>
        <v>0</v>
      </c>
      <c r="AT134" s="470">
        <f>I134+AH134</f>
        <v>370020</v>
      </c>
      <c r="AU134" s="461">
        <f>J134+W134</f>
        <v>273223</v>
      </c>
      <c r="AV134" s="461">
        <f t="shared" si="124"/>
        <v>0</v>
      </c>
      <c r="AW134" s="461">
        <f t="shared" si="125"/>
        <v>92349</v>
      </c>
      <c r="AX134" s="461">
        <f t="shared" si="125"/>
        <v>2732</v>
      </c>
      <c r="AY134" s="461">
        <f>N134+AG134</f>
        <v>1716</v>
      </c>
      <c r="AZ134" s="462">
        <f>O134+AS134</f>
        <v>0.88</v>
      </c>
      <c r="BA134" s="462">
        <f t="shared" si="126"/>
        <v>0</v>
      </c>
      <c r="BB134" s="464">
        <f t="shared" si="126"/>
        <v>0.88</v>
      </c>
    </row>
    <row r="135" spans="1:54" ht="12.95" customHeight="1" x14ac:dyDescent="0.25">
      <c r="A135" s="300">
        <v>25</v>
      </c>
      <c r="B135" s="220">
        <v>5433</v>
      </c>
      <c r="C135" s="220">
        <v>600099253</v>
      </c>
      <c r="D135" s="301">
        <v>70695300</v>
      </c>
      <c r="E135" s="397" t="s">
        <v>516</v>
      </c>
      <c r="F135" s="408">
        <v>3143</v>
      </c>
      <c r="G135" s="343" t="s">
        <v>614</v>
      </c>
      <c r="H135" s="305" t="s">
        <v>276</v>
      </c>
      <c r="I135" s="463">
        <v>630470</v>
      </c>
      <c r="J135" s="458">
        <v>467708</v>
      </c>
      <c r="K135" s="458">
        <v>0</v>
      </c>
      <c r="L135" s="458">
        <v>158085</v>
      </c>
      <c r="M135" s="458">
        <v>4677</v>
      </c>
      <c r="N135" s="458">
        <v>0</v>
      </c>
      <c r="O135" s="459">
        <v>1</v>
      </c>
      <c r="P135" s="460">
        <v>1</v>
      </c>
      <c r="Q135" s="469">
        <v>0</v>
      </c>
      <c r="R135" s="471">
        <f t="shared" si="62"/>
        <v>0</v>
      </c>
      <c r="S135" s="461">
        <v>0</v>
      </c>
      <c r="T135" s="461">
        <v>0</v>
      </c>
      <c r="U135" s="461">
        <v>0</v>
      </c>
      <c r="V135" s="461">
        <v>0</v>
      </c>
      <c r="W135" s="461">
        <f t="shared" si="77"/>
        <v>0</v>
      </c>
      <c r="X135" s="461">
        <v>0</v>
      </c>
      <c r="Y135" s="461">
        <v>0</v>
      </c>
      <c r="Z135" s="461">
        <v>0</v>
      </c>
      <c r="AA135" s="461">
        <f t="shared" si="63"/>
        <v>0</v>
      </c>
      <c r="AB135" s="461">
        <f t="shared" si="64"/>
        <v>0</v>
      </c>
      <c r="AC135" s="69">
        <f t="shared" si="65"/>
        <v>0</v>
      </c>
      <c r="AD135" s="69">
        <f t="shared" si="66"/>
        <v>0</v>
      </c>
      <c r="AE135" s="461">
        <v>0</v>
      </c>
      <c r="AF135" s="461">
        <v>0</v>
      </c>
      <c r="AG135" s="461">
        <f t="shared" si="78"/>
        <v>0</v>
      </c>
      <c r="AH135" s="461">
        <f t="shared" si="79"/>
        <v>0</v>
      </c>
      <c r="AI135" s="462">
        <v>0</v>
      </c>
      <c r="AJ135" s="462">
        <v>0</v>
      </c>
      <c r="AK135" s="462">
        <v>0</v>
      </c>
      <c r="AL135" s="462">
        <v>0</v>
      </c>
      <c r="AM135" s="462">
        <v>0</v>
      </c>
      <c r="AN135" s="462">
        <v>0</v>
      </c>
      <c r="AO135" s="462">
        <v>0</v>
      </c>
      <c r="AP135" s="462">
        <v>0</v>
      </c>
      <c r="AQ135" s="462">
        <f t="shared" si="67"/>
        <v>0</v>
      </c>
      <c r="AR135" s="462">
        <f t="shared" si="68"/>
        <v>0</v>
      </c>
      <c r="AS135" s="464">
        <f t="shared" si="69"/>
        <v>0</v>
      </c>
      <c r="AT135" s="470">
        <f>I135+AH135</f>
        <v>630470</v>
      </c>
      <c r="AU135" s="461">
        <f>J135+W135</f>
        <v>467708</v>
      </c>
      <c r="AV135" s="461">
        <f t="shared" si="124"/>
        <v>0</v>
      </c>
      <c r="AW135" s="461">
        <f t="shared" si="125"/>
        <v>158085</v>
      </c>
      <c r="AX135" s="461">
        <f t="shared" si="125"/>
        <v>4677</v>
      </c>
      <c r="AY135" s="461">
        <f>N135+AG135</f>
        <v>0</v>
      </c>
      <c r="AZ135" s="462">
        <f>O135+AS135</f>
        <v>1</v>
      </c>
      <c r="BA135" s="462">
        <f t="shared" si="126"/>
        <v>1</v>
      </c>
      <c r="BB135" s="464">
        <f t="shared" si="126"/>
        <v>0</v>
      </c>
    </row>
    <row r="136" spans="1:54" ht="12.95" customHeight="1" x14ac:dyDescent="0.25">
      <c r="A136" s="300">
        <v>25</v>
      </c>
      <c r="B136" s="220">
        <v>5433</v>
      </c>
      <c r="C136" s="220">
        <v>600099253</v>
      </c>
      <c r="D136" s="301">
        <v>70695300</v>
      </c>
      <c r="E136" s="397" t="s">
        <v>516</v>
      </c>
      <c r="F136" s="408">
        <v>3143</v>
      </c>
      <c r="G136" s="343" t="s">
        <v>615</v>
      </c>
      <c r="H136" s="305" t="s">
        <v>277</v>
      </c>
      <c r="I136" s="463">
        <v>19058</v>
      </c>
      <c r="J136" s="458">
        <v>13617</v>
      </c>
      <c r="K136" s="458">
        <v>0</v>
      </c>
      <c r="L136" s="458">
        <v>4603</v>
      </c>
      <c r="M136" s="458">
        <v>136</v>
      </c>
      <c r="N136" s="458">
        <v>702</v>
      </c>
      <c r="O136" s="459">
        <v>0.05</v>
      </c>
      <c r="P136" s="460">
        <v>0</v>
      </c>
      <c r="Q136" s="469">
        <v>0.05</v>
      </c>
      <c r="R136" s="471">
        <f t="shared" si="62"/>
        <v>0</v>
      </c>
      <c r="S136" s="461">
        <v>0</v>
      </c>
      <c r="T136" s="461">
        <v>0</v>
      </c>
      <c r="U136" s="461">
        <v>0</v>
      </c>
      <c r="V136" s="461">
        <v>0</v>
      </c>
      <c r="W136" s="461">
        <f t="shared" si="77"/>
        <v>0</v>
      </c>
      <c r="X136" s="461">
        <v>0</v>
      </c>
      <c r="Y136" s="461">
        <v>0</v>
      </c>
      <c r="Z136" s="461">
        <v>0</v>
      </c>
      <c r="AA136" s="461">
        <f t="shared" si="63"/>
        <v>0</v>
      </c>
      <c r="AB136" s="461">
        <f t="shared" si="64"/>
        <v>0</v>
      </c>
      <c r="AC136" s="69">
        <f t="shared" si="65"/>
        <v>0</v>
      </c>
      <c r="AD136" s="69">
        <f t="shared" si="66"/>
        <v>0</v>
      </c>
      <c r="AE136" s="461">
        <v>0</v>
      </c>
      <c r="AF136" s="461">
        <v>0</v>
      </c>
      <c r="AG136" s="461">
        <f t="shared" si="78"/>
        <v>0</v>
      </c>
      <c r="AH136" s="461">
        <f t="shared" si="79"/>
        <v>0</v>
      </c>
      <c r="AI136" s="462">
        <v>0</v>
      </c>
      <c r="AJ136" s="462">
        <v>0</v>
      </c>
      <c r="AK136" s="462">
        <v>0</v>
      </c>
      <c r="AL136" s="462">
        <v>0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si="67"/>
        <v>0</v>
      </c>
      <c r="AR136" s="462">
        <f t="shared" si="68"/>
        <v>0</v>
      </c>
      <c r="AS136" s="464">
        <f t="shared" si="69"/>
        <v>0</v>
      </c>
      <c r="AT136" s="470">
        <f>I136+AH136</f>
        <v>19058</v>
      </c>
      <c r="AU136" s="461">
        <f>J136+W136</f>
        <v>13617</v>
      </c>
      <c r="AV136" s="461">
        <f t="shared" si="124"/>
        <v>0</v>
      </c>
      <c r="AW136" s="461">
        <f t="shared" si="125"/>
        <v>4603</v>
      </c>
      <c r="AX136" s="461">
        <f t="shared" si="125"/>
        <v>136</v>
      </c>
      <c r="AY136" s="461">
        <f>N136+AG136</f>
        <v>702</v>
      </c>
      <c r="AZ136" s="462">
        <f>O136+AS136</f>
        <v>0.05</v>
      </c>
      <c r="BA136" s="462">
        <f t="shared" si="126"/>
        <v>0</v>
      </c>
      <c r="BB136" s="464">
        <f t="shared" si="126"/>
        <v>0.05</v>
      </c>
    </row>
    <row r="137" spans="1:54" ht="12.95" customHeight="1" x14ac:dyDescent="0.25">
      <c r="A137" s="221">
        <v>25</v>
      </c>
      <c r="B137" s="46">
        <v>5433</v>
      </c>
      <c r="C137" s="46">
        <v>600099253</v>
      </c>
      <c r="D137" s="46">
        <v>70695300</v>
      </c>
      <c r="E137" s="409" t="s">
        <v>517</v>
      </c>
      <c r="F137" s="410"/>
      <c r="G137" s="409"/>
      <c r="H137" s="411"/>
      <c r="I137" s="537">
        <v>4356996</v>
      </c>
      <c r="J137" s="533">
        <v>3190952</v>
      </c>
      <c r="K137" s="533">
        <v>0</v>
      </c>
      <c r="L137" s="533">
        <v>1078542</v>
      </c>
      <c r="M137" s="533">
        <v>31909</v>
      </c>
      <c r="N137" s="533">
        <v>55593</v>
      </c>
      <c r="O137" s="534">
        <v>6.2069999999999999</v>
      </c>
      <c r="P137" s="534">
        <v>4.4091000000000005</v>
      </c>
      <c r="Q137" s="727">
        <v>1.7979000000000001</v>
      </c>
      <c r="R137" s="537">
        <f t="shared" ref="R137:BB137" si="127">SUM(R132:R136)</f>
        <v>0</v>
      </c>
      <c r="S137" s="533">
        <f t="shared" si="127"/>
        <v>0</v>
      </c>
      <c r="T137" s="533">
        <f t="shared" si="127"/>
        <v>0</v>
      </c>
      <c r="U137" s="533">
        <f t="shared" si="127"/>
        <v>0</v>
      </c>
      <c r="V137" s="533">
        <f t="shared" si="127"/>
        <v>0</v>
      </c>
      <c r="W137" s="533">
        <f t="shared" si="127"/>
        <v>0</v>
      </c>
      <c r="X137" s="533">
        <f t="shared" si="127"/>
        <v>0</v>
      </c>
      <c r="Y137" s="533">
        <f t="shared" si="127"/>
        <v>0</v>
      </c>
      <c r="Z137" s="533">
        <f t="shared" si="127"/>
        <v>0</v>
      </c>
      <c r="AA137" s="533">
        <f t="shared" si="127"/>
        <v>0</v>
      </c>
      <c r="AB137" s="533">
        <f t="shared" si="127"/>
        <v>0</v>
      </c>
      <c r="AC137" s="533">
        <f t="shared" si="127"/>
        <v>0</v>
      </c>
      <c r="AD137" s="533">
        <f t="shared" si="127"/>
        <v>0</v>
      </c>
      <c r="AE137" s="533">
        <f t="shared" si="127"/>
        <v>0</v>
      </c>
      <c r="AF137" s="533">
        <f t="shared" si="127"/>
        <v>0</v>
      </c>
      <c r="AG137" s="533">
        <f t="shared" si="127"/>
        <v>0</v>
      </c>
      <c r="AH137" s="533">
        <f t="shared" si="127"/>
        <v>0</v>
      </c>
      <c r="AI137" s="534">
        <f t="shared" si="127"/>
        <v>0</v>
      </c>
      <c r="AJ137" s="534">
        <f t="shared" si="127"/>
        <v>0</v>
      </c>
      <c r="AK137" s="534">
        <f t="shared" si="127"/>
        <v>0</v>
      </c>
      <c r="AL137" s="534">
        <f t="shared" si="127"/>
        <v>0</v>
      </c>
      <c r="AM137" s="534">
        <f t="shared" si="127"/>
        <v>0</v>
      </c>
      <c r="AN137" s="534">
        <f t="shared" si="127"/>
        <v>0</v>
      </c>
      <c r="AO137" s="534">
        <f t="shared" si="127"/>
        <v>0</v>
      </c>
      <c r="AP137" s="534">
        <f t="shared" si="127"/>
        <v>0</v>
      </c>
      <c r="AQ137" s="534">
        <f t="shared" si="127"/>
        <v>0</v>
      </c>
      <c r="AR137" s="534">
        <f t="shared" si="127"/>
        <v>0</v>
      </c>
      <c r="AS137" s="299">
        <f t="shared" si="127"/>
        <v>0</v>
      </c>
      <c r="AT137" s="539">
        <f t="shared" si="127"/>
        <v>4356996</v>
      </c>
      <c r="AU137" s="533">
        <f t="shared" si="127"/>
        <v>3190952</v>
      </c>
      <c r="AV137" s="533">
        <f t="shared" si="127"/>
        <v>0</v>
      </c>
      <c r="AW137" s="533">
        <f t="shared" si="127"/>
        <v>1078542</v>
      </c>
      <c r="AX137" s="533">
        <f t="shared" si="127"/>
        <v>31909</v>
      </c>
      <c r="AY137" s="533">
        <f t="shared" si="127"/>
        <v>55593</v>
      </c>
      <c r="AZ137" s="534">
        <f t="shared" si="127"/>
        <v>6.2069999999999999</v>
      </c>
      <c r="BA137" s="534">
        <f t="shared" si="127"/>
        <v>4.4091000000000005</v>
      </c>
      <c r="BB137" s="299">
        <f t="shared" si="127"/>
        <v>1.7979000000000001</v>
      </c>
    </row>
    <row r="138" spans="1:54" ht="12.95" customHeight="1" x14ac:dyDescent="0.25">
      <c r="A138" s="300">
        <v>26</v>
      </c>
      <c r="B138" s="220">
        <v>5486</v>
      </c>
      <c r="C138" s="220">
        <v>600098711</v>
      </c>
      <c r="D138" s="301">
        <v>72744022</v>
      </c>
      <c r="E138" s="398" t="s">
        <v>518</v>
      </c>
      <c r="F138" s="220">
        <v>3111</v>
      </c>
      <c r="G138" s="399" t="s">
        <v>320</v>
      </c>
      <c r="H138" s="305" t="s">
        <v>276</v>
      </c>
      <c r="I138" s="463">
        <v>2075442</v>
      </c>
      <c r="J138" s="458">
        <v>1532523</v>
      </c>
      <c r="K138" s="458">
        <v>0</v>
      </c>
      <c r="L138" s="458">
        <v>517993</v>
      </c>
      <c r="M138" s="458">
        <v>15326</v>
      </c>
      <c r="N138" s="458">
        <v>9600</v>
      </c>
      <c r="O138" s="459">
        <v>3.1402999999999999</v>
      </c>
      <c r="P138" s="460">
        <v>2.2902999999999998</v>
      </c>
      <c r="Q138" s="469">
        <v>0.85000000000000009</v>
      </c>
      <c r="R138" s="471">
        <f t="shared" si="62"/>
        <v>0</v>
      </c>
      <c r="S138" s="461">
        <v>0</v>
      </c>
      <c r="T138" s="461">
        <v>0</v>
      </c>
      <c r="U138" s="461">
        <v>0</v>
      </c>
      <c r="V138" s="461">
        <v>0</v>
      </c>
      <c r="W138" s="461">
        <f t="shared" si="77"/>
        <v>0</v>
      </c>
      <c r="X138" s="461">
        <v>0</v>
      </c>
      <c r="Y138" s="461">
        <v>0</v>
      </c>
      <c r="Z138" s="461">
        <v>0</v>
      </c>
      <c r="AA138" s="461">
        <f t="shared" si="63"/>
        <v>0</v>
      </c>
      <c r="AB138" s="461">
        <f t="shared" si="64"/>
        <v>0</v>
      </c>
      <c r="AC138" s="69">
        <f t="shared" si="65"/>
        <v>0</v>
      </c>
      <c r="AD138" s="69">
        <f t="shared" si="66"/>
        <v>0</v>
      </c>
      <c r="AE138" s="461">
        <v>0</v>
      </c>
      <c r="AF138" s="461">
        <v>0</v>
      </c>
      <c r="AG138" s="461">
        <f t="shared" si="78"/>
        <v>0</v>
      </c>
      <c r="AH138" s="461">
        <f t="shared" si="79"/>
        <v>0</v>
      </c>
      <c r="AI138" s="462">
        <v>0</v>
      </c>
      <c r="AJ138" s="462">
        <v>0</v>
      </c>
      <c r="AK138" s="462">
        <v>0</v>
      </c>
      <c r="AL138" s="462">
        <v>0</v>
      </c>
      <c r="AM138" s="462">
        <v>0</v>
      </c>
      <c r="AN138" s="462">
        <v>0</v>
      </c>
      <c r="AO138" s="462">
        <v>0</v>
      </c>
      <c r="AP138" s="462">
        <v>0</v>
      </c>
      <c r="AQ138" s="462">
        <f t="shared" si="67"/>
        <v>0</v>
      </c>
      <c r="AR138" s="462">
        <f t="shared" si="68"/>
        <v>0</v>
      </c>
      <c r="AS138" s="464">
        <f t="shared" si="69"/>
        <v>0</v>
      </c>
      <c r="AT138" s="470">
        <f>I138+AH138</f>
        <v>2075442</v>
      </c>
      <c r="AU138" s="461">
        <f>J138+W138</f>
        <v>1532523</v>
      </c>
      <c r="AV138" s="461">
        <f t="shared" ref="AV138:AV139" si="128">K138+AA138</f>
        <v>0</v>
      </c>
      <c r="AW138" s="461">
        <f>L138+AC138</f>
        <v>517993</v>
      </c>
      <c r="AX138" s="461">
        <f>M138+AD138</f>
        <v>15326</v>
      </c>
      <c r="AY138" s="461">
        <f>N138+AG138</f>
        <v>9600</v>
      </c>
      <c r="AZ138" s="462">
        <f>O138+AS138</f>
        <v>3.1402999999999999</v>
      </c>
      <c r="BA138" s="462">
        <f>P138+AQ138</f>
        <v>2.2902999999999998</v>
      </c>
      <c r="BB138" s="464">
        <f>Q138+AR138</f>
        <v>0.85000000000000009</v>
      </c>
    </row>
    <row r="139" spans="1:54" ht="12.95" customHeight="1" x14ac:dyDescent="0.25">
      <c r="A139" s="300">
        <v>26</v>
      </c>
      <c r="B139" s="220">
        <v>5486</v>
      </c>
      <c r="C139" s="220">
        <v>600098711</v>
      </c>
      <c r="D139" s="301">
        <v>72744022</v>
      </c>
      <c r="E139" s="398" t="s">
        <v>518</v>
      </c>
      <c r="F139" s="220">
        <v>3141</v>
      </c>
      <c r="G139" s="399" t="s">
        <v>310</v>
      </c>
      <c r="H139" s="305" t="s">
        <v>277</v>
      </c>
      <c r="I139" s="463">
        <v>382208</v>
      </c>
      <c r="J139" s="458">
        <v>282611</v>
      </c>
      <c r="K139" s="458">
        <v>0</v>
      </c>
      <c r="L139" s="458">
        <v>95523</v>
      </c>
      <c r="M139" s="458">
        <v>2826</v>
      </c>
      <c r="N139" s="458">
        <v>1248</v>
      </c>
      <c r="O139" s="459">
        <v>0.91</v>
      </c>
      <c r="P139" s="460">
        <v>0</v>
      </c>
      <c r="Q139" s="469">
        <v>0.91</v>
      </c>
      <c r="R139" s="471">
        <f t="shared" si="62"/>
        <v>0</v>
      </c>
      <c r="S139" s="461">
        <v>0</v>
      </c>
      <c r="T139" s="461">
        <v>0</v>
      </c>
      <c r="U139" s="461">
        <v>0</v>
      </c>
      <c r="V139" s="461">
        <v>0</v>
      </c>
      <c r="W139" s="461">
        <f t="shared" si="77"/>
        <v>0</v>
      </c>
      <c r="X139" s="461">
        <v>0</v>
      </c>
      <c r="Y139" s="461">
        <v>0</v>
      </c>
      <c r="Z139" s="461">
        <v>0</v>
      </c>
      <c r="AA139" s="461">
        <f t="shared" si="63"/>
        <v>0</v>
      </c>
      <c r="AB139" s="461">
        <f t="shared" si="64"/>
        <v>0</v>
      </c>
      <c r="AC139" s="69">
        <f t="shared" si="65"/>
        <v>0</v>
      </c>
      <c r="AD139" s="69">
        <f t="shared" si="66"/>
        <v>0</v>
      </c>
      <c r="AE139" s="461">
        <v>0</v>
      </c>
      <c r="AF139" s="461">
        <v>0</v>
      </c>
      <c r="AG139" s="461">
        <f t="shared" si="78"/>
        <v>0</v>
      </c>
      <c r="AH139" s="461">
        <f t="shared" si="79"/>
        <v>0</v>
      </c>
      <c r="AI139" s="462">
        <v>0</v>
      </c>
      <c r="AJ139" s="462">
        <v>0</v>
      </c>
      <c r="AK139" s="462">
        <v>0</v>
      </c>
      <c r="AL139" s="462">
        <v>0</v>
      </c>
      <c r="AM139" s="462">
        <v>0</v>
      </c>
      <c r="AN139" s="462">
        <v>0</v>
      </c>
      <c r="AO139" s="462">
        <v>0</v>
      </c>
      <c r="AP139" s="462">
        <v>0</v>
      </c>
      <c r="AQ139" s="462">
        <f t="shared" si="67"/>
        <v>0</v>
      </c>
      <c r="AR139" s="462">
        <f t="shared" si="68"/>
        <v>0</v>
      </c>
      <c r="AS139" s="464">
        <f t="shared" si="69"/>
        <v>0</v>
      </c>
      <c r="AT139" s="470">
        <f>I139+AH139</f>
        <v>382208</v>
      </c>
      <c r="AU139" s="461">
        <f>J139+W139</f>
        <v>282611</v>
      </c>
      <c r="AV139" s="461">
        <f t="shared" si="128"/>
        <v>0</v>
      </c>
      <c r="AW139" s="461">
        <f>L139+AC139</f>
        <v>95523</v>
      </c>
      <c r="AX139" s="461">
        <f>M139+AD139</f>
        <v>2826</v>
      </c>
      <c r="AY139" s="461">
        <f>N139+AG139</f>
        <v>1248</v>
      </c>
      <c r="AZ139" s="462">
        <f>O139+AS139</f>
        <v>0.91</v>
      </c>
      <c r="BA139" s="462">
        <f>P139+AQ139</f>
        <v>0</v>
      </c>
      <c r="BB139" s="464">
        <f>Q139+AR139</f>
        <v>0.91</v>
      </c>
    </row>
    <row r="140" spans="1:54" ht="12.95" customHeight="1" x14ac:dyDescent="0.25">
      <c r="A140" s="221">
        <v>26</v>
      </c>
      <c r="B140" s="46">
        <v>5486</v>
      </c>
      <c r="C140" s="46">
        <v>600098711</v>
      </c>
      <c r="D140" s="46">
        <v>72744022</v>
      </c>
      <c r="E140" s="400" t="s">
        <v>519</v>
      </c>
      <c r="F140" s="46"/>
      <c r="G140" s="400"/>
      <c r="H140" s="186"/>
      <c r="I140" s="576">
        <v>2457650</v>
      </c>
      <c r="J140" s="573">
        <v>1815134</v>
      </c>
      <c r="K140" s="573">
        <v>0</v>
      </c>
      <c r="L140" s="573">
        <v>613516</v>
      </c>
      <c r="M140" s="573">
        <v>18152</v>
      </c>
      <c r="N140" s="573">
        <v>10848</v>
      </c>
      <c r="O140" s="574">
        <v>4.0503</v>
      </c>
      <c r="P140" s="574">
        <v>2.2902999999999998</v>
      </c>
      <c r="Q140" s="768">
        <v>1.7600000000000002</v>
      </c>
      <c r="R140" s="576">
        <f t="shared" ref="R140:BB140" si="129">SUM(R138:R139)</f>
        <v>0</v>
      </c>
      <c r="S140" s="573">
        <f t="shared" si="129"/>
        <v>0</v>
      </c>
      <c r="T140" s="573">
        <f t="shared" si="129"/>
        <v>0</v>
      </c>
      <c r="U140" s="573">
        <f t="shared" si="129"/>
        <v>0</v>
      </c>
      <c r="V140" s="573">
        <f t="shared" si="129"/>
        <v>0</v>
      </c>
      <c r="W140" s="573">
        <f t="shared" si="129"/>
        <v>0</v>
      </c>
      <c r="X140" s="573">
        <f t="shared" si="129"/>
        <v>0</v>
      </c>
      <c r="Y140" s="573">
        <f t="shared" si="129"/>
        <v>0</v>
      </c>
      <c r="Z140" s="573">
        <f t="shared" si="129"/>
        <v>0</v>
      </c>
      <c r="AA140" s="573">
        <f t="shared" si="129"/>
        <v>0</v>
      </c>
      <c r="AB140" s="573">
        <f t="shared" si="129"/>
        <v>0</v>
      </c>
      <c r="AC140" s="573">
        <f t="shared" si="129"/>
        <v>0</v>
      </c>
      <c r="AD140" s="573">
        <f t="shared" si="129"/>
        <v>0</v>
      </c>
      <c r="AE140" s="573">
        <f t="shared" si="129"/>
        <v>0</v>
      </c>
      <c r="AF140" s="573">
        <f t="shared" si="129"/>
        <v>0</v>
      </c>
      <c r="AG140" s="573">
        <f t="shared" si="129"/>
        <v>0</v>
      </c>
      <c r="AH140" s="573">
        <f t="shared" si="129"/>
        <v>0</v>
      </c>
      <c r="AI140" s="574">
        <f t="shared" si="129"/>
        <v>0</v>
      </c>
      <c r="AJ140" s="574">
        <f t="shared" si="129"/>
        <v>0</v>
      </c>
      <c r="AK140" s="574">
        <f t="shared" si="129"/>
        <v>0</v>
      </c>
      <c r="AL140" s="574">
        <f t="shared" si="129"/>
        <v>0</v>
      </c>
      <c r="AM140" s="574">
        <f t="shared" si="129"/>
        <v>0</v>
      </c>
      <c r="AN140" s="574">
        <f t="shared" si="129"/>
        <v>0</v>
      </c>
      <c r="AO140" s="574">
        <f t="shared" si="129"/>
        <v>0</v>
      </c>
      <c r="AP140" s="574">
        <f t="shared" si="129"/>
        <v>0</v>
      </c>
      <c r="AQ140" s="574">
        <f t="shared" si="129"/>
        <v>0</v>
      </c>
      <c r="AR140" s="574">
        <f t="shared" si="129"/>
        <v>0</v>
      </c>
      <c r="AS140" s="405">
        <f t="shared" si="129"/>
        <v>0</v>
      </c>
      <c r="AT140" s="578">
        <f t="shared" si="129"/>
        <v>2457650</v>
      </c>
      <c r="AU140" s="573">
        <f t="shared" si="129"/>
        <v>1815134</v>
      </c>
      <c r="AV140" s="573">
        <f t="shared" si="129"/>
        <v>0</v>
      </c>
      <c r="AW140" s="573">
        <f t="shared" si="129"/>
        <v>613516</v>
      </c>
      <c r="AX140" s="573">
        <f t="shared" si="129"/>
        <v>18152</v>
      </c>
      <c r="AY140" s="573">
        <f t="shared" si="129"/>
        <v>10848</v>
      </c>
      <c r="AZ140" s="574">
        <f t="shared" si="129"/>
        <v>4.0503</v>
      </c>
      <c r="BA140" s="574">
        <f t="shared" si="129"/>
        <v>2.2902999999999998</v>
      </c>
      <c r="BB140" s="405">
        <f t="shared" si="129"/>
        <v>1.7600000000000002</v>
      </c>
    </row>
    <row r="141" spans="1:54" ht="12.95" customHeight="1" x14ac:dyDescent="0.25">
      <c r="A141" s="300">
        <v>27</v>
      </c>
      <c r="B141" s="402">
        <v>2440</v>
      </c>
      <c r="C141" s="402">
        <v>600079392</v>
      </c>
      <c r="D141" s="301">
        <v>70981183</v>
      </c>
      <c r="E141" s="398" t="s">
        <v>520</v>
      </c>
      <c r="F141" s="220">
        <v>3111</v>
      </c>
      <c r="G141" s="399" t="s">
        <v>320</v>
      </c>
      <c r="H141" s="305" t="s">
        <v>276</v>
      </c>
      <c r="I141" s="463">
        <v>2430613</v>
      </c>
      <c r="J141" s="458">
        <v>1680475</v>
      </c>
      <c r="K141" s="458">
        <v>114000</v>
      </c>
      <c r="L141" s="458">
        <v>606533</v>
      </c>
      <c r="M141" s="458">
        <v>16805</v>
      </c>
      <c r="N141" s="458">
        <v>12800</v>
      </c>
      <c r="O141" s="459">
        <v>3.72</v>
      </c>
      <c r="P141" s="460">
        <v>3</v>
      </c>
      <c r="Q141" s="469">
        <v>0.72000000000000008</v>
      </c>
      <c r="R141" s="471">
        <f t="shared" si="62"/>
        <v>9500</v>
      </c>
      <c r="S141" s="461">
        <v>0</v>
      </c>
      <c r="T141" s="461">
        <v>0</v>
      </c>
      <c r="U141" s="461">
        <v>0</v>
      </c>
      <c r="V141" s="461">
        <v>0</v>
      </c>
      <c r="W141" s="461">
        <f t="shared" si="77"/>
        <v>9500</v>
      </c>
      <c r="X141" s="461">
        <v>-9500</v>
      </c>
      <c r="Y141" s="461">
        <v>0</v>
      </c>
      <c r="Z141" s="461">
        <v>0</v>
      </c>
      <c r="AA141" s="461">
        <f t="shared" si="63"/>
        <v>-9500</v>
      </c>
      <c r="AB141" s="461">
        <f t="shared" si="64"/>
        <v>0</v>
      </c>
      <c r="AC141" s="69">
        <f t="shared" si="65"/>
        <v>0</v>
      </c>
      <c r="AD141" s="69">
        <f t="shared" si="66"/>
        <v>95</v>
      </c>
      <c r="AE141" s="461">
        <v>0</v>
      </c>
      <c r="AF141" s="461">
        <v>0</v>
      </c>
      <c r="AG141" s="461">
        <f t="shared" si="78"/>
        <v>0</v>
      </c>
      <c r="AH141" s="461">
        <f t="shared" si="79"/>
        <v>95</v>
      </c>
      <c r="AI141" s="462">
        <v>0</v>
      </c>
      <c r="AJ141" s="462">
        <v>0</v>
      </c>
      <c r="AK141" s="462">
        <v>0</v>
      </c>
      <c r="AL141" s="462">
        <v>0</v>
      </c>
      <c r="AM141" s="462">
        <v>0</v>
      </c>
      <c r="AN141" s="462">
        <v>0</v>
      </c>
      <c r="AO141" s="462">
        <v>0</v>
      </c>
      <c r="AP141" s="462">
        <v>0</v>
      </c>
      <c r="AQ141" s="462">
        <f t="shared" si="67"/>
        <v>0</v>
      </c>
      <c r="AR141" s="462">
        <f t="shared" si="68"/>
        <v>0</v>
      </c>
      <c r="AS141" s="464">
        <f t="shared" si="69"/>
        <v>0</v>
      </c>
      <c r="AT141" s="470">
        <f>I141+AH141</f>
        <v>2430708</v>
      </c>
      <c r="AU141" s="461">
        <f>J141+W141</f>
        <v>1689975</v>
      </c>
      <c r="AV141" s="461">
        <f t="shared" ref="AV141:AV142" si="130">K141+AA141</f>
        <v>104500</v>
      </c>
      <c r="AW141" s="461">
        <f>L141+AC141</f>
        <v>606533</v>
      </c>
      <c r="AX141" s="461">
        <f>M141+AD141</f>
        <v>16900</v>
      </c>
      <c r="AY141" s="461">
        <f>N141+AG141</f>
        <v>12800</v>
      </c>
      <c r="AZ141" s="462">
        <f>O141+AS141</f>
        <v>3.72</v>
      </c>
      <c r="BA141" s="462">
        <f>P141+AQ141</f>
        <v>3</v>
      </c>
      <c r="BB141" s="464">
        <f>Q141+AR141</f>
        <v>0.72000000000000008</v>
      </c>
    </row>
    <row r="142" spans="1:54" ht="12.95" customHeight="1" x14ac:dyDescent="0.25">
      <c r="A142" s="300">
        <v>27</v>
      </c>
      <c r="B142" s="220">
        <v>2440</v>
      </c>
      <c r="C142" s="220">
        <v>600079392</v>
      </c>
      <c r="D142" s="301">
        <v>70981183</v>
      </c>
      <c r="E142" s="398" t="s">
        <v>520</v>
      </c>
      <c r="F142" s="220">
        <v>3141</v>
      </c>
      <c r="G142" s="399" t="s">
        <v>310</v>
      </c>
      <c r="H142" s="305" t="s">
        <v>277</v>
      </c>
      <c r="I142" s="463">
        <v>474158</v>
      </c>
      <c r="J142" s="458">
        <v>350515</v>
      </c>
      <c r="K142" s="458">
        <v>0</v>
      </c>
      <c r="L142" s="458">
        <v>118474</v>
      </c>
      <c r="M142" s="458">
        <v>3505</v>
      </c>
      <c r="N142" s="458">
        <v>1664</v>
      </c>
      <c r="O142" s="459">
        <v>1.1299999999999999</v>
      </c>
      <c r="P142" s="460">
        <v>0</v>
      </c>
      <c r="Q142" s="469">
        <v>1.1299999999999999</v>
      </c>
      <c r="R142" s="471">
        <f t="shared" si="62"/>
        <v>0</v>
      </c>
      <c r="S142" s="461">
        <v>0</v>
      </c>
      <c r="T142" s="461">
        <v>0</v>
      </c>
      <c r="U142" s="461">
        <v>0</v>
      </c>
      <c r="V142" s="461">
        <v>0</v>
      </c>
      <c r="W142" s="461">
        <f t="shared" si="77"/>
        <v>0</v>
      </c>
      <c r="X142" s="461">
        <v>0</v>
      </c>
      <c r="Y142" s="461">
        <v>0</v>
      </c>
      <c r="Z142" s="461">
        <v>0</v>
      </c>
      <c r="AA142" s="461">
        <f t="shared" si="63"/>
        <v>0</v>
      </c>
      <c r="AB142" s="461">
        <f t="shared" si="64"/>
        <v>0</v>
      </c>
      <c r="AC142" s="69">
        <f t="shared" si="65"/>
        <v>0</v>
      </c>
      <c r="AD142" s="69">
        <f t="shared" si="66"/>
        <v>0</v>
      </c>
      <c r="AE142" s="461">
        <v>0</v>
      </c>
      <c r="AF142" s="461">
        <v>0</v>
      </c>
      <c r="AG142" s="461">
        <f t="shared" si="78"/>
        <v>0</v>
      </c>
      <c r="AH142" s="461">
        <f t="shared" si="79"/>
        <v>0</v>
      </c>
      <c r="AI142" s="462">
        <v>0</v>
      </c>
      <c r="AJ142" s="462">
        <v>0</v>
      </c>
      <c r="AK142" s="462">
        <v>0</v>
      </c>
      <c r="AL142" s="462">
        <v>0</v>
      </c>
      <c r="AM142" s="462">
        <v>0</v>
      </c>
      <c r="AN142" s="462">
        <v>0</v>
      </c>
      <c r="AO142" s="462">
        <v>0</v>
      </c>
      <c r="AP142" s="462">
        <v>0</v>
      </c>
      <c r="AQ142" s="462">
        <f t="shared" si="67"/>
        <v>0</v>
      </c>
      <c r="AR142" s="462">
        <f t="shared" si="68"/>
        <v>0</v>
      </c>
      <c r="AS142" s="464">
        <f t="shared" si="69"/>
        <v>0</v>
      </c>
      <c r="AT142" s="470">
        <f>I142+AH142</f>
        <v>474158</v>
      </c>
      <c r="AU142" s="461">
        <f>J142+W142</f>
        <v>350515</v>
      </c>
      <c r="AV142" s="461">
        <f t="shared" si="130"/>
        <v>0</v>
      </c>
      <c r="AW142" s="461">
        <f>L142+AC142</f>
        <v>118474</v>
      </c>
      <c r="AX142" s="461">
        <f>M142+AD142</f>
        <v>3505</v>
      </c>
      <c r="AY142" s="461">
        <f>N142+AG142</f>
        <v>1664</v>
      </c>
      <c r="AZ142" s="462">
        <f>O142+AS142</f>
        <v>1.1299999999999999</v>
      </c>
      <c r="BA142" s="462">
        <f>P142+AQ142</f>
        <v>0</v>
      </c>
      <c r="BB142" s="464">
        <f>Q142+AR142</f>
        <v>1.1299999999999999</v>
      </c>
    </row>
    <row r="143" spans="1:54" ht="12.95" customHeight="1" x14ac:dyDescent="0.25">
      <c r="A143" s="221">
        <v>27</v>
      </c>
      <c r="B143" s="46">
        <v>2440</v>
      </c>
      <c r="C143" s="46">
        <v>600079392</v>
      </c>
      <c r="D143" s="46">
        <v>70981183</v>
      </c>
      <c r="E143" s="400" t="s">
        <v>521</v>
      </c>
      <c r="F143" s="46"/>
      <c r="G143" s="400"/>
      <c r="H143" s="186"/>
      <c r="I143" s="576">
        <v>2904771</v>
      </c>
      <c r="J143" s="573">
        <v>2030990</v>
      </c>
      <c r="K143" s="573">
        <v>114000</v>
      </c>
      <c r="L143" s="573">
        <v>725007</v>
      </c>
      <c r="M143" s="573">
        <v>20310</v>
      </c>
      <c r="N143" s="573">
        <v>14464</v>
      </c>
      <c r="O143" s="574">
        <v>4.8499999999999996</v>
      </c>
      <c r="P143" s="574">
        <v>3</v>
      </c>
      <c r="Q143" s="768">
        <v>1.85</v>
      </c>
      <c r="R143" s="576">
        <f t="shared" ref="R143:BB143" si="131">SUM(R141:R142)</f>
        <v>9500</v>
      </c>
      <c r="S143" s="573">
        <f t="shared" si="131"/>
        <v>0</v>
      </c>
      <c r="T143" s="573">
        <f t="shared" si="131"/>
        <v>0</v>
      </c>
      <c r="U143" s="573">
        <f t="shared" si="131"/>
        <v>0</v>
      </c>
      <c r="V143" s="573">
        <f t="shared" si="131"/>
        <v>0</v>
      </c>
      <c r="W143" s="573">
        <f t="shared" si="131"/>
        <v>9500</v>
      </c>
      <c r="X143" s="573">
        <f t="shared" si="131"/>
        <v>-9500</v>
      </c>
      <c r="Y143" s="573">
        <f t="shared" si="131"/>
        <v>0</v>
      </c>
      <c r="Z143" s="573">
        <f t="shared" si="131"/>
        <v>0</v>
      </c>
      <c r="AA143" s="573">
        <f t="shared" si="131"/>
        <v>-9500</v>
      </c>
      <c r="AB143" s="573">
        <f t="shared" si="131"/>
        <v>0</v>
      </c>
      <c r="AC143" s="573">
        <f t="shared" si="131"/>
        <v>0</v>
      </c>
      <c r="AD143" s="573">
        <f t="shared" si="131"/>
        <v>95</v>
      </c>
      <c r="AE143" s="573">
        <f t="shared" si="131"/>
        <v>0</v>
      </c>
      <c r="AF143" s="573">
        <f t="shared" si="131"/>
        <v>0</v>
      </c>
      <c r="AG143" s="573">
        <f t="shared" si="131"/>
        <v>0</v>
      </c>
      <c r="AH143" s="573">
        <f t="shared" si="131"/>
        <v>95</v>
      </c>
      <c r="AI143" s="574">
        <f t="shared" si="131"/>
        <v>0</v>
      </c>
      <c r="AJ143" s="574">
        <f t="shared" si="131"/>
        <v>0</v>
      </c>
      <c r="AK143" s="574">
        <f t="shared" si="131"/>
        <v>0</v>
      </c>
      <c r="AL143" s="574">
        <f t="shared" si="131"/>
        <v>0</v>
      </c>
      <c r="AM143" s="574">
        <f t="shared" si="131"/>
        <v>0</v>
      </c>
      <c r="AN143" s="574">
        <f t="shared" si="131"/>
        <v>0</v>
      </c>
      <c r="AO143" s="574">
        <f t="shared" si="131"/>
        <v>0</v>
      </c>
      <c r="AP143" s="574">
        <f t="shared" si="131"/>
        <v>0</v>
      </c>
      <c r="AQ143" s="574">
        <f t="shared" si="131"/>
        <v>0</v>
      </c>
      <c r="AR143" s="574">
        <f t="shared" si="131"/>
        <v>0</v>
      </c>
      <c r="AS143" s="405">
        <f t="shared" si="131"/>
        <v>0</v>
      </c>
      <c r="AT143" s="578">
        <f t="shared" si="131"/>
        <v>2904866</v>
      </c>
      <c r="AU143" s="573">
        <f t="shared" si="131"/>
        <v>2040490</v>
      </c>
      <c r="AV143" s="573">
        <f t="shared" si="131"/>
        <v>104500</v>
      </c>
      <c r="AW143" s="573">
        <f t="shared" si="131"/>
        <v>725007</v>
      </c>
      <c r="AX143" s="573">
        <f t="shared" si="131"/>
        <v>20405</v>
      </c>
      <c r="AY143" s="573">
        <f t="shared" si="131"/>
        <v>14464</v>
      </c>
      <c r="AZ143" s="574">
        <f t="shared" si="131"/>
        <v>4.8499999999999996</v>
      </c>
      <c r="BA143" s="574">
        <f t="shared" si="131"/>
        <v>3</v>
      </c>
      <c r="BB143" s="405">
        <f t="shared" si="131"/>
        <v>1.85</v>
      </c>
    </row>
    <row r="144" spans="1:54" ht="12.95" customHeight="1" x14ac:dyDescent="0.25">
      <c r="A144" s="300">
        <v>28</v>
      </c>
      <c r="B144" s="396">
        <v>2303</v>
      </c>
      <c r="C144" s="396">
        <v>600080048</v>
      </c>
      <c r="D144" s="301">
        <v>72743689</v>
      </c>
      <c r="E144" s="397" t="s">
        <v>522</v>
      </c>
      <c r="F144" s="396">
        <v>3111</v>
      </c>
      <c r="G144" s="399" t="s">
        <v>320</v>
      </c>
      <c r="H144" s="305" t="s">
        <v>276</v>
      </c>
      <c r="I144" s="463">
        <v>3218310</v>
      </c>
      <c r="J144" s="458">
        <v>2324785</v>
      </c>
      <c r="K144" s="458">
        <v>50000</v>
      </c>
      <c r="L144" s="458">
        <v>802677</v>
      </c>
      <c r="M144" s="458">
        <v>23248</v>
      </c>
      <c r="N144" s="458">
        <v>17600</v>
      </c>
      <c r="O144" s="459">
        <v>4.7</v>
      </c>
      <c r="P144" s="460">
        <v>3.9</v>
      </c>
      <c r="Q144" s="469">
        <v>0.8</v>
      </c>
      <c r="R144" s="471">
        <f t="shared" ref="R144:R202" si="132">X144*-1</f>
        <v>20000</v>
      </c>
      <c r="S144" s="461">
        <v>0</v>
      </c>
      <c r="T144" s="461">
        <v>0</v>
      </c>
      <c r="U144" s="461">
        <v>0</v>
      </c>
      <c r="V144" s="461">
        <v>0</v>
      </c>
      <c r="W144" s="461">
        <f t="shared" ref="W144:W202" si="133">SUM(R144:V144)</f>
        <v>20000</v>
      </c>
      <c r="X144" s="461">
        <v>-20000</v>
      </c>
      <c r="Y144" s="461">
        <v>0</v>
      </c>
      <c r="Z144" s="461">
        <v>0</v>
      </c>
      <c r="AA144" s="461">
        <f t="shared" ref="AA144:AA202" si="134">SUM(X144:Z144)</f>
        <v>-20000</v>
      </c>
      <c r="AB144" s="461">
        <f t="shared" ref="AB144:AB202" si="135">W144+AA144</f>
        <v>0</v>
      </c>
      <c r="AC144" s="69">
        <f t="shared" ref="AC144:AC202" si="136">ROUND((W144+X144+Y144)*33.8%,0)</f>
        <v>0</v>
      </c>
      <c r="AD144" s="69">
        <f t="shared" ref="AD144:AD202" si="137">ROUND(W144*1%,0)</f>
        <v>200</v>
      </c>
      <c r="AE144" s="461">
        <v>0</v>
      </c>
      <c r="AF144" s="461">
        <v>0</v>
      </c>
      <c r="AG144" s="461">
        <f t="shared" ref="AG144:AG202" si="138">SUM(AE144:AF144)</f>
        <v>0</v>
      </c>
      <c r="AH144" s="461">
        <f t="shared" ref="AH144:AH202" si="139">AB144+AC144+AD144+AG144</f>
        <v>200</v>
      </c>
      <c r="AI144" s="462">
        <v>0</v>
      </c>
      <c r="AJ144" s="462">
        <v>0</v>
      </c>
      <c r="AK144" s="462">
        <v>0</v>
      </c>
      <c r="AL144" s="462">
        <v>0</v>
      </c>
      <c r="AM144" s="462">
        <v>0</v>
      </c>
      <c r="AN144" s="462">
        <v>0</v>
      </c>
      <c r="AO144" s="462">
        <v>0</v>
      </c>
      <c r="AP144" s="462">
        <v>0</v>
      </c>
      <c r="AQ144" s="462">
        <f t="shared" ref="AQ144:AQ202" si="140">AI144+AK144+AL144+AN144+AO144</f>
        <v>0</v>
      </c>
      <c r="AR144" s="462">
        <f t="shared" ref="AR144:AR202" si="141">AJ144+AM144+AP144</f>
        <v>0</v>
      </c>
      <c r="AS144" s="464">
        <f t="shared" ref="AS144:AS202" si="142">SUM(AQ144:AR144)</f>
        <v>0</v>
      </c>
      <c r="AT144" s="470">
        <f t="shared" ref="AT144:AT149" si="143">I144+AH144</f>
        <v>3218510</v>
      </c>
      <c r="AU144" s="461">
        <f t="shared" ref="AU144:AU149" si="144">J144+W144</f>
        <v>2344785</v>
      </c>
      <c r="AV144" s="461">
        <f t="shared" ref="AV144:AV149" si="145">K144+AA144</f>
        <v>30000</v>
      </c>
      <c r="AW144" s="461">
        <f t="shared" ref="AW144:AX149" si="146">L144+AC144</f>
        <v>802677</v>
      </c>
      <c r="AX144" s="461">
        <f t="shared" si="146"/>
        <v>23448</v>
      </c>
      <c r="AY144" s="461">
        <f t="shared" ref="AY144:AY149" si="147">N144+AG144</f>
        <v>17600</v>
      </c>
      <c r="AZ144" s="462">
        <f t="shared" ref="AZ144:AZ149" si="148">O144+AS144</f>
        <v>4.7</v>
      </c>
      <c r="BA144" s="462">
        <f t="shared" ref="BA144:BB149" si="149">P144+AQ144</f>
        <v>3.9</v>
      </c>
      <c r="BB144" s="464">
        <f t="shared" si="149"/>
        <v>0.8</v>
      </c>
    </row>
    <row r="145" spans="1:54" ht="12.95" customHeight="1" x14ac:dyDescent="0.25">
      <c r="A145" s="300">
        <v>28</v>
      </c>
      <c r="B145" s="402">
        <v>2303</v>
      </c>
      <c r="C145" s="402">
        <v>600080048</v>
      </c>
      <c r="D145" s="301">
        <v>72743689</v>
      </c>
      <c r="E145" s="219" t="s">
        <v>522</v>
      </c>
      <c r="F145" s="402">
        <v>3117</v>
      </c>
      <c r="G145" s="398" t="s">
        <v>324</v>
      </c>
      <c r="H145" s="305" t="s">
        <v>276</v>
      </c>
      <c r="I145" s="463">
        <v>3922373</v>
      </c>
      <c r="J145" s="458">
        <v>2862721</v>
      </c>
      <c r="K145" s="458">
        <v>0</v>
      </c>
      <c r="L145" s="458">
        <v>967600</v>
      </c>
      <c r="M145" s="458">
        <v>28627</v>
      </c>
      <c r="N145" s="458">
        <v>63425</v>
      </c>
      <c r="O145" s="459">
        <v>5.6563999999999997</v>
      </c>
      <c r="P145" s="460">
        <v>3.8163999999999998</v>
      </c>
      <c r="Q145" s="469">
        <v>1.8399999999999999</v>
      </c>
      <c r="R145" s="471">
        <f t="shared" si="132"/>
        <v>0</v>
      </c>
      <c r="S145" s="461">
        <v>0</v>
      </c>
      <c r="T145" s="461">
        <v>0</v>
      </c>
      <c r="U145" s="461">
        <v>0</v>
      </c>
      <c r="V145" s="461">
        <v>0</v>
      </c>
      <c r="W145" s="461">
        <f t="shared" si="133"/>
        <v>0</v>
      </c>
      <c r="X145" s="461">
        <v>0</v>
      </c>
      <c r="Y145" s="461">
        <v>0</v>
      </c>
      <c r="Z145" s="461">
        <v>0</v>
      </c>
      <c r="AA145" s="461">
        <f t="shared" si="134"/>
        <v>0</v>
      </c>
      <c r="AB145" s="461">
        <f t="shared" si="135"/>
        <v>0</v>
      </c>
      <c r="AC145" s="69">
        <f t="shared" si="136"/>
        <v>0</v>
      </c>
      <c r="AD145" s="69">
        <f t="shared" si="137"/>
        <v>0</v>
      </c>
      <c r="AE145" s="461">
        <v>0</v>
      </c>
      <c r="AF145" s="461">
        <v>0</v>
      </c>
      <c r="AG145" s="461">
        <f t="shared" si="138"/>
        <v>0</v>
      </c>
      <c r="AH145" s="461">
        <f t="shared" si="139"/>
        <v>0</v>
      </c>
      <c r="AI145" s="462">
        <v>0</v>
      </c>
      <c r="AJ145" s="462">
        <v>0</v>
      </c>
      <c r="AK145" s="462">
        <v>0</v>
      </c>
      <c r="AL145" s="462">
        <v>0</v>
      </c>
      <c r="AM145" s="462">
        <v>0</v>
      </c>
      <c r="AN145" s="462">
        <v>0</v>
      </c>
      <c r="AO145" s="462">
        <v>0</v>
      </c>
      <c r="AP145" s="462">
        <v>0</v>
      </c>
      <c r="AQ145" s="462">
        <f t="shared" si="140"/>
        <v>0</v>
      </c>
      <c r="AR145" s="462">
        <f t="shared" si="141"/>
        <v>0</v>
      </c>
      <c r="AS145" s="464">
        <f t="shared" si="142"/>
        <v>0</v>
      </c>
      <c r="AT145" s="470">
        <f t="shared" si="143"/>
        <v>3922373</v>
      </c>
      <c r="AU145" s="461">
        <f t="shared" si="144"/>
        <v>2862721</v>
      </c>
      <c r="AV145" s="461">
        <f t="shared" si="145"/>
        <v>0</v>
      </c>
      <c r="AW145" s="461">
        <f t="shared" si="146"/>
        <v>967600</v>
      </c>
      <c r="AX145" s="461">
        <f t="shared" si="146"/>
        <v>28627</v>
      </c>
      <c r="AY145" s="461">
        <f t="shared" si="147"/>
        <v>63425</v>
      </c>
      <c r="AZ145" s="462">
        <f t="shared" si="148"/>
        <v>5.6563999999999997</v>
      </c>
      <c r="BA145" s="462">
        <f t="shared" si="149"/>
        <v>3.8163999999999998</v>
      </c>
      <c r="BB145" s="464">
        <f t="shared" si="149"/>
        <v>1.8399999999999999</v>
      </c>
    </row>
    <row r="146" spans="1:54" ht="12.95" customHeight="1" x14ac:dyDescent="0.25">
      <c r="A146" s="300">
        <v>28</v>
      </c>
      <c r="B146" s="220">
        <v>2303</v>
      </c>
      <c r="C146" s="220">
        <v>600080048</v>
      </c>
      <c r="D146" s="301">
        <v>72743689</v>
      </c>
      <c r="E146" s="397" t="s">
        <v>522</v>
      </c>
      <c r="F146" s="402">
        <v>3117</v>
      </c>
      <c r="G146" s="343" t="s">
        <v>307</v>
      </c>
      <c r="H146" s="305" t="s">
        <v>277</v>
      </c>
      <c r="I146" s="463">
        <v>181620</v>
      </c>
      <c r="J146" s="458">
        <v>134733</v>
      </c>
      <c r="K146" s="458">
        <v>0</v>
      </c>
      <c r="L146" s="458">
        <v>45540</v>
      </c>
      <c r="M146" s="458">
        <v>1347</v>
      </c>
      <c r="N146" s="458">
        <v>0</v>
      </c>
      <c r="O146" s="459">
        <v>0.39</v>
      </c>
      <c r="P146" s="460">
        <v>0.39</v>
      </c>
      <c r="Q146" s="469">
        <v>0</v>
      </c>
      <c r="R146" s="471">
        <f t="shared" si="132"/>
        <v>0</v>
      </c>
      <c r="S146" s="461">
        <v>0</v>
      </c>
      <c r="T146" s="461">
        <v>0</v>
      </c>
      <c r="U146" s="461">
        <v>0</v>
      </c>
      <c r="V146" s="461">
        <v>0</v>
      </c>
      <c r="W146" s="461">
        <f t="shared" si="133"/>
        <v>0</v>
      </c>
      <c r="X146" s="461">
        <v>0</v>
      </c>
      <c r="Y146" s="461">
        <v>0</v>
      </c>
      <c r="Z146" s="461">
        <v>0</v>
      </c>
      <c r="AA146" s="461">
        <f t="shared" si="134"/>
        <v>0</v>
      </c>
      <c r="AB146" s="461">
        <f t="shared" si="135"/>
        <v>0</v>
      </c>
      <c r="AC146" s="69">
        <f t="shared" si="136"/>
        <v>0</v>
      </c>
      <c r="AD146" s="69">
        <f t="shared" si="137"/>
        <v>0</v>
      </c>
      <c r="AE146" s="461">
        <v>0</v>
      </c>
      <c r="AF146" s="461">
        <v>0</v>
      </c>
      <c r="AG146" s="461">
        <f t="shared" si="138"/>
        <v>0</v>
      </c>
      <c r="AH146" s="461">
        <f t="shared" si="139"/>
        <v>0</v>
      </c>
      <c r="AI146" s="462">
        <v>0</v>
      </c>
      <c r="AJ146" s="462">
        <v>0</v>
      </c>
      <c r="AK146" s="462">
        <v>0</v>
      </c>
      <c r="AL146" s="462">
        <v>0</v>
      </c>
      <c r="AM146" s="462">
        <v>0</v>
      </c>
      <c r="AN146" s="462">
        <v>0</v>
      </c>
      <c r="AO146" s="462">
        <v>0</v>
      </c>
      <c r="AP146" s="462">
        <v>0</v>
      </c>
      <c r="AQ146" s="462">
        <f t="shared" si="140"/>
        <v>0</v>
      </c>
      <c r="AR146" s="462">
        <f t="shared" si="141"/>
        <v>0</v>
      </c>
      <c r="AS146" s="464">
        <f t="shared" si="142"/>
        <v>0</v>
      </c>
      <c r="AT146" s="470">
        <f t="shared" si="143"/>
        <v>181620</v>
      </c>
      <c r="AU146" s="461">
        <f t="shared" si="144"/>
        <v>134733</v>
      </c>
      <c r="AV146" s="461">
        <f t="shared" si="145"/>
        <v>0</v>
      </c>
      <c r="AW146" s="461">
        <f t="shared" si="146"/>
        <v>45540</v>
      </c>
      <c r="AX146" s="461">
        <f t="shared" si="146"/>
        <v>1347</v>
      </c>
      <c r="AY146" s="461">
        <f t="shared" si="147"/>
        <v>0</v>
      </c>
      <c r="AZ146" s="462">
        <f t="shared" si="148"/>
        <v>0.39</v>
      </c>
      <c r="BA146" s="462">
        <f t="shared" si="149"/>
        <v>0.39</v>
      </c>
      <c r="BB146" s="464">
        <f t="shared" si="149"/>
        <v>0</v>
      </c>
    </row>
    <row r="147" spans="1:54" ht="12.95" customHeight="1" x14ac:dyDescent="0.25">
      <c r="A147" s="300">
        <v>28</v>
      </c>
      <c r="B147" s="220">
        <v>2303</v>
      </c>
      <c r="C147" s="220">
        <v>600080048</v>
      </c>
      <c r="D147" s="301">
        <v>72743689</v>
      </c>
      <c r="E147" s="398" t="s">
        <v>522</v>
      </c>
      <c r="F147" s="220">
        <v>3141</v>
      </c>
      <c r="G147" s="399" t="s">
        <v>310</v>
      </c>
      <c r="H147" s="305" t="s">
        <v>277</v>
      </c>
      <c r="I147" s="463">
        <v>1039691</v>
      </c>
      <c r="J147" s="458">
        <v>693485</v>
      </c>
      <c r="K147" s="458">
        <v>75000</v>
      </c>
      <c r="L147" s="458">
        <v>259748</v>
      </c>
      <c r="M147" s="458">
        <v>6934</v>
      </c>
      <c r="N147" s="458">
        <v>4524</v>
      </c>
      <c r="O147" s="459">
        <v>2.23</v>
      </c>
      <c r="P147" s="460">
        <v>0</v>
      </c>
      <c r="Q147" s="469">
        <v>2.23</v>
      </c>
      <c r="R147" s="471">
        <f t="shared" si="132"/>
        <v>35000</v>
      </c>
      <c r="S147" s="461">
        <v>0</v>
      </c>
      <c r="T147" s="461">
        <v>0</v>
      </c>
      <c r="U147" s="461">
        <v>0</v>
      </c>
      <c r="V147" s="461">
        <v>0</v>
      </c>
      <c r="W147" s="461">
        <f t="shared" si="133"/>
        <v>35000</v>
      </c>
      <c r="X147" s="461">
        <v>-35000</v>
      </c>
      <c r="Y147" s="461">
        <v>0</v>
      </c>
      <c r="Z147" s="461">
        <v>0</v>
      </c>
      <c r="AA147" s="461">
        <f t="shared" si="134"/>
        <v>-35000</v>
      </c>
      <c r="AB147" s="461">
        <f t="shared" si="135"/>
        <v>0</v>
      </c>
      <c r="AC147" s="69">
        <f t="shared" si="136"/>
        <v>0</v>
      </c>
      <c r="AD147" s="69">
        <f t="shared" si="137"/>
        <v>350</v>
      </c>
      <c r="AE147" s="461">
        <v>0</v>
      </c>
      <c r="AF147" s="461">
        <v>0</v>
      </c>
      <c r="AG147" s="461">
        <f t="shared" si="138"/>
        <v>0</v>
      </c>
      <c r="AH147" s="461">
        <f t="shared" si="139"/>
        <v>350</v>
      </c>
      <c r="AI147" s="462">
        <v>0</v>
      </c>
      <c r="AJ147" s="462">
        <v>0.24</v>
      </c>
      <c r="AK147" s="462">
        <v>0</v>
      </c>
      <c r="AL147" s="462">
        <v>0</v>
      </c>
      <c r="AM147" s="462">
        <v>0</v>
      </c>
      <c r="AN147" s="462">
        <v>0</v>
      </c>
      <c r="AO147" s="462">
        <v>0</v>
      </c>
      <c r="AP147" s="462">
        <v>0</v>
      </c>
      <c r="AQ147" s="462">
        <f t="shared" si="140"/>
        <v>0</v>
      </c>
      <c r="AR147" s="462">
        <f t="shared" si="141"/>
        <v>0.24</v>
      </c>
      <c r="AS147" s="464">
        <f t="shared" si="142"/>
        <v>0.24</v>
      </c>
      <c r="AT147" s="470">
        <f t="shared" si="143"/>
        <v>1040041</v>
      </c>
      <c r="AU147" s="461">
        <f t="shared" si="144"/>
        <v>728485</v>
      </c>
      <c r="AV147" s="461">
        <f t="shared" si="145"/>
        <v>40000</v>
      </c>
      <c r="AW147" s="461">
        <f t="shared" si="146"/>
        <v>259748</v>
      </c>
      <c r="AX147" s="461">
        <f t="shared" si="146"/>
        <v>7284</v>
      </c>
      <c r="AY147" s="461">
        <f t="shared" si="147"/>
        <v>4524</v>
      </c>
      <c r="AZ147" s="462">
        <f t="shared" si="148"/>
        <v>2.4699999999999998</v>
      </c>
      <c r="BA147" s="462">
        <f t="shared" si="149"/>
        <v>0</v>
      </c>
      <c r="BB147" s="464">
        <f t="shared" si="149"/>
        <v>2.4699999999999998</v>
      </c>
    </row>
    <row r="148" spans="1:54" ht="12.95" customHeight="1" x14ac:dyDescent="0.25">
      <c r="A148" s="300">
        <v>28</v>
      </c>
      <c r="B148" s="220">
        <v>2303</v>
      </c>
      <c r="C148" s="220">
        <v>600080048</v>
      </c>
      <c r="D148" s="301">
        <v>72743689</v>
      </c>
      <c r="E148" s="397" t="s">
        <v>522</v>
      </c>
      <c r="F148" s="408">
        <v>3143</v>
      </c>
      <c r="G148" s="343" t="s">
        <v>614</v>
      </c>
      <c r="H148" s="305" t="s">
        <v>276</v>
      </c>
      <c r="I148" s="463">
        <v>613425</v>
      </c>
      <c r="J148" s="458">
        <v>455063</v>
      </c>
      <c r="K148" s="458">
        <v>0</v>
      </c>
      <c r="L148" s="458">
        <v>153811</v>
      </c>
      <c r="M148" s="458">
        <v>4551</v>
      </c>
      <c r="N148" s="458">
        <v>0</v>
      </c>
      <c r="O148" s="459">
        <v>0.86</v>
      </c>
      <c r="P148" s="460">
        <v>0.86</v>
      </c>
      <c r="Q148" s="469">
        <v>0</v>
      </c>
      <c r="R148" s="471">
        <f t="shared" si="132"/>
        <v>0</v>
      </c>
      <c r="S148" s="461">
        <v>0</v>
      </c>
      <c r="T148" s="461">
        <v>66479</v>
      </c>
      <c r="U148" s="461">
        <v>0</v>
      </c>
      <c r="V148" s="461">
        <v>0</v>
      </c>
      <c r="W148" s="461">
        <f t="shared" si="133"/>
        <v>66479</v>
      </c>
      <c r="X148" s="461">
        <v>0</v>
      </c>
      <c r="Y148" s="461">
        <v>0</v>
      </c>
      <c r="Z148" s="461">
        <v>0</v>
      </c>
      <c r="AA148" s="461">
        <f t="shared" si="134"/>
        <v>0</v>
      </c>
      <c r="AB148" s="461">
        <f t="shared" si="135"/>
        <v>66479</v>
      </c>
      <c r="AC148" s="69">
        <f t="shared" si="136"/>
        <v>22470</v>
      </c>
      <c r="AD148" s="69">
        <f t="shared" si="137"/>
        <v>665</v>
      </c>
      <c r="AE148" s="461">
        <v>0</v>
      </c>
      <c r="AF148" s="461">
        <v>0</v>
      </c>
      <c r="AG148" s="461">
        <f t="shared" si="138"/>
        <v>0</v>
      </c>
      <c r="AH148" s="461">
        <f t="shared" si="139"/>
        <v>89614</v>
      </c>
      <c r="AI148" s="462">
        <v>0</v>
      </c>
      <c r="AJ148" s="462">
        <v>0</v>
      </c>
      <c r="AK148" s="462">
        <v>0</v>
      </c>
      <c r="AL148" s="462">
        <v>0.15</v>
      </c>
      <c r="AM148" s="462">
        <v>0</v>
      </c>
      <c r="AN148" s="462">
        <v>0</v>
      </c>
      <c r="AO148" s="462">
        <v>0</v>
      </c>
      <c r="AP148" s="462">
        <v>0</v>
      </c>
      <c r="AQ148" s="462">
        <f t="shared" si="140"/>
        <v>0.15</v>
      </c>
      <c r="AR148" s="462">
        <f t="shared" si="141"/>
        <v>0</v>
      </c>
      <c r="AS148" s="464">
        <f t="shared" si="142"/>
        <v>0.15</v>
      </c>
      <c r="AT148" s="470">
        <f t="shared" si="143"/>
        <v>703039</v>
      </c>
      <c r="AU148" s="461">
        <f t="shared" si="144"/>
        <v>521542</v>
      </c>
      <c r="AV148" s="461">
        <f t="shared" si="145"/>
        <v>0</v>
      </c>
      <c r="AW148" s="461">
        <f t="shared" si="146"/>
        <v>176281</v>
      </c>
      <c r="AX148" s="461">
        <f t="shared" si="146"/>
        <v>5216</v>
      </c>
      <c r="AY148" s="461">
        <f t="shared" si="147"/>
        <v>0</v>
      </c>
      <c r="AZ148" s="462">
        <f t="shared" si="148"/>
        <v>1.01</v>
      </c>
      <c r="BA148" s="462">
        <f t="shared" si="149"/>
        <v>1.01</v>
      </c>
      <c r="BB148" s="464">
        <f t="shared" si="149"/>
        <v>0</v>
      </c>
    </row>
    <row r="149" spans="1:54" ht="12.95" customHeight="1" x14ac:dyDescent="0.25">
      <c r="A149" s="300">
        <v>28</v>
      </c>
      <c r="B149" s="220">
        <v>2303</v>
      </c>
      <c r="C149" s="220">
        <v>600080048</v>
      </c>
      <c r="D149" s="301">
        <v>72743689</v>
      </c>
      <c r="E149" s="397" t="s">
        <v>522</v>
      </c>
      <c r="F149" s="408">
        <v>3143</v>
      </c>
      <c r="G149" s="343" t="s">
        <v>615</v>
      </c>
      <c r="H149" s="305" t="s">
        <v>277</v>
      </c>
      <c r="I149" s="463">
        <v>21990</v>
      </c>
      <c r="J149" s="458">
        <v>15712</v>
      </c>
      <c r="K149" s="458">
        <v>0</v>
      </c>
      <c r="L149" s="458">
        <v>5311</v>
      </c>
      <c r="M149" s="458">
        <v>157</v>
      </c>
      <c r="N149" s="458">
        <v>810</v>
      </c>
      <c r="O149" s="459">
        <v>0.06</v>
      </c>
      <c r="P149" s="460">
        <v>0</v>
      </c>
      <c r="Q149" s="469">
        <v>0.06</v>
      </c>
      <c r="R149" s="471">
        <f t="shared" si="132"/>
        <v>0</v>
      </c>
      <c r="S149" s="461">
        <v>0</v>
      </c>
      <c r="T149" s="461">
        <v>0</v>
      </c>
      <c r="U149" s="461">
        <v>0</v>
      </c>
      <c r="V149" s="461">
        <v>0</v>
      </c>
      <c r="W149" s="461">
        <f t="shared" si="133"/>
        <v>0</v>
      </c>
      <c r="X149" s="461">
        <v>0</v>
      </c>
      <c r="Y149" s="461">
        <v>0</v>
      </c>
      <c r="Z149" s="461">
        <v>0</v>
      </c>
      <c r="AA149" s="461">
        <f t="shared" si="134"/>
        <v>0</v>
      </c>
      <c r="AB149" s="461">
        <f t="shared" si="135"/>
        <v>0</v>
      </c>
      <c r="AC149" s="69">
        <f t="shared" si="136"/>
        <v>0</v>
      </c>
      <c r="AD149" s="69">
        <f t="shared" si="137"/>
        <v>0</v>
      </c>
      <c r="AE149" s="461">
        <v>0</v>
      </c>
      <c r="AF149" s="461">
        <v>0</v>
      </c>
      <c r="AG149" s="461">
        <f t="shared" si="138"/>
        <v>0</v>
      </c>
      <c r="AH149" s="461">
        <f t="shared" si="139"/>
        <v>0</v>
      </c>
      <c r="AI149" s="462">
        <v>0</v>
      </c>
      <c r="AJ149" s="462">
        <v>0</v>
      </c>
      <c r="AK149" s="462">
        <v>0</v>
      </c>
      <c r="AL149" s="462">
        <v>0</v>
      </c>
      <c r="AM149" s="462">
        <v>0</v>
      </c>
      <c r="AN149" s="462">
        <v>0</v>
      </c>
      <c r="AO149" s="462">
        <v>0</v>
      </c>
      <c r="AP149" s="462">
        <v>0</v>
      </c>
      <c r="AQ149" s="462">
        <f t="shared" si="140"/>
        <v>0</v>
      </c>
      <c r="AR149" s="462">
        <f t="shared" si="141"/>
        <v>0</v>
      </c>
      <c r="AS149" s="464">
        <f t="shared" si="142"/>
        <v>0</v>
      </c>
      <c r="AT149" s="470">
        <f t="shared" si="143"/>
        <v>21990</v>
      </c>
      <c r="AU149" s="461">
        <f t="shared" si="144"/>
        <v>15712</v>
      </c>
      <c r="AV149" s="461">
        <f t="shared" si="145"/>
        <v>0</v>
      </c>
      <c r="AW149" s="461">
        <f t="shared" si="146"/>
        <v>5311</v>
      </c>
      <c r="AX149" s="461">
        <f t="shared" si="146"/>
        <v>157</v>
      </c>
      <c r="AY149" s="461">
        <f t="shared" si="147"/>
        <v>810</v>
      </c>
      <c r="AZ149" s="462">
        <f t="shared" si="148"/>
        <v>0.06</v>
      </c>
      <c r="BA149" s="462">
        <f t="shared" si="149"/>
        <v>0</v>
      </c>
      <c r="BB149" s="464">
        <f t="shared" si="149"/>
        <v>0.06</v>
      </c>
    </row>
    <row r="150" spans="1:54" ht="12.95" customHeight="1" x14ac:dyDescent="0.25">
      <c r="A150" s="221">
        <v>28</v>
      </c>
      <c r="B150" s="46">
        <v>2303</v>
      </c>
      <c r="C150" s="46">
        <v>600080048</v>
      </c>
      <c r="D150" s="46">
        <v>72743689</v>
      </c>
      <c r="E150" s="409" t="s">
        <v>523</v>
      </c>
      <c r="F150" s="410"/>
      <c r="G150" s="409"/>
      <c r="H150" s="411"/>
      <c r="I150" s="576">
        <v>8997409</v>
      </c>
      <c r="J150" s="573">
        <v>6486499</v>
      </c>
      <c r="K150" s="573">
        <v>125000</v>
      </c>
      <c r="L150" s="573">
        <v>2234687</v>
      </c>
      <c r="M150" s="573">
        <v>64864</v>
      </c>
      <c r="N150" s="573">
        <v>86359</v>
      </c>
      <c r="O150" s="574">
        <v>13.896400000000002</v>
      </c>
      <c r="P150" s="574">
        <v>8.9664000000000001</v>
      </c>
      <c r="Q150" s="768">
        <v>4.9299999999999988</v>
      </c>
      <c r="R150" s="576">
        <f t="shared" ref="R150:BB150" si="150">SUM(R144:R149)</f>
        <v>55000</v>
      </c>
      <c r="S150" s="573">
        <f t="shared" si="150"/>
        <v>0</v>
      </c>
      <c r="T150" s="573">
        <f t="shared" si="150"/>
        <v>66479</v>
      </c>
      <c r="U150" s="573">
        <f t="shared" si="150"/>
        <v>0</v>
      </c>
      <c r="V150" s="573">
        <f t="shared" si="150"/>
        <v>0</v>
      </c>
      <c r="W150" s="573">
        <f t="shared" si="150"/>
        <v>121479</v>
      </c>
      <c r="X150" s="573">
        <f t="shared" si="150"/>
        <v>-55000</v>
      </c>
      <c r="Y150" s="573">
        <f t="shared" si="150"/>
        <v>0</v>
      </c>
      <c r="Z150" s="573">
        <f t="shared" si="150"/>
        <v>0</v>
      </c>
      <c r="AA150" s="573">
        <f t="shared" si="150"/>
        <v>-55000</v>
      </c>
      <c r="AB150" s="573">
        <f t="shared" si="150"/>
        <v>66479</v>
      </c>
      <c r="AC150" s="573">
        <f t="shared" si="150"/>
        <v>22470</v>
      </c>
      <c r="AD150" s="573">
        <f t="shared" si="150"/>
        <v>1215</v>
      </c>
      <c r="AE150" s="573">
        <f t="shared" si="150"/>
        <v>0</v>
      </c>
      <c r="AF150" s="573">
        <f t="shared" si="150"/>
        <v>0</v>
      </c>
      <c r="AG150" s="573">
        <f t="shared" si="150"/>
        <v>0</v>
      </c>
      <c r="AH150" s="573">
        <f t="shared" si="150"/>
        <v>90164</v>
      </c>
      <c r="AI150" s="574">
        <f t="shared" si="150"/>
        <v>0</v>
      </c>
      <c r="AJ150" s="574">
        <f t="shared" si="150"/>
        <v>0.24</v>
      </c>
      <c r="AK150" s="574">
        <f t="shared" si="150"/>
        <v>0</v>
      </c>
      <c r="AL150" s="574">
        <f t="shared" si="150"/>
        <v>0.15</v>
      </c>
      <c r="AM150" s="574">
        <f t="shared" si="150"/>
        <v>0</v>
      </c>
      <c r="AN150" s="574">
        <f t="shared" si="150"/>
        <v>0</v>
      </c>
      <c r="AO150" s="574">
        <f t="shared" si="150"/>
        <v>0</v>
      </c>
      <c r="AP150" s="574">
        <f t="shared" si="150"/>
        <v>0</v>
      </c>
      <c r="AQ150" s="574">
        <f t="shared" si="150"/>
        <v>0.15</v>
      </c>
      <c r="AR150" s="574">
        <f t="shared" si="150"/>
        <v>0.24</v>
      </c>
      <c r="AS150" s="405">
        <f t="shared" si="150"/>
        <v>0.39</v>
      </c>
      <c r="AT150" s="578">
        <f t="shared" si="150"/>
        <v>9087573</v>
      </c>
      <c r="AU150" s="573">
        <f t="shared" si="150"/>
        <v>6607978</v>
      </c>
      <c r="AV150" s="573">
        <f t="shared" si="150"/>
        <v>70000</v>
      </c>
      <c r="AW150" s="573">
        <f t="shared" si="150"/>
        <v>2257157</v>
      </c>
      <c r="AX150" s="573">
        <f t="shared" si="150"/>
        <v>66079</v>
      </c>
      <c r="AY150" s="573">
        <f t="shared" si="150"/>
        <v>86359</v>
      </c>
      <c r="AZ150" s="574">
        <f t="shared" si="150"/>
        <v>14.2864</v>
      </c>
      <c r="BA150" s="574">
        <f t="shared" si="150"/>
        <v>9.1164000000000005</v>
      </c>
      <c r="BB150" s="405">
        <f t="shared" si="150"/>
        <v>5.169999999999999</v>
      </c>
    </row>
    <row r="151" spans="1:54" ht="12.95" customHeight="1" x14ac:dyDescent="0.25">
      <c r="A151" s="300">
        <v>29</v>
      </c>
      <c r="B151" s="220">
        <v>5437</v>
      </c>
      <c r="C151" s="220">
        <v>600098931</v>
      </c>
      <c r="D151" s="301">
        <v>72742135</v>
      </c>
      <c r="E151" s="398" t="s">
        <v>524</v>
      </c>
      <c r="F151" s="220">
        <v>3111</v>
      </c>
      <c r="G151" s="399" t="s">
        <v>320</v>
      </c>
      <c r="H151" s="305" t="s">
        <v>276</v>
      </c>
      <c r="I151" s="463">
        <v>5111004</v>
      </c>
      <c r="J151" s="458">
        <v>3773742</v>
      </c>
      <c r="K151" s="458">
        <v>0</v>
      </c>
      <c r="L151" s="458">
        <v>1275525</v>
      </c>
      <c r="M151" s="458">
        <v>37737</v>
      </c>
      <c r="N151" s="458">
        <v>24000</v>
      </c>
      <c r="O151" s="459">
        <v>7.92</v>
      </c>
      <c r="P151" s="460">
        <v>6.24</v>
      </c>
      <c r="Q151" s="469">
        <v>1.6800000000000002</v>
      </c>
      <c r="R151" s="471">
        <f t="shared" si="132"/>
        <v>0</v>
      </c>
      <c r="S151" s="461">
        <v>0</v>
      </c>
      <c r="T151" s="461">
        <v>0</v>
      </c>
      <c r="U151" s="461">
        <v>0</v>
      </c>
      <c r="V151" s="461">
        <v>0</v>
      </c>
      <c r="W151" s="461">
        <f t="shared" si="133"/>
        <v>0</v>
      </c>
      <c r="X151" s="461">
        <v>0</v>
      </c>
      <c r="Y151" s="461">
        <v>0</v>
      </c>
      <c r="Z151" s="461">
        <v>0</v>
      </c>
      <c r="AA151" s="461">
        <f t="shared" si="134"/>
        <v>0</v>
      </c>
      <c r="AB151" s="461">
        <f t="shared" si="135"/>
        <v>0</v>
      </c>
      <c r="AC151" s="69">
        <f t="shared" si="136"/>
        <v>0</v>
      </c>
      <c r="AD151" s="69">
        <f t="shared" si="137"/>
        <v>0</v>
      </c>
      <c r="AE151" s="461">
        <v>0</v>
      </c>
      <c r="AF151" s="461">
        <v>0</v>
      </c>
      <c r="AG151" s="461">
        <f t="shared" si="138"/>
        <v>0</v>
      </c>
      <c r="AH151" s="461">
        <f t="shared" si="139"/>
        <v>0</v>
      </c>
      <c r="AI151" s="462">
        <v>0</v>
      </c>
      <c r="AJ151" s="462">
        <v>0</v>
      </c>
      <c r="AK151" s="462">
        <v>0</v>
      </c>
      <c r="AL151" s="462">
        <v>0</v>
      </c>
      <c r="AM151" s="462">
        <v>0</v>
      </c>
      <c r="AN151" s="462">
        <v>0</v>
      </c>
      <c r="AO151" s="462">
        <v>0</v>
      </c>
      <c r="AP151" s="462">
        <v>0</v>
      </c>
      <c r="AQ151" s="462">
        <f t="shared" si="140"/>
        <v>0</v>
      </c>
      <c r="AR151" s="462">
        <f t="shared" si="141"/>
        <v>0</v>
      </c>
      <c r="AS151" s="464">
        <f t="shared" si="142"/>
        <v>0</v>
      </c>
      <c r="AT151" s="470">
        <f>I151+AH151</f>
        <v>5111004</v>
      </c>
      <c r="AU151" s="461">
        <f>J151+W151</f>
        <v>3773742</v>
      </c>
      <c r="AV151" s="461">
        <f t="shared" ref="AV151:AV152" si="151">K151+AA151</f>
        <v>0</v>
      </c>
      <c r="AW151" s="461">
        <f>L151+AC151</f>
        <v>1275525</v>
      </c>
      <c r="AX151" s="461">
        <f>M151+AD151</f>
        <v>37737</v>
      </c>
      <c r="AY151" s="461">
        <f>N151+AG151</f>
        <v>24000</v>
      </c>
      <c r="AZ151" s="462">
        <f>O151+AS151</f>
        <v>7.92</v>
      </c>
      <c r="BA151" s="462">
        <f>P151+AQ151</f>
        <v>6.24</v>
      </c>
      <c r="BB151" s="464">
        <f>Q151+AR151</f>
        <v>1.6800000000000002</v>
      </c>
    </row>
    <row r="152" spans="1:54" ht="12.95" customHeight="1" x14ac:dyDescent="0.25">
      <c r="A152" s="300">
        <v>29</v>
      </c>
      <c r="B152" s="220">
        <v>5437</v>
      </c>
      <c r="C152" s="220">
        <v>600098931</v>
      </c>
      <c r="D152" s="301">
        <v>72742135</v>
      </c>
      <c r="E152" s="398" t="s">
        <v>524</v>
      </c>
      <c r="F152" s="220">
        <v>3141</v>
      </c>
      <c r="G152" s="399" t="s">
        <v>310</v>
      </c>
      <c r="H152" s="305" t="s">
        <v>277</v>
      </c>
      <c r="I152" s="463">
        <v>1260375</v>
      </c>
      <c r="J152" s="458">
        <v>930599</v>
      </c>
      <c r="K152" s="458">
        <v>0</v>
      </c>
      <c r="L152" s="458">
        <v>314542</v>
      </c>
      <c r="M152" s="458">
        <v>9306</v>
      </c>
      <c r="N152" s="458">
        <v>5928</v>
      </c>
      <c r="O152" s="459">
        <v>2.99</v>
      </c>
      <c r="P152" s="460">
        <v>0</v>
      </c>
      <c r="Q152" s="469">
        <v>2.99</v>
      </c>
      <c r="R152" s="471">
        <f t="shared" si="132"/>
        <v>0</v>
      </c>
      <c r="S152" s="461">
        <v>0</v>
      </c>
      <c r="T152" s="461">
        <v>0</v>
      </c>
      <c r="U152" s="461">
        <v>0</v>
      </c>
      <c r="V152" s="461">
        <v>0</v>
      </c>
      <c r="W152" s="461">
        <f t="shared" si="133"/>
        <v>0</v>
      </c>
      <c r="X152" s="461">
        <v>0</v>
      </c>
      <c r="Y152" s="461">
        <v>0</v>
      </c>
      <c r="Z152" s="461">
        <v>0</v>
      </c>
      <c r="AA152" s="461">
        <f t="shared" si="134"/>
        <v>0</v>
      </c>
      <c r="AB152" s="461">
        <f t="shared" si="135"/>
        <v>0</v>
      </c>
      <c r="AC152" s="69">
        <f t="shared" si="136"/>
        <v>0</v>
      </c>
      <c r="AD152" s="69">
        <f t="shared" si="137"/>
        <v>0</v>
      </c>
      <c r="AE152" s="461">
        <v>0</v>
      </c>
      <c r="AF152" s="461">
        <v>0</v>
      </c>
      <c r="AG152" s="461">
        <f t="shared" si="138"/>
        <v>0</v>
      </c>
      <c r="AH152" s="461">
        <f t="shared" si="139"/>
        <v>0</v>
      </c>
      <c r="AI152" s="462">
        <v>0</v>
      </c>
      <c r="AJ152" s="462">
        <v>0</v>
      </c>
      <c r="AK152" s="462">
        <v>0</v>
      </c>
      <c r="AL152" s="462">
        <v>0</v>
      </c>
      <c r="AM152" s="462">
        <v>0</v>
      </c>
      <c r="AN152" s="462">
        <v>0</v>
      </c>
      <c r="AO152" s="462">
        <v>0</v>
      </c>
      <c r="AP152" s="462">
        <v>0</v>
      </c>
      <c r="AQ152" s="462">
        <f t="shared" si="140"/>
        <v>0</v>
      </c>
      <c r="AR152" s="462">
        <f t="shared" si="141"/>
        <v>0</v>
      </c>
      <c r="AS152" s="464">
        <f t="shared" si="142"/>
        <v>0</v>
      </c>
      <c r="AT152" s="470">
        <f>I152+AH152</f>
        <v>1260375</v>
      </c>
      <c r="AU152" s="461">
        <f>J152+W152</f>
        <v>930599</v>
      </c>
      <c r="AV152" s="461">
        <f t="shared" si="151"/>
        <v>0</v>
      </c>
      <c r="AW152" s="461">
        <f>L152+AC152</f>
        <v>314542</v>
      </c>
      <c r="AX152" s="461">
        <f>M152+AD152</f>
        <v>9306</v>
      </c>
      <c r="AY152" s="461">
        <f>N152+AG152</f>
        <v>5928</v>
      </c>
      <c r="AZ152" s="462">
        <f>O152+AS152</f>
        <v>2.99</v>
      </c>
      <c r="BA152" s="462">
        <f>P152+AQ152</f>
        <v>0</v>
      </c>
      <c r="BB152" s="464">
        <f>Q152+AR152</f>
        <v>2.99</v>
      </c>
    </row>
    <row r="153" spans="1:54" ht="12.95" customHeight="1" x14ac:dyDescent="0.25">
      <c r="A153" s="221">
        <v>29</v>
      </c>
      <c r="B153" s="46">
        <v>5437</v>
      </c>
      <c r="C153" s="46">
        <v>600098931</v>
      </c>
      <c r="D153" s="46">
        <v>72742135</v>
      </c>
      <c r="E153" s="400" t="s">
        <v>525</v>
      </c>
      <c r="F153" s="46"/>
      <c r="G153" s="400"/>
      <c r="H153" s="186"/>
      <c r="I153" s="576">
        <v>6371379</v>
      </c>
      <c r="J153" s="573">
        <v>4704341</v>
      </c>
      <c r="K153" s="573">
        <v>0</v>
      </c>
      <c r="L153" s="573">
        <v>1590067</v>
      </c>
      <c r="M153" s="573">
        <v>47043</v>
      </c>
      <c r="N153" s="573">
        <v>29928</v>
      </c>
      <c r="O153" s="574">
        <v>10.91</v>
      </c>
      <c r="P153" s="574">
        <v>6.24</v>
      </c>
      <c r="Q153" s="768">
        <v>4.67</v>
      </c>
      <c r="R153" s="576">
        <f t="shared" ref="R153:BB153" si="152">SUM(R151:R152)</f>
        <v>0</v>
      </c>
      <c r="S153" s="573">
        <f t="shared" si="152"/>
        <v>0</v>
      </c>
      <c r="T153" s="573">
        <f t="shared" si="152"/>
        <v>0</v>
      </c>
      <c r="U153" s="573">
        <f t="shared" si="152"/>
        <v>0</v>
      </c>
      <c r="V153" s="573">
        <f t="shared" si="152"/>
        <v>0</v>
      </c>
      <c r="W153" s="573">
        <f t="shared" si="152"/>
        <v>0</v>
      </c>
      <c r="X153" s="573">
        <f t="shared" si="152"/>
        <v>0</v>
      </c>
      <c r="Y153" s="573">
        <f t="shared" si="152"/>
        <v>0</v>
      </c>
      <c r="Z153" s="573">
        <f t="shared" si="152"/>
        <v>0</v>
      </c>
      <c r="AA153" s="573">
        <f t="shared" si="152"/>
        <v>0</v>
      </c>
      <c r="AB153" s="573">
        <f t="shared" si="152"/>
        <v>0</v>
      </c>
      <c r="AC153" s="573">
        <f t="shared" si="152"/>
        <v>0</v>
      </c>
      <c r="AD153" s="573">
        <f t="shared" si="152"/>
        <v>0</v>
      </c>
      <c r="AE153" s="573">
        <f t="shared" si="152"/>
        <v>0</v>
      </c>
      <c r="AF153" s="573">
        <f t="shared" si="152"/>
        <v>0</v>
      </c>
      <c r="AG153" s="573">
        <f t="shared" si="152"/>
        <v>0</v>
      </c>
      <c r="AH153" s="573">
        <f t="shared" si="152"/>
        <v>0</v>
      </c>
      <c r="AI153" s="574">
        <f t="shared" si="152"/>
        <v>0</v>
      </c>
      <c r="AJ153" s="574">
        <f t="shared" si="152"/>
        <v>0</v>
      </c>
      <c r="AK153" s="574">
        <f t="shared" si="152"/>
        <v>0</v>
      </c>
      <c r="AL153" s="574">
        <f t="shared" si="152"/>
        <v>0</v>
      </c>
      <c r="AM153" s="574">
        <f t="shared" si="152"/>
        <v>0</v>
      </c>
      <c r="AN153" s="574">
        <f t="shared" si="152"/>
        <v>0</v>
      </c>
      <c r="AO153" s="574">
        <f t="shared" si="152"/>
        <v>0</v>
      </c>
      <c r="AP153" s="574">
        <f t="shared" si="152"/>
        <v>0</v>
      </c>
      <c r="AQ153" s="574">
        <f t="shared" si="152"/>
        <v>0</v>
      </c>
      <c r="AR153" s="574">
        <f t="shared" si="152"/>
        <v>0</v>
      </c>
      <c r="AS153" s="405">
        <f t="shared" si="152"/>
        <v>0</v>
      </c>
      <c r="AT153" s="578">
        <f t="shared" si="152"/>
        <v>6371379</v>
      </c>
      <c r="AU153" s="573">
        <f t="shared" si="152"/>
        <v>4704341</v>
      </c>
      <c r="AV153" s="573">
        <f t="shared" si="152"/>
        <v>0</v>
      </c>
      <c r="AW153" s="573">
        <f t="shared" si="152"/>
        <v>1590067</v>
      </c>
      <c r="AX153" s="573">
        <f t="shared" si="152"/>
        <v>47043</v>
      </c>
      <c r="AY153" s="573">
        <f t="shared" si="152"/>
        <v>29928</v>
      </c>
      <c r="AZ153" s="574">
        <f t="shared" si="152"/>
        <v>10.91</v>
      </c>
      <c r="BA153" s="574">
        <f t="shared" si="152"/>
        <v>6.24</v>
      </c>
      <c r="BB153" s="405">
        <f t="shared" si="152"/>
        <v>4.67</v>
      </c>
    </row>
    <row r="154" spans="1:54" ht="12.95" customHeight="1" x14ac:dyDescent="0.25">
      <c r="A154" s="300">
        <v>30</v>
      </c>
      <c r="B154" s="402">
        <v>5438</v>
      </c>
      <c r="C154" s="402">
        <v>600099032</v>
      </c>
      <c r="D154" s="301">
        <v>72742054</v>
      </c>
      <c r="E154" s="219" t="s">
        <v>526</v>
      </c>
      <c r="F154" s="220">
        <v>3117</v>
      </c>
      <c r="G154" s="398" t="s">
        <v>324</v>
      </c>
      <c r="H154" s="305" t="s">
        <v>276</v>
      </c>
      <c r="I154" s="463">
        <v>4144695</v>
      </c>
      <c r="J154" s="458">
        <v>3011235</v>
      </c>
      <c r="K154" s="458">
        <v>0</v>
      </c>
      <c r="L154" s="458">
        <v>1017797</v>
      </c>
      <c r="M154" s="458">
        <v>30113</v>
      </c>
      <c r="N154" s="458">
        <v>85550</v>
      </c>
      <c r="O154" s="459">
        <v>5.0401999999999996</v>
      </c>
      <c r="P154" s="460">
        <v>3.7801999999999998</v>
      </c>
      <c r="Q154" s="469">
        <v>1.26</v>
      </c>
      <c r="R154" s="471">
        <f t="shared" si="132"/>
        <v>0</v>
      </c>
      <c r="S154" s="461">
        <v>0</v>
      </c>
      <c r="T154" s="461">
        <v>0</v>
      </c>
      <c r="U154" s="461">
        <v>0</v>
      </c>
      <c r="V154" s="461">
        <v>0</v>
      </c>
      <c r="W154" s="461">
        <f t="shared" si="133"/>
        <v>0</v>
      </c>
      <c r="X154" s="461">
        <v>0</v>
      </c>
      <c r="Y154" s="461">
        <v>0</v>
      </c>
      <c r="Z154" s="461">
        <v>0</v>
      </c>
      <c r="AA154" s="461">
        <f t="shared" si="134"/>
        <v>0</v>
      </c>
      <c r="AB154" s="461">
        <f t="shared" si="135"/>
        <v>0</v>
      </c>
      <c r="AC154" s="69">
        <f t="shared" si="136"/>
        <v>0</v>
      </c>
      <c r="AD154" s="69">
        <f t="shared" si="137"/>
        <v>0</v>
      </c>
      <c r="AE154" s="461">
        <v>0</v>
      </c>
      <c r="AF154" s="461">
        <v>0</v>
      </c>
      <c r="AG154" s="461">
        <f t="shared" si="138"/>
        <v>0</v>
      </c>
      <c r="AH154" s="461">
        <f t="shared" si="139"/>
        <v>0</v>
      </c>
      <c r="AI154" s="462">
        <v>0</v>
      </c>
      <c r="AJ154" s="462">
        <v>0</v>
      </c>
      <c r="AK154" s="462">
        <v>0</v>
      </c>
      <c r="AL154" s="462">
        <v>0</v>
      </c>
      <c r="AM154" s="462">
        <v>0</v>
      </c>
      <c r="AN154" s="462">
        <v>0</v>
      </c>
      <c r="AO154" s="462">
        <v>0</v>
      </c>
      <c r="AP154" s="462">
        <v>0</v>
      </c>
      <c r="AQ154" s="462">
        <f t="shared" si="140"/>
        <v>0</v>
      </c>
      <c r="AR154" s="462">
        <f t="shared" si="141"/>
        <v>0</v>
      </c>
      <c r="AS154" s="464">
        <f t="shared" si="142"/>
        <v>0</v>
      </c>
      <c r="AT154" s="470">
        <f>I154+AH154</f>
        <v>4144695</v>
      </c>
      <c r="AU154" s="461">
        <f>J154+W154</f>
        <v>3011235</v>
      </c>
      <c r="AV154" s="461">
        <f t="shared" ref="AV154:AV157" si="153">K154+AA154</f>
        <v>0</v>
      </c>
      <c r="AW154" s="461">
        <f t="shared" ref="AW154:AX157" si="154">L154+AC154</f>
        <v>1017797</v>
      </c>
      <c r="AX154" s="461">
        <f t="shared" si="154"/>
        <v>30113</v>
      </c>
      <c r="AY154" s="461">
        <f>N154+AG154</f>
        <v>85550</v>
      </c>
      <c r="AZ154" s="462">
        <f>O154+AS154</f>
        <v>5.0401999999999996</v>
      </c>
      <c r="BA154" s="462">
        <f t="shared" ref="BA154:BB157" si="155">P154+AQ154</f>
        <v>3.7801999999999998</v>
      </c>
      <c r="BB154" s="464">
        <f t="shared" si="155"/>
        <v>1.26</v>
      </c>
    </row>
    <row r="155" spans="1:54" ht="12.95" customHeight="1" x14ac:dyDescent="0.25">
      <c r="A155" s="300">
        <v>30</v>
      </c>
      <c r="B155" s="220">
        <v>5438</v>
      </c>
      <c r="C155" s="220">
        <v>600099032</v>
      </c>
      <c r="D155" s="301">
        <v>72742054</v>
      </c>
      <c r="E155" s="397" t="s">
        <v>526</v>
      </c>
      <c r="F155" s="220">
        <v>3117</v>
      </c>
      <c r="G155" s="343" t="s">
        <v>307</v>
      </c>
      <c r="H155" s="305" t="s">
        <v>277</v>
      </c>
      <c r="I155" s="463">
        <v>415125</v>
      </c>
      <c r="J155" s="458">
        <v>307956</v>
      </c>
      <c r="K155" s="458">
        <v>0</v>
      </c>
      <c r="L155" s="458">
        <v>104089</v>
      </c>
      <c r="M155" s="458">
        <v>3080</v>
      </c>
      <c r="N155" s="458">
        <v>0</v>
      </c>
      <c r="O155" s="459">
        <v>0.89</v>
      </c>
      <c r="P155" s="460">
        <v>0.89</v>
      </c>
      <c r="Q155" s="469">
        <v>0</v>
      </c>
      <c r="R155" s="471">
        <f t="shared" si="132"/>
        <v>0</v>
      </c>
      <c r="S155" s="461">
        <v>0</v>
      </c>
      <c r="T155" s="461">
        <v>0</v>
      </c>
      <c r="U155" s="461">
        <v>0</v>
      </c>
      <c r="V155" s="461">
        <v>0</v>
      </c>
      <c r="W155" s="461">
        <f t="shared" si="133"/>
        <v>0</v>
      </c>
      <c r="X155" s="461">
        <v>0</v>
      </c>
      <c r="Y155" s="461">
        <v>0</v>
      </c>
      <c r="Z155" s="461">
        <v>0</v>
      </c>
      <c r="AA155" s="461">
        <f t="shared" si="134"/>
        <v>0</v>
      </c>
      <c r="AB155" s="461">
        <f t="shared" si="135"/>
        <v>0</v>
      </c>
      <c r="AC155" s="69">
        <f t="shared" si="136"/>
        <v>0</v>
      </c>
      <c r="AD155" s="69">
        <f t="shared" si="137"/>
        <v>0</v>
      </c>
      <c r="AE155" s="461">
        <v>0</v>
      </c>
      <c r="AF155" s="461">
        <v>0</v>
      </c>
      <c r="AG155" s="461">
        <f t="shared" si="138"/>
        <v>0</v>
      </c>
      <c r="AH155" s="461">
        <f t="shared" si="139"/>
        <v>0</v>
      </c>
      <c r="AI155" s="462">
        <v>0</v>
      </c>
      <c r="AJ155" s="462">
        <v>0</v>
      </c>
      <c r="AK155" s="462">
        <v>0</v>
      </c>
      <c r="AL155" s="462">
        <v>0</v>
      </c>
      <c r="AM155" s="462">
        <v>0</v>
      </c>
      <c r="AN155" s="462">
        <v>0</v>
      </c>
      <c r="AO155" s="462">
        <v>0</v>
      </c>
      <c r="AP155" s="462">
        <v>0</v>
      </c>
      <c r="AQ155" s="462">
        <f t="shared" si="140"/>
        <v>0</v>
      </c>
      <c r="AR155" s="462">
        <f t="shared" si="141"/>
        <v>0</v>
      </c>
      <c r="AS155" s="464">
        <f t="shared" si="142"/>
        <v>0</v>
      </c>
      <c r="AT155" s="470">
        <f>I155+AH155</f>
        <v>415125</v>
      </c>
      <c r="AU155" s="461">
        <f>J155+W155</f>
        <v>307956</v>
      </c>
      <c r="AV155" s="461">
        <f t="shared" si="153"/>
        <v>0</v>
      </c>
      <c r="AW155" s="461">
        <f t="shared" si="154"/>
        <v>104089</v>
      </c>
      <c r="AX155" s="461">
        <f t="shared" si="154"/>
        <v>3080</v>
      </c>
      <c r="AY155" s="461">
        <f>N155+AG155</f>
        <v>0</v>
      </c>
      <c r="AZ155" s="462">
        <f>O155+AS155</f>
        <v>0.89</v>
      </c>
      <c r="BA155" s="462">
        <f t="shared" si="155"/>
        <v>0.89</v>
      </c>
      <c r="BB155" s="464">
        <f t="shared" si="155"/>
        <v>0</v>
      </c>
    </row>
    <row r="156" spans="1:54" ht="12.95" customHeight="1" x14ac:dyDescent="0.25">
      <c r="A156" s="300">
        <v>30</v>
      </c>
      <c r="B156" s="220">
        <v>5438</v>
      </c>
      <c r="C156" s="220">
        <v>600099032</v>
      </c>
      <c r="D156" s="301">
        <v>72742054</v>
      </c>
      <c r="E156" s="397" t="s">
        <v>526</v>
      </c>
      <c r="F156" s="408">
        <v>3143</v>
      </c>
      <c r="G156" s="343" t="s">
        <v>614</v>
      </c>
      <c r="H156" s="305" t="s">
        <v>276</v>
      </c>
      <c r="I156" s="463">
        <v>704249</v>
      </c>
      <c r="J156" s="458">
        <v>522440</v>
      </c>
      <c r="K156" s="458">
        <v>0</v>
      </c>
      <c r="L156" s="458">
        <v>176585</v>
      </c>
      <c r="M156" s="458">
        <v>5224</v>
      </c>
      <c r="N156" s="458">
        <v>0</v>
      </c>
      <c r="O156" s="459">
        <v>1.1547000000000001</v>
      </c>
      <c r="P156" s="460">
        <v>1.1547000000000001</v>
      </c>
      <c r="Q156" s="469">
        <v>0</v>
      </c>
      <c r="R156" s="471">
        <f t="shared" si="132"/>
        <v>0</v>
      </c>
      <c r="S156" s="461">
        <v>0</v>
      </c>
      <c r="T156" s="461">
        <v>0</v>
      </c>
      <c r="U156" s="461">
        <v>0</v>
      </c>
      <c r="V156" s="461">
        <v>0</v>
      </c>
      <c r="W156" s="461">
        <f t="shared" si="133"/>
        <v>0</v>
      </c>
      <c r="X156" s="461">
        <v>0</v>
      </c>
      <c r="Y156" s="461">
        <v>0</v>
      </c>
      <c r="Z156" s="461">
        <v>0</v>
      </c>
      <c r="AA156" s="461">
        <f t="shared" si="134"/>
        <v>0</v>
      </c>
      <c r="AB156" s="461">
        <f t="shared" si="135"/>
        <v>0</v>
      </c>
      <c r="AC156" s="69">
        <f t="shared" si="136"/>
        <v>0</v>
      </c>
      <c r="AD156" s="69">
        <f t="shared" si="137"/>
        <v>0</v>
      </c>
      <c r="AE156" s="461">
        <v>0</v>
      </c>
      <c r="AF156" s="461">
        <v>0</v>
      </c>
      <c r="AG156" s="461">
        <f t="shared" si="138"/>
        <v>0</v>
      </c>
      <c r="AH156" s="461">
        <f t="shared" si="139"/>
        <v>0</v>
      </c>
      <c r="AI156" s="462">
        <v>0</v>
      </c>
      <c r="AJ156" s="462">
        <v>0</v>
      </c>
      <c r="AK156" s="462">
        <v>0</v>
      </c>
      <c r="AL156" s="462">
        <v>0</v>
      </c>
      <c r="AM156" s="462">
        <v>0</v>
      </c>
      <c r="AN156" s="462">
        <v>0</v>
      </c>
      <c r="AO156" s="462">
        <v>0</v>
      </c>
      <c r="AP156" s="462">
        <v>0</v>
      </c>
      <c r="AQ156" s="462">
        <f t="shared" si="140"/>
        <v>0</v>
      </c>
      <c r="AR156" s="462">
        <f t="shared" si="141"/>
        <v>0</v>
      </c>
      <c r="AS156" s="464">
        <f t="shared" si="142"/>
        <v>0</v>
      </c>
      <c r="AT156" s="470">
        <f>I156+AH156</f>
        <v>704249</v>
      </c>
      <c r="AU156" s="461">
        <f>J156+W156</f>
        <v>522440</v>
      </c>
      <c r="AV156" s="461">
        <f t="shared" si="153"/>
        <v>0</v>
      </c>
      <c r="AW156" s="461">
        <f t="shared" si="154"/>
        <v>176585</v>
      </c>
      <c r="AX156" s="461">
        <f t="shared" si="154"/>
        <v>5224</v>
      </c>
      <c r="AY156" s="461">
        <f>N156+AG156</f>
        <v>0</v>
      </c>
      <c r="AZ156" s="462">
        <f>O156+AS156</f>
        <v>1.1547000000000001</v>
      </c>
      <c r="BA156" s="462">
        <f t="shared" si="155"/>
        <v>1.1547000000000001</v>
      </c>
      <c r="BB156" s="464">
        <f t="shared" si="155"/>
        <v>0</v>
      </c>
    </row>
    <row r="157" spans="1:54" ht="12.95" customHeight="1" x14ac:dyDescent="0.25">
      <c r="A157" s="300">
        <v>30</v>
      </c>
      <c r="B157" s="220">
        <v>5438</v>
      </c>
      <c r="C157" s="220">
        <v>600099032</v>
      </c>
      <c r="D157" s="301">
        <v>72742054</v>
      </c>
      <c r="E157" s="397" t="s">
        <v>526</v>
      </c>
      <c r="F157" s="408">
        <v>3143</v>
      </c>
      <c r="G157" s="343" t="s">
        <v>615</v>
      </c>
      <c r="H157" s="305" t="s">
        <v>277</v>
      </c>
      <c r="I157" s="463">
        <v>14661</v>
      </c>
      <c r="J157" s="458">
        <v>10475</v>
      </c>
      <c r="K157" s="458">
        <v>0</v>
      </c>
      <c r="L157" s="458">
        <v>3541</v>
      </c>
      <c r="M157" s="458">
        <v>105</v>
      </c>
      <c r="N157" s="458">
        <v>540</v>
      </c>
      <c r="O157" s="459">
        <v>0.04</v>
      </c>
      <c r="P157" s="460">
        <v>0</v>
      </c>
      <c r="Q157" s="469">
        <v>0.04</v>
      </c>
      <c r="R157" s="471">
        <f t="shared" si="132"/>
        <v>0</v>
      </c>
      <c r="S157" s="461">
        <v>0</v>
      </c>
      <c r="T157" s="461">
        <v>0</v>
      </c>
      <c r="U157" s="461">
        <v>0</v>
      </c>
      <c r="V157" s="461">
        <v>0</v>
      </c>
      <c r="W157" s="461">
        <f t="shared" si="133"/>
        <v>0</v>
      </c>
      <c r="X157" s="461">
        <v>0</v>
      </c>
      <c r="Y157" s="461">
        <v>0</v>
      </c>
      <c r="Z157" s="461">
        <v>0</v>
      </c>
      <c r="AA157" s="461">
        <f t="shared" si="134"/>
        <v>0</v>
      </c>
      <c r="AB157" s="461">
        <f t="shared" si="135"/>
        <v>0</v>
      </c>
      <c r="AC157" s="69">
        <f t="shared" si="136"/>
        <v>0</v>
      </c>
      <c r="AD157" s="69">
        <f t="shared" si="137"/>
        <v>0</v>
      </c>
      <c r="AE157" s="461">
        <v>0</v>
      </c>
      <c r="AF157" s="461">
        <v>0</v>
      </c>
      <c r="AG157" s="461">
        <f t="shared" si="138"/>
        <v>0</v>
      </c>
      <c r="AH157" s="461">
        <f t="shared" si="139"/>
        <v>0</v>
      </c>
      <c r="AI157" s="462">
        <v>0</v>
      </c>
      <c r="AJ157" s="462">
        <v>0</v>
      </c>
      <c r="AK157" s="462">
        <v>0</v>
      </c>
      <c r="AL157" s="462">
        <v>0</v>
      </c>
      <c r="AM157" s="462">
        <v>0</v>
      </c>
      <c r="AN157" s="462">
        <v>0</v>
      </c>
      <c r="AO157" s="462">
        <v>0</v>
      </c>
      <c r="AP157" s="462">
        <v>0</v>
      </c>
      <c r="AQ157" s="462">
        <f t="shared" si="140"/>
        <v>0</v>
      </c>
      <c r="AR157" s="462">
        <f t="shared" si="141"/>
        <v>0</v>
      </c>
      <c r="AS157" s="464">
        <f t="shared" si="142"/>
        <v>0</v>
      </c>
      <c r="AT157" s="470">
        <f>I157+AH157</f>
        <v>14661</v>
      </c>
      <c r="AU157" s="461">
        <f>J157+W157</f>
        <v>10475</v>
      </c>
      <c r="AV157" s="461">
        <f t="shared" si="153"/>
        <v>0</v>
      </c>
      <c r="AW157" s="461">
        <f t="shared" si="154"/>
        <v>3541</v>
      </c>
      <c r="AX157" s="461">
        <f t="shared" si="154"/>
        <v>105</v>
      </c>
      <c r="AY157" s="461">
        <f>N157+AG157</f>
        <v>540</v>
      </c>
      <c r="AZ157" s="462">
        <f>O157+AS157</f>
        <v>0.04</v>
      </c>
      <c r="BA157" s="462">
        <f t="shared" si="155"/>
        <v>0</v>
      </c>
      <c r="BB157" s="464">
        <f t="shared" si="155"/>
        <v>0.04</v>
      </c>
    </row>
    <row r="158" spans="1:54" ht="12.95" customHeight="1" x14ac:dyDescent="0.25">
      <c r="A158" s="221">
        <v>30</v>
      </c>
      <c r="B158" s="46">
        <v>5438</v>
      </c>
      <c r="C158" s="46">
        <v>600099032</v>
      </c>
      <c r="D158" s="46">
        <v>72742054</v>
      </c>
      <c r="E158" s="409" t="s">
        <v>527</v>
      </c>
      <c r="F158" s="410"/>
      <c r="G158" s="409"/>
      <c r="H158" s="411"/>
      <c r="I158" s="576">
        <v>5278730</v>
      </c>
      <c r="J158" s="573">
        <v>3852106</v>
      </c>
      <c r="K158" s="573">
        <v>0</v>
      </c>
      <c r="L158" s="573">
        <v>1302012</v>
      </c>
      <c r="M158" s="573">
        <v>38522</v>
      </c>
      <c r="N158" s="573">
        <v>86090</v>
      </c>
      <c r="O158" s="574">
        <v>7.1248999999999993</v>
      </c>
      <c r="P158" s="574">
        <v>5.8248999999999995</v>
      </c>
      <c r="Q158" s="768">
        <v>1.3</v>
      </c>
      <c r="R158" s="576">
        <f t="shared" ref="R158:BB158" si="156">SUM(R154:R157)</f>
        <v>0</v>
      </c>
      <c r="S158" s="573">
        <f t="shared" si="156"/>
        <v>0</v>
      </c>
      <c r="T158" s="573">
        <f t="shared" si="156"/>
        <v>0</v>
      </c>
      <c r="U158" s="573">
        <f t="shared" si="156"/>
        <v>0</v>
      </c>
      <c r="V158" s="573">
        <f t="shared" si="156"/>
        <v>0</v>
      </c>
      <c r="W158" s="573">
        <f t="shared" si="156"/>
        <v>0</v>
      </c>
      <c r="X158" s="573">
        <f t="shared" si="156"/>
        <v>0</v>
      </c>
      <c r="Y158" s="573">
        <f t="shared" si="156"/>
        <v>0</v>
      </c>
      <c r="Z158" s="573">
        <f t="shared" si="156"/>
        <v>0</v>
      </c>
      <c r="AA158" s="573">
        <f t="shared" si="156"/>
        <v>0</v>
      </c>
      <c r="AB158" s="573">
        <f t="shared" si="156"/>
        <v>0</v>
      </c>
      <c r="AC158" s="573">
        <f t="shared" si="156"/>
        <v>0</v>
      </c>
      <c r="AD158" s="573">
        <f t="shared" si="156"/>
        <v>0</v>
      </c>
      <c r="AE158" s="573">
        <f t="shared" si="156"/>
        <v>0</v>
      </c>
      <c r="AF158" s="573">
        <f t="shared" si="156"/>
        <v>0</v>
      </c>
      <c r="AG158" s="573">
        <f t="shared" si="156"/>
        <v>0</v>
      </c>
      <c r="AH158" s="573">
        <f t="shared" si="156"/>
        <v>0</v>
      </c>
      <c r="AI158" s="574">
        <f t="shared" si="156"/>
        <v>0</v>
      </c>
      <c r="AJ158" s="574">
        <f t="shared" si="156"/>
        <v>0</v>
      </c>
      <c r="AK158" s="574">
        <f t="shared" si="156"/>
        <v>0</v>
      </c>
      <c r="AL158" s="574">
        <f t="shared" si="156"/>
        <v>0</v>
      </c>
      <c r="AM158" s="574">
        <f t="shared" si="156"/>
        <v>0</v>
      </c>
      <c r="AN158" s="574">
        <f t="shared" si="156"/>
        <v>0</v>
      </c>
      <c r="AO158" s="574">
        <f t="shared" si="156"/>
        <v>0</v>
      </c>
      <c r="AP158" s="574">
        <f t="shared" si="156"/>
        <v>0</v>
      </c>
      <c r="AQ158" s="574">
        <f t="shared" si="156"/>
        <v>0</v>
      </c>
      <c r="AR158" s="574">
        <f t="shared" si="156"/>
        <v>0</v>
      </c>
      <c r="AS158" s="405">
        <f t="shared" si="156"/>
        <v>0</v>
      </c>
      <c r="AT158" s="578">
        <f t="shared" si="156"/>
        <v>5278730</v>
      </c>
      <c r="AU158" s="573">
        <f t="shared" si="156"/>
        <v>3852106</v>
      </c>
      <c r="AV158" s="573">
        <f t="shared" si="156"/>
        <v>0</v>
      </c>
      <c r="AW158" s="573">
        <f t="shared" si="156"/>
        <v>1302012</v>
      </c>
      <c r="AX158" s="573">
        <f t="shared" si="156"/>
        <v>38522</v>
      </c>
      <c r="AY158" s="573">
        <f t="shared" si="156"/>
        <v>86090</v>
      </c>
      <c r="AZ158" s="574">
        <f t="shared" si="156"/>
        <v>7.1248999999999993</v>
      </c>
      <c r="BA158" s="574">
        <f t="shared" si="156"/>
        <v>5.8248999999999995</v>
      </c>
      <c r="BB158" s="405">
        <f t="shared" si="156"/>
        <v>1.3</v>
      </c>
    </row>
    <row r="159" spans="1:54" ht="12.95" customHeight="1" x14ac:dyDescent="0.25">
      <c r="A159" s="300">
        <v>31</v>
      </c>
      <c r="B159" s="220">
        <v>2441</v>
      </c>
      <c r="C159" s="220">
        <v>600079406</v>
      </c>
      <c r="D159" s="301">
        <v>70695920</v>
      </c>
      <c r="E159" s="398" t="s">
        <v>528</v>
      </c>
      <c r="F159" s="220">
        <v>3111</v>
      </c>
      <c r="G159" s="399" t="s">
        <v>320</v>
      </c>
      <c r="H159" s="305" t="s">
        <v>276</v>
      </c>
      <c r="I159" s="463">
        <v>3545531</v>
      </c>
      <c r="J159" s="458">
        <v>2616269</v>
      </c>
      <c r="K159" s="458">
        <v>0</v>
      </c>
      <c r="L159" s="458">
        <v>884299</v>
      </c>
      <c r="M159" s="458">
        <v>26163</v>
      </c>
      <c r="N159" s="458">
        <v>18800</v>
      </c>
      <c r="O159" s="459">
        <v>5.2</v>
      </c>
      <c r="P159" s="460">
        <v>4</v>
      </c>
      <c r="Q159" s="469">
        <v>1.2000000000000002</v>
      </c>
      <c r="R159" s="471">
        <f t="shared" si="132"/>
        <v>0</v>
      </c>
      <c r="S159" s="461">
        <v>0</v>
      </c>
      <c r="T159" s="461">
        <v>0</v>
      </c>
      <c r="U159" s="461">
        <v>0</v>
      </c>
      <c r="V159" s="461">
        <v>0</v>
      </c>
      <c r="W159" s="461">
        <f t="shared" si="133"/>
        <v>0</v>
      </c>
      <c r="X159" s="461">
        <v>0</v>
      </c>
      <c r="Y159" s="461">
        <v>0</v>
      </c>
      <c r="Z159" s="461">
        <v>0</v>
      </c>
      <c r="AA159" s="461">
        <f t="shared" si="134"/>
        <v>0</v>
      </c>
      <c r="AB159" s="461">
        <f t="shared" si="135"/>
        <v>0</v>
      </c>
      <c r="AC159" s="69">
        <f t="shared" si="136"/>
        <v>0</v>
      </c>
      <c r="AD159" s="69">
        <f t="shared" si="137"/>
        <v>0</v>
      </c>
      <c r="AE159" s="461">
        <v>0</v>
      </c>
      <c r="AF159" s="461">
        <v>0</v>
      </c>
      <c r="AG159" s="461">
        <f t="shared" si="138"/>
        <v>0</v>
      </c>
      <c r="AH159" s="461">
        <f t="shared" si="139"/>
        <v>0</v>
      </c>
      <c r="AI159" s="462">
        <v>0</v>
      </c>
      <c r="AJ159" s="462">
        <v>0</v>
      </c>
      <c r="AK159" s="462">
        <v>0</v>
      </c>
      <c r="AL159" s="462">
        <v>0</v>
      </c>
      <c r="AM159" s="462">
        <v>0</v>
      </c>
      <c r="AN159" s="462">
        <v>0</v>
      </c>
      <c r="AO159" s="462">
        <v>0</v>
      </c>
      <c r="AP159" s="462">
        <v>0</v>
      </c>
      <c r="AQ159" s="462">
        <f t="shared" si="140"/>
        <v>0</v>
      </c>
      <c r="AR159" s="462">
        <f t="shared" si="141"/>
        <v>0</v>
      </c>
      <c r="AS159" s="464">
        <f t="shared" si="142"/>
        <v>0</v>
      </c>
      <c r="AT159" s="470">
        <f>I159+AH159</f>
        <v>3545531</v>
      </c>
      <c r="AU159" s="461">
        <f>J159+W159</f>
        <v>2616269</v>
      </c>
      <c r="AV159" s="461">
        <f t="shared" ref="AV159:AV160" si="157">K159+AA159</f>
        <v>0</v>
      </c>
      <c r="AW159" s="461">
        <f>L159+AC159</f>
        <v>884299</v>
      </c>
      <c r="AX159" s="461">
        <f>M159+AD159</f>
        <v>26163</v>
      </c>
      <c r="AY159" s="461">
        <f>N159+AG159</f>
        <v>18800</v>
      </c>
      <c r="AZ159" s="462">
        <f>O159+AS159</f>
        <v>5.2</v>
      </c>
      <c r="BA159" s="462">
        <f>P159+AQ159</f>
        <v>4</v>
      </c>
      <c r="BB159" s="464">
        <f>Q159+AR159</f>
        <v>1.2000000000000002</v>
      </c>
    </row>
    <row r="160" spans="1:54" ht="12.95" customHeight="1" x14ac:dyDescent="0.25">
      <c r="A160" s="300">
        <v>31</v>
      </c>
      <c r="B160" s="402">
        <v>2441</v>
      </c>
      <c r="C160" s="402">
        <v>600079406</v>
      </c>
      <c r="D160" s="301">
        <v>70695920</v>
      </c>
      <c r="E160" s="219" t="s">
        <v>528</v>
      </c>
      <c r="F160" s="220">
        <v>3141</v>
      </c>
      <c r="G160" s="399" t="s">
        <v>310</v>
      </c>
      <c r="H160" s="305" t="s">
        <v>277</v>
      </c>
      <c r="I160" s="463">
        <v>622409</v>
      </c>
      <c r="J160" s="458">
        <v>459915</v>
      </c>
      <c r="K160" s="458">
        <v>0</v>
      </c>
      <c r="L160" s="458">
        <v>155451</v>
      </c>
      <c r="M160" s="458">
        <v>4599</v>
      </c>
      <c r="N160" s="458">
        <v>2444</v>
      </c>
      <c r="O160" s="459">
        <v>1.48</v>
      </c>
      <c r="P160" s="460">
        <v>0</v>
      </c>
      <c r="Q160" s="469">
        <v>1.48</v>
      </c>
      <c r="R160" s="471">
        <f t="shared" si="132"/>
        <v>0</v>
      </c>
      <c r="S160" s="461">
        <v>0</v>
      </c>
      <c r="T160" s="461">
        <v>0</v>
      </c>
      <c r="U160" s="461">
        <v>0</v>
      </c>
      <c r="V160" s="461">
        <v>0</v>
      </c>
      <c r="W160" s="461">
        <f t="shared" si="133"/>
        <v>0</v>
      </c>
      <c r="X160" s="461">
        <v>0</v>
      </c>
      <c r="Y160" s="461">
        <v>0</v>
      </c>
      <c r="Z160" s="461">
        <v>0</v>
      </c>
      <c r="AA160" s="461">
        <f t="shared" si="134"/>
        <v>0</v>
      </c>
      <c r="AB160" s="461">
        <f t="shared" si="135"/>
        <v>0</v>
      </c>
      <c r="AC160" s="69">
        <f t="shared" si="136"/>
        <v>0</v>
      </c>
      <c r="AD160" s="69">
        <f t="shared" si="137"/>
        <v>0</v>
      </c>
      <c r="AE160" s="461">
        <v>0</v>
      </c>
      <c r="AF160" s="461">
        <v>0</v>
      </c>
      <c r="AG160" s="461">
        <f t="shared" si="138"/>
        <v>0</v>
      </c>
      <c r="AH160" s="461">
        <f t="shared" si="139"/>
        <v>0</v>
      </c>
      <c r="AI160" s="462">
        <v>0</v>
      </c>
      <c r="AJ160" s="462">
        <v>0</v>
      </c>
      <c r="AK160" s="462">
        <v>0</v>
      </c>
      <c r="AL160" s="462">
        <v>0</v>
      </c>
      <c r="AM160" s="462">
        <v>0</v>
      </c>
      <c r="AN160" s="462">
        <v>0</v>
      </c>
      <c r="AO160" s="462">
        <v>0</v>
      </c>
      <c r="AP160" s="462">
        <v>0</v>
      </c>
      <c r="AQ160" s="462">
        <f t="shared" si="140"/>
        <v>0</v>
      </c>
      <c r="AR160" s="462">
        <f t="shared" si="141"/>
        <v>0</v>
      </c>
      <c r="AS160" s="464">
        <f t="shared" si="142"/>
        <v>0</v>
      </c>
      <c r="AT160" s="470">
        <f>I160+AH160</f>
        <v>622409</v>
      </c>
      <c r="AU160" s="461">
        <f>J160+W160</f>
        <v>459915</v>
      </c>
      <c r="AV160" s="461">
        <f t="shared" si="157"/>
        <v>0</v>
      </c>
      <c r="AW160" s="461">
        <f>L160+AC160</f>
        <v>155451</v>
      </c>
      <c r="AX160" s="461">
        <f>M160+AD160</f>
        <v>4599</v>
      </c>
      <c r="AY160" s="461">
        <f>N160+AG160</f>
        <v>2444</v>
      </c>
      <c r="AZ160" s="462">
        <f>O160+AS160</f>
        <v>1.48</v>
      </c>
      <c r="BA160" s="462">
        <f>P160+AQ160</f>
        <v>0</v>
      </c>
      <c r="BB160" s="464">
        <f>Q160+AR160</f>
        <v>1.48</v>
      </c>
    </row>
    <row r="161" spans="1:54" ht="12.95" customHeight="1" x14ac:dyDescent="0.25">
      <c r="A161" s="221">
        <v>31</v>
      </c>
      <c r="B161" s="47">
        <v>2441</v>
      </c>
      <c r="C161" s="47">
        <v>600079406</v>
      </c>
      <c r="D161" s="47">
        <v>70695920</v>
      </c>
      <c r="E161" s="400" t="s">
        <v>529</v>
      </c>
      <c r="F161" s="49"/>
      <c r="G161" s="413"/>
      <c r="H161" s="189"/>
      <c r="I161" s="576">
        <v>4167940</v>
      </c>
      <c r="J161" s="573">
        <v>3076184</v>
      </c>
      <c r="K161" s="573">
        <v>0</v>
      </c>
      <c r="L161" s="573">
        <v>1039750</v>
      </c>
      <c r="M161" s="573">
        <v>30762</v>
      </c>
      <c r="N161" s="573">
        <v>21244</v>
      </c>
      <c r="O161" s="574">
        <v>6.68</v>
      </c>
      <c r="P161" s="574">
        <v>4</v>
      </c>
      <c r="Q161" s="768">
        <v>2.68</v>
      </c>
      <c r="R161" s="576">
        <f t="shared" ref="R161:BB161" si="158">SUM(R159:R160)</f>
        <v>0</v>
      </c>
      <c r="S161" s="573">
        <f t="shared" si="158"/>
        <v>0</v>
      </c>
      <c r="T161" s="573">
        <f t="shared" si="158"/>
        <v>0</v>
      </c>
      <c r="U161" s="573">
        <f t="shared" si="158"/>
        <v>0</v>
      </c>
      <c r="V161" s="573">
        <f t="shared" si="158"/>
        <v>0</v>
      </c>
      <c r="W161" s="573">
        <f t="shared" si="158"/>
        <v>0</v>
      </c>
      <c r="X161" s="573">
        <f t="shared" si="158"/>
        <v>0</v>
      </c>
      <c r="Y161" s="573">
        <f t="shared" si="158"/>
        <v>0</v>
      </c>
      <c r="Z161" s="573">
        <f t="shared" si="158"/>
        <v>0</v>
      </c>
      <c r="AA161" s="573">
        <f t="shared" si="158"/>
        <v>0</v>
      </c>
      <c r="AB161" s="573">
        <f t="shared" si="158"/>
        <v>0</v>
      </c>
      <c r="AC161" s="573">
        <f t="shared" si="158"/>
        <v>0</v>
      </c>
      <c r="AD161" s="573">
        <f t="shared" si="158"/>
        <v>0</v>
      </c>
      <c r="AE161" s="573">
        <f t="shared" si="158"/>
        <v>0</v>
      </c>
      <c r="AF161" s="573">
        <f t="shared" si="158"/>
        <v>0</v>
      </c>
      <c r="AG161" s="573">
        <f t="shared" si="158"/>
        <v>0</v>
      </c>
      <c r="AH161" s="573">
        <f t="shared" si="158"/>
        <v>0</v>
      </c>
      <c r="AI161" s="574">
        <f t="shared" si="158"/>
        <v>0</v>
      </c>
      <c r="AJ161" s="574">
        <f t="shared" si="158"/>
        <v>0</v>
      </c>
      <c r="AK161" s="574">
        <f t="shared" si="158"/>
        <v>0</v>
      </c>
      <c r="AL161" s="574">
        <f t="shared" si="158"/>
        <v>0</v>
      </c>
      <c r="AM161" s="574">
        <f t="shared" si="158"/>
        <v>0</v>
      </c>
      <c r="AN161" s="574">
        <f t="shared" si="158"/>
        <v>0</v>
      </c>
      <c r="AO161" s="574">
        <f t="shared" si="158"/>
        <v>0</v>
      </c>
      <c r="AP161" s="574">
        <f t="shared" si="158"/>
        <v>0</v>
      </c>
      <c r="AQ161" s="574">
        <f t="shared" si="158"/>
        <v>0</v>
      </c>
      <c r="AR161" s="574">
        <f t="shared" si="158"/>
        <v>0</v>
      </c>
      <c r="AS161" s="405">
        <f t="shared" si="158"/>
        <v>0</v>
      </c>
      <c r="AT161" s="578">
        <f t="shared" si="158"/>
        <v>4167940</v>
      </c>
      <c r="AU161" s="573">
        <f t="shared" si="158"/>
        <v>3076184</v>
      </c>
      <c r="AV161" s="573">
        <f t="shared" si="158"/>
        <v>0</v>
      </c>
      <c r="AW161" s="573">
        <f t="shared" si="158"/>
        <v>1039750</v>
      </c>
      <c r="AX161" s="573">
        <f t="shared" si="158"/>
        <v>30762</v>
      </c>
      <c r="AY161" s="573">
        <f t="shared" si="158"/>
        <v>21244</v>
      </c>
      <c r="AZ161" s="574">
        <f t="shared" si="158"/>
        <v>6.68</v>
      </c>
      <c r="BA161" s="574">
        <f t="shared" si="158"/>
        <v>4</v>
      </c>
      <c r="BB161" s="405">
        <f t="shared" si="158"/>
        <v>2.68</v>
      </c>
    </row>
    <row r="162" spans="1:54" ht="12.95" customHeight="1" x14ac:dyDescent="0.25">
      <c r="A162" s="300">
        <v>32</v>
      </c>
      <c r="B162" s="220">
        <v>2496</v>
      </c>
      <c r="C162" s="220">
        <v>600080251</v>
      </c>
      <c r="D162" s="301">
        <v>70695938</v>
      </c>
      <c r="E162" s="398" t="s">
        <v>530</v>
      </c>
      <c r="F162" s="220">
        <v>3117</v>
      </c>
      <c r="G162" s="398" t="s">
        <v>324</v>
      </c>
      <c r="H162" s="305" t="s">
        <v>276</v>
      </c>
      <c r="I162" s="463">
        <v>5653341</v>
      </c>
      <c r="J162" s="458">
        <v>4107939</v>
      </c>
      <c r="K162" s="458">
        <v>5000</v>
      </c>
      <c r="L162" s="458">
        <v>1390173</v>
      </c>
      <c r="M162" s="458">
        <v>41079</v>
      </c>
      <c r="N162" s="458">
        <v>109150</v>
      </c>
      <c r="O162" s="459">
        <v>7.620000000000001</v>
      </c>
      <c r="P162" s="460">
        <v>5.91</v>
      </c>
      <c r="Q162" s="469">
        <v>1.71</v>
      </c>
      <c r="R162" s="471">
        <f t="shared" si="132"/>
        <v>0</v>
      </c>
      <c r="S162" s="461">
        <v>0</v>
      </c>
      <c r="T162" s="461">
        <v>0</v>
      </c>
      <c r="U162" s="461">
        <v>0</v>
      </c>
      <c r="V162" s="461">
        <v>0</v>
      </c>
      <c r="W162" s="461">
        <f t="shared" si="133"/>
        <v>0</v>
      </c>
      <c r="X162" s="461">
        <v>0</v>
      </c>
      <c r="Y162" s="461">
        <v>0</v>
      </c>
      <c r="Z162" s="461">
        <v>0</v>
      </c>
      <c r="AA162" s="461">
        <f t="shared" si="134"/>
        <v>0</v>
      </c>
      <c r="AB162" s="461">
        <f t="shared" si="135"/>
        <v>0</v>
      </c>
      <c r="AC162" s="69">
        <f t="shared" si="136"/>
        <v>0</v>
      </c>
      <c r="AD162" s="69">
        <f t="shared" si="137"/>
        <v>0</v>
      </c>
      <c r="AE162" s="461">
        <v>0</v>
      </c>
      <c r="AF162" s="461">
        <v>0</v>
      </c>
      <c r="AG162" s="461">
        <f t="shared" si="138"/>
        <v>0</v>
      </c>
      <c r="AH162" s="461">
        <f t="shared" si="139"/>
        <v>0</v>
      </c>
      <c r="AI162" s="462">
        <v>0</v>
      </c>
      <c r="AJ162" s="462">
        <v>0</v>
      </c>
      <c r="AK162" s="462">
        <v>0</v>
      </c>
      <c r="AL162" s="462">
        <v>0</v>
      </c>
      <c r="AM162" s="462">
        <v>0</v>
      </c>
      <c r="AN162" s="462">
        <v>0</v>
      </c>
      <c r="AO162" s="462">
        <v>0</v>
      </c>
      <c r="AP162" s="462">
        <v>0</v>
      </c>
      <c r="AQ162" s="462">
        <f t="shared" si="140"/>
        <v>0</v>
      </c>
      <c r="AR162" s="462">
        <f t="shared" si="141"/>
        <v>0</v>
      </c>
      <c r="AS162" s="464">
        <f t="shared" si="142"/>
        <v>0</v>
      </c>
      <c r="AT162" s="470">
        <f>I162+AH162</f>
        <v>5653341</v>
      </c>
      <c r="AU162" s="461">
        <f>J162+W162</f>
        <v>4107939</v>
      </c>
      <c r="AV162" s="461">
        <f t="shared" ref="AV162:AV166" si="159">K162+AA162</f>
        <v>5000</v>
      </c>
      <c r="AW162" s="461">
        <f t="shared" ref="AW162:AX166" si="160">L162+AC162</f>
        <v>1390173</v>
      </c>
      <c r="AX162" s="461">
        <f t="shared" si="160"/>
        <v>41079</v>
      </c>
      <c r="AY162" s="461">
        <f>N162+AG162</f>
        <v>109150</v>
      </c>
      <c r="AZ162" s="462">
        <f>O162+AS162</f>
        <v>7.620000000000001</v>
      </c>
      <c r="BA162" s="462">
        <f t="shared" ref="BA162:BB166" si="161">P162+AQ162</f>
        <v>5.91</v>
      </c>
      <c r="BB162" s="464">
        <f t="shared" si="161"/>
        <v>1.71</v>
      </c>
    </row>
    <row r="163" spans="1:54" ht="12.95" customHeight="1" x14ac:dyDescent="0.25">
      <c r="A163" s="300">
        <v>32</v>
      </c>
      <c r="B163" s="220">
        <v>2496</v>
      </c>
      <c r="C163" s="220">
        <v>600080251</v>
      </c>
      <c r="D163" s="301">
        <v>70695938</v>
      </c>
      <c r="E163" s="398" t="s">
        <v>530</v>
      </c>
      <c r="F163" s="220">
        <v>3117</v>
      </c>
      <c r="G163" s="343" t="s">
        <v>307</v>
      </c>
      <c r="H163" s="305" t="s">
        <v>277</v>
      </c>
      <c r="I163" s="463">
        <v>233506</v>
      </c>
      <c r="J163" s="458">
        <v>173224</v>
      </c>
      <c r="K163" s="458">
        <v>0</v>
      </c>
      <c r="L163" s="458">
        <v>58550</v>
      </c>
      <c r="M163" s="458">
        <v>1732</v>
      </c>
      <c r="N163" s="458">
        <v>0</v>
      </c>
      <c r="O163" s="459">
        <v>0.5</v>
      </c>
      <c r="P163" s="460">
        <v>0.5</v>
      </c>
      <c r="Q163" s="469">
        <v>0</v>
      </c>
      <c r="R163" s="471">
        <f t="shared" si="132"/>
        <v>0</v>
      </c>
      <c r="S163" s="461">
        <v>0</v>
      </c>
      <c r="T163" s="461">
        <v>0</v>
      </c>
      <c r="U163" s="461">
        <v>0</v>
      </c>
      <c r="V163" s="461">
        <v>0</v>
      </c>
      <c r="W163" s="461">
        <f t="shared" si="133"/>
        <v>0</v>
      </c>
      <c r="X163" s="461">
        <v>0</v>
      </c>
      <c r="Y163" s="461">
        <v>0</v>
      </c>
      <c r="Z163" s="461">
        <v>0</v>
      </c>
      <c r="AA163" s="461">
        <f t="shared" si="134"/>
        <v>0</v>
      </c>
      <c r="AB163" s="461">
        <f t="shared" si="135"/>
        <v>0</v>
      </c>
      <c r="AC163" s="69">
        <f t="shared" si="136"/>
        <v>0</v>
      </c>
      <c r="AD163" s="69">
        <f t="shared" si="137"/>
        <v>0</v>
      </c>
      <c r="AE163" s="461">
        <v>0</v>
      </c>
      <c r="AF163" s="461">
        <v>0</v>
      </c>
      <c r="AG163" s="461">
        <f t="shared" si="138"/>
        <v>0</v>
      </c>
      <c r="AH163" s="461">
        <f t="shared" si="139"/>
        <v>0</v>
      </c>
      <c r="AI163" s="462">
        <v>0</v>
      </c>
      <c r="AJ163" s="462">
        <v>0</v>
      </c>
      <c r="AK163" s="462">
        <v>0</v>
      </c>
      <c r="AL163" s="462">
        <v>0</v>
      </c>
      <c r="AM163" s="462">
        <v>0</v>
      </c>
      <c r="AN163" s="462">
        <v>0</v>
      </c>
      <c r="AO163" s="462">
        <v>0</v>
      </c>
      <c r="AP163" s="462">
        <v>0</v>
      </c>
      <c r="AQ163" s="462">
        <f t="shared" si="140"/>
        <v>0</v>
      </c>
      <c r="AR163" s="462">
        <f t="shared" si="141"/>
        <v>0</v>
      </c>
      <c r="AS163" s="464">
        <f t="shared" si="142"/>
        <v>0</v>
      </c>
      <c r="AT163" s="470">
        <f>I163+AH163</f>
        <v>233506</v>
      </c>
      <c r="AU163" s="461">
        <f>J163+W163</f>
        <v>173224</v>
      </c>
      <c r="AV163" s="461">
        <f t="shared" si="159"/>
        <v>0</v>
      </c>
      <c r="AW163" s="461">
        <f t="shared" si="160"/>
        <v>58550</v>
      </c>
      <c r="AX163" s="461">
        <f t="shared" si="160"/>
        <v>1732</v>
      </c>
      <c r="AY163" s="461">
        <f>N163+AG163</f>
        <v>0</v>
      </c>
      <c r="AZ163" s="462">
        <f>O163+AS163</f>
        <v>0.5</v>
      </c>
      <c r="BA163" s="462">
        <f t="shared" si="161"/>
        <v>0.5</v>
      </c>
      <c r="BB163" s="464">
        <f t="shared" si="161"/>
        <v>0</v>
      </c>
    </row>
    <row r="164" spans="1:54" ht="12.95" customHeight="1" x14ac:dyDescent="0.25">
      <c r="A164" s="300">
        <v>32</v>
      </c>
      <c r="B164" s="402">
        <v>2496</v>
      </c>
      <c r="C164" s="402">
        <v>600080251</v>
      </c>
      <c r="D164" s="301">
        <v>70695938</v>
      </c>
      <c r="E164" s="219" t="s">
        <v>530</v>
      </c>
      <c r="F164" s="220">
        <v>3141</v>
      </c>
      <c r="G164" s="399" t="s">
        <v>310</v>
      </c>
      <c r="H164" s="305" t="s">
        <v>277</v>
      </c>
      <c r="I164" s="463">
        <v>656898</v>
      </c>
      <c r="J164" s="458">
        <v>484497</v>
      </c>
      <c r="K164" s="458">
        <v>0</v>
      </c>
      <c r="L164" s="458">
        <v>163760</v>
      </c>
      <c r="M164" s="458">
        <v>4845</v>
      </c>
      <c r="N164" s="458">
        <v>3796</v>
      </c>
      <c r="O164" s="459">
        <v>1.56</v>
      </c>
      <c r="P164" s="460">
        <v>0</v>
      </c>
      <c r="Q164" s="469">
        <v>1.56</v>
      </c>
      <c r="R164" s="471">
        <f t="shared" si="132"/>
        <v>0</v>
      </c>
      <c r="S164" s="461">
        <v>0</v>
      </c>
      <c r="T164" s="461">
        <v>0</v>
      </c>
      <c r="U164" s="461">
        <v>0</v>
      </c>
      <c r="V164" s="461">
        <v>0</v>
      </c>
      <c r="W164" s="461">
        <f t="shared" si="133"/>
        <v>0</v>
      </c>
      <c r="X164" s="461">
        <v>0</v>
      </c>
      <c r="Y164" s="461">
        <v>0</v>
      </c>
      <c r="Z164" s="461">
        <v>0</v>
      </c>
      <c r="AA164" s="461">
        <f t="shared" si="134"/>
        <v>0</v>
      </c>
      <c r="AB164" s="461">
        <f t="shared" si="135"/>
        <v>0</v>
      </c>
      <c r="AC164" s="69">
        <f t="shared" si="136"/>
        <v>0</v>
      </c>
      <c r="AD164" s="69">
        <f t="shared" si="137"/>
        <v>0</v>
      </c>
      <c r="AE164" s="461">
        <v>0</v>
      </c>
      <c r="AF164" s="461">
        <v>0</v>
      </c>
      <c r="AG164" s="461">
        <f t="shared" si="138"/>
        <v>0</v>
      </c>
      <c r="AH164" s="461">
        <f t="shared" si="139"/>
        <v>0</v>
      </c>
      <c r="AI164" s="462">
        <v>0</v>
      </c>
      <c r="AJ164" s="462">
        <v>0</v>
      </c>
      <c r="AK164" s="462">
        <v>0</v>
      </c>
      <c r="AL164" s="462">
        <v>0</v>
      </c>
      <c r="AM164" s="462">
        <v>0</v>
      </c>
      <c r="AN164" s="462">
        <v>0</v>
      </c>
      <c r="AO164" s="462">
        <v>0</v>
      </c>
      <c r="AP164" s="462">
        <v>0</v>
      </c>
      <c r="AQ164" s="462">
        <f t="shared" si="140"/>
        <v>0</v>
      </c>
      <c r="AR164" s="462">
        <f t="shared" si="141"/>
        <v>0</v>
      </c>
      <c r="AS164" s="464">
        <f t="shared" si="142"/>
        <v>0</v>
      </c>
      <c r="AT164" s="470">
        <f>I164+AH164</f>
        <v>656898</v>
      </c>
      <c r="AU164" s="461">
        <f>J164+W164</f>
        <v>484497</v>
      </c>
      <c r="AV164" s="461">
        <f t="shared" si="159"/>
        <v>0</v>
      </c>
      <c r="AW164" s="461">
        <f t="shared" si="160"/>
        <v>163760</v>
      </c>
      <c r="AX164" s="461">
        <f t="shared" si="160"/>
        <v>4845</v>
      </c>
      <c r="AY164" s="461">
        <f>N164+AG164</f>
        <v>3796</v>
      </c>
      <c r="AZ164" s="462">
        <f>O164+AS164</f>
        <v>1.56</v>
      </c>
      <c r="BA164" s="462">
        <f t="shared" si="161"/>
        <v>0</v>
      </c>
      <c r="BB164" s="464">
        <f t="shared" si="161"/>
        <v>1.56</v>
      </c>
    </row>
    <row r="165" spans="1:54" ht="12.95" customHeight="1" x14ac:dyDescent="0.25">
      <c r="A165" s="300">
        <v>32</v>
      </c>
      <c r="B165" s="220">
        <v>2496</v>
      </c>
      <c r="C165" s="220">
        <v>600080251</v>
      </c>
      <c r="D165" s="301">
        <v>70695938</v>
      </c>
      <c r="E165" s="398" t="s">
        <v>530</v>
      </c>
      <c r="F165" s="220">
        <v>3143</v>
      </c>
      <c r="G165" s="343" t="s">
        <v>614</v>
      </c>
      <c r="H165" s="305" t="s">
        <v>276</v>
      </c>
      <c r="I165" s="463">
        <v>1047973</v>
      </c>
      <c r="J165" s="458">
        <v>777428</v>
      </c>
      <c r="K165" s="458">
        <v>0</v>
      </c>
      <c r="L165" s="458">
        <v>262771</v>
      </c>
      <c r="M165" s="458">
        <v>7774</v>
      </c>
      <c r="N165" s="458">
        <v>0</v>
      </c>
      <c r="O165" s="459">
        <v>1.6</v>
      </c>
      <c r="P165" s="460">
        <v>1.6</v>
      </c>
      <c r="Q165" s="469">
        <v>0</v>
      </c>
      <c r="R165" s="471">
        <f t="shared" si="132"/>
        <v>0</v>
      </c>
      <c r="S165" s="461">
        <v>0</v>
      </c>
      <c r="T165" s="461">
        <v>0</v>
      </c>
      <c r="U165" s="461">
        <v>0</v>
      </c>
      <c r="V165" s="461">
        <v>0</v>
      </c>
      <c r="W165" s="461">
        <f t="shared" si="133"/>
        <v>0</v>
      </c>
      <c r="X165" s="461">
        <v>0</v>
      </c>
      <c r="Y165" s="461">
        <v>0</v>
      </c>
      <c r="Z165" s="461">
        <v>0</v>
      </c>
      <c r="AA165" s="461">
        <f t="shared" si="134"/>
        <v>0</v>
      </c>
      <c r="AB165" s="461">
        <f t="shared" si="135"/>
        <v>0</v>
      </c>
      <c r="AC165" s="69">
        <f t="shared" si="136"/>
        <v>0</v>
      </c>
      <c r="AD165" s="69">
        <f t="shared" si="137"/>
        <v>0</v>
      </c>
      <c r="AE165" s="461">
        <v>0</v>
      </c>
      <c r="AF165" s="461">
        <v>0</v>
      </c>
      <c r="AG165" s="461">
        <f t="shared" si="138"/>
        <v>0</v>
      </c>
      <c r="AH165" s="461">
        <f t="shared" si="139"/>
        <v>0</v>
      </c>
      <c r="AI165" s="462">
        <v>0</v>
      </c>
      <c r="AJ165" s="462">
        <v>0</v>
      </c>
      <c r="AK165" s="462">
        <v>0</v>
      </c>
      <c r="AL165" s="462">
        <v>0</v>
      </c>
      <c r="AM165" s="462">
        <v>0</v>
      </c>
      <c r="AN165" s="462">
        <v>0</v>
      </c>
      <c r="AO165" s="462">
        <v>0</v>
      </c>
      <c r="AP165" s="462">
        <v>0</v>
      </c>
      <c r="AQ165" s="462">
        <f t="shared" si="140"/>
        <v>0</v>
      </c>
      <c r="AR165" s="462">
        <f t="shared" si="141"/>
        <v>0</v>
      </c>
      <c r="AS165" s="464">
        <f t="shared" si="142"/>
        <v>0</v>
      </c>
      <c r="AT165" s="470">
        <f>I165+AH165</f>
        <v>1047973</v>
      </c>
      <c r="AU165" s="461">
        <f>J165+W165</f>
        <v>777428</v>
      </c>
      <c r="AV165" s="461">
        <f t="shared" si="159"/>
        <v>0</v>
      </c>
      <c r="AW165" s="461">
        <f t="shared" si="160"/>
        <v>262771</v>
      </c>
      <c r="AX165" s="461">
        <f t="shared" si="160"/>
        <v>7774</v>
      </c>
      <c r="AY165" s="461">
        <f>N165+AG165</f>
        <v>0</v>
      </c>
      <c r="AZ165" s="462">
        <f>O165+AS165</f>
        <v>1.6</v>
      </c>
      <c r="BA165" s="462">
        <f t="shared" si="161"/>
        <v>1.6</v>
      </c>
      <c r="BB165" s="464">
        <f t="shared" si="161"/>
        <v>0</v>
      </c>
    </row>
    <row r="166" spans="1:54" ht="12.95" customHeight="1" x14ac:dyDescent="0.25">
      <c r="A166" s="300">
        <v>32</v>
      </c>
      <c r="B166" s="220">
        <v>2496</v>
      </c>
      <c r="C166" s="220">
        <v>600080251</v>
      </c>
      <c r="D166" s="301">
        <v>70695938</v>
      </c>
      <c r="E166" s="398" t="s">
        <v>530</v>
      </c>
      <c r="F166" s="220">
        <v>3143</v>
      </c>
      <c r="G166" s="343" t="s">
        <v>615</v>
      </c>
      <c r="H166" s="305" t="s">
        <v>277</v>
      </c>
      <c r="I166" s="463">
        <v>36650</v>
      </c>
      <c r="J166" s="458">
        <v>26187</v>
      </c>
      <c r="K166" s="458">
        <v>0</v>
      </c>
      <c r="L166" s="458">
        <v>8851</v>
      </c>
      <c r="M166" s="458">
        <v>262</v>
      </c>
      <c r="N166" s="458">
        <v>1350</v>
      </c>
      <c r="O166" s="459">
        <v>0.1</v>
      </c>
      <c r="P166" s="460">
        <v>0</v>
      </c>
      <c r="Q166" s="469">
        <v>0.1</v>
      </c>
      <c r="R166" s="471">
        <f t="shared" si="132"/>
        <v>0</v>
      </c>
      <c r="S166" s="461">
        <v>0</v>
      </c>
      <c r="T166" s="461">
        <v>0</v>
      </c>
      <c r="U166" s="461">
        <v>0</v>
      </c>
      <c r="V166" s="461">
        <v>0</v>
      </c>
      <c r="W166" s="461">
        <f t="shared" si="133"/>
        <v>0</v>
      </c>
      <c r="X166" s="461">
        <v>0</v>
      </c>
      <c r="Y166" s="461">
        <v>0</v>
      </c>
      <c r="Z166" s="461">
        <v>0</v>
      </c>
      <c r="AA166" s="461">
        <f t="shared" si="134"/>
        <v>0</v>
      </c>
      <c r="AB166" s="461">
        <f t="shared" si="135"/>
        <v>0</v>
      </c>
      <c r="AC166" s="69">
        <f t="shared" si="136"/>
        <v>0</v>
      </c>
      <c r="AD166" s="69">
        <f t="shared" si="137"/>
        <v>0</v>
      </c>
      <c r="AE166" s="461">
        <v>0</v>
      </c>
      <c r="AF166" s="461">
        <v>0</v>
      </c>
      <c r="AG166" s="461">
        <f t="shared" si="138"/>
        <v>0</v>
      </c>
      <c r="AH166" s="461">
        <f t="shared" si="139"/>
        <v>0</v>
      </c>
      <c r="AI166" s="462">
        <v>0</v>
      </c>
      <c r="AJ166" s="462">
        <v>0</v>
      </c>
      <c r="AK166" s="462">
        <v>0</v>
      </c>
      <c r="AL166" s="462">
        <v>0</v>
      </c>
      <c r="AM166" s="462">
        <v>0</v>
      </c>
      <c r="AN166" s="462">
        <v>0</v>
      </c>
      <c r="AO166" s="462">
        <v>0</v>
      </c>
      <c r="AP166" s="462">
        <v>0</v>
      </c>
      <c r="AQ166" s="462">
        <f t="shared" si="140"/>
        <v>0</v>
      </c>
      <c r="AR166" s="462">
        <f t="shared" si="141"/>
        <v>0</v>
      </c>
      <c r="AS166" s="464">
        <f t="shared" si="142"/>
        <v>0</v>
      </c>
      <c r="AT166" s="470">
        <f>I166+AH166</f>
        <v>36650</v>
      </c>
      <c r="AU166" s="461">
        <f>J166+W166</f>
        <v>26187</v>
      </c>
      <c r="AV166" s="461">
        <f t="shared" si="159"/>
        <v>0</v>
      </c>
      <c r="AW166" s="461">
        <f t="shared" si="160"/>
        <v>8851</v>
      </c>
      <c r="AX166" s="461">
        <f t="shared" si="160"/>
        <v>262</v>
      </c>
      <c r="AY166" s="461">
        <f>N166+AG166</f>
        <v>1350</v>
      </c>
      <c r="AZ166" s="462">
        <f>O166+AS166</f>
        <v>0.1</v>
      </c>
      <c r="BA166" s="462">
        <f t="shared" si="161"/>
        <v>0</v>
      </c>
      <c r="BB166" s="464">
        <f t="shared" si="161"/>
        <v>0.1</v>
      </c>
    </row>
    <row r="167" spans="1:54" ht="12.95" customHeight="1" x14ac:dyDescent="0.25">
      <c r="A167" s="221">
        <v>32</v>
      </c>
      <c r="B167" s="46">
        <v>2496</v>
      </c>
      <c r="C167" s="46">
        <v>600080251</v>
      </c>
      <c r="D167" s="46">
        <v>70695938</v>
      </c>
      <c r="E167" s="400" t="s">
        <v>531</v>
      </c>
      <c r="F167" s="46"/>
      <c r="G167" s="400"/>
      <c r="H167" s="186"/>
      <c r="I167" s="576">
        <v>7628368</v>
      </c>
      <c r="J167" s="573">
        <v>5569275</v>
      </c>
      <c r="K167" s="573">
        <v>5000</v>
      </c>
      <c r="L167" s="573">
        <v>1884105</v>
      </c>
      <c r="M167" s="573">
        <v>55692</v>
      </c>
      <c r="N167" s="573">
        <v>114296</v>
      </c>
      <c r="O167" s="574">
        <v>11.38</v>
      </c>
      <c r="P167" s="574">
        <v>8.01</v>
      </c>
      <c r="Q167" s="768">
        <v>3.37</v>
      </c>
      <c r="R167" s="576">
        <f t="shared" ref="R167:BB167" si="162">SUM(R162:R166)</f>
        <v>0</v>
      </c>
      <c r="S167" s="573">
        <f t="shared" si="162"/>
        <v>0</v>
      </c>
      <c r="T167" s="573">
        <f t="shared" si="162"/>
        <v>0</v>
      </c>
      <c r="U167" s="573">
        <f t="shared" si="162"/>
        <v>0</v>
      </c>
      <c r="V167" s="573">
        <f t="shared" si="162"/>
        <v>0</v>
      </c>
      <c r="W167" s="573">
        <f t="shared" si="162"/>
        <v>0</v>
      </c>
      <c r="X167" s="573">
        <f t="shared" si="162"/>
        <v>0</v>
      </c>
      <c r="Y167" s="573">
        <f t="shared" si="162"/>
        <v>0</v>
      </c>
      <c r="Z167" s="573">
        <f t="shared" si="162"/>
        <v>0</v>
      </c>
      <c r="AA167" s="573">
        <f t="shared" si="162"/>
        <v>0</v>
      </c>
      <c r="AB167" s="573">
        <f t="shared" si="162"/>
        <v>0</v>
      </c>
      <c r="AC167" s="573">
        <f t="shared" si="162"/>
        <v>0</v>
      </c>
      <c r="AD167" s="573">
        <f t="shared" si="162"/>
        <v>0</v>
      </c>
      <c r="AE167" s="573">
        <f t="shared" si="162"/>
        <v>0</v>
      </c>
      <c r="AF167" s="573">
        <f t="shared" si="162"/>
        <v>0</v>
      </c>
      <c r="AG167" s="573">
        <f t="shared" si="162"/>
        <v>0</v>
      </c>
      <c r="AH167" s="573">
        <f t="shared" si="162"/>
        <v>0</v>
      </c>
      <c r="AI167" s="574">
        <f t="shared" si="162"/>
        <v>0</v>
      </c>
      <c r="AJ167" s="574">
        <f t="shared" si="162"/>
        <v>0</v>
      </c>
      <c r="AK167" s="574">
        <f t="shared" si="162"/>
        <v>0</v>
      </c>
      <c r="AL167" s="574">
        <f t="shared" si="162"/>
        <v>0</v>
      </c>
      <c r="AM167" s="574">
        <f t="shared" si="162"/>
        <v>0</v>
      </c>
      <c r="AN167" s="574">
        <f t="shared" si="162"/>
        <v>0</v>
      </c>
      <c r="AO167" s="574">
        <f t="shared" si="162"/>
        <v>0</v>
      </c>
      <c r="AP167" s="574">
        <f t="shared" si="162"/>
        <v>0</v>
      </c>
      <c r="AQ167" s="574">
        <f t="shared" si="162"/>
        <v>0</v>
      </c>
      <c r="AR167" s="574">
        <f t="shared" si="162"/>
        <v>0</v>
      </c>
      <c r="AS167" s="405">
        <f t="shared" si="162"/>
        <v>0</v>
      </c>
      <c r="AT167" s="578">
        <f t="shared" si="162"/>
        <v>7628368</v>
      </c>
      <c r="AU167" s="573">
        <f t="shared" si="162"/>
        <v>5569275</v>
      </c>
      <c r="AV167" s="573">
        <f t="shared" si="162"/>
        <v>5000</v>
      </c>
      <c r="AW167" s="573">
        <f t="shared" si="162"/>
        <v>1884105</v>
      </c>
      <c r="AX167" s="573">
        <f t="shared" si="162"/>
        <v>55692</v>
      </c>
      <c r="AY167" s="573">
        <f t="shared" si="162"/>
        <v>114296</v>
      </c>
      <c r="AZ167" s="574">
        <f t="shared" si="162"/>
        <v>11.38</v>
      </c>
      <c r="BA167" s="574">
        <f t="shared" si="162"/>
        <v>8.01</v>
      </c>
      <c r="BB167" s="405">
        <f t="shared" si="162"/>
        <v>3.37</v>
      </c>
    </row>
    <row r="168" spans="1:54" ht="12.95" customHeight="1" x14ac:dyDescent="0.25">
      <c r="A168" s="300">
        <v>33</v>
      </c>
      <c r="B168" s="220">
        <v>5440</v>
      </c>
      <c r="C168" s="220">
        <v>600098559</v>
      </c>
      <c r="D168" s="301">
        <v>70998108</v>
      </c>
      <c r="E168" s="398" t="s">
        <v>532</v>
      </c>
      <c r="F168" s="220">
        <v>3111</v>
      </c>
      <c r="G168" s="399" t="s">
        <v>320</v>
      </c>
      <c r="H168" s="305" t="s">
        <v>276</v>
      </c>
      <c r="I168" s="463">
        <v>3464557</v>
      </c>
      <c r="J168" s="458">
        <v>2537740</v>
      </c>
      <c r="K168" s="458">
        <v>18000</v>
      </c>
      <c r="L168" s="458">
        <v>863840</v>
      </c>
      <c r="M168" s="458">
        <v>25377</v>
      </c>
      <c r="N168" s="458">
        <v>19600</v>
      </c>
      <c r="O168" s="459">
        <v>5.1400000000000006</v>
      </c>
      <c r="P168" s="460">
        <v>4</v>
      </c>
      <c r="Q168" s="469">
        <v>1.1400000000000001</v>
      </c>
      <c r="R168" s="471">
        <f t="shared" si="132"/>
        <v>0</v>
      </c>
      <c r="S168" s="461">
        <v>0</v>
      </c>
      <c r="T168" s="461">
        <v>0</v>
      </c>
      <c r="U168" s="461">
        <v>0</v>
      </c>
      <c r="V168" s="461">
        <v>0</v>
      </c>
      <c r="W168" s="461">
        <f t="shared" si="133"/>
        <v>0</v>
      </c>
      <c r="X168" s="461">
        <v>0</v>
      </c>
      <c r="Y168" s="461">
        <v>0</v>
      </c>
      <c r="Z168" s="461">
        <v>0</v>
      </c>
      <c r="AA168" s="461">
        <f t="shared" si="134"/>
        <v>0</v>
      </c>
      <c r="AB168" s="461">
        <f t="shared" si="135"/>
        <v>0</v>
      </c>
      <c r="AC168" s="69">
        <f t="shared" si="136"/>
        <v>0</v>
      </c>
      <c r="AD168" s="69">
        <f t="shared" si="137"/>
        <v>0</v>
      </c>
      <c r="AE168" s="461">
        <v>0</v>
      </c>
      <c r="AF168" s="461">
        <v>0</v>
      </c>
      <c r="AG168" s="461">
        <f t="shared" si="138"/>
        <v>0</v>
      </c>
      <c r="AH168" s="461">
        <f t="shared" si="139"/>
        <v>0</v>
      </c>
      <c r="AI168" s="462">
        <v>0</v>
      </c>
      <c r="AJ168" s="462">
        <v>0</v>
      </c>
      <c r="AK168" s="462">
        <v>0</v>
      </c>
      <c r="AL168" s="462">
        <v>0</v>
      </c>
      <c r="AM168" s="462">
        <v>0</v>
      </c>
      <c r="AN168" s="462">
        <v>0</v>
      </c>
      <c r="AO168" s="462">
        <v>0</v>
      </c>
      <c r="AP168" s="462">
        <v>0</v>
      </c>
      <c r="AQ168" s="462">
        <f t="shared" si="140"/>
        <v>0</v>
      </c>
      <c r="AR168" s="462">
        <f t="shared" si="141"/>
        <v>0</v>
      </c>
      <c r="AS168" s="464">
        <f t="shared" si="142"/>
        <v>0</v>
      </c>
      <c r="AT168" s="470">
        <f>I168+AH168</f>
        <v>3464557</v>
      </c>
      <c r="AU168" s="461">
        <f>J168+W168</f>
        <v>2537740</v>
      </c>
      <c r="AV168" s="461">
        <f t="shared" ref="AV168:AV170" si="163">K168+AA168</f>
        <v>18000</v>
      </c>
      <c r="AW168" s="461">
        <f t="shared" ref="AW168:AX170" si="164">L168+AC168</f>
        <v>863840</v>
      </c>
      <c r="AX168" s="461">
        <f t="shared" si="164"/>
        <v>25377</v>
      </c>
      <c r="AY168" s="461">
        <f>N168+AG168</f>
        <v>19600</v>
      </c>
      <c r="AZ168" s="462">
        <f>O168+AS168</f>
        <v>5.1400000000000006</v>
      </c>
      <c r="BA168" s="462">
        <f t="shared" ref="BA168:BB170" si="165">P168+AQ168</f>
        <v>4</v>
      </c>
      <c r="BB168" s="464">
        <f t="shared" si="165"/>
        <v>1.1400000000000001</v>
      </c>
    </row>
    <row r="169" spans="1:54" ht="12.95" customHeight="1" x14ac:dyDescent="0.25">
      <c r="A169" s="300">
        <v>33</v>
      </c>
      <c r="B169" s="220">
        <v>5440</v>
      </c>
      <c r="C169" s="220">
        <v>600098559</v>
      </c>
      <c r="D169" s="301">
        <v>70998108</v>
      </c>
      <c r="E169" s="398" t="s">
        <v>532</v>
      </c>
      <c r="F169" s="220">
        <v>3111</v>
      </c>
      <c r="G169" s="399" t="s">
        <v>307</v>
      </c>
      <c r="H169" s="305" t="s">
        <v>277</v>
      </c>
      <c r="I169" s="463">
        <v>0</v>
      </c>
      <c r="J169" s="458">
        <v>0</v>
      </c>
      <c r="K169" s="458">
        <v>0</v>
      </c>
      <c r="L169" s="458">
        <v>0</v>
      </c>
      <c r="M169" s="458">
        <v>0</v>
      </c>
      <c r="N169" s="458">
        <v>0</v>
      </c>
      <c r="O169" s="459">
        <v>0</v>
      </c>
      <c r="P169" s="460">
        <v>0</v>
      </c>
      <c r="Q169" s="469">
        <v>0</v>
      </c>
      <c r="R169" s="471">
        <f t="shared" si="132"/>
        <v>0</v>
      </c>
      <c r="S169" s="461">
        <v>0</v>
      </c>
      <c r="T169" s="461">
        <v>0</v>
      </c>
      <c r="U169" s="461">
        <v>0</v>
      </c>
      <c r="V169" s="461">
        <v>0</v>
      </c>
      <c r="W169" s="461">
        <f t="shared" si="133"/>
        <v>0</v>
      </c>
      <c r="X169" s="461">
        <v>0</v>
      </c>
      <c r="Y169" s="461">
        <v>0</v>
      </c>
      <c r="Z169" s="461">
        <v>0</v>
      </c>
      <c r="AA169" s="461">
        <f t="shared" si="134"/>
        <v>0</v>
      </c>
      <c r="AB169" s="461">
        <f t="shared" si="135"/>
        <v>0</v>
      </c>
      <c r="AC169" s="69">
        <f t="shared" si="136"/>
        <v>0</v>
      </c>
      <c r="AD169" s="69">
        <f t="shared" si="137"/>
        <v>0</v>
      </c>
      <c r="AE169" s="461">
        <v>0</v>
      </c>
      <c r="AF169" s="461">
        <v>0</v>
      </c>
      <c r="AG169" s="461">
        <f t="shared" si="138"/>
        <v>0</v>
      </c>
      <c r="AH169" s="461">
        <f t="shared" si="139"/>
        <v>0</v>
      </c>
      <c r="AI169" s="462">
        <v>0</v>
      </c>
      <c r="AJ169" s="462">
        <v>0</v>
      </c>
      <c r="AK169" s="462">
        <v>0</v>
      </c>
      <c r="AL169" s="462">
        <v>0</v>
      </c>
      <c r="AM169" s="462">
        <v>0</v>
      </c>
      <c r="AN169" s="462">
        <v>0</v>
      </c>
      <c r="AO169" s="462">
        <v>0</v>
      </c>
      <c r="AP169" s="462">
        <v>0</v>
      </c>
      <c r="AQ169" s="462">
        <f t="shared" si="140"/>
        <v>0</v>
      </c>
      <c r="AR169" s="462">
        <f t="shared" si="141"/>
        <v>0</v>
      </c>
      <c r="AS169" s="464">
        <f t="shared" si="142"/>
        <v>0</v>
      </c>
      <c r="AT169" s="470">
        <f>I169+AH169</f>
        <v>0</v>
      </c>
      <c r="AU169" s="461">
        <f>J169+W169</f>
        <v>0</v>
      </c>
      <c r="AV169" s="461">
        <f t="shared" si="163"/>
        <v>0</v>
      </c>
      <c r="AW169" s="461">
        <f t="shared" si="164"/>
        <v>0</v>
      </c>
      <c r="AX169" s="461">
        <f t="shared" si="164"/>
        <v>0</v>
      </c>
      <c r="AY169" s="461">
        <f>N169+AG169</f>
        <v>0</v>
      </c>
      <c r="AZ169" s="462">
        <f>O169+AS169</f>
        <v>0</v>
      </c>
      <c r="BA169" s="462">
        <f t="shared" si="165"/>
        <v>0</v>
      </c>
      <c r="BB169" s="464">
        <f t="shared" si="165"/>
        <v>0</v>
      </c>
    </row>
    <row r="170" spans="1:54" ht="12.95" customHeight="1" x14ac:dyDescent="0.25">
      <c r="A170" s="300">
        <v>33</v>
      </c>
      <c r="B170" s="402">
        <v>5440</v>
      </c>
      <c r="C170" s="402">
        <v>600098559</v>
      </c>
      <c r="D170" s="301">
        <v>70998108</v>
      </c>
      <c r="E170" s="398" t="s">
        <v>532</v>
      </c>
      <c r="F170" s="220">
        <v>3141</v>
      </c>
      <c r="G170" s="399" t="s">
        <v>310</v>
      </c>
      <c r="H170" s="305" t="s">
        <v>277</v>
      </c>
      <c r="I170" s="463">
        <v>256834</v>
      </c>
      <c r="J170" s="458">
        <v>189294</v>
      </c>
      <c r="K170" s="458">
        <v>0</v>
      </c>
      <c r="L170" s="458">
        <v>63981</v>
      </c>
      <c r="M170" s="458">
        <v>1893</v>
      </c>
      <c r="N170" s="458">
        <v>1666</v>
      </c>
      <c r="O170" s="459">
        <v>0.61</v>
      </c>
      <c r="P170" s="460">
        <v>0</v>
      </c>
      <c r="Q170" s="469">
        <v>0.61</v>
      </c>
      <c r="R170" s="471">
        <f t="shared" si="132"/>
        <v>0</v>
      </c>
      <c r="S170" s="461">
        <v>0</v>
      </c>
      <c r="T170" s="461">
        <v>0</v>
      </c>
      <c r="U170" s="461">
        <v>0</v>
      </c>
      <c r="V170" s="461">
        <v>0</v>
      </c>
      <c r="W170" s="461">
        <f t="shared" si="133"/>
        <v>0</v>
      </c>
      <c r="X170" s="461">
        <v>0</v>
      </c>
      <c r="Y170" s="461">
        <v>0</v>
      </c>
      <c r="Z170" s="461">
        <v>0</v>
      </c>
      <c r="AA170" s="461">
        <f t="shared" si="134"/>
        <v>0</v>
      </c>
      <c r="AB170" s="461">
        <f t="shared" si="135"/>
        <v>0</v>
      </c>
      <c r="AC170" s="69">
        <f t="shared" si="136"/>
        <v>0</v>
      </c>
      <c r="AD170" s="69">
        <f t="shared" si="137"/>
        <v>0</v>
      </c>
      <c r="AE170" s="461">
        <v>0</v>
      </c>
      <c r="AF170" s="461">
        <v>0</v>
      </c>
      <c r="AG170" s="461">
        <f t="shared" si="138"/>
        <v>0</v>
      </c>
      <c r="AH170" s="461">
        <f t="shared" si="139"/>
        <v>0</v>
      </c>
      <c r="AI170" s="462">
        <v>0</v>
      </c>
      <c r="AJ170" s="462">
        <v>0</v>
      </c>
      <c r="AK170" s="462">
        <v>0</v>
      </c>
      <c r="AL170" s="462">
        <v>0</v>
      </c>
      <c r="AM170" s="462">
        <v>0</v>
      </c>
      <c r="AN170" s="462">
        <v>0</v>
      </c>
      <c r="AO170" s="462">
        <v>0</v>
      </c>
      <c r="AP170" s="462">
        <v>0</v>
      </c>
      <c r="AQ170" s="462">
        <f t="shared" si="140"/>
        <v>0</v>
      </c>
      <c r="AR170" s="462">
        <f t="shared" si="141"/>
        <v>0</v>
      </c>
      <c r="AS170" s="464">
        <f t="shared" si="142"/>
        <v>0</v>
      </c>
      <c r="AT170" s="470">
        <f>I170+AH170</f>
        <v>256834</v>
      </c>
      <c r="AU170" s="461">
        <f>J170+W170</f>
        <v>189294</v>
      </c>
      <c r="AV170" s="461">
        <f t="shared" si="163"/>
        <v>0</v>
      </c>
      <c r="AW170" s="461">
        <f t="shared" si="164"/>
        <v>63981</v>
      </c>
      <c r="AX170" s="461">
        <f t="shared" si="164"/>
        <v>1893</v>
      </c>
      <c r="AY170" s="461">
        <f>N170+AG170</f>
        <v>1666</v>
      </c>
      <c r="AZ170" s="462">
        <f>O170+AS170</f>
        <v>0.61</v>
      </c>
      <c r="BA170" s="462">
        <f t="shared" si="165"/>
        <v>0</v>
      </c>
      <c r="BB170" s="464">
        <f t="shared" si="165"/>
        <v>0.61</v>
      </c>
    </row>
    <row r="171" spans="1:54" ht="12.95" customHeight="1" x14ac:dyDescent="0.25">
      <c r="A171" s="221">
        <v>33</v>
      </c>
      <c r="B171" s="47">
        <v>5440</v>
      </c>
      <c r="C171" s="47">
        <v>600098559</v>
      </c>
      <c r="D171" s="47">
        <v>70998108</v>
      </c>
      <c r="E171" s="400" t="s">
        <v>533</v>
      </c>
      <c r="F171" s="46"/>
      <c r="G171" s="400"/>
      <c r="H171" s="186"/>
      <c r="I171" s="575">
        <v>3721391</v>
      </c>
      <c r="J171" s="571">
        <v>2727034</v>
      </c>
      <c r="K171" s="571">
        <v>18000</v>
      </c>
      <c r="L171" s="571">
        <v>927821</v>
      </c>
      <c r="M171" s="571">
        <v>27270</v>
      </c>
      <c r="N171" s="571">
        <v>21266</v>
      </c>
      <c r="O171" s="572">
        <v>5.7500000000000009</v>
      </c>
      <c r="P171" s="572">
        <v>4</v>
      </c>
      <c r="Q171" s="769">
        <v>1.75</v>
      </c>
      <c r="R171" s="575">
        <f t="shared" ref="R171:BB171" si="166">SUM(R168:R170)</f>
        <v>0</v>
      </c>
      <c r="S171" s="571">
        <f t="shared" si="166"/>
        <v>0</v>
      </c>
      <c r="T171" s="571">
        <f t="shared" si="166"/>
        <v>0</v>
      </c>
      <c r="U171" s="571">
        <f t="shared" si="166"/>
        <v>0</v>
      </c>
      <c r="V171" s="571">
        <f t="shared" si="166"/>
        <v>0</v>
      </c>
      <c r="W171" s="571">
        <f t="shared" si="166"/>
        <v>0</v>
      </c>
      <c r="X171" s="571">
        <f t="shared" si="166"/>
        <v>0</v>
      </c>
      <c r="Y171" s="571">
        <f t="shared" si="166"/>
        <v>0</v>
      </c>
      <c r="Z171" s="571">
        <f t="shared" si="166"/>
        <v>0</v>
      </c>
      <c r="AA171" s="571">
        <f t="shared" si="166"/>
        <v>0</v>
      </c>
      <c r="AB171" s="571">
        <f t="shared" si="166"/>
        <v>0</v>
      </c>
      <c r="AC171" s="571">
        <f t="shared" si="166"/>
        <v>0</v>
      </c>
      <c r="AD171" s="571">
        <f t="shared" si="166"/>
        <v>0</v>
      </c>
      <c r="AE171" s="571">
        <f t="shared" si="166"/>
        <v>0</v>
      </c>
      <c r="AF171" s="571">
        <f t="shared" si="166"/>
        <v>0</v>
      </c>
      <c r="AG171" s="571">
        <f t="shared" si="166"/>
        <v>0</v>
      </c>
      <c r="AH171" s="571">
        <f t="shared" si="166"/>
        <v>0</v>
      </c>
      <c r="AI171" s="572">
        <f t="shared" si="166"/>
        <v>0</v>
      </c>
      <c r="AJ171" s="572">
        <f t="shared" si="166"/>
        <v>0</v>
      </c>
      <c r="AK171" s="572">
        <f t="shared" si="166"/>
        <v>0</v>
      </c>
      <c r="AL171" s="572">
        <f t="shared" si="166"/>
        <v>0</v>
      </c>
      <c r="AM171" s="572">
        <f t="shared" si="166"/>
        <v>0</v>
      </c>
      <c r="AN171" s="572">
        <f t="shared" si="166"/>
        <v>0</v>
      </c>
      <c r="AO171" s="572">
        <f t="shared" si="166"/>
        <v>0</v>
      </c>
      <c r="AP171" s="572">
        <f t="shared" si="166"/>
        <v>0</v>
      </c>
      <c r="AQ171" s="572">
        <f t="shared" si="166"/>
        <v>0</v>
      </c>
      <c r="AR171" s="572">
        <f t="shared" si="166"/>
        <v>0</v>
      </c>
      <c r="AS171" s="401">
        <f t="shared" si="166"/>
        <v>0</v>
      </c>
      <c r="AT171" s="577">
        <f t="shared" si="166"/>
        <v>3721391</v>
      </c>
      <c r="AU171" s="571">
        <f t="shared" si="166"/>
        <v>2727034</v>
      </c>
      <c r="AV171" s="571">
        <f t="shared" si="166"/>
        <v>18000</v>
      </c>
      <c r="AW171" s="571">
        <f t="shared" si="166"/>
        <v>927821</v>
      </c>
      <c r="AX171" s="571">
        <f t="shared" si="166"/>
        <v>27270</v>
      </c>
      <c r="AY171" s="571">
        <f t="shared" si="166"/>
        <v>21266</v>
      </c>
      <c r="AZ171" s="572">
        <f t="shared" si="166"/>
        <v>5.7500000000000009</v>
      </c>
      <c r="BA171" s="572">
        <f t="shared" si="166"/>
        <v>4</v>
      </c>
      <c r="BB171" s="401">
        <f t="shared" si="166"/>
        <v>1.75</v>
      </c>
    </row>
    <row r="172" spans="1:54" ht="12.95" customHeight="1" x14ac:dyDescent="0.25">
      <c r="A172" s="300">
        <v>34</v>
      </c>
      <c r="B172" s="220">
        <v>5441</v>
      </c>
      <c r="C172" s="220">
        <v>600099270</v>
      </c>
      <c r="D172" s="301">
        <v>856118</v>
      </c>
      <c r="E172" s="398" t="s">
        <v>534</v>
      </c>
      <c r="F172" s="220">
        <v>3113</v>
      </c>
      <c r="G172" s="398" t="s">
        <v>324</v>
      </c>
      <c r="H172" s="305" t="s">
        <v>276</v>
      </c>
      <c r="I172" s="463">
        <v>13942573</v>
      </c>
      <c r="J172" s="458">
        <v>10157046</v>
      </c>
      <c r="K172" s="458">
        <v>20000</v>
      </c>
      <c r="L172" s="458">
        <v>3439842</v>
      </c>
      <c r="M172" s="458">
        <v>101570</v>
      </c>
      <c r="N172" s="458">
        <v>224115</v>
      </c>
      <c r="O172" s="459">
        <v>17.7315</v>
      </c>
      <c r="P172" s="460">
        <v>13.621499999999999</v>
      </c>
      <c r="Q172" s="469">
        <v>4.1100000000000003</v>
      </c>
      <c r="R172" s="471">
        <f t="shared" si="132"/>
        <v>0</v>
      </c>
      <c r="S172" s="461">
        <v>0</v>
      </c>
      <c r="T172" s="461">
        <v>0</v>
      </c>
      <c r="U172" s="461">
        <v>105230</v>
      </c>
      <c r="V172" s="461">
        <v>0</v>
      </c>
      <c r="W172" s="461">
        <f t="shared" si="133"/>
        <v>105230</v>
      </c>
      <c r="X172" s="461">
        <v>0</v>
      </c>
      <c r="Y172" s="461">
        <v>0</v>
      </c>
      <c r="Z172" s="461">
        <v>0</v>
      </c>
      <c r="AA172" s="461">
        <f t="shared" si="134"/>
        <v>0</v>
      </c>
      <c r="AB172" s="461">
        <f t="shared" si="135"/>
        <v>105230</v>
      </c>
      <c r="AC172" s="69">
        <f t="shared" si="136"/>
        <v>35568</v>
      </c>
      <c r="AD172" s="69">
        <f t="shared" si="137"/>
        <v>1052</v>
      </c>
      <c r="AE172" s="461">
        <v>0</v>
      </c>
      <c r="AF172" s="461">
        <v>0</v>
      </c>
      <c r="AG172" s="461">
        <f t="shared" si="138"/>
        <v>0</v>
      </c>
      <c r="AH172" s="461">
        <f t="shared" si="139"/>
        <v>141850</v>
      </c>
      <c r="AI172" s="462">
        <v>0</v>
      </c>
      <c r="AJ172" s="462">
        <v>0</v>
      </c>
      <c r="AK172" s="462">
        <v>0</v>
      </c>
      <c r="AL172" s="462">
        <v>0</v>
      </c>
      <c r="AM172" s="462">
        <v>0</v>
      </c>
      <c r="AN172" s="462">
        <v>0.16</v>
      </c>
      <c r="AO172" s="462">
        <v>0</v>
      </c>
      <c r="AP172" s="462">
        <v>0</v>
      </c>
      <c r="AQ172" s="462">
        <f t="shared" si="140"/>
        <v>0.16</v>
      </c>
      <c r="AR172" s="462">
        <f t="shared" si="141"/>
        <v>0</v>
      </c>
      <c r="AS172" s="464">
        <f t="shared" si="142"/>
        <v>0.16</v>
      </c>
      <c r="AT172" s="470">
        <f>I172+AH172</f>
        <v>14084423</v>
      </c>
      <c r="AU172" s="461">
        <f>J172+W172</f>
        <v>10262276</v>
      </c>
      <c r="AV172" s="461">
        <f t="shared" ref="AV172:AV176" si="167">K172+AA172</f>
        <v>20000</v>
      </c>
      <c r="AW172" s="461">
        <f t="shared" ref="AW172:AX176" si="168">L172+AC172</f>
        <v>3475410</v>
      </c>
      <c r="AX172" s="461">
        <f t="shared" si="168"/>
        <v>102622</v>
      </c>
      <c r="AY172" s="461">
        <f>N172+AG172</f>
        <v>224115</v>
      </c>
      <c r="AZ172" s="462">
        <f>O172+AS172</f>
        <v>17.891500000000001</v>
      </c>
      <c r="BA172" s="462">
        <f t="shared" ref="BA172:BB176" si="169">P172+AQ172</f>
        <v>13.781499999999999</v>
      </c>
      <c r="BB172" s="464">
        <f t="shared" si="169"/>
        <v>4.1100000000000003</v>
      </c>
    </row>
    <row r="173" spans="1:54" ht="12.95" customHeight="1" x14ac:dyDescent="0.25">
      <c r="A173" s="300">
        <v>34</v>
      </c>
      <c r="B173" s="220">
        <v>5441</v>
      </c>
      <c r="C173" s="220">
        <v>600099270</v>
      </c>
      <c r="D173" s="301">
        <v>856118</v>
      </c>
      <c r="E173" s="398" t="s">
        <v>534</v>
      </c>
      <c r="F173" s="220">
        <v>3113</v>
      </c>
      <c r="G173" s="343" t="s">
        <v>307</v>
      </c>
      <c r="H173" s="305" t="s">
        <v>277</v>
      </c>
      <c r="I173" s="463">
        <v>817459</v>
      </c>
      <c r="J173" s="458">
        <v>603827</v>
      </c>
      <c r="K173" s="458">
        <v>0</v>
      </c>
      <c r="L173" s="458">
        <v>204094</v>
      </c>
      <c r="M173" s="458">
        <v>6038</v>
      </c>
      <c r="N173" s="458">
        <v>3500</v>
      </c>
      <c r="O173" s="459">
        <v>1.7</v>
      </c>
      <c r="P173" s="460">
        <v>1.7</v>
      </c>
      <c r="Q173" s="469">
        <v>0</v>
      </c>
      <c r="R173" s="471">
        <f t="shared" si="132"/>
        <v>0</v>
      </c>
      <c r="S173" s="461">
        <v>58358</v>
      </c>
      <c r="T173" s="461">
        <v>0</v>
      </c>
      <c r="U173" s="461">
        <v>0</v>
      </c>
      <c r="V173" s="461">
        <v>0</v>
      </c>
      <c r="W173" s="461">
        <f t="shared" si="133"/>
        <v>58358</v>
      </c>
      <c r="X173" s="461">
        <v>0</v>
      </c>
      <c r="Y173" s="461">
        <v>0</v>
      </c>
      <c r="Z173" s="461">
        <v>0</v>
      </c>
      <c r="AA173" s="461">
        <f t="shared" si="134"/>
        <v>0</v>
      </c>
      <c r="AB173" s="461">
        <f t="shared" si="135"/>
        <v>58358</v>
      </c>
      <c r="AC173" s="69">
        <f t="shared" si="136"/>
        <v>19725</v>
      </c>
      <c r="AD173" s="69">
        <f t="shared" si="137"/>
        <v>584</v>
      </c>
      <c r="AE173" s="461">
        <v>0</v>
      </c>
      <c r="AF173" s="461">
        <v>0</v>
      </c>
      <c r="AG173" s="461">
        <f t="shared" si="138"/>
        <v>0</v>
      </c>
      <c r="AH173" s="461">
        <f t="shared" si="139"/>
        <v>78667</v>
      </c>
      <c r="AI173" s="462">
        <v>0</v>
      </c>
      <c r="AJ173" s="462">
        <v>0</v>
      </c>
      <c r="AK173" s="462">
        <v>0.18</v>
      </c>
      <c r="AL173" s="462">
        <v>0</v>
      </c>
      <c r="AM173" s="462">
        <v>0</v>
      </c>
      <c r="AN173" s="462">
        <v>0</v>
      </c>
      <c r="AO173" s="462">
        <v>0</v>
      </c>
      <c r="AP173" s="462">
        <v>0</v>
      </c>
      <c r="AQ173" s="462">
        <f t="shared" si="140"/>
        <v>0.18</v>
      </c>
      <c r="AR173" s="462">
        <f t="shared" si="141"/>
        <v>0</v>
      </c>
      <c r="AS173" s="464">
        <f t="shared" si="142"/>
        <v>0.18</v>
      </c>
      <c r="AT173" s="470">
        <f>I173+AH173</f>
        <v>896126</v>
      </c>
      <c r="AU173" s="461">
        <f>J173+W173</f>
        <v>662185</v>
      </c>
      <c r="AV173" s="461">
        <f t="shared" si="167"/>
        <v>0</v>
      </c>
      <c r="AW173" s="461">
        <f t="shared" si="168"/>
        <v>223819</v>
      </c>
      <c r="AX173" s="461">
        <f t="shared" si="168"/>
        <v>6622</v>
      </c>
      <c r="AY173" s="461">
        <f>N173+AG173</f>
        <v>3500</v>
      </c>
      <c r="AZ173" s="462">
        <f>O173+AS173</f>
        <v>1.88</v>
      </c>
      <c r="BA173" s="462">
        <f t="shared" si="169"/>
        <v>1.88</v>
      </c>
      <c r="BB173" s="464">
        <f t="shared" si="169"/>
        <v>0</v>
      </c>
    </row>
    <row r="174" spans="1:54" ht="12.95" customHeight="1" x14ac:dyDescent="0.25">
      <c r="A174" s="300">
        <v>34</v>
      </c>
      <c r="B174" s="402">
        <v>5441</v>
      </c>
      <c r="C174" s="402">
        <v>600099270</v>
      </c>
      <c r="D174" s="301">
        <v>856118</v>
      </c>
      <c r="E174" s="219" t="s">
        <v>534</v>
      </c>
      <c r="F174" s="220">
        <v>3141</v>
      </c>
      <c r="G174" s="399" t="s">
        <v>310</v>
      </c>
      <c r="H174" s="305" t="s">
        <v>277</v>
      </c>
      <c r="I174" s="463">
        <v>1896963</v>
      </c>
      <c r="J174" s="458">
        <v>1368692</v>
      </c>
      <c r="K174" s="458">
        <v>30000</v>
      </c>
      <c r="L174" s="458">
        <v>472758</v>
      </c>
      <c r="M174" s="458">
        <v>13687</v>
      </c>
      <c r="N174" s="458">
        <v>11826</v>
      </c>
      <c r="O174" s="459">
        <v>4.49</v>
      </c>
      <c r="P174" s="460">
        <v>0</v>
      </c>
      <c r="Q174" s="469">
        <v>4.49</v>
      </c>
      <c r="R174" s="471">
        <f t="shared" si="132"/>
        <v>8000</v>
      </c>
      <c r="S174" s="461">
        <v>0</v>
      </c>
      <c r="T174" s="461">
        <v>0</v>
      </c>
      <c r="U174" s="461">
        <v>0</v>
      </c>
      <c r="V174" s="461">
        <v>0</v>
      </c>
      <c r="W174" s="461">
        <f t="shared" si="133"/>
        <v>8000</v>
      </c>
      <c r="X174" s="461">
        <v>-8000</v>
      </c>
      <c r="Y174" s="461">
        <v>0</v>
      </c>
      <c r="Z174" s="461">
        <v>0</v>
      </c>
      <c r="AA174" s="461">
        <f t="shared" si="134"/>
        <v>-8000</v>
      </c>
      <c r="AB174" s="461">
        <f t="shared" si="135"/>
        <v>0</v>
      </c>
      <c r="AC174" s="69">
        <f t="shared" si="136"/>
        <v>0</v>
      </c>
      <c r="AD174" s="69">
        <f t="shared" si="137"/>
        <v>80</v>
      </c>
      <c r="AE174" s="461">
        <v>0</v>
      </c>
      <c r="AF174" s="461">
        <v>0</v>
      </c>
      <c r="AG174" s="461">
        <f t="shared" si="138"/>
        <v>0</v>
      </c>
      <c r="AH174" s="461">
        <f t="shared" si="139"/>
        <v>80</v>
      </c>
      <c r="AI174" s="462">
        <v>0</v>
      </c>
      <c r="AJ174" s="462">
        <v>0</v>
      </c>
      <c r="AK174" s="462">
        <v>0</v>
      </c>
      <c r="AL174" s="462">
        <v>0</v>
      </c>
      <c r="AM174" s="462">
        <v>0</v>
      </c>
      <c r="AN174" s="462">
        <v>0</v>
      </c>
      <c r="AO174" s="462">
        <v>0</v>
      </c>
      <c r="AP174" s="462">
        <v>0</v>
      </c>
      <c r="AQ174" s="462">
        <f t="shared" si="140"/>
        <v>0</v>
      </c>
      <c r="AR174" s="462">
        <f t="shared" si="141"/>
        <v>0</v>
      </c>
      <c r="AS174" s="464">
        <f t="shared" si="142"/>
        <v>0</v>
      </c>
      <c r="AT174" s="470">
        <f>I174+AH174</f>
        <v>1897043</v>
      </c>
      <c r="AU174" s="461">
        <f>J174+W174</f>
        <v>1376692</v>
      </c>
      <c r="AV174" s="461">
        <f t="shared" si="167"/>
        <v>22000</v>
      </c>
      <c r="AW174" s="461">
        <f t="shared" si="168"/>
        <v>472758</v>
      </c>
      <c r="AX174" s="461">
        <f t="shared" si="168"/>
        <v>13767</v>
      </c>
      <c r="AY174" s="461">
        <f>N174+AG174</f>
        <v>11826</v>
      </c>
      <c r="AZ174" s="462">
        <f>O174+AS174</f>
        <v>4.49</v>
      </c>
      <c r="BA174" s="462">
        <f t="shared" si="169"/>
        <v>0</v>
      </c>
      <c r="BB174" s="464">
        <f t="shared" si="169"/>
        <v>4.49</v>
      </c>
    </row>
    <row r="175" spans="1:54" ht="12.95" customHeight="1" x14ac:dyDescent="0.25">
      <c r="A175" s="300">
        <v>34</v>
      </c>
      <c r="B175" s="220">
        <v>5441</v>
      </c>
      <c r="C175" s="220">
        <v>600099270</v>
      </c>
      <c r="D175" s="301">
        <v>856118</v>
      </c>
      <c r="E175" s="398" t="s">
        <v>534</v>
      </c>
      <c r="F175" s="220">
        <v>3143</v>
      </c>
      <c r="G175" s="343" t="s">
        <v>614</v>
      </c>
      <c r="H175" s="305" t="s">
        <v>276</v>
      </c>
      <c r="I175" s="463">
        <v>1066457</v>
      </c>
      <c r="J175" s="458">
        <v>785780</v>
      </c>
      <c r="K175" s="458">
        <v>5400</v>
      </c>
      <c r="L175" s="458">
        <v>267419</v>
      </c>
      <c r="M175" s="458">
        <v>7858</v>
      </c>
      <c r="N175" s="458">
        <v>0</v>
      </c>
      <c r="O175" s="459">
        <v>1.6</v>
      </c>
      <c r="P175" s="460">
        <v>1.6</v>
      </c>
      <c r="Q175" s="469">
        <v>0</v>
      </c>
      <c r="R175" s="471">
        <f t="shared" si="132"/>
        <v>0</v>
      </c>
      <c r="S175" s="461">
        <v>0</v>
      </c>
      <c r="T175" s="461">
        <v>42217</v>
      </c>
      <c r="U175" s="461">
        <v>0</v>
      </c>
      <c r="V175" s="461">
        <v>0</v>
      </c>
      <c r="W175" s="461">
        <f t="shared" si="133"/>
        <v>42217</v>
      </c>
      <c r="X175" s="461">
        <v>0</v>
      </c>
      <c r="Y175" s="461">
        <v>0</v>
      </c>
      <c r="Z175" s="461">
        <v>0</v>
      </c>
      <c r="AA175" s="461">
        <f t="shared" si="134"/>
        <v>0</v>
      </c>
      <c r="AB175" s="461">
        <f t="shared" si="135"/>
        <v>42217</v>
      </c>
      <c r="AC175" s="69">
        <f t="shared" si="136"/>
        <v>14269</v>
      </c>
      <c r="AD175" s="69">
        <f t="shared" si="137"/>
        <v>422</v>
      </c>
      <c r="AE175" s="461">
        <v>0</v>
      </c>
      <c r="AF175" s="461">
        <v>0</v>
      </c>
      <c r="AG175" s="461">
        <f t="shared" si="138"/>
        <v>0</v>
      </c>
      <c r="AH175" s="461">
        <f t="shared" si="139"/>
        <v>56908</v>
      </c>
      <c r="AI175" s="462">
        <v>0</v>
      </c>
      <c r="AJ175" s="462">
        <v>0</v>
      </c>
      <c r="AK175" s="462">
        <v>0</v>
      </c>
      <c r="AL175" s="462">
        <v>0.1</v>
      </c>
      <c r="AM175" s="462">
        <v>0</v>
      </c>
      <c r="AN175" s="462">
        <v>0</v>
      </c>
      <c r="AO175" s="462">
        <v>0</v>
      </c>
      <c r="AP175" s="462">
        <v>0</v>
      </c>
      <c r="AQ175" s="462">
        <f t="shared" si="140"/>
        <v>0.1</v>
      </c>
      <c r="AR175" s="462">
        <f t="shared" si="141"/>
        <v>0</v>
      </c>
      <c r="AS175" s="464">
        <f t="shared" si="142"/>
        <v>0.1</v>
      </c>
      <c r="AT175" s="470">
        <f>I175+AH175</f>
        <v>1123365</v>
      </c>
      <c r="AU175" s="461">
        <f>J175+W175</f>
        <v>827997</v>
      </c>
      <c r="AV175" s="461">
        <f t="shared" si="167"/>
        <v>5400</v>
      </c>
      <c r="AW175" s="461">
        <f t="shared" si="168"/>
        <v>281688</v>
      </c>
      <c r="AX175" s="461">
        <f t="shared" si="168"/>
        <v>8280</v>
      </c>
      <c r="AY175" s="461">
        <f>N175+AG175</f>
        <v>0</v>
      </c>
      <c r="AZ175" s="462">
        <f>O175+AS175</f>
        <v>1.7000000000000002</v>
      </c>
      <c r="BA175" s="462">
        <f t="shared" si="169"/>
        <v>1.7000000000000002</v>
      </c>
      <c r="BB175" s="464">
        <f t="shared" si="169"/>
        <v>0</v>
      </c>
    </row>
    <row r="176" spans="1:54" ht="12.95" customHeight="1" x14ac:dyDescent="0.25">
      <c r="A176" s="300">
        <v>34</v>
      </c>
      <c r="B176" s="220">
        <v>5441</v>
      </c>
      <c r="C176" s="220">
        <v>600099270</v>
      </c>
      <c r="D176" s="301">
        <v>856118</v>
      </c>
      <c r="E176" s="398" t="s">
        <v>534</v>
      </c>
      <c r="F176" s="220">
        <v>3143</v>
      </c>
      <c r="G176" s="343" t="s">
        <v>615</v>
      </c>
      <c r="H176" s="305" t="s">
        <v>277</v>
      </c>
      <c r="I176" s="463">
        <v>36650</v>
      </c>
      <c r="J176" s="458">
        <v>26187</v>
      </c>
      <c r="K176" s="458">
        <v>0</v>
      </c>
      <c r="L176" s="458">
        <v>8851</v>
      </c>
      <c r="M176" s="458">
        <v>262</v>
      </c>
      <c r="N176" s="458">
        <v>1350</v>
      </c>
      <c r="O176" s="459">
        <v>0.1</v>
      </c>
      <c r="P176" s="460">
        <v>0</v>
      </c>
      <c r="Q176" s="469">
        <v>0.1</v>
      </c>
      <c r="R176" s="471">
        <f t="shared" si="132"/>
        <v>0</v>
      </c>
      <c r="S176" s="461">
        <v>0</v>
      </c>
      <c r="T176" s="461">
        <v>0</v>
      </c>
      <c r="U176" s="461">
        <v>0</v>
      </c>
      <c r="V176" s="461">
        <v>0</v>
      </c>
      <c r="W176" s="461">
        <f t="shared" si="133"/>
        <v>0</v>
      </c>
      <c r="X176" s="461">
        <v>0</v>
      </c>
      <c r="Y176" s="461">
        <v>0</v>
      </c>
      <c r="Z176" s="461">
        <v>0</v>
      </c>
      <c r="AA176" s="461">
        <f t="shared" si="134"/>
        <v>0</v>
      </c>
      <c r="AB176" s="461">
        <f t="shared" si="135"/>
        <v>0</v>
      </c>
      <c r="AC176" s="69">
        <f t="shared" si="136"/>
        <v>0</v>
      </c>
      <c r="AD176" s="69">
        <f t="shared" si="137"/>
        <v>0</v>
      </c>
      <c r="AE176" s="461">
        <v>0</v>
      </c>
      <c r="AF176" s="461">
        <v>0</v>
      </c>
      <c r="AG176" s="461">
        <f t="shared" si="138"/>
        <v>0</v>
      </c>
      <c r="AH176" s="461">
        <f t="shared" si="139"/>
        <v>0</v>
      </c>
      <c r="AI176" s="462">
        <v>0</v>
      </c>
      <c r="AJ176" s="462">
        <v>0</v>
      </c>
      <c r="AK176" s="462">
        <v>0</v>
      </c>
      <c r="AL176" s="462">
        <v>0</v>
      </c>
      <c r="AM176" s="462">
        <v>0</v>
      </c>
      <c r="AN176" s="462">
        <v>0</v>
      </c>
      <c r="AO176" s="462">
        <v>0</v>
      </c>
      <c r="AP176" s="462">
        <v>0</v>
      </c>
      <c r="AQ176" s="462">
        <f t="shared" si="140"/>
        <v>0</v>
      </c>
      <c r="AR176" s="462">
        <f t="shared" si="141"/>
        <v>0</v>
      </c>
      <c r="AS176" s="464">
        <f t="shared" si="142"/>
        <v>0</v>
      </c>
      <c r="AT176" s="470">
        <f>I176+AH176</f>
        <v>36650</v>
      </c>
      <c r="AU176" s="461">
        <f>J176+W176</f>
        <v>26187</v>
      </c>
      <c r="AV176" s="461">
        <f t="shared" si="167"/>
        <v>0</v>
      </c>
      <c r="AW176" s="461">
        <f t="shared" si="168"/>
        <v>8851</v>
      </c>
      <c r="AX176" s="461">
        <f t="shared" si="168"/>
        <v>262</v>
      </c>
      <c r="AY176" s="461">
        <f>N176+AG176</f>
        <v>1350</v>
      </c>
      <c r="AZ176" s="462">
        <f>O176+AS176</f>
        <v>0.1</v>
      </c>
      <c r="BA176" s="462">
        <f t="shared" si="169"/>
        <v>0</v>
      </c>
      <c r="BB176" s="464">
        <f t="shared" si="169"/>
        <v>0.1</v>
      </c>
    </row>
    <row r="177" spans="1:54" ht="12.95" customHeight="1" x14ac:dyDescent="0.25">
      <c r="A177" s="221">
        <v>34</v>
      </c>
      <c r="B177" s="46">
        <v>5441</v>
      </c>
      <c r="C177" s="46">
        <v>600099270</v>
      </c>
      <c r="D177" s="46">
        <v>856118</v>
      </c>
      <c r="E177" s="400" t="s">
        <v>535</v>
      </c>
      <c r="F177" s="46"/>
      <c r="G177" s="400"/>
      <c r="H177" s="186"/>
      <c r="I177" s="576">
        <v>17760102</v>
      </c>
      <c r="J177" s="573">
        <v>12941532</v>
      </c>
      <c r="K177" s="573">
        <v>55400</v>
      </c>
      <c r="L177" s="573">
        <v>4392964</v>
      </c>
      <c r="M177" s="573">
        <v>129415</v>
      </c>
      <c r="N177" s="573">
        <v>240791</v>
      </c>
      <c r="O177" s="574">
        <v>25.621500000000005</v>
      </c>
      <c r="P177" s="574">
        <v>16.921499999999998</v>
      </c>
      <c r="Q177" s="768">
        <v>8.7000000000000011</v>
      </c>
      <c r="R177" s="576">
        <f t="shared" ref="R177:BB177" si="170">SUM(R172:R176)</f>
        <v>8000</v>
      </c>
      <c r="S177" s="573">
        <f t="shared" si="170"/>
        <v>58358</v>
      </c>
      <c r="T177" s="573">
        <f t="shared" si="170"/>
        <v>42217</v>
      </c>
      <c r="U177" s="573">
        <f t="shared" si="170"/>
        <v>105230</v>
      </c>
      <c r="V177" s="573">
        <f t="shared" si="170"/>
        <v>0</v>
      </c>
      <c r="W177" s="573">
        <f t="shared" si="170"/>
        <v>213805</v>
      </c>
      <c r="X177" s="573">
        <f t="shared" si="170"/>
        <v>-8000</v>
      </c>
      <c r="Y177" s="573">
        <f t="shared" si="170"/>
        <v>0</v>
      </c>
      <c r="Z177" s="573">
        <f t="shared" si="170"/>
        <v>0</v>
      </c>
      <c r="AA177" s="573">
        <f t="shared" si="170"/>
        <v>-8000</v>
      </c>
      <c r="AB177" s="573">
        <f t="shared" si="170"/>
        <v>205805</v>
      </c>
      <c r="AC177" s="573">
        <f t="shared" si="170"/>
        <v>69562</v>
      </c>
      <c r="AD177" s="573">
        <f t="shared" si="170"/>
        <v>2138</v>
      </c>
      <c r="AE177" s="573">
        <f t="shared" si="170"/>
        <v>0</v>
      </c>
      <c r="AF177" s="573">
        <f t="shared" si="170"/>
        <v>0</v>
      </c>
      <c r="AG177" s="573">
        <f t="shared" si="170"/>
        <v>0</v>
      </c>
      <c r="AH177" s="573">
        <f t="shared" si="170"/>
        <v>277505</v>
      </c>
      <c r="AI177" s="574">
        <f t="shared" si="170"/>
        <v>0</v>
      </c>
      <c r="AJ177" s="574">
        <f t="shared" si="170"/>
        <v>0</v>
      </c>
      <c r="AK177" s="574">
        <f t="shared" si="170"/>
        <v>0.18</v>
      </c>
      <c r="AL177" s="574">
        <f t="shared" si="170"/>
        <v>0.1</v>
      </c>
      <c r="AM177" s="574">
        <f t="shared" si="170"/>
        <v>0</v>
      </c>
      <c r="AN177" s="574">
        <f t="shared" si="170"/>
        <v>0.16</v>
      </c>
      <c r="AO177" s="574">
        <f t="shared" si="170"/>
        <v>0</v>
      </c>
      <c r="AP177" s="574">
        <f t="shared" si="170"/>
        <v>0</v>
      </c>
      <c r="AQ177" s="574">
        <f t="shared" si="170"/>
        <v>0.43999999999999995</v>
      </c>
      <c r="AR177" s="574">
        <f t="shared" si="170"/>
        <v>0</v>
      </c>
      <c r="AS177" s="405">
        <f t="shared" si="170"/>
        <v>0.43999999999999995</v>
      </c>
      <c r="AT177" s="578">
        <f t="shared" si="170"/>
        <v>18037607</v>
      </c>
      <c r="AU177" s="573">
        <f t="shared" si="170"/>
        <v>13155337</v>
      </c>
      <c r="AV177" s="573">
        <f t="shared" si="170"/>
        <v>47400</v>
      </c>
      <c r="AW177" s="573">
        <f t="shared" si="170"/>
        <v>4462526</v>
      </c>
      <c r="AX177" s="573">
        <f t="shared" si="170"/>
        <v>131553</v>
      </c>
      <c r="AY177" s="573">
        <f t="shared" si="170"/>
        <v>240791</v>
      </c>
      <c r="AZ177" s="574">
        <f t="shared" si="170"/>
        <v>26.061499999999999</v>
      </c>
      <c r="BA177" s="574">
        <f t="shared" si="170"/>
        <v>17.361499999999999</v>
      </c>
      <c r="BB177" s="405">
        <f t="shared" si="170"/>
        <v>8.7000000000000011</v>
      </c>
    </row>
    <row r="178" spans="1:54" ht="12.95" customHeight="1" x14ac:dyDescent="0.25">
      <c r="A178" s="300">
        <v>35</v>
      </c>
      <c r="B178" s="402">
        <v>2306</v>
      </c>
      <c r="C178" s="402">
        <v>650025873</v>
      </c>
      <c r="D178" s="301">
        <v>70695946</v>
      </c>
      <c r="E178" s="398" t="s">
        <v>536</v>
      </c>
      <c r="F178" s="220">
        <v>3111</v>
      </c>
      <c r="G178" s="399" t="s">
        <v>320</v>
      </c>
      <c r="H178" s="305" t="s">
        <v>276</v>
      </c>
      <c r="I178" s="463">
        <v>2901673</v>
      </c>
      <c r="J178" s="458">
        <v>2141004</v>
      </c>
      <c r="K178" s="458">
        <v>0</v>
      </c>
      <c r="L178" s="458">
        <v>723659</v>
      </c>
      <c r="M178" s="458">
        <v>21410</v>
      </c>
      <c r="N178" s="458">
        <v>15600</v>
      </c>
      <c r="O178" s="459">
        <v>4.4458000000000002</v>
      </c>
      <c r="P178" s="460">
        <v>3.7258</v>
      </c>
      <c r="Q178" s="469">
        <v>0.72</v>
      </c>
      <c r="R178" s="471">
        <f t="shared" si="132"/>
        <v>0</v>
      </c>
      <c r="S178" s="461">
        <v>0</v>
      </c>
      <c r="T178" s="461">
        <v>0</v>
      </c>
      <c r="U178" s="461">
        <v>0</v>
      </c>
      <c r="V178" s="461">
        <v>0</v>
      </c>
      <c r="W178" s="461">
        <f t="shared" si="133"/>
        <v>0</v>
      </c>
      <c r="X178" s="461">
        <v>0</v>
      </c>
      <c r="Y178" s="461">
        <v>0</v>
      </c>
      <c r="Z178" s="461">
        <v>0</v>
      </c>
      <c r="AA178" s="461">
        <f t="shared" si="134"/>
        <v>0</v>
      </c>
      <c r="AB178" s="461">
        <f t="shared" si="135"/>
        <v>0</v>
      </c>
      <c r="AC178" s="69">
        <f t="shared" si="136"/>
        <v>0</v>
      </c>
      <c r="AD178" s="69">
        <f t="shared" si="137"/>
        <v>0</v>
      </c>
      <c r="AE178" s="461">
        <v>0</v>
      </c>
      <c r="AF178" s="461">
        <v>0</v>
      </c>
      <c r="AG178" s="461">
        <f t="shared" si="138"/>
        <v>0</v>
      </c>
      <c r="AH178" s="461">
        <f t="shared" si="139"/>
        <v>0</v>
      </c>
      <c r="AI178" s="462">
        <v>0</v>
      </c>
      <c r="AJ178" s="462">
        <v>0</v>
      </c>
      <c r="AK178" s="462">
        <v>0</v>
      </c>
      <c r="AL178" s="462">
        <v>0</v>
      </c>
      <c r="AM178" s="462">
        <v>0</v>
      </c>
      <c r="AN178" s="462">
        <v>0</v>
      </c>
      <c r="AO178" s="462">
        <v>0</v>
      </c>
      <c r="AP178" s="462">
        <v>0</v>
      </c>
      <c r="AQ178" s="462">
        <f t="shared" si="140"/>
        <v>0</v>
      </c>
      <c r="AR178" s="462">
        <f t="shared" si="141"/>
        <v>0</v>
      </c>
      <c r="AS178" s="464">
        <f t="shared" si="142"/>
        <v>0</v>
      </c>
      <c r="AT178" s="470">
        <f t="shared" ref="AT178:AT183" si="171">I178+AH178</f>
        <v>2901673</v>
      </c>
      <c r="AU178" s="461">
        <f t="shared" ref="AU178:AU183" si="172">J178+W178</f>
        <v>2141004</v>
      </c>
      <c r="AV178" s="461">
        <f t="shared" ref="AV178:AV183" si="173">K178+AA178</f>
        <v>0</v>
      </c>
      <c r="AW178" s="461">
        <f t="shared" ref="AW178:AX183" si="174">L178+AC178</f>
        <v>723659</v>
      </c>
      <c r="AX178" s="461">
        <f t="shared" si="174"/>
        <v>21410</v>
      </c>
      <c r="AY178" s="461">
        <f t="shared" ref="AY178:AY183" si="175">N178+AG178</f>
        <v>15600</v>
      </c>
      <c r="AZ178" s="462">
        <f t="shared" ref="AZ178:AZ183" si="176">O178+AS178</f>
        <v>4.4458000000000002</v>
      </c>
      <c r="BA178" s="462">
        <f t="shared" ref="BA178:BB183" si="177">P178+AQ178</f>
        <v>3.7258</v>
      </c>
      <c r="BB178" s="464">
        <f t="shared" si="177"/>
        <v>0.72</v>
      </c>
    </row>
    <row r="179" spans="1:54" ht="12.95" customHeight="1" x14ac:dyDescent="0.25">
      <c r="A179" s="300">
        <v>35</v>
      </c>
      <c r="B179" s="402">
        <v>2306</v>
      </c>
      <c r="C179" s="402">
        <v>650025873</v>
      </c>
      <c r="D179" s="301">
        <v>70695946</v>
      </c>
      <c r="E179" s="219" t="s">
        <v>536</v>
      </c>
      <c r="F179" s="402">
        <v>3117</v>
      </c>
      <c r="G179" s="398" t="s">
        <v>324</v>
      </c>
      <c r="H179" s="305" t="s">
        <v>276</v>
      </c>
      <c r="I179" s="463">
        <v>2981557</v>
      </c>
      <c r="J179" s="458">
        <v>2176767</v>
      </c>
      <c r="K179" s="458">
        <v>0</v>
      </c>
      <c r="L179" s="458">
        <v>735747</v>
      </c>
      <c r="M179" s="458">
        <v>21768</v>
      </c>
      <c r="N179" s="458">
        <v>47275</v>
      </c>
      <c r="O179" s="459">
        <v>4.4091000000000005</v>
      </c>
      <c r="P179" s="460">
        <v>2.9091</v>
      </c>
      <c r="Q179" s="469">
        <v>1.5</v>
      </c>
      <c r="R179" s="471">
        <f t="shared" si="132"/>
        <v>0</v>
      </c>
      <c r="S179" s="461">
        <v>0</v>
      </c>
      <c r="T179" s="461">
        <v>0</v>
      </c>
      <c r="U179" s="461">
        <v>0</v>
      </c>
      <c r="V179" s="461">
        <v>0</v>
      </c>
      <c r="W179" s="461">
        <f t="shared" si="133"/>
        <v>0</v>
      </c>
      <c r="X179" s="461">
        <v>0</v>
      </c>
      <c r="Y179" s="461">
        <v>0</v>
      </c>
      <c r="Z179" s="461">
        <v>0</v>
      </c>
      <c r="AA179" s="461">
        <f t="shared" si="134"/>
        <v>0</v>
      </c>
      <c r="AB179" s="461">
        <f t="shared" si="135"/>
        <v>0</v>
      </c>
      <c r="AC179" s="69">
        <f t="shared" si="136"/>
        <v>0</v>
      </c>
      <c r="AD179" s="69">
        <f t="shared" si="137"/>
        <v>0</v>
      </c>
      <c r="AE179" s="461">
        <v>0</v>
      </c>
      <c r="AF179" s="461">
        <v>0</v>
      </c>
      <c r="AG179" s="461">
        <f t="shared" si="138"/>
        <v>0</v>
      </c>
      <c r="AH179" s="461">
        <f t="shared" si="139"/>
        <v>0</v>
      </c>
      <c r="AI179" s="462">
        <v>0</v>
      </c>
      <c r="AJ179" s="462">
        <v>0</v>
      </c>
      <c r="AK179" s="462">
        <v>0</v>
      </c>
      <c r="AL179" s="462">
        <v>0</v>
      </c>
      <c r="AM179" s="462">
        <v>0</v>
      </c>
      <c r="AN179" s="462">
        <v>0</v>
      </c>
      <c r="AO179" s="462">
        <v>0</v>
      </c>
      <c r="AP179" s="462">
        <v>0</v>
      </c>
      <c r="AQ179" s="462">
        <f t="shared" si="140"/>
        <v>0</v>
      </c>
      <c r="AR179" s="462">
        <f t="shared" si="141"/>
        <v>0</v>
      </c>
      <c r="AS179" s="464">
        <f t="shared" si="142"/>
        <v>0</v>
      </c>
      <c r="AT179" s="470">
        <f t="shared" si="171"/>
        <v>2981557</v>
      </c>
      <c r="AU179" s="461">
        <f t="shared" si="172"/>
        <v>2176767</v>
      </c>
      <c r="AV179" s="461">
        <f t="shared" si="173"/>
        <v>0</v>
      </c>
      <c r="AW179" s="461">
        <f t="shared" si="174"/>
        <v>735747</v>
      </c>
      <c r="AX179" s="461">
        <f t="shared" si="174"/>
        <v>21768</v>
      </c>
      <c r="AY179" s="461">
        <f t="shared" si="175"/>
        <v>47275</v>
      </c>
      <c r="AZ179" s="462">
        <f t="shared" si="176"/>
        <v>4.4091000000000005</v>
      </c>
      <c r="BA179" s="462">
        <f t="shared" si="177"/>
        <v>2.9091</v>
      </c>
      <c r="BB179" s="464">
        <f t="shared" si="177"/>
        <v>1.5</v>
      </c>
    </row>
    <row r="180" spans="1:54" ht="12.95" customHeight="1" x14ac:dyDescent="0.25">
      <c r="A180" s="300">
        <v>35</v>
      </c>
      <c r="B180" s="220">
        <v>2306</v>
      </c>
      <c r="C180" s="220">
        <v>650025873</v>
      </c>
      <c r="D180" s="301">
        <v>70695946</v>
      </c>
      <c r="E180" s="219" t="s">
        <v>536</v>
      </c>
      <c r="F180" s="402">
        <v>3117</v>
      </c>
      <c r="G180" s="343" t="s">
        <v>307</v>
      </c>
      <c r="H180" s="305" t="s">
        <v>277</v>
      </c>
      <c r="I180" s="463">
        <v>198915</v>
      </c>
      <c r="J180" s="458">
        <v>147563</v>
      </c>
      <c r="K180" s="458">
        <v>0</v>
      </c>
      <c r="L180" s="458">
        <v>49876</v>
      </c>
      <c r="M180" s="458">
        <v>1476</v>
      </c>
      <c r="N180" s="458">
        <v>0</v>
      </c>
      <c r="O180" s="459">
        <v>0.43</v>
      </c>
      <c r="P180" s="460">
        <v>0.43</v>
      </c>
      <c r="Q180" s="469">
        <v>0</v>
      </c>
      <c r="R180" s="471">
        <f t="shared" si="132"/>
        <v>0</v>
      </c>
      <c r="S180" s="461">
        <v>0</v>
      </c>
      <c r="T180" s="461">
        <v>0</v>
      </c>
      <c r="U180" s="461">
        <v>0</v>
      </c>
      <c r="V180" s="461">
        <v>0</v>
      </c>
      <c r="W180" s="461">
        <f t="shared" si="133"/>
        <v>0</v>
      </c>
      <c r="X180" s="461">
        <v>0</v>
      </c>
      <c r="Y180" s="461">
        <v>0</v>
      </c>
      <c r="Z180" s="461">
        <v>0</v>
      </c>
      <c r="AA180" s="461">
        <f t="shared" si="134"/>
        <v>0</v>
      </c>
      <c r="AB180" s="461">
        <f t="shared" si="135"/>
        <v>0</v>
      </c>
      <c r="AC180" s="69">
        <f t="shared" si="136"/>
        <v>0</v>
      </c>
      <c r="AD180" s="69">
        <f t="shared" si="137"/>
        <v>0</v>
      </c>
      <c r="AE180" s="461">
        <v>0</v>
      </c>
      <c r="AF180" s="461">
        <v>0</v>
      </c>
      <c r="AG180" s="461">
        <f t="shared" si="138"/>
        <v>0</v>
      </c>
      <c r="AH180" s="461">
        <f t="shared" si="139"/>
        <v>0</v>
      </c>
      <c r="AI180" s="462">
        <v>0</v>
      </c>
      <c r="AJ180" s="462">
        <v>0</v>
      </c>
      <c r="AK180" s="462">
        <v>0</v>
      </c>
      <c r="AL180" s="462">
        <v>0</v>
      </c>
      <c r="AM180" s="462">
        <v>0</v>
      </c>
      <c r="AN180" s="462">
        <v>0</v>
      </c>
      <c r="AO180" s="462">
        <v>0</v>
      </c>
      <c r="AP180" s="462">
        <v>0</v>
      </c>
      <c r="AQ180" s="462">
        <f t="shared" si="140"/>
        <v>0</v>
      </c>
      <c r="AR180" s="462">
        <f t="shared" si="141"/>
        <v>0</v>
      </c>
      <c r="AS180" s="464">
        <f t="shared" si="142"/>
        <v>0</v>
      </c>
      <c r="AT180" s="470">
        <f t="shared" si="171"/>
        <v>198915</v>
      </c>
      <c r="AU180" s="461">
        <f t="shared" si="172"/>
        <v>147563</v>
      </c>
      <c r="AV180" s="461">
        <f t="shared" si="173"/>
        <v>0</v>
      </c>
      <c r="AW180" s="461">
        <f t="shared" si="174"/>
        <v>49876</v>
      </c>
      <c r="AX180" s="461">
        <f t="shared" si="174"/>
        <v>1476</v>
      </c>
      <c r="AY180" s="461">
        <f t="shared" si="175"/>
        <v>0</v>
      </c>
      <c r="AZ180" s="462">
        <f t="shared" si="176"/>
        <v>0.43</v>
      </c>
      <c r="BA180" s="462">
        <f t="shared" si="177"/>
        <v>0.43</v>
      </c>
      <c r="BB180" s="464">
        <f t="shared" si="177"/>
        <v>0</v>
      </c>
    </row>
    <row r="181" spans="1:54" ht="12.95" customHeight="1" x14ac:dyDescent="0.25">
      <c r="A181" s="300">
        <v>35</v>
      </c>
      <c r="B181" s="220">
        <v>2306</v>
      </c>
      <c r="C181" s="220">
        <v>650025873</v>
      </c>
      <c r="D181" s="301">
        <v>70695946</v>
      </c>
      <c r="E181" s="397" t="s">
        <v>536</v>
      </c>
      <c r="F181" s="408">
        <v>3141</v>
      </c>
      <c r="G181" s="399" t="s">
        <v>310</v>
      </c>
      <c r="H181" s="305" t="s">
        <v>277</v>
      </c>
      <c r="I181" s="463">
        <v>876487</v>
      </c>
      <c r="J181" s="458">
        <v>647590</v>
      </c>
      <c r="K181" s="458">
        <v>0</v>
      </c>
      <c r="L181" s="458">
        <v>218885</v>
      </c>
      <c r="M181" s="458">
        <v>6476</v>
      </c>
      <c r="N181" s="458">
        <v>3536</v>
      </c>
      <c r="O181" s="459">
        <v>2.08</v>
      </c>
      <c r="P181" s="460">
        <v>0</v>
      </c>
      <c r="Q181" s="469">
        <v>2.08</v>
      </c>
      <c r="R181" s="471">
        <f t="shared" si="132"/>
        <v>-5200</v>
      </c>
      <c r="S181" s="461">
        <v>0</v>
      </c>
      <c r="T181" s="461">
        <v>0</v>
      </c>
      <c r="U181" s="461">
        <v>0</v>
      </c>
      <c r="V181" s="461">
        <v>0</v>
      </c>
      <c r="W181" s="461">
        <f t="shared" si="133"/>
        <v>-5200</v>
      </c>
      <c r="X181" s="461">
        <v>5200</v>
      </c>
      <c r="Y181" s="461">
        <v>0</v>
      </c>
      <c r="Z181" s="461">
        <v>0</v>
      </c>
      <c r="AA181" s="461">
        <f t="shared" si="134"/>
        <v>5200</v>
      </c>
      <c r="AB181" s="461">
        <f t="shared" si="135"/>
        <v>0</v>
      </c>
      <c r="AC181" s="69">
        <f t="shared" si="136"/>
        <v>0</v>
      </c>
      <c r="AD181" s="69">
        <f t="shared" si="137"/>
        <v>-52</v>
      </c>
      <c r="AE181" s="461">
        <v>0</v>
      </c>
      <c r="AF181" s="461">
        <v>0</v>
      </c>
      <c r="AG181" s="461">
        <f t="shared" si="138"/>
        <v>0</v>
      </c>
      <c r="AH181" s="461">
        <f t="shared" si="139"/>
        <v>-52</v>
      </c>
      <c r="AI181" s="462">
        <v>0</v>
      </c>
      <c r="AJ181" s="462">
        <v>0</v>
      </c>
      <c r="AK181" s="462">
        <v>0</v>
      </c>
      <c r="AL181" s="462">
        <v>0</v>
      </c>
      <c r="AM181" s="462">
        <v>0</v>
      </c>
      <c r="AN181" s="462">
        <v>0</v>
      </c>
      <c r="AO181" s="462">
        <v>0</v>
      </c>
      <c r="AP181" s="462">
        <v>0</v>
      </c>
      <c r="AQ181" s="462">
        <f t="shared" si="140"/>
        <v>0</v>
      </c>
      <c r="AR181" s="462">
        <f t="shared" si="141"/>
        <v>0</v>
      </c>
      <c r="AS181" s="464">
        <f t="shared" si="142"/>
        <v>0</v>
      </c>
      <c r="AT181" s="470">
        <f t="shared" si="171"/>
        <v>876435</v>
      </c>
      <c r="AU181" s="461">
        <f t="shared" si="172"/>
        <v>642390</v>
      </c>
      <c r="AV181" s="461">
        <f t="shared" si="173"/>
        <v>5200</v>
      </c>
      <c r="AW181" s="461">
        <f t="shared" si="174"/>
        <v>218885</v>
      </c>
      <c r="AX181" s="461">
        <f t="shared" si="174"/>
        <v>6424</v>
      </c>
      <c r="AY181" s="461">
        <f t="shared" si="175"/>
        <v>3536</v>
      </c>
      <c r="AZ181" s="462">
        <f t="shared" si="176"/>
        <v>2.08</v>
      </c>
      <c r="BA181" s="462">
        <f t="shared" si="177"/>
        <v>0</v>
      </c>
      <c r="BB181" s="464">
        <f t="shared" si="177"/>
        <v>2.08</v>
      </c>
    </row>
    <row r="182" spans="1:54" ht="12.95" customHeight="1" x14ac:dyDescent="0.25">
      <c r="A182" s="300">
        <v>35</v>
      </c>
      <c r="B182" s="220">
        <v>2306</v>
      </c>
      <c r="C182" s="220">
        <v>650025873</v>
      </c>
      <c r="D182" s="301">
        <v>70695946</v>
      </c>
      <c r="E182" s="219" t="s">
        <v>536</v>
      </c>
      <c r="F182" s="220">
        <v>3143</v>
      </c>
      <c r="G182" s="343" t="s">
        <v>614</v>
      </c>
      <c r="H182" s="305" t="s">
        <v>276</v>
      </c>
      <c r="I182" s="463">
        <v>736841</v>
      </c>
      <c r="J182" s="458">
        <v>546618</v>
      </c>
      <c r="K182" s="458">
        <v>0</v>
      </c>
      <c r="L182" s="458">
        <v>184757</v>
      </c>
      <c r="M182" s="458">
        <v>5466</v>
      </c>
      <c r="N182" s="458">
        <v>0</v>
      </c>
      <c r="O182" s="459">
        <v>1.1341000000000001</v>
      </c>
      <c r="P182" s="460">
        <v>1.1341000000000001</v>
      </c>
      <c r="Q182" s="469">
        <v>0</v>
      </c>
      <c r="R182" s="471">
        <f t="shared" si="132"/>
        <v>0</v>
      </c>
      <c r="S182" s="461">
        <v>0</v>
      </c>
      <c r="T182" s="461">
        <v>0</v>
      </c>
      <c r="U182" s="461">
        <v>0</v>
      </c>
      <c r="V182" s="461">
        <v>0</v>
      </c>
      <c r="W182" s="461">
        <f t="shared" si="133"/>
        <v>0</v>
      </c>
      <c r="X182" s="461">
        <v>0</v>
      </c>
      <c r="Y182" s="461">
        <v>0</v>
      </c>
      <c r="Z182" s="461">
        <v>0</v>
      </c>
      <c r="AA182" s="461">
        <f t="shared" si="134"/>
        <v>0</v>
      </c>
      <c r="AB182" s="461">
        <f t="shared" si="135"/>
        <v>0</v>
      </c>
      <c r="AC182" s="69">
        <f t="shared" si="136"/>
        <v>0</v>
      </c>
      <c r="AD182" s="69">
        <f t="shared" si="137"/>
        <v>0</v>
      </c>
      <c r="AE182" s="461">
        <v>0</v>
      </c>
      <c r="AF182" s="461">
        <v>0</v>
      </c>
      <c r="AG182" s="461">
        <f t="shared" si="138"/>
        <v>0</v>
      </c>
      <c r="AH182" s="461">
        <f t="shared" si="139"/>
        <v>0</v>
      </c>
      <c r="AI182" s="462">
        <v>0</v>
      </c>
      <c r="AJ182" s="462">
        <v>0</v>
      </c>
      <c r="AK182" s="462">
        <v>0</v>
      </c>
      <c r="AL182" s="462">
        <v>0</v>
      </c>
      <c r="AM182" s="462">
        <v>0</v>
      </c>
      <c r="AN182" s="462">
        <v>0</v>
      </c>
      <c r="AO182" s="462">
        <v>0</v>
      </c>
      <c r="AP182" s="462">
        <v>0</v>
      </c>
      <c r="AQ182" s="462">
        <f t="shared" si="140"/>
        <v>0</v>
      </c>
      <c r="AR182" s="462">
        <f t="shared" si="141"/>
        <v>0</v>
      </c>
      <c r="AS182" s="464">
        <f t="shared" si="142"/>
        <v>0</v>
      </c>
      <c r="AT182" s="470">
        <f t="shared" si="171"/>
        <v>736841</v>
      </c>
      <c r="AU182" s="461">
        <f t="shared" si="172"/>
        <v>546618</v>
      </c>
      <c r="AV182" s="461">
        <f t="shared" si="173"/>
        <v>0</v>
      </c>
      <c r="AW182" s="461">
        <f t="shared" si="174"/>
        <v>184757</v>
      </c>
      <c r="AX182" s="461">
        <f t="shared" si="174"/>
        <v>5466</v>
      </c>
      <c r="AY182" s="461">
        <f t="shared" si="175"/>
        <v>0</v>
      </c>
      <c r="AZ182" s="462">
        <f t="shared" si="176"/>
        <v>1.1341000000000001</v>
      </c>
      <c r="BA182" s="462">
        <f t="shared" si="177"/>
        <v>1.1341000000000001</v>
      </c>
      <c r="BB182" s="464">
        <f t="shared" si="177"/>
        <v>0</v>
      </c>
    </row>
    <row r="183" spans="1:54" ht="12.95" customHeight="1" x14ac:dyDescent="0.25">
      <c r="A183" s="300">
        <v>35</v>
      </c>
      <c r="B183" s="220">
        <v>2306</v>
      </c>
      <c r="C183" s="220">
        <v>650025873</v>
      </c>
      <c r="D183" s="301">
        <v>70695946</v>
      </c>
      <c r="E183" s="219" t="s">
        <v>536</v>
      </c>
      <c r="F183" s="220">
        <v>3143</v>
      </c>
      <c r="G183" s="343" t="s">
        <v>615</v>
      </c>
      <c r="H183" s="305" t="s">
        <v>277</v>
      </c>
      <c r="I183" s="463">
        <v>20525</v>
      </c>
      <c r="J183" s="458">
        <v>14665</v>
      </c>
      <c r="K183" s="458">
        <v>0</v>
      </c>
      <c r="L183" s="458">
        <v>4957</v>
      </c>
      <c r="M183" s="458">
        <v>147</v>
      </c>
      <c r="N183" s="458">
        <v>756</v>
      </c>
      <c r="O183" s="459">
        <v>0.06</v>
      </c>
      <c r="P183" s="460">
        <v>0</v>
      </c>
      <c r="Q183" s="469">
        <v>0.06</v>
      </c>
      <c r="R183" s="471">
        <f t="shared" si="132"/>
        <v>0</v>
      </c>
      <c r="S183" s="461">
        <v>0</v>
      </c>
      <c r="T183" s="461">
        <v>0</v>
      </c>
      <c r="U183" s="461">
        <v>0</v>
      </c>
      <c r="V183" s="461">
        <v>0</v>
      </c>
      <c r="W183" s="461">
        <f t="shared" si="133"/>
        <v>0</v>
      </c>
      <c r="X183" s="461">
        <v>0</v>
      </c>
      <c r="Y183" s="461">
        <v>0</v>
      </c>
      <c r="Z183" s="461">
        <v>0</v>
      </c>
      <c r="AA183" s="461">
        <f t="shared" si="134"/>
        <v>0</v>
      </c>
      <c r="AB183" s="461">
        <f t="shared" si="135"/>
        <v>0</v>
      </c>
      <c r="AC183" s="69">
        <f t="shared" si="136"/>
        <v>0</v>
      </c>
      <c r="AD183" s="69">
        <f t="shared" si="137"/>
        <v>0</v>
      </c>
      <c r="AE183" s="461">
        <v>0</v>
      </c>
      <c r="AF183" s="461">
        <v>0</v>
      </c>
      <c r="AG183" s="461">
        <f t="shared" si="138"/>
        <v>0</v>
      </c>
      <c r="AH183" s="461">
        <f t="shared" si="139"/>
        <v>0</v>
      </c>
      <c r="AI183" s="462">
        <v>0</v>
      </c>
      <c r="AJ183" s="462">
        <v>0</v>
      </c>
      <c r="AK183" s="462">
        <v>0</v>
      </c>
      <c r="AL183" s="462">
        <v>0</v>
      </c>
      <c r="AM183" s="462">
        <v>0</v>
      </c>
      <c r="AN183" s="462">
        <v>0</v>
      </c>
      <c r="AO183" s="462">
        <v>0</v>
      </c>
      <c r="AP183" s="462">
        <v>0</v>
      </c>
      <c r="AQ183" s="462">
        <f t="shared" si="140"/>
        <v>0</v>
      </c>
      <c r="AR183" s="462">
        <f t="shared" si="141"/>
        <v>0</v>
      </c>
      <c r="AS183" s="464">
        <f t="shared" si="142"/>
        <v>0</v>
      </c>
      <c r="AT183" s="470">
        <f t="shared" si="171"/>
        <v>20525</v>
      </c>
      <c r="AU183" s="461">
        <f t="shared" si="172"/>
        <v>14665</v>
      </c>
      <c r="AV183" s="461">
        <f t="shared" si="173"/>
        <v>0</v>
      </c>
      <c r="AW183" s="461">
        <f t="shared" si="174"/>
        <v>4957</v>
      </c>
      <c r="AX183" s="461">
        <f t="shared" si="174"/>
        <v>147</v>
      </c>
      <c r="AY183" s="461">
        <f t="shared" si="175"/>
        <v>756</v>
      </c>
      <c r="AZ183" s="462">
        <f t="shared" si="176"/>
        <v>0.06</v>
      </c>
      <c r="BA183" s="462">
        <f t="shared" si="177"/>
        <v>0</v>
      </c>
      <c r="BB183" s="464">
        <f t="shared" si="177"/>
        <v>0.06</v>
      </c>
    </row>
    <row r="184" spans="1:54" ht="12.95" customHeight="1" x14ac:dyDescent="0.25">
      <c r="A184" s="222">
        <v>35</v>
      </c>
      <c r="B184" s="46">
        <v>2306</v>
      </c>
      <c r="C184" s="46">
        <v>650025873</v>
      </c>
      <c r="D184" s="46">
        <v>70695946</v>
      </c>
      <c r="E184" s="400" t="s">
        <v>537</v>
      </c>
      <c r="F184" s="46"/>
      <c r="G184" s="400"/>
      <c r="H184" s="186"/>
      <c r="I184" s="537">
        <v>7715998</v>
      </c>
      <c r="J184" s="533">
        <v>5674207</v>
      </c>
      <c r="K184" s="533">
        <v>0</v>
      </c>
      <c r="L184" s="533">
        <v>1917881</v>
      </c>
      <c r="M184" s="533">
        <v>56743</v>
      </c>
      <c r="N184" s="533">
        <v>67167</v>
      </c>
      <c r="O184" s="534">
        <v>12.559000000000001</v>
      </c>
      <c r="P184" s="534">
        <v>8.1989999999999998</v>
      </c>
      <c r="Q184" s="727">
        <v>4.3599999999999994</v>
      </c>
      <c r="R184" s="537">
        <f t="shared" ref="R184:BB184" si="178">SUM(R178:R183)</f>
        <v>-5200</v>
      </c>
      <c r="S184" s="533">
        <f t="shared" si="178"/>
        <v>0</v>
      </c>
      <c r="T184" s="533">
        <f t="shared" si="178"/>
        <v>0</v>
      </c>
      <c r="U184" s="533">
        <f t="shared" si="178"/>
        <v>0</v>
      </c>
      <c r="V184" s="533">
        <f t="shared" si="178"/>
        <v>0</v>
      </c>
      <c r="W184" s="533">
        <f t="shared" si="178"/>
        <v>-5200</v>
      </c>
      <c r="X184" s="533">
        <f t="shared" si="178"/>
        <v>5200</v>
      </c>
      <c r="Y184" s="533">
        <f t="shared" si="178"/>
        <v>0</v>
      </c>
      <c r="Z184" s="533">
        <f t="shared" si="178"/>
        <v>0</v>
      </c>
      <c r="AA184" s="533">
        <f t="shared" si="178"/>
        <v>5200</v>
      </c>
      <c r="AB184" s="533">
        <f t="shared" si="178"/>
        <v>0</v>
      </c>
      <c r="AC184" s="533">
        <f t="shared" si="178"/>
        <v>0</v>
      </c>
      <c r="AD184" s="533">
        <f t="shared" si="178"/>
        <v>-52</v>
      </c>
      <c r="AE184" s="533">
        <f t="shared" si="178"/>
        <v>0</v>
      </c>
      <c r="AF184" s="533">
        <f t="shared" si="178"/>
        <v>0</v>
      </c>
      <c r="AG184" s="533">
        <f t="shared" si="178"/>
        <v>0</v>
      </c>
      <c r="AH184" s="533">
        <f t="shared" si="178"/>
        <v>-52</v>
      </c>
      <c r="AI184" s="534">
        <f t="shared" si="178"/>
        <v>0</v>
      </c>
      <c r="AJ184" s="534">
        <f t="shared" si="178"/>
        <v>0</v>
      </c>
      <c r="AK184" s="534">
        <f t="shared" si="178"/>
        <v>0</v>
      </c>
      <c r="AL184" s="534">
        <f t="shared" si="178"/>
        <v>0</v>
      </c>
      <c r="AM184" s="534">
        <f t="shared" si="178"/>
        <v>0</v>
      </c>
      <c r="AN184" s="534">
        <f t="shared" si="178"/>
        <v>0</v>
      </c>
      <c r="AO184" s="534">
        <f t="shared" si="178"/>
        <v>0</v>
      </c>
      <c r="AP184" s="534">
        <f t="shared" si="178"/>
        <v>0</v>
      </c>
      <c r="AQ184" s="534">
        <f t="shared" si="178"/>
        <v>0</v>
      </c>
      <c r="AR184" s="534">
        <f t="shared" si="178"/>
        <v>0</v>
      </c>
      <c r="AS184" s="299">
        <f t="shared" si="178"/>
        <v>0</v>
      </c>
      <c r="AT184" s="539">
        <f t="shared" si="178"/>
        <v>7715946</v>
      </c>
      <c r="AU184" s="533">
        <f t="shared" si="178"/>
        <v>5669007</v>
      </c>
      <c r="AV184" s="533">
        <f t="shared" si="178"/>
        <v>5200</v>
      </c>
      <c r="AW184" s="533">
        <f t="shared" si="178"/>
        <v>1917881</v>
      </c>
      <c r="AX184" s="533">
        <f t="shared" si="178"/>
        <v>56691</v>
      </c>
      <c r="AY184" s="533">
        <f t="shared" si="178"/>
        <v>67167</v>
      </c>
      <c r="AZ184" s="534">
        <f t="shared" si="178"/>
        <v>12.559000000000001</v>
      </c>
      <c r="BA184" s="534">
        <f t="shared" si="178"/>
        <v>8.1989999999999998</v>
      </c>
      <c r="BB184" s="299">
        <f t="shared" si="178"/>
        <v>4.3599999999999994</v>
      </c>
    </row>
    <row r="185" spans="1:54" ht="12.95" customHeight="1" x14ac:dyDescent="0.25">
      <c r="A185" s="300">
        <v>36</v>
      </c>
      <c r="B185" s="407">
        <v>2447</v>
      </c>
      <c r="C185" s="407">
        <v>600080111</v>
      </c>
      <c r="D185" s="301">
        <v>72744961</v>
      </c>
      <c r="E185" s="415" t="s">
        <v>538</v>
      </c>
      <c r="F185" s="407">
        <v>3117</v>
      </c>
      <c r="G185" s="398" t="s">
        <v>324</v>
      </c>
      <c r="H185" s="305" t="s">
        <v>276</v>
      </c>
      <c r="I185" s="463">
        <v>3774917</v>
      </c>
      <c r="J185" s="458">
        <v>2716991</v>
      </c>
      <c r="K185" s="458">
        <v>30000</v>
      </c>
      <c r="L185" s="458">
        <v>928482</v>
      </c>
      <c r="M185" s="458">
        <v>27169</v>
      </c>
      <c r="N185" s="458">
        <v>72275</v>
      </c>
      <c r="O185" s="459">
        <v>4.62</v>
      </c>
      <c r="P185" s="460">
        <v>3.39</v>
      </c>
      <c r="Q185" s="469">
        <v>1.23</v>
      </c>
      <c r="R185" s="471">
        <f t="shared" si="132"/>
        <v>0</v>
      </c>
      <c r="S185" s="461">
        <v>0</v>
      </c>
      <c r="T185" s="461">
        <v>0</v>
      </c>
      <c r="U185" s="461">
        <v>0</v>
      </c>
      <c r="V185" s="461">
        <v>0</v>
      </c>
      <c r="W185" s="461">
        <f t="shared" si="133"/>
        <v>0</v>
      </c>
      <c r="X185" s="461">
        <v>0</v>
      </c>
      <c r="Y185" s="461">
        <v>0</v>
      </c>
      <c r="Z185" s="461">
        <v>0</v>
      </c>
      <c r="AA185" s="461">
        <f t="shared" si="134"/>
        <v>0</v>
      </c>
      <c r="AB185" s="461">
        <f t="shared" si="135"/>
        <v>0</v>
      </c>
      <c r="AC185" s="69">
        <f t="shared" si="136"/>
        <v>0</v>
      </c>
      <c r="AD185" s="69">
        <f t="shared" si="137"/>
        <v>0</v>
      </c>
      <c r="AE185" s="461">
        <v>0</v>
      </c>
      <c r="AF185" s="461">
        <v>0</v>
      </c>
      <c r="AG185" s="461">
        <f t="shared" si="138"/>
        <v>0</v>
      </c>
      <c r="AH185" s="461">
        <f t="shared" si="139"/>
        <v>0</v>
      </c>
      <c r="AI185" s="462">
        <v>0</v>
      </c>
      <c r="AJ185" s="462">
        <v>0</v>
      </c>
      <c r="AK185" s="462">
        <v>0</v>
      </c>
      <c r="AL185" s="462">
        <v>0</v>
      </c>
      <c r="AM185" s="462">
        <v>0</v>
      </c>
      <c r="AN185" s="462">
        <v>0</v>
      </c>
      <c r="AO185" s="462">
        <v>0</v>
      </c>
      <c r="AP185" s="462">
        <v>0</v>
      </c>
      <c r="AQ185" s="462">
        <f t="shared" si="140"/>
        <v>0</v>
      </c>
      <c r="AR185" s="462">
        <f t="shared" si="141"/>
        <v>0</v>
      </c>
      <c r="AS185" s="464">
        <f t="shared" si="142"/>
        <v>0</v>
      </c>
      <c r="AT185" s="470">
        <f>I185+AH185</f>
        <v>3774917</v>
      </c>
      <c r="AU185" s="461">
        <f>J185+W185</f>
        <v>2716991</v>
      </c>
      <c r="AV185" s="461">
        <f t="shared" ref="AV185:AV189" si="179">K185+AA185</f>
        <v>30000</v>
      </c>
      <c r="AW185" s="461">
        <f t="shared" ref="AW185:AX189" si="180">L185+AC185</f>
        <v>928482</v>
      </c>
      <c r="AX185" s="461">
        <f t="shared" si="180"/>
        <v>27169</v>
      </c>
      <c r="AY185" s="461">
        <f>N185+AG185</f>
        <v>72275</v>
      </c>
      <c r="AZ185" s="462">
        <f>O185+AS185</f>
        <v>4.62</v>
      </c>
      <c r="BA185" s="462">
        <f t="shared" ref="BA185:BB189" si="181">P185+AQ185</f>
        <v>3.39</v>
      </c>
      <c r="BB185" s="464">
        <f t="shared" si="181"/>
        <v>1.23</v>
      </c>
    </row>
    <row r="186" spans="1:54" ht="12.95" customHeight="1" x14ac:dyDescent="0.25">
      <c r="A186" s="300">
        <v>36</v>
      </c>
      <c r="B186" s="402">
        <v>2447</v>
      </c>
      <c r="C186" s="402">
        <v>600080111</v>
      </c>
      <c r="D186" s="301">
        <v>72744961</v>
      </c>
      <c r="E186" s="219" t="s">
        <v>538</v>
      </c>
      <c r="F186" s="407">
        <v>3117</v>
      </c>
      <c r="G186" s="343" t="s">
        <v>307</v>
      </c>
      <c r="H186" s="305" t="s">
        <v>277</v>
      </c>
      <c r="I186" s="463">
        <v>0</v>
      </c>
      <c r="J186" s="458">
        <v>0</v>
      </c>
      <c r="K186" s="458">
        <v>0</v>
      </c>
      <c r="L186" s="458">
        <v>0</v>
      </c>
      <c r="M186" s="458">
        <v>0</v>
      </c>
      <c r="N186" s="458">
        <v>0</v>
      </c>
      <c r="O186" s="459">
        <v>0</v>
      </c>
      <c r="P186" s="460">
        <v>0</v>
      </c>
      <c r="Q186" s="469">
        <v>0</v>
      </c>
      <c r="R186" s="471">
        <f t="shared" si="132"/>
        <v>0</v>
      </c>
      <c r="S186" s="461">
        <v>0</v>
      </c>
      <c r="T186" s="461">
        <v>0</v>
      </c>
      <c r="U186" s="461">
        <v>0</v>
      </c>
      <c r="V186" s="461">
        <v>0</v>
      </c>
      <c r="W186" s="461">
        <f t="shared" si="133"/>
        <v>0</v>
      </c>
      <c r="X186" s="461">
        <v>0</v>
      </c>
      <c r="Y186" s="461">
        <v>0</v>
      </c>
      <c r="Z186" s="461">
        <v>0</v>
      </c>
      <c r="AA186" s="461">
        <f t="shared" si="134"/>
        <v>0</v>
      </c>
      <c r="AB186" s="461">
        <f t="shared" si="135"/>
        <v>0</v>
      </c>
      <c r="AC186" s="69">
        <f t="shared" si="136"/>
        <v>0</v>
      </c>
      <c r="AD186" s="69">
        <f t="shared" si="137"/>
        <v>0</v>
      </c>
      <c r="AE186" s="461">
        <v>0</v>
      </c>
      <c r="AF186" s="461">
        <v>0</v>
      </c>
      <c r="AG186" s="461">
        <f t="shared" si="138"/>
        <v>0</v>
      </c>
      <c r="AH186" s="461">
        <f t="shared" si="139"/>
        <v>0</v>
      </c>
      <c r="AI186" s="462">
        <v>0</v>
      </c>
      <c r="AJ186" s="462">
        <v>0</v>
      </c>
      <c r="AK186" s="462">
        <v>0</v>
      </c>
      <c r="AL186" s="462">
        <v>0</v>
      </c>
      <c r="AM186" s="462">
        <v>0</v>
      </c>
      <c r="AN186" s="462">
        <v>0</v>
      </c>
      <c r="AO186" s="462">
        <v>0</v>
      </c>
      <c r="AP186" s="462">
        <v>0</v>
      </c>
      <c r="AQ186" s="462">
        <f t="shared" si="140"/>
        <v>0</v>
      </c>
      <c r="AR186" s="462">
        <f t="shared" si="141"/>
        <v>0</v>
      </c>
      <c r="AS186" s="464">
        <f t="shared" si="142"/>
        <v>0</v>
      </c>
      <c r="AT186" s="470">
        <f>I186+AH186</f>
        <v>0</v>
      </c>
      <c r="AU186" s="461">
        <f>J186+W186</f>
        <v>0</v>
      </c>
      <c r="AV186" s="461">
        <f t="shared" si="179"/>
        <v>0</v>
      </c>
      <c r="AW186" s="461">
        <f t="shared" si="180"/>
        <v>0</v>
      </c>
      <c r="AX186" s="461">
        <f t="shared" si="180"/>
        <v>0</v>
      </c>
      <c r="AY186" s="461">
        <f>N186+AG186</f>
        <v>0</v>
      </c>
      <c r="AZ186" s="462">
        <f>O186+AS186</f>
        <v>0</v>
      </c>
      <c r="BA186" s="462">
        <f t="shared" si="181"/>
        <v>0</v>
      </c>
      <c r="BB186" s="464">
        <f t="shared" si="181"/>
        <v>0</v>
      </c>
    </row>
    <row r="187" spans="1:54" ht="12.95" customHeight="1" x14ac:dyDescent="0.25">
      <c r="A187" s="300">
        <v>36</v>
      </c>
      <c r="B187" s="220">
        <v>2447</v>
      </c>
      <c r="C187" s="220">
        <v>600080111</v>
      </c>
      <c r="D187" s="301">
        <v>72744961</v>
      </c>
      <c r="E187" s="397" t="s">
        <v>538</v>
      </c>
      <c r="F187" s="408">
        <v>3141</v>
      </c>
      <c r="G187" s="399" t="s">
        <v>310</v>
      </c>
      <c r="H187" s="305" t="s">
        <v>277</v>
      </c>
      <c r="I187" s="463">
        <v>184798</v>
      </c>
      <c r="J187" s="458">
        <v>135955</v>
      </c>
      <c r="K187" s="458">
        <v>0</v>
      </c>
      <c r="L187" s="458">
        <v>45953</v>
      </c>
      <c r="M187" s="458">
        <v>1360</v>
      </c>
      <c r="N187" s="458">
        <v>1530</v>
      </c>
      <c r="O187" s="459">
        <v>0.44</v>
      </c>
      <c r="P187" s="460">
        <v>0</v>
      </c>
      <c r="Q187" s="469">
        <v>0.44</v>
      </c>
      <c r="R187" s="471">
        <f t="shared" si="132"/>
        <v>0</v>
      </c>
      <c r="S187" s="461">
        <v>0</v>
      </c>
      <c r="T187" s="461">
        <v>0</v>
      </c>
      <c r="U187" s="461">
        <v>0</v>
      </c>
      <c r="V187" s="461">
        <v>0</v>
      </c>
      <c r="W187" s="461">
        <f t="shared" si="133"/>
        <v>0</v>
      </c>
      <c r="X187" s="461">
        <v>0</v>
      </c>
      <c r="Y187" s="461">
        <v>0</v>
      </c>
      <c r="Z187" s="461">
        <v>0</v>
      </c>
      <c r="AA187" s="461">
        <f t="shared" si="134"/>
        <v>0</v>
      </c>
      <c r="AB187" s="461">
        <f t="shared" si="135"/>
        <v>0</v>
      </c>
      <c r="AC187" s="69">
        <f t="shared" si="136"/>
        <v>0</v>
      </c>
      <c r="AD187" s="69">
        <f t="shared" si="137"/>
        <v>0</v>
      </c>
      <c r="AE187" s="461">
        <v>0</v>
      </c>
      <c r="AF187" s="461">
        <v>0</v>
      </c>
      <c r="AG187" s="461">
        <f t="shared" si="138"/>
        <v>0</v>
      </c>
      <c r="AH187" s="461">
        <f t="shared" si="139"/>
        <v>0</v>
      </c>
      <c r="AI187" s="462">
        <v>0</v>
      </c>
      <c r="AJ187" s="462">
        <v>0</v>
      </c>
      <c r="AK187" s="462">
        <v>0</v>
      </c>
      <c r="AL187" s="462">
        <v>0</v>
      </c>
      <c r="AM187" s="462">
        <v>0</v>
      </c>
      <c r="AN187" s="462">
        <v>0</v>
      </c>
      <c r="AO187" s="462">
        <v>0</v>
      </c>
      <c r="AP187" s="462">
        <v>0</v>
      </c>
      <c r="AQ187" s="462">
        <f t="shared" si="140"/>
        <v>0</v>
      </c>
      <c r="AR187" s="462">
        <f t="shared" si="141"/>
        <v>0</v>
      </c>
      <c r="AS187" s="464">
        <f t="shared" si="142"/>
        <v>0</v>
      </c>
      <c r="AT187" s="470">
        <f>I187+AH187</f>
        <v>184798</v>
      </c>
      <c r="AU187" s="461">
        <f>J187+W187</f>
        <v>135955</v>
      </c>
      <c r="AV187" s="461">
        <f t="shared" si="179"/>
        <v>0</v>
      </c>
      <c r="AW187" s="461">
        <f t="shared" si="180"/>
        <v>45953</v>
      </c>
      <c r="AX187" s="461">
        <f t="shared" si="180"/>
        <v>1360</v>
      </c>
      <c r="AY187" s="461">
        <f>N187+AG187</f>
        <v>1530</v>
      </c>
      <c r="AZ187" s="462">
        <f>O187+AS187</f>
        <v>0.44</v>
      </c>
      <c r="BA187" s="462">
        <f t="shared" si="181"/>
        <v>0</v>
      </c>
      <c r="BB187" s="464">
        <f t="shared" si="181"/>
        <v>0.44</v>
      </c>
    </row>
    <row r="188" spans="1:54" ht="12.95" customHeight="1" x14ac:dyDescent="0.25">
      <c r="A188" s="300">
        <v>36</v>
      </c>
      <c r="B188" s="402">
        <v>2447</v>
      </c>
      <c r="C188" s="402">
        <v>600080111</v>
      </c>
      <c r="D188" s="301">
        <v>72744961</v>
      </c>
      <c r="E188" s="219" t="s">
        <v>538</v>
      </c>
      <c r="F188" s="402">
        <v>3143</v>
      </c>
      <c r="G188" s="343" t="s">
        <v>614</v>
      </c>
      <c r="H188" s="305" t="s">
        <v>276</v>
      </c>
      <c r="I188" s="463">
        <v>956748</v>
      </c>
      <c r="J188" s="458">
        <v>709753</v>
      </c>
      <c r="K188" s="458">
        <v>0</v>
      </c>
      <c r="L188" s="458">
        <v>239897</v>
      </c>
      <c r="M188" s="458">
        <v>7098</v>
      </c>
      <c r="N188" s="458">
        <v>0</v>
      </c>
      <c r="O188" s="459">
        <v>1.5</v>
      </c>
      <c r="P188" s="460">
        <v>1.5</v>
      </c>
      <c r="Q188" s="469">
        <v>0</v>
      </c>
      <c r="R188" s="471">
        <f t="shared" si="132"/>
        <v>0</v>
      </c>
      <c r="S188" s="461">
        <v>0</v>
      </c>
      <c r="T188" s="461">
        <v>0</v>
      </c>
      <c r="U188" s="461">
        <v>0</v>
      </c>
      <c r="V188" s="461">
        <v>0</v>
      </c>
      <c r="W188" s="461">
        <f t="shared" si="133"/>
        <v>0</v>
      </c>
      <c r="X188" s="461">
        <v>0</v>
      </c>
      <c r="Y188" s="461">
        <v>0</v>
      </c>
      <c r="Z188" s="461">
        <v>0</v>
      </c>
      <c r="AA188" s="461">
        <f t="shared" si="134"/>
        <v>0</v>
      </c>
      <c r="AB188" s="461">
        <f t="shared" si="135"/>
        <v>0</v>
      </c>
      <c r="AC188" s="69">
        <f t="shared" si="136"/>
        <v>0</v>
      </c>
      <c r="AD188" s="69">
        <f t="shared" si="137"/>
        <v>0</v>
      </c>
      <c r="AE188" s="461">
        <v>0</v>
      </c>
      <c r="AF188" s="461">
        <v>0</v>
      </c>
      <c r="AG188" s="461">
        <f t="shared" si="138"/>
        <v>0</v>
      </c>
      <c r="AH188" s="461">
        <f t="shared" si="139"/>
        <v>0</v>
      </c>
      <c r="AI188" s="462">
        <v>0</v>
      </c>
      <c r="AJ188" s="462">
        <v>0</v>
      </c>
      <c r="AK188" s="462">
        <v>0</v>
      </c>
      <c r="AL188" s="462">
        <v>0</v>
      </c>
      <c r="AM188" s="462">
        <v>0</v>
      </c>
      <c r="AN188" s="462">
        <v>0</v>
      </c>
      <c r="AO188" s="462">
        <v>0</v>
      </c>
      <c r="AP188" s="462">
        <v>0</v>
      </c>
      <c r="AQ188" s="462">
        <f t="shared" si="140"/>
        <v>0</v>
      </c>
      <c r="AR188" s="462">
        <f t="shared" si="141"/>
        <v>0</v>
      </c>
      <c r="AS188" s="464">
        <f t="shared" si="142"/>
        <v>0</v>
      </c>
      <c r="AT188" s="470">
        <f>I188+AH188</f>
        <v>956748</v>
      </c>
      <c r="AU188" s="461">
        <f>J188+W188</f>
        <v>709753</v>
      </c>
      <c r="AV188" s="461">
        <f t="shared" si="179"/>
        <v>0</v>
      </c>
      <c r="AW188" s="461">
        <f t="shared" si="180"/>
        <v>239897</v>
      </c>
      <c r="AX188" s="461">
        <f t="shared" si="180"/>
        <v>7098</v>
      </c>
      <c r="AY188" s="461">
        <f>N188+AG188</f>
        <v>0</v>
      </c>
      <c r="AZ188" s="462">
        <f>O188+AS188</f>
        <v>1.5</v>
      </c>
      <c r="BA188" s="462">
        <f t="shared" si="181"/>
        <v>1.5</v>
      </c>
      <c r="BB188" s="464">
        <f t="shared" si="181"/>
        <v>0</v>
      </c>
    </row>
    <row r="189" spans="1:54" ht="12.95" customHeight="1" x14ac:dyDescent="0.25">
      <c r="A189" s="300">
        <v>36</v>
      </c>
      <c r="B189" s="402">
        <v>2447</v>
      </c>
      <c r="C189" s="402">
        <v>600080111</v>
      </c>
      <c r="D189" s="301">
        <v>72744961</v>
      </c>
      <c r="E189" s="219" t="s">
        <v>538</v>
      </c>
      <c r="F189" s="402">
        <v>3143</v>
      </c>
      <c r="G189" s="343" t="s">
        <v>615</v>
      </c>
      <c r="H189" s="305" t="s">
        <v>277</v>
      </c>
      <c r="I189" s="463">
        <v>32985</v>
      </c>
      <c r="J189" s="458">
        <v>23568</v>
      </c>
      <c r="K189" s="458">
        <v>0</v>
      </c>
      <c r="L189" s="458">
        <v>7966</v>
      </c>
      <c r="M189" s="458">
        <v>236</v>
      </c>
      <c r="N189" s="458">
        <v>1215</v>
      </c>
      <c r="O189" s="459">
        <v>0.09</v>
      </c>
      <c r="P189" s="460">
        <v>0</v>
      </c>
      <c r="Q189" s="469">
        <v>0.09</v>
      </c>
      <c r="R189" s="471">
        <f t="shared" si="132"/>
        <v>0</v>
      </c>
      <c r="S189" s="461">
        <v>0</v>
      </c>
      <c r="T189" s="461">
        <v>0</v>
      </c>
      <c r="U189" s="461">
        <v>0</v>
      </c>
      <c r="V189" s="461">
        <v>0</v>
      </c>
      <c r="W189" s="461">
        <f t="shared" si="133"/>
        <v>0</v>
      </c>
      <c r="X189" s="461">
        <v>0</v>
      </c>
      <c r="Y189" s="461">
        <v>0</v>
      </c>
      <c r="Z189" s="461">
        <v>0</v>
      </c>
      <c r="AA189" s="461">
        <f t="shared" si="134"/>
        <v>0</v>
      </c>
      <c r="AB189" s="461">
        <f t="shared" si="135"/>
        <v>0</v>
      </c>
      <c r="AC189" s="69">
        <f t="shared" si="136"/>
        <v>0</v>
      </c>
      <c r="AD189" s="69">
        <f t="shared" si="137"/>
        <v>0</v>
      </c>
      <c r="AE189" s="461">
        <v>0</v>
      </c>
      <c r="AF189" s="461">
        <v>0</v>
      </c>
      <c r="AG189" s="461">
        <f t="shared" si="138"/>
        <v>0</v>
      </c>
      <c r="AH189" s="461">
        <f t="shared" si="139"/>
        <v>0</v>
      </c>
      <c r="AI189" s="462">
        <v>0</v>
      </c>
      <c r="AJ189" s="462">
        <v>0</v>
      </c>
      <c r="AK189" s="462">
        <v>0</v>
      </c>
      <c r="AL189" s="462">
        <v>0</v>
      </c>
      <c r="AM189" s="462">
        <v>0</v>
      </c>
      <c r="AN189" s="462">
        <v>0</v>
      </c>
      <c r="AO189" s="462">
        <v>0</v>
      </c>
      <c r="AP189" s="462">
        <v>0</v>
      </c>
      <c r="AQ189" s="462">
        <f t="shared" si="140"/>
        <v>0</v>
      </c>
      <c r="AR189" s="462">
        <f t="shared" si="141"/>
        <v>0</v>
      </c>
      <c r="AS189" s="464">
        <f t="shared" si="142"/>
        <v>0</v>
      </c>
      <c r="AT189" s="470">
        <f>I189+AH189</f>
        <v>32985</v>
      </c>
      <c r="AU189" s="461">
        <f>J189+W189</f>
        <v>23568</v>
      </c>
      <c r="AV189" s="461">
        <f t="shared" si="179"/>
        <v>0</v>
      </c>
      <c r="AW189" s="461">
        <f t="shared" si="180"/>
        <v>7966</v>
      </c>
      <c r="AX189" s="461">
        <f t="shared" si="180"/>
        <v>236</v>
      </c>
      <c r="AY189" s="461">
        <f>N189+AG189</f>
        <v>1215</v>
      </c>
      <c r="AZ189" s="462">
        <f>O189+AS189</f>
        <v>0.09</v>
      </c>
      <c r="BA189" s="462">
        <f t="shared" si="181"/>
        <v>0</v>
      </c>
      <c r="BB189" s="464">
        <f t="shared" si="181"/>
        <v>0.09</v>
      </c>
    </row>
    <row r="190" spans="1:54" ht="12.95" customHeight="1" x14ac:dyDescent="0.25">
      <c r="A190" s="222">
        <v>36</v>
      </c>
      <c r="B190" s="47">
        <v>2447</v>
      </c>
      <c r="C190" s="47">
        <v>600080111</v>
      </c>
      <c r="D190" s="47">
        <v>72744961</v>
      </c>
      <c r="E190" s="404" t="s">
        <v>539</v>
      </c>
      <c r="F190" s="47"/>
      <c r="G190" s="404"/>
      <c r="H190" s="187"/>
      <c r="I190" s="537">
        <v>4949448</v>
      </c>
      <c r="J190" s="533">
        <v>3586267</v>
      </c>
      <c r="K190" s="533">
        <v>30000</v>
      </c>
      <c r="L190" s="533">
        <v>1222298</v>
      </c>
      <c r="M190" s="533">
        <v>35863</v>
      </c>
      <c r="N190" s="533">
        <v>75020</v>
      </c>
      <c r="O190" s="534">
        <v>6.65</v>
      </c>
      <c r="P190" s="534">
        <v>4.8900000000000006</v>
      </c>
      <c r="Q190" s="727">
        <v>1.76</v>
      </c>
      <c r="R190" s="537">
        <f t="shared" ref="R190:BB190" si="182">SUM(R185:R189)</f>
        <v>0</v>
      </c>
      <c r="S190" s="533">
        <f t="shared" si="182"/>
        <v>0</v>
      </c>
      <c r="T190" s="533">
        <f t="shared" si="182"/>
        <v>0</v>
      </c>
      <c r="U190" s="533">
        <f t="shared" si="182"/>
        <v>0</v>
      </c>
      <c r="V190" s="533">
        <f t="shared" si="182"/>
        <v>0</v>
      </c>
      <c r="W190" s="533">
        <f t="shared" si="182"/>
        <v>0</v>
      </c>
      <c r="X190" s="533">
        <f t="shared" si="182"/>
        <v>0</v>
      </c>
      <c r="Y190" s="533">
        <f t="shared" si="182"/>
        <v>0</v>
      </c>
      <c r="Z190" s="533">
        <f t="shared" si="182"/>
        <v>0</v>
      </c>
      <c r="AA190" s="533">
        <f t="shared" si="182"/>
        <v>0</v>
      </c>
      <c r="AB190" s="533">
        <f t="shared" si="182"/>
        <v>0</v>
      </c>
      <c r="AC190" s="533">
        <f t="shared" si="182"/>
        <v>0</v>
      </c>
      <c r="AD190" s="533">
        <f t="shared" si="182"/>
        <v>0</v>
      </c>
      <c r="AE190" s="533">
        <f t="shared" si="182"/>
        <v>0</v>
      </c>
      <c r="AF190" s="533">
        <f t="shared" si="182"/>
        <v>0</v>
      </c>
      <c r="AG190" s="533">
        <f t="shared" si="182"/>
        <v>0</v>
      </c>
      <c r="AH190" s="533">
        <f t="shared" si="182"/>
        <v>0</v>
      </c>
      <c r="AI190" s="534">
        <f t="shared" si="182"/>
        <v>0</v>
      </c>
      <c r="AJ190" s="534">
        <f t="shared" si="182"/>
        <v>0</v>
      </c>
      <c r="AK190" s="534">
        <f t="shared" si="182"/>
        <v>0</v>
      </c>
      <c r="AL190" s="534">
        <f t="shared" si="182"/>
        <v>0</v>
      </c>
      <c r="AM190" s="534">
        <f t="shared" si="182"/>
        <v>0</v>
      </c>
      <c r="AN190" s="534">
        <f t="shared" si="182"/>
        <v>0</v>
      </c>
      <c r="AO190" s="534">
        <f t="shared" si="182"/>
        <v>0</v>
      </c>
      <c r="AP190" s="534">
        <f t="shared" si="182"/>
        <v>0</v>
      </c>
      <c r="AQ190" s="534">
        <f t="shared" si="182"/>
        <v>0</v>
      </c>
      <c r="AR190" s="534">
        <f t="shared" si="182"/>
        <v>0</v>
      </c>
      <c r="AS190" s="299">
        <f t="shared" si="182"/>
        <v>0</v>
      </c>
      <c r="AT190" s="539">
        <f t="shared" si="182"/>
        <v>4949448</v>
      </c>
      <c r="AU190" s="533">
        <f t="shared" si="182"/>
        <v>3586267</v>
      </c>
      <c r="AV190" s="533">
        <f t="shared" si="182"/>
        <v>30000</v>
      </c>
      <c r="AW190" s="533">
        <f t="shared" si="182"/>
        <v>1222298</v>
      </c>
      <c r="AX190" s="533">
        <f t="shared" si="182"/>
        <v>35863</v>
      </c>
      <c r="AY190" s="533">
        <f t="shared" si="182"/>
        <v>75020</v>
      </c>
      <c r="AZ190" s="534">
        <f t="shared" si="182"/>
        <v>6.65</v>
      </c>
      <c r="BA190" s="534">
        <f t="shared" si="182"/>
        <v>4.8900000000000006</v>
      </c>
      <c r="BB190" s="299">
        <f t="shared" si="182"/>
        <v>1.76</v>
      </c>
    </row>
    <row r="191" spans="1:54" ht="12.95" customHeight="1" x14ac:dyDescent="0.25">
      <c r="A191" s="300">
        <v>37</v>
      </c>
      <c r="B191" s="220">
        <v>5455</v>
      </c>
      <c r="C191" s="220">
        <v>600099067</v>
      </c>
      <c r="D191" s="301">
        <v>70986088</v>
      </c>
      <c r="E191" s="397" t="s">
        <v>540</v>
      </c>
      <c r="F191" s="408">
        <v>3111</v>
      </c>
      <c r="G191" s="399" t="s">
        <v>320</v>
      </c>
      <c r="H191" s="305" t="s">
        <v>276</v>
      </c>
      <c r="I191" s="463">
        <v>3000833</v>
      </c>
      <c r="J191" s="458">
        <v>2212710</v>
      </c>
      <c r="K191" s="458">
        <v>0</v>
      </c>
      <c r="L191" s="458">
        <v>747895</v>
      </c>
      <c r="M191" s="458">
        <v>22128</v>
      </c>
      <c r="N191" s="458">
        <v>18100</v>
      </c>
      <c r="O191" s="459">
        <v>4.72</v>
      </c>
      <c r="P191" s="460">
        <v>4</v>
      </c>
      <c r="Q191" s="469">
        <v>0.72</v>
      </c>
      <c r="R191" s="471">
        <f t="shared" si="132"/>
        <v>0</v>
      </c>
      <c r="S191" s="461">
        <v>0</v>
      </c>
      <c r="T191" s="461">
        <v>0</v>
      </c>
      <c r="U191" s="461">
        <v>0</v>
      </c>
      <c r="V191" s="461">
        <v>0</v>
      </c>
      <c r="W191" s="461">
        <f t="shared" si="133"/>
        <v>0</v>
      </c>
      <c r="X191" s="461">
        <v>0</v>
      </c>
      <c r="Y191" s="461">
        <v>0</v>
      </c>
      <c r="Z191" s="461">
        <v>0</v>
      </c>
      <c r="AA191" s="461">
        <f t="shared" si="134"/>
        <v>0</v>
      </c>
      <c r="AB191" s="461">
        <f t="shared" si="135"/>
        <v>0</v>
      </c>
      <c r="AC191" s="69">
        <f t="shared" si="136"/>
        <v>0</v>
      </c>
      <c r="AD191" s="69">
        <f t="shared" si="137"/>
        <v>0</v>
      </c>
      <c r="AE191" s="461">
        <v>0</v>
      </c>
      <c r="AF191" s="461">
        <v>0</v>
      </c>
      <c r="AG191" s="461">
        <f t="shared" si="138"/>
        <v>0</v>
      </c>
      <c r="AH191" s="461">
        <f t="shared" si="139"/>
        <v>0</v>
      </c>
      <c r="AI191" s="462">
        <v>0</v>
      </c>
      <c r="AJ191" s="462">
        <v>0</v>
      </c>
      <c r="AK191" s="462">
        <v>0</v>
      </c>
      <c r="AL191" s="462">
        <v>0</v>
      </c>
      <c r="AM191" s="462">
        <v>0</v>
      </c>
      <c r="AN191" s="462">
        <v>0</v>
      </c>
      <c r="AO191" s="462">
        <v>0</v>
      </c>
      <c r="AP191" s="462">
        <v>0</v>
      </c>
      <c r="AQ191" s="462">
        <f t="shared" si="140"/>
        <v>0</v>
      </c>
      <c r="AR191" s="462">
        <f t="shared" si="141"/>
        <v>0</v>
      </c>
      <c r="AS191" s="464">
        <f t="shared" si="142"/>
        <v>0</v>
      </c>
      <c r="AT191" s="470">
        <f>I191+AH191</f>
        <v>3000833</v>
      </c>
      <c r="AU191" s="461">
        <f>J191+W191</f>
        <v>2212710</v>
      </c>
      <c r="AV191" s="461">
        <f t="shared" ref="AV191:AV195" si="183">K191+AA191</f>
        <v>0</v>
      </c>
      <c r="AW191" s="461">
        <f t="shared" ref="AW191:AX195" si="184">L191+AC191</f>
        <v>747895</v>
      </c>
      <c r="AX191" s="461">
        <f t="shared" si="184"/>
        <v>22128</v>
      </c>
      <c r="AY191" s="461">
        <f>N191+AG191</f>
        <v>18100</v>
      </c>
      <c r="AZ191" s="462">
        <f>O191+AS191</f>
        <v>4.72</v>
      </c>
      <c r="BA191" s="462">
        <f t="shared" ref="BA191:BB195" si="185">P191+AQ191</f>
        <v>4</v>
      </c>
      <c r="BB191" s="464">
        <f t="shared" si="185"/>
        <v>0.72</v>
      </c>
    </row>
    <row r="192" spans="1:54" ht="12.95" customHeight="1" x14ac:dyDescent="0.25">
      <c r="A192" s="300">
        <v>37</v>
      </c>
      <c r="B192" s="407">
        <v>5455</v>
      </c>
      <c r="C192" s="407">
        <v>600099067</v>
      </c>
      <c r="D192" s="301">
        <v>70986088</v>
      </c>
      <c r="E192" s="415" t="s">
        <v>540</v>
      </c>
      <c r="F192" s="407">
        <v>3117</v>
      </c>
      <c r="G192" s="398" t="s">
        <v>324</v>
      </c>
      <c r="H192" s="305" t="s">
        <v>276</v>
      </c>
      <c r="I192" s="463">
        <v>3098440</v>
      </c>
      <c r="J192" s="458">
        <v>2262437</v>
      </c>
      <c r="K192" s="458">
        <v>0</v>
      </c>
      <c r="L192" s="458">
        <v>764704</v>
      </c>
      <c r="M192" s="458">
        <v>22624</v>
      </c>
      <c r="N192" s="458">
        <v>48675</v>
      </c>
      <c r="O192" s="459">
        <v>3.6036000000000001</v>
      </c>
      <c r="P192" s="460">
        <v>2.3635999999999999</v>
      </c>
      <c r="Q192" s="469">
        <v>1.24</v>
      </c>
      <c r="R192" s="471">
        <f t="shared" si="132"/>
        <v>0</v>
      </c>
      <c r="S192" s="461">
        <v>0</v>
      </c>
      <c r="T192" s="461">
        <v>0</v>
      </c>
      <c r="U192" s="461">
        <v>0</v>
      </c>
      <c r="V192" s="461">
        <v>0</v>
      </c>
      <c r="W192" s="461">
        <f t="shared" si="133"/>
        <v>0</v>
      </c>
      <c r="X192" s="461">
        <v>0</v>
      </c>
      <c r="Y192" s="461">
        <v>0</v>
      </c>
      <c r="Z192" s="461">
        <v>0</v>
      </c>
      <c r="AA192" s="461">
        <f t="shared" si="134"/>
        <v>0</v>
      </c>
      <c r="AB192" s="461">
        <f t="shared" si="135"/>
        <v>0</v>
      </c>
      <c r="AC192" s="69">
        <f t="shared" si="136"/>
        <v>0</v>
      </c>
      <c r="AD192" s="69">
        <f t="shared" si="137"/>
        <v>0</v>
      </c>
      <c r="AE192" s="461">
        <v>0</v>
      </c>
      <c r="AF192" s="461">
        <v>0</v>
      </c>
      <c r="AG192" s="461">
        <f t="shared" si="138"/>
        <v>0</v>
      </c>
      <c r="AH192" s="461">
        <f t="shared" si="139"/>
        <v>0</v>
      </c>
      <c r="AI192" s="462">
        <v>0</v>
      </c>
      <c r="AJ192" s="462">
        <v>0</v>
      </c>
      <c r="AK192" s="462">
        <v>0</v>
      </c>
      <c r="AL192" s="462">
        <v>0</v>
      </c>
      <c r="AM192" s="462">
        <v>0</v>
      </c>
      <c r="AN192" s="462">
        <v>0</v>
      </c>
      <c r="AO192" s="462">
        <v>0</v>
      </c>
      <c r="AP192" s="462">
        <v>0</v>
      </c>
      <c r="AQ192" s="462">
        <f t="shared" si="140"/>
        <v>0</v>
      </c>
      <c r="AR192" s="462">
        <f t="shared" si="141"/>
        <v>0</v>
      </c>
      <c r="AS192" s="464">
        <f t="shared" si="142"/>
        <v>0</v>
      </c>
      <c r="AT192" s="470">
        <f>I192+AH192</f>
        <v>3098440</v>
      </c>
      <c r="AU192" s="461">
        <f>J192+W192</f>
        <v>2262437</v>
      </c>
      <c r="AV192" s="461">
        <f t="shared" si="183"/>
        <v>0</v>
      </c>
      <c r="AW192" s="461">
        <f t="shared" si="184"/>
        <v>764704</v>
      </c>
      <c r="AX192" s="461">
        <f t="shared" si="184"/>
        <v>22624</v>
      </c>
      <c r="AY192" s="461">
        <f>N192+AG192</f>
        <v>48675</v>
      </c>
      <c r="AZ192" s="462">
        <f>O192+AS192</f>
        <v>3.6036000000000001</v>
      </c>
      <c r="BA192" s="462">
        <f t="shared" si="185"/>
        <v>2.3635999999999999</v>
      </c>
      <c r="BB192" s="464">
        <f t="shared" si="185"/>
        <v>1.24</v>
      </c>
    </row>
    <row r="193" spans="1:54" ht="12.95" customHeight="1" x14ac:dyDescent="0.25">
      <c r="A193" s="300">
        <v>37</v>
      </c>
      <c r="B193" s="220">
        <v>5455</v>
      </c>
      <c r="C193" s="220">
        <v>600099067</v>
      </c>
      <c r="D193" s="301">
        <v>70986088</v>
      </c>
      <c r="E193" s="398" t="s">
        <v>540</v>
      </c>
      <c r="F193" s="220">
        <v>3141</v>
      </c>
      <c r="G193" s="399" t="s">
        <v>310</v>
      </c>
      <c r="H193" s="305" t="s">
        <v>277</v>
      </c>
      <c r="I193" s="463">
        <v>849920</v>
      </c>
      <c r="J193" s="458">
        <v>627997</v>
      </c>
      <c r="K193" s="458">
        <v>0</v>
      </c>
      <c r="L193" s="458">
        <v>212263</v>
      </c>
      <c r="M193" s="458">
        <v>6280</v>
      </c>
      <c r="N193" s="458">
        <v>3380</v>
      </c>
      <c r="O193" s="459">
        <v>2.02</v>
      </c>
      <c r="P193" s="460">
        <v>0</v>
      </c>
      <c r="Q193" s="469">
        <v>2.02</v>
      </c>
      <c r="R193" s="471">
        <f t="shared" si="132"/>
        <v>0</v>
      </c>
      <c r="S193" s="461">
        <v>0</v>
      </c>
      <c r="T193" s="461">
        <v>0</v>
      </c>
      <c r="U193" s="461">
        <v>0</v>
      </c>
      <c r="V193" s="461">
        <v>0</v>
      </c>
      <c r="W193" s="461">
        <f t="shared" si="133"/>
        <v>0</v>
      </c>
      <c r="X193" s="461">
        <v>0</v>
      </c>
      <c r="Y193" s="461">
        <v>0</v>
      </c>
      <c r="Z193" s="461">
        <v>0</v>
      </c>
      <c r="AA193" s="461">
        <f t="shared" si="134"/>
        <v>0</v>
      </c>
      <c r="AB193" s="461">
        <f t="shared" si="135"/>
        <v>0</v>
      </c>
      <c r="AC193" s="69">
        <f t="shared" si="136"/>
        <v>0</v>
      </c>
      <c r="AD193" s="69">
        <f t="shared" si="137"/>
        <v>0</v>
      </c>
      <c r="AE193" s="461">
        <v>0</v>
      </c>
      <c r="AF193" s="461">
        <v>0</v>
      </c>
      <c r="AG193" s="461">
        <f t="shared" si="138"/>
        <v>0</v>
      </c>
      <c r="AH193" s="461">
        <f t="shared" si="139"/>
        <v>0</v>
      </c>
      <c r="AI193" s="462">
        <v>0</v>
      </c>
      <c r="AJ193" s="462">
        <v>0</v>
      </c>
      <c r="AK193" s="462">
        <v>0</v>
      </c>
      <c r="AL193" s="462">
        <v>0</v>
      </c>
      <c r="AM193" s="462">
        <v>0</v>
      </c>
      <c r="AN193" s="462">
        <v>0</v>
      </c>
      <c r="AO193" s="462">
        <v>0</v>
      </c>
      <c r="AP193" s="462">
        <v>0</v>
      </c>
      <c r="AQ193" s="462">
        <f t="shared" si="140"/>
        <v>0</v>
      </c>
      <c r="AR193" s="462">
        <f t="shared" si="141"/>
        <v>0</v>
      </c>
      <c r="AS193" s="464">
        <f t="shared" si="142"/>
        <v>0</v>
      </c>
      <c r="AT193" s="470">
        <f>I193+AH193</f>
        <v>849920</v>
      </c>
      <c r="AU193" s="461">
        <f>J193+W193</f>
        <v>627997</v>
      </c>
      <c r="AV193" s="461">
        <f t="shared" si="183"/>
        <v>0</v>
      </c>
      <c r="AW193" s="461">
        <f t="shared" si="184"/>
        <v>212263</v>
      </c>
      <c r="AX193" s="461">
        <f t="shared" si="184"/>
        <v>6280</v>
      </c>
      <c r="AY193" s="461">
        <f>N193+AG193</f>
        <v>3380</v>
      </c>
      <c r="AZ193" s="462">
        <f>O193+AS193</f>
        <v>2.02</v>
      </c>
      <c r="BA193" s="462">
        <f t="shared" si="185"/>
        <v>0</v>
      </c>
      <c r="BB193" s="464">
        <f t="shared" si="185"/>
        <v>2.02</v>
      </c>
    </row>
    <row r="194" spans="1:54" ht="12.95" customHeight="1" x14ac:dyDescent="0.25">
      <c r="A194" s="300">
        <v>37</v>
      </c>
      <c r="B194" s="220">
        <v>5455</v>
      </c>
      <c r="C194" s="220">
        <v>600099067</v>
      </c>
      <c r="D194" s="301">
        <v>70986088</v>
      </c>
      <c r="E194" s="397" t="s">
        <v>540</v>
      </c>
      <c r="F194" s="408">
        <v>3143</v>
      </c>
      <c r="G194" s="343" t="s">
        <v>614</v>
      </c>
      <c r="H194" s="305" t="s">
        <v>276</v>
      </c>
      <c r="I194" s="463">
        <v>463998</v>
      </c>
      <c r="J194" s="458">
        <v>344212</v>
      </c>
      <c r="K194" s="458">
        <v>0</v>
      </c>
      <c r="L194" s="458">
        <v>116344</v>
      </c>
      <c r="M194" s="458">
        <v>3442</v>
      </c>
      <c r="N194" s="458">
        <v>0</v>
      </c>
      <c r="O194" s="459">
        <v>0.67800000000000005</v>
      </c>
      <c r="P194" s="460">
        <v>0.67800000000000005</v>
      </c>
      <c r="Q194" s="469">
        <v>0</v>
      </c>
      <c r="R194" s="471">
        <f t="shared" si="132"/>
        <v>0</v>
      </c>
      <c r="S194" s="461">
        <v>0</v>
      </c>
      <c r="T194" s="461">
        <v>0</v>
      </c>
      <c r="U194" s="461">
        <v>0</v>
      </c>
      <c r="V194" s="461">
        <v>0</v>
      </c>
      <c r="W194" s="461">
        <f t="shared" si="133"/>
        <v>0</v>
      </c>
      <c r="X194" s="461">
        <v>0</v>
      </c>
      <c r="Y194" s="461">
        <v>0</v>
      </c>
      <c r="Z194" s="461">
        <v>0</v>
      </c>
      <c r="AA194" s="461">
        <f t="shared" si="134"/>
        <v>0</v>
      </c>
      <c r="AB194" s="461">
        <f t="shared" si="135"/>
        <v>0</v>
      </c>
      <c r="AC194" s="69">
        <f t="shared" si="136"/>
        <v>0</v>
      </c>
      <c r="AD194" s="69">
        <f t="shared" si="137"/>
        <v>0</v>
      </c>
      <c r="AE194" s="461">
        <v>0</v>
      </c>
      <c r="AF194" s="461">
        <v>0</v>
      </c>
      <c r="AG194" s="461">
        <f t="shared" si="138"/>
        <v>0</v>
      </c>
      <c r="AH194" s="461">
        <f t="shared" si="139"/>
        <v>0</v>
      </c>
      <c r="AI194" s="462">
        <v>0</v>
      </c>
      <c r="AJ194" s="462">
        <v>0</v>
      </c>
      <c r="AK194" s="462">
        <v>0</v>
      </c>
      <c r="AL194" s="462">
        <v>0</v>
      </c>
      <c r="AM194" s="462">
        <v>0</v>
      </c>
      <c r="AN194" s="462">
        <v>0</v>
      </c>
      <c r="AO194" s="462">
        <v>0</v>
      </c>
      <c r="AP194" s="462">
        <v>0</v>
      </c>
      <c r="AQ194" s="462">
        <f t="shared" si="140"/>
        <v>0</v>
      </c>
      <c r="AR194" s="462">
        <f t="shared" si="141"/>
        <v>0</v>
      </c>
      <c r="AS194" s="464">
        <f t="shared" si="142"/>
        <v>0</v>
      </c>
      <c r="AT194" s="470">
        <f>I194+AH194</f>
        <v>463998</v>
      </c>
      <c r="AU194" s="461">
        <f>J194+W194</f>
        <v>344212</v>
      </c>
      <c r="AV194" s="461">
        <f t="shared" si="183"/>
        <v>0</v>
      </c>
      <c r="AW194" s="461">
        <f t="shared" si="184"/>
        <v>116344</v>
      </c>
      <c r="AX194" s="461">
        <f t="shared" si="184"/>
        <v>3442</v>
      </c>
      <c r="AY194" s="461">
        <f>N194+AG194</f>
        <v>0</v>
      </c>
      <c r="AZ194" s="462">
        <f>O194+AS194</f>
        <v>0.67800000000000005</v>
      </c>
      <c r="BA194" s="462">
        <f t="shared" si="185"/>
        <v>0.67800000000000005</v>
      </c>
      <c r="BB194" s="464">
        <f t="shared" si="185"/>
        <v>0</v>
      </c>
    </row>
    <row r="195" spans="1:54" ht="12.95" customHeight="1" x14ac:dyDescent="0.25">
      <c r="A195" s="300">
        <v>37</v>
      </c>
      <c r="B195" s="220">
        <v>5455</v>
      </c>
      <c r="C195" s="220">
        <v>600099067</v>
      </c>
      <c r="D195" s="301">
        <v>70986088</v>
      </c>
      <c r="E195" s="397" t="s">
        <v>540</v>
      </c>
      <c r="F195" s="408">
        <v>3143</v>
      </c>
      <c r="G195" s="343" t="s">
        <v>615</v>
      </c>
      <c r="H195" s="305" t="s">
        <v>277</v>
      </c>
      <c r="I195" s="463">
        <v>19058</v>
      </c>
      <c r="J195" s="458">
        <v>13617</v>
      </c>
      <c r="K195" s="458">
        <v>0</v>
      </c>
      <c r="L195" s="458">
        <v>4603</v>
      </c>
      <c r="M195" s="458">
        <v>136</v>
      </c>
      <c r="N195" s="458">
        <v>702</v>
      </c>
      <c r="O195" s="459">
        <v>0.05</v>
      </c>
      <c r="P195" s="460">
        <v>0</v>
      </c>
      <c r="Q195" s="469">
        <v>0.05</v>
      </c>
      <c r="R195" s="471">
        <f t="shared" si="132"/>
        <v>0</v>
      </c>
      <c r="S195" s="461">
        <v>0</v>
      </c>
      <c r="T195" s="461">
        <v>0</v>
      </c>
      <c r="U195" s="461">
        <v>0</v>
      </c>
      <c r="V195" s="461">
        <v>0</v>
      </c>
      <c r="W195" s="461">
        <f t="shared" si="133"/>
        <v>0</v>
      </c>
      <c r="X195" s="461">
        <v>0</v>
      </c>
      <c r="Y195" s="461">
        <v>0</v>
      </c>
      <c r="Z195" s="461">
        <v>0</v>
      </c>
      <c r="AA195" s="461">
        <f t="shared" si="134"/>
        <v>0</v>
      </c>
      <c r="AB195" s="461">
        <f t="shared" si="135"/>
        <v>0</v>
      </c>
      <c r="AC195" s="69">
        <f t="shared" si="136"/>
        <v>0</v>
      </c>
      <c r="AD195" s="69">
        <f t="shared" si="137"/>
        <v>0</v>
      </c>
      <c r="AE195" s="461">
        <v>0</v>
      </c>
      <c r="AF195" s="461">
        <v>0</v>
      </c>
      <c r="AG195" s="461">
        <f t="shared" si="138"/>
        <v>0</v>
      </c>
      <c r="AH195" s="461">
        <f t="shared" si="139"/>
        <v>0</v>
      </c>
      <c r="AI195" s="462">
        <v>0</v>
      </c>
      <c r="AJ195" s="462">
        <v>0</v>
      </c>
      <c r="AK195" s="462">
        <v>0</v>
      </c>
      <c r="AL195" s="462">
        <v>0</v>
      </c>
      <c r="AM195" s="462">
        <v>0</v>
      </c>
      <c r="AN195" s="462">
        <v>0</v>
      </c>
      <c r="AO195" s="462">
        <v>0</v>
      </c>
      <c r="AP195" s="462">
        <v>0</v>
      </c>
      <c r="AQ195" s="462">
        <f t="shared" si="140"/>
        <v>0</v>
      </c>
      <c r="AR195" s="462">
        <f t="shared" si="141"/>
        <v>0</v>
      </c>
      <c r="AS195" s="464">
        <f t="shared" si="142"/>
        <v>0</v>
      </c>
      <c r="AT195" s="470">
        <f>I195+AH195</f>
        <v>19058</v>
      </c>
      <c r="AU195" s="461">
        <f>J195+W195</f>
        <v>13617</v>
      </c>
      <c r="AV195" s="461">
        <f t="shared" si="183"/>
        <v>0</v>
      </c>
      <c r="AW195" s="461">
        <f t="shared" si="184"/>
        <v>4603</v>
      </c>
      <c r="AX195" s="461">
        <f t="shared" si="184"/>
        <v>136</v>
      </c>
      <c r="AY195" s="461">
        <f>N195+AG195</f>
        <v>702</v>
      </c>
      <c r="AZ195" s="462">
        <f>O195+AS195</f>
        <v>0.05</v>
      </c>
      <c r="BA195" s="462">
        <f t="shared" si="185"/>
        <v>0</v>
      </c>
      <c r="BB195" s="464">
        <f t="shared" si="185"/>
        <v>0.05</v>
      </c>
    </row>
    <row r="196" spans="1:54" ht="12.95" customHeight="1" x14ac:dyDescent="0.25">
      <c r="A196" s="222">
        <v>37</v>
      </c>
      <c r="B196" s="46">
        <v>5455</v>
      </c>
      <c r="C196" s="46">
        <v>600099067</v>
      </c>
      <c r="D196" s="46">
        <v>70986088</v>
      </c>
      <c r="E196" s="409" t="s">
        <v>541</v>
      </c>
      <c r="F196" s="410"/>
      <c r="G196" s="409"/>
      <c r="H196" s="411"/>
      <c r="I196" s="575">
        <v>7432249</v>
      </c>
      <c r="J196" s="571">
        <v>5460973</v>
      </c>
      <c r="K196" s="571">
        <v>0</v>
      </c>
      <c r="L196" s="571">
        <v>1845809</v>
      </c>
      <c r="M196" s="571">
        <v>54610</v>
      </c>
      <c r="N196" s="571">
        <v>70857</v>
      </c>
      <c r="O196" s="572">
        <v>11.0716</v>
      </c>
      <c r="P196" s="572">
        <v>7.0415999999999999</v>
      </c>
      <c r="Q196" s="769">
        <v>4.03</v>
      </c>
      <c r="R196" s="575">
        <f t="shared" ref="R196:BB196" si="186">SUM(R191:R195)</f>
        <v>0</v>
      </c>
      <c r="S196" s="571">
        <f t="shared" si="186"/>
        <v>0</v>
      </c>
      <c r="T196" s="571">
        <f t="shared" si="186"/>
        <v>0</v>
      </c>
      <c r="U196" s="571">
        <f t="shared" si="186"/>
        <v>0</v>
      </c>
      <c r="V196" s="571">
        <f t="shared" si="186"/>
        <v>0</v>
      </c>
      <c r="W196" s="571">
        <f t="shared" si="186"/>
        <v>0</v>
      </c>
      <c r="X196" s="571">
        <f t="shared" si="186"/>
        <v>0</v>
      </c>
      <c r="Y196" s="571">
        <f t="shared" si="186"/>
        <v>0</v>
      </c>
      <c r="Z196" s="571">
        <f t="shared" si="186"/>
        <v>0</v>
      </c>
      <c r="AA196" s="571">
        <f t="shared" si="186"/>
        <v>0</v>
      </c>
      <c r="AB196" s="571">
        <f t="shared" si="186"/>
        <v>0</v>
      </c>
      <c r="AC196" s="571">
        <f t="shared" si="186"/>
        <v>0</v>
      </c>
      <c r="AD196" s="571">
        <f t="shared" si="186"/>
        <v>0</v>
      </c>
      <c r="AE196" s="571">
        <f t="shared" si="186"/>
        <v>0</v>
      </c>
      <c r="AF196" s="571">
        <f t="shared" si="186"/>
        <v>0</v>
      </c>
      <c r="AG196" s="571">
        <f t="shared" si="186"/>
        <v>0</v>
      </c>
      <c r="AH196" s="571">
        <f t="shared" si="186"/>
        <v>0</v>
      </c>
      <c r="AI196" s="572">
        <f t="shared" si="186"/>
        <v>0</v>
      </c>
      <c r="AJ196" s="572">
        <f t="shared" si="186"/>
        <v>0</v>
      </c>
      <c r="AK196" s="572">
        <f t="shared" si="186"/>
        <v>0</v>
      </c>
      <c r="AL196" s="572">
        <f t="shared" si="186"/>
        <v>0</v>
      </c>
      <c r="AM196" s="572">
        <f t="shared" si="186"/>
        <v>0</v>
      </c>
      <c r="AN196" s="572">
        <f t="shared" si="186"/>
        <v>0</v>
      </c>
      <c r="AO196" s="572">
        <f t="shared" si="186"/>
        <v>0</v>
      </c>
      <c r="AP196" s="572">
        <f t="shared" si="186"/>
        <v>0</v>
      </c>
      <c r="AQ196" s="572">
        <f t="shared" si="186"/>
        <v>0</v>
      </c>
      <c r="AR196" s="572">
        <f t="shared" si="186"/>
        <v>0</v>
      </c>
      <c r="AS196" s="401">
        <f t="shared" si="186"/>
        <v>0</v>
      </c>
      <c r="AT196" s="577">
        <f t="shared" si="186"/>
        <v>7432249</v>
      </c>
      <c r="AU196" s="571">
        <f t="shared" si="186"/>
        <v>5460973</v>
      </c>
      <c r="AV196" s="571">
        <f t="shared" si="186"/>
        <v>0</v>
      </c>
      <c r="AW196" s="571">
        <f t="shared" si="186"/>
        <v>1845809</v>
      </c>
      <c r="AX196" s="571">
        <f t="shared" si="186"/>
        <v>54610</v>
      </c>
      <c r="AY196" s="571">
        <f t="shared" si="186"/>
        <v>70857</v>
      </c>
      <c r="AZ196" s="572">
        <f t="shared" si="186"/>
        <v>11.0716</v>
      </c>
      <c r="BA196" s="572">
        <f t="shared" si="186"/>
        <v>7.0415999999999999</v>
      </c>
      <c r="BB196" s="401">
        <f t="shared" si="186"/>
        <v>4.03</v>
      </c>
    </row>
    <row r="197" spans="1:54" ht="12.95" customHeight="1" x14ac:dyDescent="0.25">
      <c r="A197" s="300">
        <v>38</v>
      </c>
      <c r="B197" s="220">
        <v>5470</v>
      </c>
      <c r="C197" s="220">
        <v>600099091</v>
      </c>
      <c r="D197" s="301">
        <v>70695822</v>
      </c>
      <c r="E197" s="398" t="s">
        <v>542</v>
      </c>
      <c r="F197" s="220">
        <v>3111</v>
      </c>
      <c r="G197" s="399" t="s">
        <v>320</v>
      </c>
      <c r="H197" s="305" t="s">
        <v>276</v>
      </c>
      <c r="I197" s="463">
        <v>2737594</v>
      </c>
      <c r="J197" s="458">
        <v>2023142</v>
      </c>
      <c r="K197" s="458">
        <v>0</v>
      </c>
      <c r="L197" s="458">
        <v>683821</v>
      </c>
      <c r="M197" s="458">
        <v>20231</v>
      </c>
      <c r="N197" s="458">
        <v>10400</v>
      </c>
      <c r="O197" s="459">
        <v>4.5265000000000004</v>
      </c>
      <c r="P197" s="460">
        <v>3.8065000000000002</v>
      </c>
      <c r="Q197" s="469">
        <v>0.72</v>
      </c>
      <c r="R197" s="471">
        <f t="shared" si="132"/>
        <v>0</v>
      </c>
      <c r="S197" s="461">
        <v>0</v>
      </c>
      <c r="T197" s="461">
        <v>0</v>
      </c>
      <c r="U197" s="461">
        <v>0</v>
      </c>
      <c r="V197" s="461">
        <v>0</v>
      </c>
      <c r="W197" s="461">
        <f t="shared" si="133"/>
        <v>0</v>
      </c>
      <c r="X197" s="461">
        <v>0</v>
      </c>
      <c r="Y197" s="461">
        <v>0</v>
      </c>
      <c r="Z197" s="461">
        <v>0</v>
      </c>
      <c r="AA197" s="461">
        <f t="shared" si="134"/>
        <v>0</v>
      </c>
      <c r="AB197" s="461">
        <f t="shared" si="135"/>
        <v>0</v>
      </c>
      <c r="AC197" s="69">
        <f t="shared" si="136"/>
        <v>0</v>
      </c>
      <c r="AD197" s="69">
        <f t="shared" si="137"/>
        <v>0</v>
      </c>
      <c r="AE197" s="461">
        <v>0</v>
      </c>
      <c r="AF197" s="461">
        <v>0</v>
      </c>
      <c r="AG197" s="461">
        <f t="shared" si="138"/>
        <v>0</v>
      </c>
      <c r="AH197" s="461">
        <f t="shared" si="139"/>
        <v>0</v>
      </c>
      <c r="AI197" s="462">
        <v>0</v>
      </c>
      <c r="AJ197" s="462">
        <v>0</v>
      </c>
      <c r="AK197" s="462">
        <v>0</v>
      </c>
      <c r="AL197" s="462">
        <v>0</v>
      </c>
      <c r="AM197" s="462">
        <v>0</v>
      </c>
      <c r="AN197" s="462">
        <v>0</v>
      </c>
      <c r="AO197" s="462">
        <v>0</v>
      </c>
      <c r="AP197" s="462">
        <v>0</v>
      </c>
      <c r="AQ197" s="462">
        <f t="shared" si="140"/>
        <v>0</v>
      </c>
      <c r="AR197" s="462">
        <f t="shared" si="141"/>
        <v>0</v>
      </c>
      <c r="AS197" s="464">
        <f t="shared" si="142"/>
        <v>0</v>
      </c>
      <c r="AT197" s="470">
        <f t="shared" ref="AT197:AT202" si="187">I197+AH197</f>
        <v>2737594</v>
      </c>
      <c r="AU197" s="461">
        <f t="shared" ref="AU197:AU202" si="188">J197+W197</f>
        <v>2023142</v>
      </c>
      <c r="AV197" s="461">
        <f t="shared" ref="AV197:AV202" si="189">K197+AA197</f>
        <v>0</v>
      </c>
      <c r="AW197" s="461">
        <f t="shared" ref="AW197:AX202" si="190">L197+AC197</f>
        <v>683821</v>
      </c>
      <c r="AX197" s="461">
        <f t="shared" si="190"/>
        <v>20231</v>
      </c>
      <c r="AY197" s="461">
        <f t="shared" ref="AY197:AY202" si="191">N197+AG197</f>
        <v>10400</v>
      </c>
      <c r="AZ197" s="462">
        <f t="shared" ref="AZ197:AZ202" si="192">O197+AS197</f>
        <v>4.5265000000000004</v>
      </c>
      <c r="BA197" s="462">
        <f t="shared" ref="BA197:BB202" si="193">P197+AQ197</f>
        <v>3.8065000000000002</v>
      </c>
      <c r="BB197" s="464">
        <f t="shared" si="193"/>
        <v>0.72</v>
      </c>
    </row>
    <row r="198" spans="1:54" ht="12.95" customHeight="1" x14ac:dyDescent="0.25">
      <c r="A198" s="300">
        <v>38</v>
      </c>
      <c r="B198" s="220">
        <v>5470</v>
      </c>
      <c r="C198" s="220">
        <v>600099091</v>
      </c>
      <c r="D198" s="301">
        <v>70695822</v>
      </c>
      <c r="E198" s="398" t="s">
        <v>542</v>
      </c>
      <c r="F198" s="220">
        <v>3117</v>
      </c>
      <c r="G198" s="398" t="s">
        <v>324</v>
      </c>
      <c r="H198" s="305" t="s">
        <v>276</v>
      </c>
      <c r="I198" s="463">
        <v>5609619</v>
      </c>
      <c r="J198" s="458">
        <v>3703398</v>
      </c>
      <c r="K198" s="458">
        <v>418420</v>
      </c>
      <c r="L198" s="458">
        <v>1356367</v>
      </c>
      <c r="M198" s="458">
        <v>37034</v>
      </c>
      <c r="N198" s="458">
        <v>94400</v>
      </c>
      <c r="O198" s="459">
        <v>7.1715</v>
      </c>
      <c r="P198" s="460">
        <v>5.7682000000000002</v>
      </c>
      <c r="Q198" s="469">
        <v>1.4033</v>
      </c>
      <c r="R198" s="471">
        <f t="shared" si="132"/>
        <v>79520</v>
      </c>
      <c r="S198" s="461">
        <v>0</v>
      </c>
      <c r="T198" s="461">
        <v>0</v>
      </c>
      <c r="U198" s="461">
        <v>0</v>
      </c>
      <c r="V198" s="461">
        <v>0</v>
      </c>
      <c r="W198" s="461">
        <f t="shared" si="133"/>
        <v>79520</v>
      </c>
      <c r="X198" s="461">
        <v>-79520</v>
      </c>
      <c r="Y198" s="461">
        <v>0</v>
      </c>
      <c r="Z198" s="461">
        <v>0</v>
      </c>
      <c r="AA198" s="461">
        <f t="shared" si="134"/>
        <v>-79520</v>
      </c>
      <c r="AB198" s="461">
        <f t="shared" si="135"/>
        <v>0</v>
      </c>
      <c r="AC198" s="69">
        <f t="shared" si="136"/>
        <v>0</v>
      </c>
      <c r="AD198" s="69">
        <f t="shared" si="137"/>
        <v>795</v>
      </c>
      <c r="AE198" s="461">
        <v>0</v>
      </c>
      <c r="AF198" s="461">
        <v>0</v>
      </c>
      <c r="AG198" s="461">
        <f t="shared" si="138"/>
        <v>0</v>
      </c>
      <c r="AH198" s="461">
        <f t="shared" si="139"/>
        <v>795</v>
      </c>
      <c r="AI198" s="462">
        <v>0.09</v>
      </c>
      <c r="AJ198" s="462">
        <v>0.06</v>
      </c>
      <c r="AK198" s="462">
        <v>0</v>
      </c>
      <c r="AL198" s="462">
        <v>0</v>
      </c>
      <c r="AM198" s="462">
        <v>0</v>
      </c>
      <c r="AN198" s="462">
        <v>0</v>
      </c>
      <c r="AO198" s="462">
        <v>0</v>
      </c>
      <c r="AP198" s="462">
        <v>0</v>
      </c>
      <c r="AQ198" s="462">
        <f t="shared" si="140"/>
        <v>0.09</v>
      </c>
      <c r="AR198" s="462">
        <f t="shared" si="141"/>
        <v>0.06</v>
      </c>
      <c r="AS198" s="464">
        <f t="shared" si="142"/>
        <v>0.15</v>
      </c>
      <c r="AT198" s="470">
        <f t="shared" si="187"/>
        <v>5610414</v>
      </c>
      <c r="AU198" s="461">
        <f t="shared" si="188"/>
        <v>3782918</v>
      </c>
      <c r="AV198" s="461">
        <f t="shared" si="189"/>
        <v>338900</v>
      </c>
      <c r="AW198" s="461">
        <f t="shared" si="190"/>
        <v>1356367</v>
      </c>
      <c r="AX198" s="461">
        <f t="shared" si="190"/>
        <v>37829</v>
      </c>
      <c r="AY198" s="461">
        <f t="shared" si="191"/>
        <v>94400</v>
      </c>
      <c r="AZ198" s="462">
        <f t="shared" si="192"/>
        <v>7.3215000000000003</v>
      </c>
      <c r="BA198" s="462">
        <f t="shared" si="193"/>
        <v>5.8582000000000001</v>
      </c>
      <c r="BB198" s="464">
        <f t="shared" si="193"/>
        <v>1.4633</v>
      </c>
    </row>
    <row r="199" spans="1:54" ht="12.95" customHeight="1" x14ac:dyDescent="0.25">
      <c r="A199" s="300">
        <v>38</v>
      </c>
      <c r="B199" s="402">
        <v>5470</v>
      </c>
      <c r="C199" s="402">
        <v>600099091</v>
      </c>
      <c r="D199" s="301">
        <v>70695822</v>
      </c>
      <c r="E199" s="398" t="s">
        <v>542</v>
      </c>
      <c r="F199" s="220">
        <v>3117</v>
      </c>
      <c r="G199" s="343" t="s">
        <v>307</v>
      </c>
      <c r="H199" s="305" t="s">
        <v>277</v>
      </c>
      <c r="I199" s="463">
        <v>1912210</v>
      </c>
      <c r="J199" s="458">
        <v>1418553</v>
      </c>
      <c r="K199" s="458">
        <v>0</v>
      </c>
      <c r="L199" s="458">
        <v>479471</v>
      </c>
      <c r="M199" s="458">
        <v>14186</v>
      </c>
      <c r="N199" s="458">
        <v>0</v>
      </c>
      <c r="O199" s="459">
        <v>4.08</v>
      </c>
      <c r="P199" s="460">
        <v>4.08</v>
      </c>
      <c r="Q199" s="469">
        <v>0</v>
      </c>
      <c r="R199" s="471">
        <f t="shared" si="132"/>
        <v>0</v>
      </c>
      <c r="S199" s="461">
        <v>66069</v>
      </c>
      <c r="T199" s="461">
        <v>0</v>
      </c>
      <c r="U199" s="461">
        <v>0</v>
      </c>
      <c r="V199" s="461">
        <v>0</v>
      </c>
      <c r="W199" s="461">
        <f t="shared" si="133"/>
        <v>66069</v>
      </c>
      <c r="X199" s="461">
        <v>0</v>
      </c>
      <c r="Y199" s="461">
        <v>0</v>
      </c>
      <c r="Z199" s="461">
        <v>0</v>
      </c>
      <c r="AA199" s="461">
        <f t="shared" si="134"/>
        <v>0</v>
      </c>
      <c r="AB199" s="461">
        <f t="shared" si="135"/>
        <v>66069</v>
      </c>
      <c r="AC199" s="69">
        <f t="shared" si="136"/>
        <v>22331</v>
      </c>
      <c r="AD199" s="69">
        <f t="shared" si="137"/>
        <v>661</v>
      </c>
      <c r="AE199" s="461">
        <v>23500</v>
      </c>
      <c r="AF199" s="461">
        <v>0</v>
      </c>
      <c r="AG199" s="461">
        <f t="shared" si="138"/>
        <v>23500</v>
      </c>
      <c r="AH199" s="461">
        <f t="shared" si="139"/>
        <v>112561</v>
      </c>
      <c r="AI199" s="462">
        <v>0</v>
      </c>
      <c r="AJ199" s="462">
        <v>0</v>
      </c>
      <c r="AK199" s="462">
        <v>0.2</v>
      </c>
      <c r="AL199" s="462">
        <v>0</v>
      </c>
      <c r="AM199" s="462">
        <v>0</v>
      </c>
      <c r="AN199" s="462">
        <v>0</v>
      </c>
      <c r="AO199" s="462">
        <v>0</v>
      </c>
      <c r="AP199" s="462">
        <v>0</v>
      </c>
      <c r="AQ199" s="462">
        <f t="shared" si="140"/>
        <v>0.2</v>
      </c>
      <c r="AR199" s="462">
        <f t="shared" si="141"/>
        <v>0</v>
      </c>
      <c r="AS199" s="464">
        <f t="shared" si="142"/>
        <v>0.2</v>
      </c>
      <c r="AT199" s="470">
        <f t="shared" si="187"/>
        <v>2024771</v>
      </c>
      <c r="AU199" s="461">
        <f t="shared" si="188"/>
        <v>1484622</v>
      </c>
      <c r="AV199" s="461">
        <f t="shared" si="189"/>
        <v>0</v>
      </c>
      <c r="AW199" s="461">
        <f t="shared" si="190"/>
        <v>501802</v>
      </c>
      <c r="AX199" s="461">
        <f t="shared" si="190"/>
        <v>14847</v>
      </c>
      <c r="AY199" s="461">
        <f t="shared" si="191"/>
        <v>23500</v>
      </c>
      <c r="AZ199" s="462">
        <f t="shared" si="192"/>
        <v>4.28</v>
      </c>
      <c r="BA199" s="462">
        <f t="shared" si="193"/>
        <v>4.28</v>
      </c>
      <c r="BB199" s="464">
        <f t="shared" si="193"/>
        <v>0</v>
      </c>
    </row>
    <row r="200" spans="1:54" ht="12.95" customHeight="1" x14ac:dyDescent="0.25">
      <c r="A200" s="300">
        <v>38</v>
      </c>
      <c r="B200" s="220">
        <v>5470</v>
      </c>
      <c r="C200" s="220">
        <v>600099091</v>
      </c>
      <c r="D200" s="301">
        <v>70695822</v>
      </c>
      <c r="E200" s="397" t="s">
        <v>542</v>
      </c>
      <c r="F200" s="408">
        <v>3141</v>
      </c>
      <c r="G200" s="399" t="s">
        <v>310</v>
      </c>
      <c r="H200" s="305" t="s">
        <v>277</v>
      </c>
      <c r="I200" s="463">
        <v>1012294</v>
      </c>
      <c r="J200" s="458">
        <v>746752</v>
      </c>
      <c r="K200" s="458">
        <v>0</v>
      </c>
      <c r="L200" s="458">
        <v>252402</v>
      </c>
      <c r="M200" s="458">
        <v>7468</v>
      </c>
      <c r="N200" s="458">
        <v>5672</v>
      </c>
      <c r="O200" s="459">
        <v>2.4000000000000004</v>
      </c>
      <c r="P200" s="460">
        <v>0</v>
      </c>
      <c r="Q200" s="469">
        <v>2.4000000000000004</v>
      </c>
      <c r="R200" s="471">
        <f t="shared" si="132"/>
        <v>0</v>
      </c>
      <c r="S200" s="461">
        <v>0</v>
      </c>
      <c r="T200" s="461">
        <v>0</v>
      </c>
      <c r="U200" s="461">
        <v>0</v>
      </c>
      <c r="V200" s="461">
        <v>0</v>
      </c>
      <c r="W200" s="461">
        <f t="shared" si="133"/>
        <v>0</v>
      </c>
      <c r="X200" s="461">
        <v>0</v>
      </c>
      <c r="Y200" s="461">
        <v>0</v>
      </c>
      <c r="Z200" s="461">
        <v>0</v>
      </c>
      <c r="AA200" s="461">
        <f t="shared" si="134"/>
        <v>0</v>
      </c>
      <c r="AB200" s="461">
        <f t="shared" si="135"/>
        <v>0</v>
      </c>
      <c r="AC200" s="69">
        <f t="shared" si="136"/>
        <v>0</v>
      </c>
      <c r="AD200" s="69">
        <f t="shared" si="137"/>
        <v>0</v>
      </c>
      <c r="AE200" s="461">
        <v>0</v>
      </c>
      <c r="AF200" s="461">
        <v>0</v>
      </c>
      <c r="AG200" s="461">
        <f t="shared" si="138"/>
        <v>0</v>
      </c>
      <c r="AH200" s="461">
        <f t="shared" si="139"/>
        <v>0</v>
      </c>
      <c r="AI200" s="462">
        <v>0</v>
      </c>
      <c r="AJ200" s="462">
        <v>0</v>
      </c>
      <c r="AK200" s="462">
        <v>0</v>
      </c>
      <c r="AL200" s="462">
        <v>0</v>
      </c>
      <c r="AM200" s="462">
        <v>0</v>
      </c>
      <c r="AN200" s="462">
        <v>0</v>
      </c>
      <c r="AO200" s="462">
        <v>0</v>
      </c>
      <c r="AP200" s="462">
        <v>0</v>
      </c>
      <c r="AQ200" s="462">
        <f t="shared" si="140"/>
        <v>0</v>
      </c>
      <c r="AR200" s="462">
        <f t="shared" si="141"/>
        <v>0</v>
      </c>
      <c r="AS200" s="464">
        <f t="shared" si="142"/>
        <v>0</v>
      </c>
      <c r="AT200" s="470">
        <f t="shared" si="187"/>
        <v>1012294</v>
      </c>
      <c r="AU200" s="461">
        <f t="shared" si="188"/>
        <v>746752</v>
      </c>
      <c r="AV200" s="461">
        <f t="shared" si="189"/>
        <v>0</v>
      </c>
      <c r="AW200" s="461">
        <f t="shared" si="190"/>
        <v>252402</v>
      </c>
      <c r="AX200" s="461">
        <f t="shared" si="190"/>
        <v>7468</v>
      </c>
      <c r="AY200" s="461">
        <f t="shared" si="191"/>
        <v>5672</v>
      </c>
      <c r="AZ200" s="462">
        <f t="shared" si="192"/>
        <v>2.4000000000000004</v>
      </c>
      <c r="BA200" s="462">
        <f t="shared" si="193"/>
        <v>0</v>
      </c>
      <c r="BB200" s="464">
        <f t="shared" si="193"/>
        <v>2.4000000000000004</v>
      </c>
    </row>
    <row r="201" spans="1:54" ht="12.75" customHeight="1" x14ac:dyDescent="0.25">
      <c r="A201" s="300">
        <v>38</v>
      </c>
      <c r="B201" s="402">
        <v>5470</v>
      </c>
      <c r="C201" s="402">
        <v>600099091</v>
      </c>
      <c r="D201" s="301">
        <v>70695822</v>
      </c>
      <c r="E201" s="398" t="s">
        <v>542</v>
      </c>
      <c r="F201" s="220">
        <v>3143</v>
      </c>
      <c r="G201" s="343" t="s">
        <v>614</v>
      </c>
      <c r="H201" s="305" t="s">
        <v>276</v>
      </c>
      <c r="I201" s="463">
        <v>995644</v>
      </c>
      <c r="J201" s="458">
        <v>738608</v>
      </c>
      <c r="K201" s="458">
        <v>0</v>
      </c>
      <c r="L201" s="458">
        <v>249650</v>
      </c>
      <c r="M201" s="458">
        <v>7386</v>
      </c>
      <c r="N201" s="458">
        <v>0</v>
      </c>
      <c r="O201" s="459">
        <v>1.6465000000000001</v>
      </c>
      <c r="P201" s="460">
        <v>1.6465000000000001</v>
      </c>
      <c r="Q201" s="469">
        <v>0</v>
      </c>
      <c r="R201" s="471">
        <f t="shared" si="132"/>
        <v>0</v>
      </c>
      <c r="S201" s="461">
        <v>0</v>
      </c>
      <c r="T201" s="461">
        <v>0</v>
      </c>
      <c r="U201" s="461">
        <v>0</v>
      </c>
      <c r="V201" s="461">
        <v>0</v>
      </c>
      <c r="W201" s="461">
        <f t="shared" si="133"/>
        <v>0</v>
      </c>
      <c r="X201" s="461">
        <v>0</v>
      </c>
      <c r="Y201" s="461">
        <v>0</v>
      </c>
      <c r="Z201" s="461">
        <v>0</v>
      </c>
      <c r="AA201" s="461">
        <f t="shared" si="134"/>
        <v>0</v>
      </c>
      <c r="AB201" s="461">
        <f t="shared" si="135"/>
        <v>0</v>
      </c>
      <c r="AC201" s="69">
        <f t="shared" si="136"/>
        <v>0</v>
      </c>
      <c r="AD201" s="69">
        <f t="shared" si="137"/>
        <v>0</v>
      </c>
      <c r="AE201" s="461">
        <v>0</v>
      </c>
      <c r="AF201" s="461">
        <v>0</v>
      </c>
      <c r="AG201" s="461">
        <f t="shared" si="138"/>
        <v>0</v>
      </c>
      <c r="AH201" s="461">
        <f t="shared" si="139"/>
        <v>0</v>
      </c>
      <c r="AI201" s="462">
        <v>0</v>
      </c>
      <c r="AJ201" s="462">
        <v>0</v>
      </c>
      <c r="AK201" s="462">
        <v>0</v>
      </c>
      <c r="AL201" s="462">
        <v>0</v>
      </c>
      <c r="AM201" s="462">
        <v>0</v>
      </c>
      <c r="AN201" s="462">
        <v>0</v>
      </c>
      <c r="AO201" s="462">
        <v>0</v>
      </c>
      <c r="AP201" s="462">
        <v>0</v>
      </c>
      <c r="AQ201" s="462">
        <f t="shared" si="140"/>
        <v>0</v>
      </c>
      <c r="AR201" s="462">
        <f t="shared" si="141"/>
        <v>0</v>
      </c>
      <c r="AS201" s="464">
        <f t="shared" si="142"/>
        <v>0</v>
      </c>
      <c r="AT201" s="470">
        <f t="shared" si="187"/>
        <v>995644</v>
      </c>
      <c r="AU201" s="461">
        <f t="shared" si="188"/>
        <v>738608</v>
      </c>
      <c r="AV201" s="461">
        <f t="shared" si="189"/>
        <v>0</v>
      </c>
      <c r="AW201" s="461">
        <f t="shared" si="190"/>
        <v>249650</v>
      </c>
      <c r="AX201" s="461">
        <f t="shared" si="190"/>
        <v>7386</v>
      </c>
      <c r="AY201" s="461">
        <f t="shared" si="191"/>
        <v>0</v>
      </c>
      <c r="AZ201" s="462">
        <f t="shared" si="192"/>
        <v>1.6465000000000001</v>
      </c>
      <c r="BA201" s="462">
        <f t="shared" si="193"/>
        <v>1.6465000000000001</v>
      </c>
      <c r="BB201" s="464">
        <f t="shared" si="193"/>
        <v>0</v>
      </c>
    </row>
    <row r="202" spans="1:54" ht="12.75" customHeight="1" x14ac:dyDescent="0.25">
      <c r="A202" s="300">
        <v>38</v>
      </c>
      <c r="B202" s="402">
        <v>5470</v>
      </c>
      <c r="C202" s="402">
        <v>600099091</v>
      </c>
      <c r="D202" s="301">
        <v>70695822</v>
      </c>
      <c r="E202" s="398" t="s">
        <v>542</v>
      </c>
      <c r="F202" s="220">
        <v>3143</v>
      </c>
      <c r="G202" s="343" t="s">
        <v>615</v>
      </c>
      <c r="H202" s="305" t="s">
        <v>277</v>
      </c>
      <c r="I202" s="463">
        <v>32985</v>
      </c>
      <c r="J202" s="458">
        <v>23568</v>
      </c>
      <c r="K202" s="458">
        <v>0</v>
      </c>
      <c r="L202" s="458">
        <v>7966</v>
      </c>
      <c r="M202" s="458">
        <v>236</v>
      </c>
      <c r="N202" s="458">
        <v>1215</v>
      </c>
      <c r="O202" s="459">
        <v>0.09</v>
      </c>
      <c r="P202" s="460">
        <v>0</v>
      </c>
      <c r="Q202" s="469">
        <v>0.09</v>
      </c>
      <c r="R202" s="471">
        <f t="shared" si="132"/>
        <v>0</v>
      </c>
      <c r="S202" s="461">
        <v>0</v>
      </c>
      <c r="T202" s="461">
        <v>0</v>
      </c>
      <c r="U202" s="461">
        <v>0</v>
      </c>
      <c r="V202" s="461">
        <v>0</v>
      </c>
      <c r="W202" s="461">
        <f t="shared" si="133"/>
        <v>0</v>
      </c>
      <c r="X202" s="461">
        <v>0</v>
      </c>
      <c r="Y202" s="461">
        <v>0</v>
      </c>
      <c r="Z202" s="461">
        <v>0</v>
      </c>
      <c r="AA202" s="461">
        <f t="shared" si="134"/>
        <v>0</v>
      </c>
      <c r="AB202" s="461">
        <f t="shared" si="135"/>
        <v>0</v>
      </c>
      <c r="AC202" s="69">
        <f t="shared" si="136"/>
        <v>0</v>
      </c>
      <c r="AD202" s="69">
        <f t="shared" si="137"/>
        <v>0</v>
      </c>
      <c r="AE202" s="461">
        <v>0</v>
      </c>
      <c r="AF202" s="461">
        <v>0</v>
      </c>
      <c r="AG202" s="461">
        <f t="shared" si="138"/>
        <v>0</v>
      </c>
      <c r="AH202" s="461">
        <f t="shared" si="139"/>
        <v>0</v>
      </c>
      <c r="AI202" s="462">
        <v>0</v>
      </c>
      <c r="AJ202" s="462">
        <v>0</v>
      </c>
      <c r="AK202" s="462">
        <v>0</v>
      </c>
      <c r="AL202" s="462">
        <v>0</v>
      </c>
      <c r="AM202" s="462">
        <v>0</v>
      </c>
      <c r="AN202" s="462">
        <v>0</v>
      </c>
      <c r="AO202" s="462">
        <v>0</v>
      </c>
      <c r="AP202" s="462">
        <v>0</v>
      </c>
      <c r="AQ202" s="462">
        <f t="shared" si="140"/>
        <v>0</v>
      </c>
      <c r="AR202" s="462">
        <f t="shared" si="141"/>
        <v>0</v>
      </c>
      <c r="AS202" s="464">
        <f t="shared" si="142"/>
        <v>0</v>
      </c>
      <c r="AT202" s="470">
        <f t="shared" si="187"/>
        <v>32985</v>
      </c>
      <c r="AU202" s="461">
        <f t="shared" si="188"/>
        <v>23568</v>
      </c>
      <c r="AV202" s="461">
        <f t="shared" si="189"/>
        <v>0</v>
      </c>
      <c r="AW202" s="461">
        <f t="shared" si="190"/>
        <v>7966</v>
      </c>
      <c r="AX202" s="461">
        <f t="shared" si="190"/>
        <v>236</v>
      </c>
      <c r="AY202" s="461">
        <f t="shared" si="191"/>
        <v>1215</v>
      </c>
      <c r="AZ202" s="462">
        <f t="shared" si="192"/>
        <v>0.09</v>
      </c>
      <c r="BA202" s="462">
        <f t="shared" si="193"/>
        <v>0</v>
      </c>
      <c r="BB202" s="464">
        <f t="shared" si="193"/>
        <v>0.09</v>
      </c>
    </row>
    <row r="203" spans="1:54" ht="12.75" customHeight="1" thickBot="1" x14ac:dyDescent="0.3">
      <c r="A203" s="223">
        <v>38</v>
      </c>
      <c r="B203" s="169">
        <v>5470</v>
      </c>
      <c r="C203" s="169">
        <v>600099091</v>
      </c>
      <c r="D203" s="169">
        <v>70695822</v>
      </c>
      <c r="E203" s="416" t="s">
        <v>543</v>
      </c>
      <c r="F203" s="50"/>
      <c r="G203" s="416"/>
      <c r="H203" s="190"/>
      <c r="I203" s="642">
        <v>12300346</v>
      </c>
      <c r="J203" s="643">
        <v>8654021</v>
      </c>
      <c r="K203" s="643">
        <v>418420</v>
      </c>
      <c r="L203" s="643">
        <v>3029677</v>
      </c>
      <c r="M203" s="643">
        <v>86541</v>
      </c>
      <c r="N203" s="643">
        <v>111687</v>
      </c>
      <c r="O203" s="644">
        <v>19.9145</v>
      </c>
      <c r="P203" s="644">
        <v>15.3012</v>
      </c>
      <c r="Q203" s="729">
        <v>4.6133000000000006</v>
      </c>
      <c r="R203" s="642">
        <f t="shared" ref="R203:BB203" si="194">SUM(R197:R202)</f>
        <v>79520</v>
      </c>
      <c r="S203" s="643">
        <f t="shared" si="194"/>
        <v>66069</v>
      </c>
      <c r="T203" s="643">
        <f t="shared" si="194"/>
        <v>0</v>
      </c>
      <c r="U203" s="643">
        <f t="shared" si="194"/>
        <v>0</v>
      </c>
      <c r="V203" s="643">
        <f t="shared" si="194"/>
        <v>0</v>
      </c>
      <c r="W203" s="643">
        <f t="shared" si="194"/>
        <v>145589</v>
      </c>
      <c r="X203" s="643">
        <f t="shared" si="194"/>
        <v>-79520</v>
      </c>
      <c r="Y203" s="643">
        <f t="shared" si="194"/>
        <v>0</v>
      </c>
      <c r="Z203" s="643">
        <f t="shared" si="194"/>
        <v>0</v>
      </c>
      <c r="AA203" s="643">
        <f t="shared" si="194"/>
        <v>-79520</v>
      </c>
      <c r="AB203" s="643">
        <f t="shared" si="194"/>
        <v>66069</v>
      </c>
      <c r="AC203" s="643">
        <f t="shared" si="194"/>
        <v>22331</v>
      </c>
      <c r="AD203" s="643">
        <f t="shared" si="194"/>
        <v>1456</v>
      </c>
      <c r="AE203" s="643">
        <f t="shared" si="194"/>
        <v>23500</v>
      </c>
      <c r="AF203" s="643">
        <f t="shared" si="194"/>
        <v>0</v>
      </c>
      <c r="AG203" s="643">
        <f t="shared" si="194"/>
        <v>23500</v>
      </c>
      <c r="AH203" s="643">
        <f t="shared" si="194"/>
        <v>113356</v>
      </c>
      <c r="AI203" s="644">
        <f t="shared" si="194"/>
        <v>0.09</v>
      </c>
      <c r="AJ203" s="644">
        <f t="shared" si="194"/>
        <v>0.06</v>
      </c>
      <c r="AK203" s="644">
        <f t="shared" si="194"/>
        <v>0.2</v>
      </c>
      <c r="AL203" s="644">
        <f t="shared" si="194"/>
        <v>0</v>
      </c>
      <c r="AM203" s="644">
        <f t="shared" si="194"/>
        <v>0</v>
      </c>
      <c r="AN203" s="644">
        <f t="shared" si="194"/>
        <v>0</v>
      </c>
      <c r="AO203" s="644">
        <f t="shared" si="194"/>
        <v>0</v>
      </c>
      <c r="AP203" s="644">
        <f t="shared" si="194"/>
        <v>0</v>
      </c>
      <c r="AQ203" s="644">
        <f t="shared" si="194"/>
        <v>0.29000000000000004</v>
      </c>
      <c r="AR203" s="644">
        <f t="shared" si="194"/>
        <v>0.06</v>
      </c>
      <c r="AS203" s="645">
        <f t="shared" si="194"/>
        <v>0.35</v>
      </c>
      <c r="AT203" s="566">
        <f t="shared" si="194"/>
        <v>12413702</v>
      </c>
      <c r="AU203" s="563">
        <f t="shared" si="194"/>
        <v>8799610</v>
      </c>
      <c r="AV203" s="563">
        <f t="shared" si="194"/>
        <v>338900</v>
      </c>
      <c r="AW203" s="563">
        <f t="shared" si="194"/>
        <v>3052008</v>
      </c>
      <c r="AX203" s="563">
        <f t="shared" si="194"/>
        <v>87997</v>
      </c>
      <c r="AY203" s="563">
        <f t="shared" si="194"/>
        <v>135187</v>
      </c>
      <c r="AZ203" s="564">
        <f t="shared" si="194"/>
        <v>20.264499999999998</v>
      </c>
      <c r="BA203" s="564">
        <f t="shared" si="194"/>
        <v>15.591200000000001</v>
      </c>
      <c r="BB203" s="565">
        <f t="shared" si="194"/>
        <v>4.6733000000000002</v>
      </c>
    </row>
    <row r="204" spans="1:54" ht="12.95" customHeight="1" thickBot="1" x14ac:dyDescent="0.3">
      <c r="A204" s="417"/>
      <c r="B204" s="418"/>
      <c r="C204" s="418"/>
      <c r="D204" s="418"/>
      <c r="E204" s="325" t="s">
        <v>780</v>
      </c>
      <c r="F204" s="418"/>
      <c r="G204" s="419"/>
      <c r="H204" s="420"/>
      <c r="I204" s="639">
        <v>472724865</v>
      </c>
      <c r="J204" s="640">
        <v>344768661</v>
      </c>
      <c r="K204" s="640">
        <v>2077547</v>
      </c>
      <c r="L204" s="640">
        <v>117140461</v>
      </c>
      <c r="M204" s="640">
        <v>3447679</v>
      </c>
      <c r="N204" s="640">
        <v>5290517</v>
      </c>
      <c r="O204" s="641">
        <v>691.42970000000003</v>
      </c>
      <c r="P204" s="641">
        <v>500.8338</v>
      </c>
      <c r="Q204" s="789">
        <v>190.59589999999997</v>
      </c>
      <c r="R204" s="639">
        <f t="shared" ref="R204:BB204" si="195">R203+R196+R190+R184+R177+R171+R167+R161+R158+R153+R150+R143+R140+R137+R131+R127+R121+R118+R111+R105+R101+R95+R91+R84+R82+R75+R70+R64+R58+R52+R50+R46+R43+R39+R35+R31+R27+R23</f>
        <v>281134</v>
      </c>
      <c r="S204" s="640">
        <f t="shared" si="195"/>
        <v>678367</v>
      </c>
      <c r="T204" s="640">
        <f t="shared" si="195"/>
        <v>295865</v>
      </c>
      <c r="U204" s="640">
        <f t="shared" si="195"/>
        <v>162797</v>
      </c>
      <c r="V204" s="640">
        <f t="shared" si="195"/>
        <v>0</v>
      </c>
      <c r="W204" s="640">
        <f t="shared" si="195"/>
        <v>1418163</v>
      </c>
      <c r="X204" s="640">
        <f t="shared" si="195"/>
        <v>-281134</v>
      </c>
      <c r="Y204" s="640">
        <f t="shared" si="195"/>
        <v>0</v>
      </c>
      <c r="Z204" s="640">
        <f t="shared" si="195"/>
        <v>206123</v>
      </c>
      <c r="AA204" s="640">
        <f t="shared" si="195"/>
        <v>-75011</v>
      </c>
      <c r="AB204" s="640">
        <f t="shared" si="195"/>
        <v>1343152</v>
      </c>
      <c r="AC204" s="640">
        <f t="shared" si="195"/>
        <v>384314</v>
      </c>
      <c r="AD204" s="640">
        <f t="shared" si="195"/>
        <v>14183</v>
      </c>
      <c r="AE204" s="640">
        <f t="shared" si="195"/>
        <v>28500</v>
      </c>
      <c r="AF204" s="640">
        <f t="shared" si="195"/>
        <v>0</v>
      </c>
      <c r="AG204" s="640">
        <f t="shared" si="195"/>
        <v>28500</v>
      </c>
      <c r="AH204" s="640">
        <f t="shared" si="195"/>
        <v>1770149</v>
      </c>
      <c r="AI204" s="641">
        <f t="shared" si="195"/>
        <v>0.08</v>
      </c>
      <c r="AJ204" s="641">
        <f t="shared" si="195"/>
        <v>9.9999999999999922E-2</v>
      </c>
      <c r="AK204" s="641">
        <f t="shared" si="195"/>
        <v>2.04</v>
      </c>
      <c r="AL204" s="641">
        <f t="shared" si="195"/>
        <v>0.64999999999999991</v>
      </c>
      <c r="AM204" s="641">
        <f t="shared" si="195"/>
        <v>0</v>
      </c>
      <c r="AN204" s="641">
        <f t="shared" si="195"/>
        <v>0.25</v>
      </c>
      <c r="AO204" s="641">
        <f t="shared" si="195"/>
        <v>0</v>
      </c>
      <c r="AP204" s="641">
        <f t="shared" si="195"/>
        <v>0</v>
      </c>
      <c r="AQ204" s="641">
        <f t="shared" si="195"/>
        <v>3.02</v>
      </c>
      <c r="AR204" s="641">
        <f t="shared" si="195"/>
        <v>9.9999999999999922E-2</v>
      </c>
      <c r="AS204" s="790">
        <f t="shared" si="195"/>
        <v>3.1200000000000006</v>
      </c>
      <c r="AT204" s="567">
        <f t="shared" si="195"/>
        <v>474495014</v>
      </c>
      <c r="AU204" s="568">
        <f t="shared" si="195"/>
        <v>346186824</v>
      </c>
      <c r="AV204" s="568">
        <f t="shared" si="195"/>
        <v>2002536</v>
      </c>
      <c r="AW204" s="568">
        <f t="shared" si="195"/>
        <v>117524775</v>
      </c>
      <c r="AX204" s="568">
        <f t="shared" si="195"/>
        <v>3461862</v>
      </c>
      <c r="AY204" s="568">
        <f t="shared" si="195"/>
        <v>5319017</v>
      </c>
      <c r="AZ204" s="569">
        <f t="shared" si="195"/>
        <v>694.54969999999992</v>
      </c>
      <c r="BA204" s="569">
        <f t="shared" si="195"/>
        <v>503.85380000000015</v>
      </c>
      <c r="BB204" s="570">
        <f t="shared" si="195"/>
        <v>190.69589999999999</v>
      </c>
    </row>
    <row r="205" spans="1:54" s="334" customFormat="1" ht="12.95" customHeight="1" x14ac:dyDescent="0.25">
      <c r="A205" s="421"/>
      <c r="B205" s="270"/>
      <c r="C205" s="270"/>
      <c r="D205" s="270"/>
      <c r="E205" s="330"/>
      <c r="F205" s="329"/>
      <c r="G205" s="270"/>
      <c r="H205" s="422"/>
      <c r="I205" s="475">
        <f>SUM(J204:N204)</f>
        <v>472724865</v>
      </c>
      <c r="J205" s="475"/>
      <c r="K205" s="475"/>
      <c r="L205" s="475"/>
      <c r="M205" s="475"/>
      <c r="N205" s="475"/>
      <c r="O205" s="476">
        <f>SUM(P204:Q204)</f>
        <v>691.42969999999991</v>
      </c>
      <c r="P205" s="476"/>
      <c r="Q205" s="476"/>
      <c r="R205" s="475">
        <f>X204</f>
        <v>-281134</v>
      </c>
      <c r="S205" s="476"/>
      <c r="T205" s="476"/>
      <c r="U205" s="476"/>
      <c r="V205" s="476"/>
      <c r="W205" s="482">
        <f>SUM(R204:V204)</f>
        <v>1418163</v>
      </c>
      <c r="X205" s="482">
        <f>R204</f>
        <v>281134</v>
      </c>
      <c r="Y205" s="483"/>
      <c r="Z205" s="483"/>
      <c r="AA205" s="482">
        <f>SUM(X204:Z204)</f>
        <v>-75011</v>
      </c>
      <c r="AB205" s="482">
        <f>W204+AA204</f>
        <v>1343152</v>
      </c>
      <c r="AC205" s="484"/>
      <c r="AD205" s="484"/>
      <c r="AE205" s="483"/>
      <c r="AF205" s="483"/>
      <c r="AG205" s="482">
        <f>SUM(AE204:AF204)</f>
        <v>28500</v>
      </c>
      <c r="AH205" s="482">
        <f>AB204+AC204+AD204+AG204</f>
        <v>1770149</v>
      </c>
      <c r="AI205" s="485"/>
      <c r="AJ205" s="485"/>
      <c r="AK205" s="485"/>
      <c r="AL205" s="485"/>
      <c r="AM205" s="485"/>
      <c r="AN205" s="485"/>
      <c r="AO205" s="485"/>
      <c r="AP205" s="485"/>
      <c r="AQ205" s="618">
        <f>AI204+AK204+AL204+AN204+AO204</f>
        <v>3.02</v>
      </c>
      <c r="AR205" s="618">
        <f>AJ204+AM204+AP204</f>
        <v>9.9999999999999922E-2</v>
      </c>
      <c r="AS205" s="618">
        <f>SUM(AQ204:AR204)</f>
        <v>3.12</v>
      </c>
      <c r="AT205" s="475">
        <f>SUM(AU204:AY204)</f>
        <v>474495014</v>
      </c>
      <c r="AU205" s="54"/>
      <c r="AV205" s="54"/>
      <c r="AW205" s="54"/>
      <c r="AX205" s="54"/>
      <c r="AY205" s="54"/>
      <c r="AZ205" s="476">
        <f>SUM(BA204:BB204)</f>
        <v>694.54970000000014</v>
      </c>
      <c r="BA205" s="89"/>
      <c r="BB205" s="89"/>
    </row>
    <row r="206" spans="1:54" s="334" customFormat="1" ht="12.95" customHeight="1" thickBot="1" x14ac:dyDescent="0.3">
      <c r="A206" s="421"/>
      <c r="B206" s="270"/>
      <c r="C206" s="270"/>
      <c r="D206" s="270"/>
      <c r="E206" s="270"/>
      <c r="F206" s="329"/>
      <c r="G206" s="270"/>
      <c r="H206" s="422"/>
      <c r="I206" s="87">
        <f>SUM(J207:N207)</f>
        <v>472724865</v>
      </c>
      <c r="J206" s="52"/>
      <c r="K206" s="52"/>
      <c r="L206" s="481"/>
      <c r="M206" s="481"/>
      <c r="N206" s="52"/>
      <c r="O206" s="88">
        <f>SUM(P207:Q207)</f>
        <v>691.42969999999991</v>
      </c>
      <c r="P206" s="179"/>
      <c r="Q206" s="179"/>
      <c r="R206" s="476"/>
      <c r="S206" s="476"/>
      <c r="T206" s="476"/>
      <c r="U206" s="476"/>
      <c r="V206" s="476"/>
      <c r="W206" s="482">
        <f>SUM(R207:V207)</f>
        <v>1418163</v>
      </c>
      <c r="X206" s="483"/>
      <c r="Y206" s="483"/>
      <c r="Z206" s="483"/>
      <c r="AA206" s="482">
        <f>SUM(X207:Z207)</f>
        <v>-75011</v>
      </c>
      <c r="AB206" s="482">
        <f>W207+AA207</f>
        <v>1343152</v>
      </c>
      <c r="AC206" s="484"/>
      <c r="AD206" s="484"/>
      <c r="AE206" s="483"/>
      <c r="AF206" s="483"/>
      <c r="AG206" s="482">
        <f>SUM(AE207:AF207)</f>
        <v>28500</v>
      </c>
      <c r="AH206" s="482">
        <f>AB207+AC207+AD207+AG207</f>
        <v>1770149</v>
      </c>
      <c r="AI206" s="485"/>
      <c r="AJ206" s="485"/>
      <c r="AK206" s="485"/>
      <c r="AL206" s="485"/>
      <c r="AM206" s="485"/>
      <c r="AN206" s="485"/>
      <c r="AO206" s="485"/>
      <c r="AP206" s="485"/>
      <c r="AQ206" s="605">
        <f>AI207+AK207+AL207+AN207+AO207</f>
        <v>3.02</v>
      </c>
      <c r="AR206" s="605">
        <f>AJ207+AM207+AP207</f>
        <v>9.9999999999999978E-2</v>
      </c>
      <c r="AS206" s="605">
        <f>SUM(AQ207:AR207)</f>
        <v>3.1199999999999997</v>
      </c>
      <c r="AT206" s="475">
        <f>SUM(AU207:AY207)</f>
        <v>474495014</v>
      </c>
      <c r="AU206" s="54"/>
      <c r="AV206" s="54"/>
      <c r="AW206" s="54"/>
      <c r="AX206" s="54"/>
      <c r="AY206" s="54"/>
      <c r="AZ206" s="476">
        <f>SUM(BA207:BB207)</f>
        <v>694.54970000000003</v>
      </c>
      <c r="BA206" s="89"/>
      <c r="BB206" s="89"/>
    </row>
    <row r="207" spans="1:54" s="91" customFormat="1" ht="12.95" customHeight="1" thickBot="1" x14ac:dyDescent="0.3">
      <c r="A207" s="331"/>
      <c r="D207" s="331"/>
      <c r="E207" s="332"/>
      <c r="F207" s="331"/>
      <c r="G207" s="333"/>
      <c r="H207" s="494" t="s">
        <v>0</v>
      </c>
      <c r="I207" s="142">
        <f t="shared" ref="I207:BB207" si="196">SUM(I208:I217)</f>
        <v>472724865</v>
      </c>
      <c r="J207" s="34">
        <f t="shared" si="196"/>
        <v>344768661</v>
      </c>
      <c r="K207" s="34">
        <f t="shared" si="196"/>
        <v>2077547</v>
      </c>
      <c r="L207" s="34">
        <f t="shared" si="196"/>
        <v>117140461</v>
      </c>
      <c r="M207" s="34">
        <f t="shared" si="196"/>
        <v>3447679</v>
      </c>
      <c r="N207" s="34">
        <f t="shared" si="196"/>
        <v>5290517</v>
      </c>
      <c r="O207" s="35">
        <f t="shared" si="196"/>
        <v>691.4296999999998</v>
      </c>
      <c r="P207" s="35">
        <f t="shared" si="196"/>
        <v>500.8338</v>
      </c>
      <c r="Q207" s="151">
        <f t="shared" si="196"/>
        <v>190.59589999999997</v>
      </c>
      <c r="R207" s="142">
        <f t="shared" si="196"/>
        <v>281134</v>
      </c>
      <c r="S207" s="34">
        <f t="shared" si="196"/>
        <v>678367</v>
      </c>
      <c r="T207" s="34">
        <f t="shared" si="196"/>
        <v>295865</v>
      </c>
      <c r="U207" s="34">
        <f t="shared" si="196"/>
        <v>162797</v>
      </c>
      <c r="V207" s="34">
        <f t="shared" si="196"/>
        <v>0</v>
      </c>
      <c r="W207" s="34">
        <f t="shared" si="196"/>
        <v>1418163</v>
      </c>
      <c r="X207" s="34">
        <f t="shared" si="196"/>
        <v>-281134</v>
      </c>
      <c r="Y207" s="34">
        <f t="shared" si="196"/>
        <v>0</v>
      </c>
      <c r="Z207" s="34">
        <f t="shared" si="196"/>
        <v>206123</v>
      </c>
      <c r="AA207" s="34">
        <f t="shared" si="196"/>
        <v>-75011</v>
      </c>
      <c r="AB207" s="34">
        <f t="shared" si="196"/>
        <v>1343152</v>
      </c>
      <c r="AC207" s="34">
        <f t="shared" si="196"/>
        <v>384314</v>
      </c>
      <c r="AD207" s="34">
        <f t="shared" si="196"/>
        <v>14183</v>
      </c>
      <c r="AE207" s="34">
        <f t="shared" si="196"/>
        <v>28500</v>
      </c>
      <c r="AF207" s="34">
        <f t="shared" si="196"/>
        <v>0</v>
      </c>
      <c r="AG207" s="34">
        <f t="shared" si="196"/>
        <v>28500</v>
      </c>
      <c r="AH207" s="34">
        <f t="shared" si="196"/>
        <v>1770149</v>
      </c>
      <c r="AI207" s="35">
        <f t="shared" si="196"/>
        <v>8.0000000000000043E-2</v>
      </c>
      <c r="AJ207" s="35">
        <f t="shared" si="196"/>
        <v>9.9999999999999978E-2</v>
      </c>
      <c r="AK207" s="35">
        <f t="shared" si="196"/>
        <v>2.04</v>
      </c>
      <c r="AL207" s="35">
        <f t="shared" si="196"/>
        <v>0.64999999999999991</v>
      </c>
      <c r="AM207" s="35">
        <f t="shared" si="196"/>
        <v>0</v>
      </c>
      <c r="AN207" s="35">
        <f t="shared" si="196"/>
        <v>0.25</v>
      </c>
      <c r="AO207" s="35">
        <f t="shared" si="196"/>
        <v>0</v>
      </c>
      <c r="AP207" s="35">
        <f t="shared" si="196"/>
        <v>0</v>
      </c>
      <c r="AQ207" s="35">
        <f t="shared" si="196"/>
        <v>3.0199999999999996</v>
      </c>
      <c r="AR207" s="35">
        <f t="shared" si="196"/>
        <v>9.9999999999999978E-2</v>
      </c>
      <c r="AS207" s="151">
        <f t="shared" si="196"/>
        <v>3.1199999999999997</v>
      </c>
      <c r="AT207" s="142">
        <f t="shared" si="196"/>
        <v>474495014</v>
      </c>
      <c r="AU207" s="34">
        <f t="shared" si="196"/>
        <v>346186824</v>
      </c>
      <c r="AV207" s="34">
        <f t="shared" si="196"/>
        <v>2002536</v>
      </c>
      <c r="AW207" s="34">
        <f t="shared" si="196"/>
        <v>117524775</v>
      </c>
      <c r="AX207" s="34">
        <f t="shared" si="196"/>
        <v>3461862</v>
      </c>
      <c r="AY207" s="34">
        <f t="shared" si="196"/>
        <v>5319017</v>
      </c>
      <c r="AZ207" s="35">
        <f t="shared" si="196"/>
        <v>694.54969999999992</v>
      </c>
      <c r="BA207" s="35">
        <f t="shared" si="196"/>
        <v>503.85380000000009</v>
      </c>
      <c r="BB207" s="36">
        <f t="shared" si="196"/>
        <v>190.69589999999997</v>
      </c>
    </row>
    <row r="208" spans="1:54" s="91" customFormat="1" ht="12.95" customHeight="1" x14ac:dyDescent="0.25">
      <c r="A208" s="331"/>
      <c r="D208" s="331"/>
      <c r="E208" s="423"/>
      <c r="F208" s="331"/>
      <c r="G208" s="333"/>
      <c r="H208" s="495">
        <v>3111</v>
      </c>
      <c r="I208" s="579">
        <f t="shared" ref="I208:BB208" si="197">SUMIF($F$12:$F$469,"=3111",I$12:I$469)</f>
        <v>109441023</v>
      </c>
      <c r="J208" s="580">
        <f t="shared" si="197"/>
        <v>80432259</v>
      </c>
      <c r="K208" s="580">
        <f t="shared" si="197"/>
        <v>349887</v>
      </c>
      <c r="L208" s="580">
        <f t="shared" si="197"/>
        <v>27281416</v>
      </c>
      <c r="M208" s="580">
        <f t="shared" si="197"/>
        <v>804321</v>
      </c>
      <c r="N208" s="580">
        <f t="shared" si="197"/>
        <v>573140</v>
      </c>
      <c r="O208" s="583">
        <f t="shared" si="197"/>
        <v>171.15279999999996</v>
      </c>
      <c r="P208" s="583">
        <f t="shared" si="197"/>
        <v>137.3228</v>
      </c>
      <c r="Q208" s="584">
        <f t="shared" si="197"/>
        <v>33.830000000000005</v>
      </c>
      <c r="R208" s="579">
        <f t="shared" si="197"/>
        <v>43700</v>
      </c>
      <c r="S208" s="580">
        <f t="shared" si="197"/>
        <v>44912</v>
      </c>
      <c r="T208" s="580">
        <f t="shared" si="197"/>
        <v>-272048</v>
      </c>
      <c r="U208" s="580">
        <f t="shared" si="197"/>
        <v>0</v>
      </c>
      <c r="V208" s="580">
        <f t="shared" si="197"/>
        <v>0</v>
      </c>
      <c r="W208" s="580">
        <f t="shared" si="197"/>
        <v>-183436</v>
      </c>
      <c r="X208" s="580">
        <f t="shared" si="197"/>
        <v>-43700</v>
      </c>
      <c r="Y208" s="580">
        <f t="shared" si="197"/>
        <v>0</v>
      </c>
      <c r="Z208" s="580">
        <f t="shared" si="197"/>
        <v>153309</v>
      </c>
      <c r="AA208" s="580">
        <f t="shared" si="197"/>
        <v>109609</v>
      </c>
      <c r="AB208" s="580">
        <f t="shared" si="197"/>
        <v>-73827</v>
      </c>
      <c r="AC208" s="580">
        <f t="shared" si="197"/>
        <v>-76774</v>
      </c>
      <c r="AD208" s="580">
        <f t="shared" si="197"/>
        <v>-1834</v>
      </c>
      <c r="AE208" s="580">
        <f t="shared" si="197"/>
        <v>0</v>
      </c>
      <c r="AF208" s="580">
        <f t="shared" si="197"/>
        <v>0</v>
      </c>
      <c r="AG208" s="580">
        <f t="shared" si="197"/>
        <v>0</v>
      </c>
      <c r="AH208" s="580">
        <f t="shared" si="197"/>
        <v>-152435</v>
      </c>
      <c r="AI208" s="583">
        <f t="shared" si="197"/>
        <v>-0.02</v>
      </c>
      <c r="AJ208" s="583">
        <f t="shared" si="197"/>
        <v>0.06</v>
      </c>
      <c r="AK208" s="583">
        <f t="shared" si="197"/>
        <v>0.12</v>
      </c>
      <c r="AL208" s="583">
        <f t="shared" si="197"/>
        <v>-0.72</v>
      </c>
      <c r="AM208" s="583">
        <f t="shared" si="197"/>
        <v>0</v>
      </c>
      <c r="AN208" s="583">
        <f t="shared" si="197"/>
        <v>0</v>
      </c>
      <c r="AO208" s="583">
        <f t="shared" si="197"/>
        <v>0</v>
      </c>
      <c r="AP208" s="583">
        <f t="shared" si="197"/>
        <v>0</v>
      </c>
      <c r="AQ208" s="583">
        <f t="shared" si="197"/>
        <v>-0.62</v>
      </c>
      <c r="AR208" s="583">
        <f t="shared" si="197"/>
        <v>0.06</v>
      </c>
      <c r="AS208" s="584">
        <f t="shared" si="197"/>
        <v>-0.55999999999999994</v>
      </c>
      <c r="AT208" s="579">
        <f t="shared" si="197"/>
        <v>109288588</v>
      </c>
      <c r="AU208" s="580">
        <f t="shared" si="197"/>
        <v>80248823</v>
      </c>
      <c r="AV208" s="580">
        <f t="shared" si="197"/>
        <v>459496</v>
      </c>
      <c r="AW208" s="580">
        <f t="shared" si="197"/>
        <v>27204642</v>
      </c>
      <c r="AX208" s="580">
        <f t="shared" si="197"/>
        <v>802487</v>
      </c>
      <c r="AY208" s="580">
        <f t="shared" si="197"/>
        <v>573140</v>
      </c>
      <c r="AZ208" s="583">
        <f t="shared" si="197"/>
        <v>170.59279999999995</v>
      </c>
      <c r="BA208" s="583">
        <f t="shared" si="197"/>
        <v>136.7028</v>
      </c>
      <c r="BB208" s="586">
        <f t="shared" si="197"/>
        <v>33.89</v>
      </c>
    </row>
    <row r="209" spans="1:54" s="91" customFormat="1" ht="12.95" customHeight="1" x14ac:dyDescent="0.25">
      <c r="A209" s="331"/>
      <c r="D209" s="331"/>
      <c r="E209" s="423"/>
      <c r="F209" s="331"/>
      <c r="G209" s="333"/>
      <c r="H209" s="2">
        <v>3113</v>
      </c>
      <c r="I209" s="170">
        <f t="shared" ref="I209:BB209" si="198">SUMIF($F$12:$F$469,"=3113",I$12:I$469)</f>
        <v>196512260</v>
      </c>
      <c r="J209" s="16">
        <f t="shared" si="198"/>
        <v>142445990</v>
      </c>
      <c r="K209" s="16">
        <f t="shared" si="198"/>
        <v>928840</v>
      </c>
      <c r="L209" s="16">
        <f t="shared" si="198"/>
        <v>48426895</v>
      </c>
      <c r="M209" s="16">
        <f t="shared" si="198"/>
        <v>1424460</v>
      </c>
      <c r="N209" s="16">
        <f t="shared" si="198"/>
        <v>3286075</v>
      </c>
      <c r="O209" s="13">
        <f t="shared" si="198"/>
        <v>253.23679999999999</v>
      </c>
      <c r="P209" s="13">
        <f t="shared" si="198"/>
        <v>210.53679999999997</v>
      </c>
      <c r="Q209" s="172">
        <f t="shared" si="198"/>
        <v>42.7</v>
      </c>
      <c r="R209" s="170">
        <f t="shared" si="198"/>
        <v>290114</v>
      </c>
      <c r="S209" s="16">
        <f t="shared" si="198"/>
        <v>480158</v>
      </c>
      <c r="T209" s="16">
        <f t="shared" si="198"/>
        <v>-207788</v>
      </c>
      <c r="U209" s="16">
        <f t="shared" si="198"/>
        <v>162797</v>
      </c>
      <c r="V209" s="16">
        <f t="shared" si="198"/>
        <v>0</v>
      </c>
      <c r="W209" s="16">
        <f t="shared" si="198"/>
        <v>725281</v>
      </c>
      <c r="X209" s="16">
        <f t="shared" si="198"/>
        <v>-290114</v>
      </c>
      <c r="Y209" s="16">
        <f t="shared" si="198"/>
        <v>0</v>
      </c>
      <c r="Z209" s="16">
        <f t="shared" si="198"/>
        <v>52814</v>
      </c>
      <c r="AA209" s="16">
        <f t="shared" si="198"/>
        <v>-237300</v>
      </c>
      <c r="AB209" s="16">
        <f t="shared" si="198"/>
        <v>487981</v>
      </c>
      <c r="AC209" s="16">
        <f t="shared" si="198"/>
        <v>147087</v>
      </c>
      <c r="AD209" s="16">
        <f t="shared" si="198"/>
        <v>7253</v>
      </c>
      <c r="AE209" s="16">
        <f t="shared" si="198"/>
        <v>3000</v>
      </c>
      <c r="AF209" s="16">
        <f t="shared" si="198"/>
        <v>0</v>
      </c>
      <c r="AG209" s="16">
        <f t="shared" si="198"/>
        <v>3000</v>
      </c>
      <c r="AH209" s="16">
        <f t="shared" si="198"/>
        <v>645321</v>
      </c>
      <c r="AI209" s="13">
        <f t="shared" si="198"/>
        <v>0.24000000000000002</v>
      </c>
      <c r="AJ209" s="13">
        <f t="shared" si="198"/>
        <v>0.12</v>
      </c>
      <c r="AK209" s="13">
        <f t="shared" si="198"/>
        <v>1.46</v>
      </c>
      <c r="AL209" s="13">
        <f t="shared" si="198"/>
        <v>-0.45999999999999996</v>
      </c>
      <c r="AM209" s="13">
        <f t="shared" si="198"/>
        <v>0</v>
      </c>
      <c r="AN209" s="13">
        <f t="shared" si="198"/>
        <v>0.25</v>
      </c>
      <c r="AO209" s="13">
        <f t="shared" si="198"/>
        <v>0</v>
      </c>
      <c r="AP209" s="13">
        <f t="shared" si="198"/>
        <v>0</v>
      </c>
      <c r="AQ209" s="13">
        <f t="shared" si="198"/>
        <v>1.4899999999999998</v>
      </c>
      <c r="AR209" s="13">
        <f t="shared" si="198"/>
        <v>0.12</v>
      </c>
      <c r="AS209" s="172">
        <f t="shared" si="198"/>
        <v>1.6099999999999999</v>
      </c>
      <c r="AT209" s="170">
        <f t="shared" si="198"/>
        <v>197157581</v>
      </c>
      <c r="AU209" s="16">
        <f t="shared" si="198"/>
        <v>143171271</v>
      </c>
      <c r="AV209" s="16">
        <f t="shared" si="198"/>
        <v>691540</v>
      </c>
      <c r="AW209" s="16">
        <f t="shared" si="198"/>
        <v>48573982</v>
      </c>
      <c r="AX209" s="16">
        <f t="shared" si="198"/>
        <v>1431713</v>
      </c>
      <c r="AY209" s="16">
        <f t="shared" si="198"/>
        <v>3289075</v>
      </c>
      <c r="AZ209" s="13">
        <f t="shared" si="198"/>
        <v>254.8468</v>
      </c>
      <c r="BA209" s="13">
        <f t="shared" si="198"/>
        <v>212.02680000000004</v>
      </c>
      <c r="BB209" s="17">
        <f t="shared" si="198"/>
        <v>42.819999999999993</v>
      </c>
    </row>
    <row r="210" spans="1:54" s="91" customFormat="1" ht="12.95" customHeight="1" x14ac:dyDescent="0.25">
      <c r="A210" s="331"/>
      <c r="D210" s="331"/>
      <c r="E210" s="423"/>
      <c r="F210" s="331"/>
      <c r="G210" s="333"/>
      <c r="H210" s="2">
        <v>3114</v>
      </c>
      <c r="I210" s="170">
        <f t="shared" ref="I210:BB210" si="199">SUMIF($F$12:$F$469,"=3114",I$12:I$469)</f>
        <v>26105199</v>
      </c>
      <c r="J210" s="16">
        <f t="shared" si="199"/>
        <v>19216075</v>
      </c>
      <c r="K210" s="16">
        <f t="shared" si="199"/>
        <v>0</v>
      </c>
      <c r="L210" s="16">
        <f t="shared" si="199"/>
        <v>6495033</v>
      </c>
      <c r="M210" s="16">
        <f t="shared" si="199"/>
        <v>192161</v>
      </c>
      <c r="N210" s="16">
        <f t="shared" si="199"/>
        <v>201930</v>
      </c>
      <c r="O210" s="13">
        <f t="shared" si="199"/>
        <v>34.890100000000004</v>
      </c>
      <c r="P210" s="13">
        <f t="shared" si="199"/>
        <v>28.357099999999999</v>
      </c>
      <c r="Q210" s="172">
        <f t="shared" si="199"/>
        <v>6.5329999999999995</v>
      </c>
      <c r="R210" s="170">
        <f t="shared" si="199"/>
        <v>-138000</v>
      </c>
      <c r="S210" s="16">
        <f t="shared" si="199"/>
        <v>57741</v>
      </c>
      <c r="T210" s="16">
        <f t="shared" si="199"/>
        <v>213724</v>
      </c>
      <c r="U210" s="16">
        <f t="shared" si="199"/>
        <v>0</v>
      </c>
      <c r="V210" s="16">
        <f t="shared" si="199"/>
        <v>0</v>
      </c>
      <c r="W210" s="16">
        <f t="shared" si="199"/>
        <v>133465</v>
      </c>
      <c r="X210" s="16">
        <f t="shared" si="199"/>
        <v>138000</v>
      </c>
      <c r="Y210" s="16">
        <f t="shared" si="199"/>
        <v>0</v>
      </c>
      <c r="Z210" s="16">
        <f t="shared" si="199"/>
        <v>0</v>
      </c>
      <c r="AA210" s="16">
        <f t="shared" si="199"/>
        <v>138000</v>
      </c>
      <c r="AB210" s="16">
        <f t="shared" si="199"/>
        <v>271465</v>
      </c>
      <c r="AC210" s="16">
        <f t="shared" si="199"/>
        <v>91755</v>
      </c>
      <c r="AD210" s="16">
        <f t="shared" si="199"/>
        <v>1335</v>
      </c>
      <c r="AE210" s="16">
        <f t="shared" si="199"/>
        <v>0</v>
      </c>
      <c r="AF210" s="16">
        <f t="shared" si="199"/>
        <v>0</v>
      </c>
      <c r="AG210" s="16">
        <f t="shared" si="199"/>
        <v>0</v>
      </c>
      <c r="AH210" s="16">
        <f t="shared" si="199"/>
        <v>364555</v>
      </c>
      <c r="AI210" s="13">
        <f t="shared" si="199"/>
        <v>0</v>
      </c>
      <c r="AJ210" s="13">
        <f t="shared" si="199"/>
        <v>-0.44</v>
      </c>
      <c r="AK210" s="13">
        <f t="shared" si="199"/>
        <v>0.17</v>
      </c>
      <c r="AL210" s="13">
        <f t="shared" si="199"/>
        <v>0.49</v>
      </c>
      <c r="AM210" s="13">
        <f t="shared" si="199"/>
        <v>0</v>
      </c>
      <c r="AN210" s="13">
        <f t="shared" si="199"/>
        <v>0</v>
      </c>
      <c r="AO210" s="13">
        <f t="shared" si="199"/>
        <v>0</v>
      </c>
      <c r="AP210" s="13">
        <f t="shared" si="199"/>
        <v>0</v>
      </c>
      <c r="AQ210" s="13">
        <f t="shared" si="199"/>
        <v>0.66</v>
      </c>
      <c r="AR210" s="13">
        <f t="shared" si="199"/>
        <v>-0.44</v>
      </c>
      <c r="AS210" s="172">
        <f t="shared" si="199"/>
        <v>0.22000000000000003</v>
      </c>
      <c r="AT210" s="170">
        <f t="shared" si="199"/>
        <v>26469754</v>
      </c>
      <c r="AU210" s="16">
        <f t="shared" si="199"/>
        <v>19349540</v>
      </c>
      <c r="AV210" s="16">
        <f t="shared" si="199"/>
        <v>138000</v>
      </c>
      <c r="AW210" s="16">
        <f t="shared" si="199"/>
        <v>6586788</v>
      </c>
      <c r="AX210" s="16">
        <f t="shared" si="199"/>
        <v>193496</v>
      </c>
      <c r="AY210" s="16">
        <f t="shared" si="199"/>
        <v>201930</v>
      </c>
      <c r="AZ210" s="13">
        <f t="shared" si="199"/>
        <v>35.110100000000003</v>
      </c>
      <c r="BA210" s="13">
        <f t="shared" si="199"/>
        <v>29.017099999999999</v>
      </c>
      <c r="BB210" s="17">
        <f t="shared" si="199"/>
        <v>6.093</v>
      </c>
    </row>
    <row r="211" spans="1:54" s="91" customFormat="1" ht="12.95" customHeight="1" x14ac:dyDescent="0.25">
      <c r="A211" s="331"/>
      <c r="D211" s="331"/>
      <c r="E211" s="423"/>
      <c r="F211" s="331"/>
      <c r="G211" s="333"/>
      <c r="H211" s="2">
        <v>3117</v>
      </c>
      <c r="I211" s="170">
        <f t="shared" ref="I211:BB211" si="200">SUMIF($F$12:$F$469,"=3117",I$12:I$469)</f>
        <v>53325490</v>
      </c>
      <c r="J211" s="16">
        <f t="shared" si="200"/>
        <v>38360267</v>
      </c>
      <c r="K211" s="16">
        <f t="shared" si="200"/>
        <v>547170</v>
      </c>
      <c r="L211" s="16">
        <f t="shared" si="200"/>
        <v>13113904</v>
      </c>
      <c r="M211" s="16">
        <f t="shared" si="200"/>
        <v>383599</v>
      </c>
      <c r="N211" s="16">
        <f t="shared" si="200"/>
        <v>920550</v>
      </c>
      <c r="O211" s="13">
        <f t="shared" si="200"/>
        <v>72.566000000000003</v>
      </c>
      <c r="P211" s="13">
        <f t="shared" si="200"/>
        <v>55.984799999999993</v>
      </c>
      <c r="Q211" s="172">
        <f t="shared" si="200"/>
        <v>16.581199999999999</v>
      </c>
      <c r="R211" s="170">
        <f t="shared" si="200"/>
        <v>84520</v>
      </c>
      <c r="S211" s="16">
        <f t="shared" si="200"/>
        <v>95556</v>
      </c>
      <c r="T211" s="16">
        <f t="shared" si="200"/>
        <v>0</v>
      </c>
      <c r="U211" s="16">
        <f t="shared" si="200"/>
        <v>0</v>
      </c>
      <c r="V211" s="16">
        <f t="shared" si="200"/>
        <v>0</v>
      </c>
      <c r="W211" s="16">
        <f t="shared" si="200"/>
        <v>180076</v>
      </c>
      <c r="X211" s="16">
        <f t="shared" si="200"/>
        <v>-84520</v>
      </c>
      <c r="Y211" s="16">
        <f t="shared" si="200"/>
        <v>0</v>
      </c>
      <c r="Z211" s="16">
        <f t="shared" si="200"/>
        <v>0</v>
      </c>
      <c r="AA211" s="16">
        <f t="shared" si="200"/>
        <v>-84520</v>
      </c>
      <c r="AB211" s="16">
        <f t="shared" si="200"/>
        <v>95556</v>
      </c>
      <c r="AC211" s="16">
        <f t="shared" si="200"/>
        <v>32298</v>
      </c>
      <c r="AD211" s="16">
        <f t="shared" si="200"/>
        <v>1801</v>
      </c>
      <c r="AE211" s="16">
        <f t="shared" si="200"/>
        <v>25500</v>
      </c>
      <c r="AF211" s="16">
        <f t="shared" si="200"/>
        <v>0</v>
      </c>
      <c r="AG211" s="16">
        <f t="shared" si="200"/>
        <v>25500</v>
      </c>
      <c r="AH211" s="16">
        <f t="shared" si="200"/>
        <v>155155</v>
      </c>
      <c r="AI211" s="13">
        <f t="shared" si="200"/>
        <v>0.09</v>
      </c>
      <c r="AJ211" s="13">
        <f t="shared" si="200"/>
        <v>0.06</v>
      </c>
      <c r="AK211" s="13">
        <f t="shared" si="200"/>
        <v>0.29000000000000004</v>
      </c>
      <c r="AL211" s="13">
        <f t="shared" si="200"/>
        <v>0</v>
      </c>
      <c r="AM211" s="13">
        <f t="shared" si="200"/>
        <v>0</v>
      </c>
      <c r="AN211" s="13">
        <f t="shared" si="200"/>
        <v>0</v>
      </c>
      <c r="AO211" s="13">
        <f t="shared" si="200"/>
        <v>0</v>
      </c>
      <c r="AP211" s="13">
        <f t="shared" si="200"/>
        <v>0</v>
      </c>
      <c r="AQ211" s="13">
        <f t="shared" si="200"/>
        <v>0.38</v>
      </c>
      <c r="AR211" s="13">
        <f t="shared" si="200"/>
        <v>0.06</v>
      </c>
      <c r="AS211" s="172">
        <f t="shared" si="200"/>
        <v>0.44</v>
      </c>
      <c r="AT211" s="170">
        <f t="shared" si="200"/>
        <v>53480645</v>
      </c>
      <c r="AU211" s="16">
        <f t="shared" si="200"/>
        <v>38540343</v>
      </c>
      <c r="AV211" s="16">
        <f t="shared" si="200"/>
        <v>462650</v>
      </c>
      <c r="AW211" s="16">
        <f t="shared" si="200"/>
        <v>13146202</v>
      </c>
      <c r="AX211" s="16">
        <f t="shared" si="200"/>
        <v>385400</v>
      </c>
      <c r="AY211" s="16">
        <f t="shared" si="200"/>
        <v>946050</v>
      </c>
      <c r="AZ211" s="13">
        <f t="shared" si="200"/>
        <v>73.006</v>
      </c>
      <c r="BA211" s="13">
        <f t="shared" si="200"/>
        <v>56.364800000000002</v>
      </c>
      <c r="BB211" s="17">
        <f t="shared" si="200"/>
        <v>16.641199999999998</v>
      </c>
    </row>
    <row r="212" spans="1:54" s="91" customFormat="1" ht="12.95" customHeight="1" x14ac:dyDescent="0.25">
      <c r="A212" s="331"/>
      <c r="D212" s="331"/>
      <c r="E212" s="423"/>
      <c r="F212" s="331"/>
      <c r="G212" s="333"/>
      <c r="H212" s="2">
        <v>3122</v>
      </c>
      <c r="I212" s="170">
        <f t="shared" ref="I212:BB212" si="201">SUMIF($F$12:$F$469,"=3122",I$12:I$469)</f>
        <v>0</v>
      </c>
      <c r="J212" s="16">
        <f t="shared" si="201"/>
        <v>0</v>
      </c>
      <c r="K212" s="16">
        <f t="shared" si="201"/>
        <v>0</v>
      </c>
      <c r="L212" s="16">
        <f t="shared" si="201"/>
        <v>0</v>
      </c>
      <c r="M212" s="16">
        <f t="shared" si="201"/>
        <v>0</v>
      </c>
      <c r="N212" s="16">
        <f t="shared" si="201"/>
        <v>0</v>
      </c>
      <c r="O212" s="13">
        <f t="shared" si="201"/>
        <v>0</v>
      </c>
      <c r="P212" s="13">
        <f t="shared" si="201"/>
        <v>0</v>
      </c>
      <c r="Q212" s="172">
        <f t="shared" si="201"/>
        <v>0</v>
      </c>
      <c r="R212" s="170">
        <f t="shared" si="201"/>
        <v>0</v>
      </c>
      <c r="S212" s="16">
        <f t="shared" si="201"/>
        <v>0</v>
      </c>
      <c r="T212" s="16">
        <f t="shared" si="201"/>
        <v>0</v>
      </c>
      <c r="U212" s="16">
        <f t="shared" si="201"/>
        <v>0</v>
      </c>
      <c r="V212" s="16">
        <f t="shared" si="201"/>
        <v>0</v>
      </c>
      <c r="W212" s="16">
        <f t="shared" si="201"/>
        <v>0</v>
      </c>
      <c r="X212" s="16">
        <f t="shared" si="201"/>
        <v>0</v>
      </c>
      <c r="Y212" s="16">
        <f t="shared" si="201"/>
        <v>0</v>
      </c>
      <c r="Z212" s="16">
        <f t="shared" si="201"/>
        <v>0</v>
      </c>
      <c r="AA212" s="16">
        <f t="shared" si="201"/>
        <v>0</v>
      </c>
      <c r="AB212" s="16">
        <f t="shared" si="201"/>
        <v>0</v>
      </c>
      <c r="AC212" s="16">
        <f t="shared" si="201"/>
        <v>0</v>
      </c>
      <c r="AD212" s="16">
        <f t="shared" si="201"/>
        <v>0</v>
      </c>
      <c r="AE212" s="16">
        <f t="shared" si="201"/>
        <v>0</v>
      </c>
      <c r="AF212" s="16">
        <f t="shared" si="201"/>
        <v>0</v>
      </c>
      <c r="AG212" s="16">
        <f t="shared" si="201"/>
        <v>0</v>
      </c>
      <c r="AH212" s="16">
        <f t="shared" si="201"/>
        <v>0</v>
      </c>
      <c r="AI212" s="13">
        <f t="shared" si="201"/>
        <v>0</v>
      </c>
      <c r="AJ212" s="13">
        <f t="shared" si="201"/>
        <v>0</v>
      </c>
      <c r="AK212" s="13">
        <f t="shared" si="201"/>
        <v>0</v>
      </c>
      <c r="AL212" s="13">
        <f t="shared" si="201"/>
        <v>0</v>
      </c>
      <c r="AM212" s="13">
        <f t="shared" si="201"/>
        <v>0</v>
      </c>
      <c r="AN212" s="13">
        <f t="shared" si="201"/>
        <v>0</v>
      </c>
      <c r="AO212" s="13">
        <f t="shared" si="201"/>
        <v>0</v>
      </c>
      <c r="AP212" s="13">
        <f t="shared" si="201"/>
        <v>0</v>
      </c>
      <c r="AQ212" s="13">
        <f t="shared" si="201"/>
        <v>0</v>
      </c>
      <c r="AR212" s="13">
        <f t="shared" si="201"/>
        <v>0</v>
      </c>
      <c r="AS212" s="172">
        <f t="shared" si="201"/>
        <v>0</v>
      </c>
      <c r="AT212" s="170">
        <f t="shared" si="201"/>
        <v>0</v>
      </c>
      <c r="AU212" s="16">
        <f t="shared" si="201"/>
        <v>0</v>
      </c>
      <c r="AV212" s="16">
        <f t="shared" si="201"/>
        <v>0</v>
      </c>
      <c r="AW212" s="16">
        <f t="shared" si="201"/>
        <v>0</v>
      </c>
      <c r="AX212" s="16">
        <f t="shared" si="201"/>
        <v>0</v>
      </c>
      <c r="AY212" s="16">
        <f t="shared" si="201"/>
        <v>0</v>
      </c>
      <c r="AZ212" s="13">
        <f t="shared" si="201"/>
        <v>0</v>
      </c>
      <c r="BA212" s="13">
        <f t="shared" si="201"/>
        <v>0</v>
      </c>
      <c r="BB212" s="17">
        <f t="shared" si="201"/>
        <v>0</v>
      </c>
    </row>
    <row r="213" spans="1:54" s="91" customFormat="1" ht="12.95" customHeight="1" x14ac:dyDescent="0.25">
      <c r="A213" s="331"/>
      <c r="D213" s="331"/>
      <c r="E213" s="423"/>
      <c r="F213" s="331"/>
      <c r="G213" s="333"/>
      <c r="H213" s="2">
        <v>3124</v>
      </c>
      <c r="I213" s="170">
        <f t="shared" ref="I213:BB213" si="202">SUMIF($F$12:$F$469,"=3124",I$12:I$469)</f>
        <v>0</v>
      </c>
      <c r="J213" s="16">
        <f t="shared" si="202"/>
        <v>0</v>
      </c>
      <c r="K213" s="16">
        <f t="shared" si="202"/>
        <v>0</v>
      </c>
      <c r="L213" s="16">
        <f t="shared" si="202"/>
        <v>0</v>
      </c>
      <c r="M213" s="16">
        <f t="shared" si="202"/>
        <v>0</v>
      </c>
      <c r="N213" s="16">
        <f t="shared" si="202"/>
        <v>0</v>
      </c>
      <c r="O213" s="13">
        <f t="shared" si="202"/>
        <v>0</v>
      </c>
      <c r="P213" s="13">
        <f t="shared" si="202"/>
        <v>0</v>
      </c>
      <c r="Q213" s="172">
        <f t="shared" si="202"/>
        <v>0</v>
      </c>
      <c r="R213" s="170">
        <f t="shared" si="202"/>
        <v>0</v>
      </c>
      <c r="S213" s="16">
        <f t="shared" si="202"/>
        <v>0</v>
      </c>
      <c r="T213" s="16">
        <f t="shared" si="202"/>
        <v>0</v>
      </c>
      <c r="U213" s="16">
        <f t="shared" si="202"/>
        <v>0</v>
      </c>
      <c r="V213" s="16">
        <f t="shared" si="202"/>
        <v>0</v>
      </c>
      <c r="W213" s="16">
        <f t="shared" si="202"/>
        <v>0</v>
      </c>
      <c r="X213" s="16">
        <f t="shared" si="202"/>
        <v>0</v>
      </c>
      <c r="Y213" s="16">
        <f t="shared" si="202"/>
        <v>0</v>
      </c>
      <c r="Z213" s="16">
        <f t="shared" si="202"/>
        <v>0</v>
      </c>
      <c r="AA213" s="16">
        <f t="shared" si="202"/>
        <v>0</v>
      </c>
      <c r="AB213" s="16">
        <f t="shared" si="202"/>
        <v>0</v>
      </c>
      <c r="AC213" s="16">
        <f t="shared" si="202"/>
        <v>0</v>
      </c>
      <c r="AD213" s="16">
        <f t="shared" si="202"/>
        <v>0</v>
      </c>
      <c r="AE213" s="16">
        <f t="shared" si="202"/>
        <v>0</v>
      </c>
      <c r="AF213" s="16">
        <f t="shared" si="202"/>
        <v>0</v>
      </c>
      <c r="AG213" s="16">
        <f t="shared" si="202"/>
        <v>0</v>
      </c>
      <c r="AH213" s="16">
        <f t="shared" si="202"/>
        <v>0</v>
      </c>
      <c r="AI213" s="13">
        <f t="shared" si="202"/>
        <v>0</v>
      </c>
      <c r="AJ213" s="13">
        <f t="shared" si="202"/>
        <v>0</v>
      </c>
      <c r="AK213" s="13">
        <f t="shared" si="202"/>
        <v>0</v>
      </c>
      <c r="AL213" s="13">
        <f t="shared" si="202"/>
        <v>0</v>
      </c>
      <c r="AM213" s="13">
        <f t="shared" si="202"/>
        <v>0</v>
      </c>
      <c r="AN213" s="13">
        <f t="shared" si="202"/>
        <v>0</v>
      </c>
      <c r="AO213" s="13">
        <f t="shared" si="202"/>
        <v>0</v>
      </c>
      <c r="AP213" s="13">
        <f t="shared" si="202"/>
        <v>0</v>
      </c>
      <c r="AQ213" s="13">
        <f t="shared" si="202"/>
        <v>0</v>
      </c>
      <c r="AR213" s="13">
        <f t="shared" si="202"/>
        <v>0</v>
      </c>
      <c r="AS213" s="172">
        <f t="shared" si="202"/>
        <v>0</v>
      </c>
      <c r="AT213" s="170">
        <f t="shared" si="202"/>
        <v>0</v>
      </c>
      <c r="AU213" s="16">
        <f t="shared" si="202"/>
        <v>0</v>
      </c>
      <c r="AV213" s="16">
        <f t="shared" si="202"/>
        <v>0</v>
      </c>
      <c r="AW213" s="16">
        <f t="shared" si="202"/>
        <v>0</v>
      </c>
      <c r="AX213" s="16">
        <f t="shared" si="202"/>
        <v>0</v>
      </c>
      <c r="AY213" s="16">
        <f t="shared" si="202"/>
        <v>0</v>
      </c>
      <c r="AZ213" s="13">
        <f t="shared" si="202"/>
        <v>0</v>
      </c>
      <c r="BA213" s="13">
        <f t="shared" si="202"/>
        <v>0</v>
      </c>
      <c r="BB213" s="17">
        <f t="shared" si="202"/>
        <v>0</v>
      </c>
    </row>
    <row r="214" spans="1:54" s="91" customFormat="1" ht="12.95" customHeight="1" x14ac:dyDescent="0.25">
      <c r="A214" s="331"/>
      <c r="D214" s="331"/>
      <c r="E214" s="423"/>
      <c r="F214" s="331"/>
      <c r="G214" s="333"/>
      <c r="H214" s="2">
        <v>3141</v>
      </c>
      <c r="I214" s="170">
        <f t="shared" ref="I214:BB214" si="203">SUMIF($F$12:$F$469,"=3141",I$12:I$469)</f>
        <v>35090590</v>
      </c>
      <c r="J214" s="16">
        <f t="shared" si="203"/>
        <v>25652925</v>
      </c>
      <c r="K214" s="16">
        <f t="shared" si="203"/>
        <v>209750</v>
      </c>
      <c r="L214" s="16">
        <f t="shared" si="203"/>
        <v>8741584</v>
      </c>
      <c r="M214" s="16">
        <f t="shared" si="203"/>
        <v>256527</v>
      </c>
      <c r="N214" s="16">
        <f t="shared" si="203"/>
        <v>229804</v>
      </c>
      <c r="O214" s="13">
        <f t="shared" si="203"/>
        <v>82.809999999999988</v>
      </c>
      <c r="P214" s="13">
        <f t="shared" si="203"/>
        <v>0</v>
      </c>
      <c r="Q214" s="172">
        <f t="shared" si="203"/>
        <v>82.809999999999988</v>
      </c>
      <c r="R214" s="170">
        <f t="shared" si="203"/>
        <v>109300</v>
      </c>
      <c r="S214" s="16">
        <f t="shared" si="203"/>
        <v>0</v>
      </c>
      <c r="T214" s="16">
        <f t="shared" si="203"/>
        <v>0</v>
      </c>
      <c r="U214" s="16">
        <f t="shared" si="203"/>
        <v>0</v>
      </c>
      <c r="V214" s="16">
        <f t="shared" si="203"/>
        <v>0</v>
      </c>
      <c r="W214" s="16">
        <f t="shared" si="203"/>
        <v>109300</v>
      </c>
      <c r="X214" s="16">
        <f t="shared" si="203"/>
        <v>-109300</v>
      </c>
      <c r="Y214" s="16">
        <f t="shared" si="203"/>
        <v>0</v>
      </c>
      <c r="Z214" s="16">
        <f t="shared" si="203"/>
        <v>0</v>
      </c>
      <c r="AA214" s="16">
        <f t="shared" si="203"/>
        <v>-109300</v>
      </c>
      <c r="AB214" s="16">
        <f t="shared" si="203"/>
        <v>0</v>
      </c>
      <c r="AC214" s="16">
        <f t="shared" si="203"/>
        <v>0</v>
      </c>
      <c r="AD214" s="16">
        <f t="shared" si="203"/>
        <v>1093</v>
      </c>
      <c r="AE214" s="16">
        <f t="shared" si="203"/>
        <v>0</v>
      </c>
      <c r="AF214" s="16">
        <f t="shared" si="203"/>
        <v>0</v>
      </c>
      <c r="AG214" s="16">
        <f t="shared" si="203"/>
        <v>0</v>
      </c>
      <c r="AH214" s="16">
        <f t="shared" si="203"/>
        <v>1093</v>
      </c>
      <c r="AI214" s="13">
        <f t="shared" si="203"/>
        <v>0</v>
      </c>
      <c r="AJ214" s="13">
        <f t="shared" si="203"/>
        <v>0.3</v>
      </c>
      <c r="AK214" s="13">
        <f t="shared" si="203"/>
        <v>0</v>
      </c>
      <c r="AL214" s="13">
        <f t="shared" si="203"/>
        <v>0</v>
      </c>
      <c r="AM214" s="13">
        <f t="shared" si="203"/>
        <v>0</v>
      </c>
      <c r="AN214" s="13">
        <f t="shared" si="203"/>
        <v>0</v>
      </c>
      <c r="AO214" s="13">
        <f t="shared" si="203"/>
        <v>0</v>
      </c>
      <c r="AP214" s="13">
        <f t="shared" si="203"/>
        <v>0</v>
      </c>
      <c r="AQ214" s="13">
        <f t="shared" si="203"/>
        <v>0</v>
      </c>
      <c r="AR214" s="13">
        <f t="shared" si="203"/>
        <v>0.3</v>
      </c>
      <c r="AS214" s="172">
        <f t="shared" si="203"/>
        <v>0.3</v>
      </c>
      <c r="AT214" s="170">
        <f t="shared" si="203"/>
        <v>35091683</v>
      </c>
      <c r="AU214" s="16">
        <f t="shared" si="203"/>
        <v>25762225</v>
      </c>
      <c r="AV214" s="16">
        <f t="shared" si="203"/>
        <v>100450</v>
      </c>
      <c r="AW214" s="16">
        <f t="shared" si="203"/>
        <v>8741584</v>
      </c>
      <c r="AX214" s="16">
        <f t="shared" si="203"/>
        <v>257620</v>
      </c>
      <c r="AY214" s="16">
        <f t="shared" si="203"/>
        <v>229804</v>
      </c>
      <c r="AZ214" s="13">
        <f t="shared" si="203"/>
        <v>83.109999999999985</v>
      </c>
      <c r="BA214" s="13">
        <f t="shared" si="203"/>
        <v>0</v>
      </c>
      <c r="BB214" s="17">
        <f t="shared" si="203"/>
        <v>83.109999999999985</v>
      </c>
    </row>
    <row r="215" spans="1:54" s="91" customFormat="1" ht="12.95" customHeight="1" x14ac:dyDescent="0.25">
      <c r="A215" s="331"/>
      <c r="D215" s="331"/>
      <c r="E215" s="423"/>
      <c r="F215" s="331"/>
      <c r="G215" s="333"/>
      <c r="H215" s="2">
        <v>3143</v>
      </c>
      <c r="I215" s="170">
        <f t="shared" ref="I215:BB215" si="204">SUMIF($F$12:$F$469,"=3143",I$12:I$469)</f>
        <v>25021659</v>
      </c>
      <c r="J215" s="16">
        <f t="shared" si="204"/>
        <v>18496978</v>
      </c>
      <c r="K215" s="16">
        <f t="shared" si="204"/>
        <v>41900</v>
      </c>
      <c r="L215" s="16">
        <f t="shared" si="204"/>
        <v>6266141</v>
      </c>
      <c r="M215" s="16">
        <f t="shared" si="204"/>
        <v>184969</v>
      </c>
      <c r="N215" s="16">
        <f t="shared" si="204"/>
        <v>31671</v>
      </c>
      <c r="O215" s="13">
        <f t="shared" si="204"/>
        <v>39.519600000000011</v>
      </c>
      <c r="P215" s="13">
        <f t="shared" si="204"/>
        <v>37.049599999999998</v>
      </c>
      <c r="Q215" s="172">
        <f t="shared" si="204"/>
        <v>2.4700000000000002</v>
      </c>
      <c r="R215" s="170">
        <f t="shared" si="204"/>
        <v>11500</v>
      </c>
      <c r="S215" s="16">
        <f t="shared" si="204"/>
        <v>0</v>
      </c>
      <c r="T215" s="16">
        <f t="shared" si="204"/>
        <v>561977</v>
      </c>
      <c r="U215" s="16">
        <f t="shared" si="204"/>
        <v>0</v>
      </c>
      <c r="V215" s="16">
        <f t="shared" si="204"/>
        <v>0</v>
      </c>
      <c r="W215" s="16">
        <f t="shared" si="204"/>
        <v>573477</v>
      </c>
      <c r="X215" s="16">
        <f t="shared" si="204"/>
        <v>-11500</v>
      </c>
      <c r="Y215" s="16">
        <f t="shared" si="204"/>
        <v>0</v>
      </c>
      <c r="Z215" s="16">
        <f t="shared" si="204"/>
        <v>0</v>
      </c>
      <c r="AA215" s="16">
        <f t="shared" si="204"/>
        <v>-11500</v>
      </c>
      <c r="AB215" s="16">
        <f t="shared" si="204"/>
        <v>561977</v>
      </c>
      <c r="AC215" s="16">
        <f t="shared" si="204"/>
        <v>189948</v>
      </c>
      <c r="AD215" s="16">
        <f t="shared" si="204"/>
        <v>5735</v>
      </c>
      <c r="AE215" s="16">
        <f t="shared" si="204"/>
        <v>0</v>
      </c>
      <c r="AF215" s="16">
        <f t="shared" si="204"/>
        <v>0</v>
      </c>
      <c r="AG215" s="16">
        <f t="shared" si="204"/>
        <v>0</v>
      </c>
      <c r="AH215" s="16">
        <f t="shared" si="204"/>
        <v>757660</v>
      </c>
      <c r="AI215" s="13">
        <f t="shared" si="204"/>
        <v>0</v>
      </c>
      <c r="AJ215" s="13">
        <f t="shared" si="204"/>
        <v>0</v>
      </c>
      <c r="AK215" s="13">
        <f t="shared" si="204"/>
        <v>0</v>
      </c>
      <c r="AL215" s="13">
        <f t="shared" si="204"/>
        <v>1.3399999999999999</v>
      </c>
      <c r="AM215" s="13">
        <f t="shared" si="204"/>
        <v>0</v>
      </c>
      <c r="AN215" s="13">
        <f t="shared" si="204"/>
        <v>0</v>
      </c>
      <c r="AO215" s="13">
        <f t="shared" si="204"/>
        <v>0</v>
      </c>
      <c r="AP215" s="13">
        <f t="shared" si="204"/>
        <v>0</v>
      </c>
      <c r="AQ215" s="13">
        <f t="shared" si="204"/>
        <v>1.3399999999999999</v>
      </c>
      <c r="AR215" s="13">
        <f t="shared" si="204"/>
        <v>0</v>
      </c>
      <c r="AS215" s="172">
        <f t="shared" si="204"/>
        <v>1.3399999999999999</v>
      </c>
      <c r="AT215" s="170">
        <f t="shared" si="204"/>
        <v>25779319</v>
      </c>
      <c r="AU215" s="16">
        <f t="shared" si="204"/>
        <v>19070455</v>
      </c>
      <c r="AV215" s="16">
        <f t="shared" si="204"/>
        <v>30400</v>
      </c>
      <c r="AW215" s="16">
        <f t="shared" si="204"/>
        <v>6456089</v>
      </c>
      <c r="AX215" s="16">
        <f t="shared" si="204"/>
        <v>190704</v>
      </c>
      <c r="AY215" s="16">
        <f t="shared" si="204"/>
        <v>31671</v>
      </c>
      <c r="AZ215" s="13">
        <f t="shared" si="204"/>
        <v>40.859600000000015</v>
      </c>
      <c r="BA215" s="13">
        <f t="shared" si="204"/>
        <v>38.389600000000002</v>
      </c>
      <c r="BB215" s="17">
        <f t="shared" si="204"/>
        <v>2.4700000000000002</v>
      </c>
    </row>
    <row r="216" spans="1:54" s="91" customFormat="1" ht="12.95" customHeight="1" x14ac:dyDescent="0.25">
      <c r="A216" s="331"/>
      <c r="D216" s="331"/>
      <c r="E216" s="423"/>
      <c r="F216" s="331"/>
      <c r="G216" s="333"/>
      <c r="H216" s="2">
        <v>3231</v>
      </c>
      <c r="I216" s="170">
        <f t="shared" ref="I216:BB216" si="205">SUMIF($F$12:$F$469,"=3231",I$12:I$469)</f>
        <v>23049367</v>
      </c>
      <c r="J216" s="16">
        <f t="shared" si="205"/>
        <v>17068663</v>
      </c>
      <c r="K216" s="16">
        <f t="shared" si="205"/>
        <v>0</v>
      </c>
      <c r="L216" s="16">
        <f t="shared" si="205"/>
        <v>5769208</v>
      </c>
      <c r="M216" s="16">
        <f t="shared" si="205"/>
        <v>170687</v>
      </c>
      <c r="N216" s="16">
        <f t="shared" si="205"/>
        <v>40809</v>
      </c>
      <c r="O216" s="13">
        <f t="shared" si="205"/>
        <v>30.104399999999998</v>
      </c>
      <c r="P216" s="13">
        <f t="shared" si="205"/>
        <v>27.3127</v>
      </c>
      <c r="Q216" s="172">
        <f t="shared" si="205"/>
        <v>2.7917000000000001</v>
      </c>
      <c r="R216" s="170">
        <f t="shared" si="205"/>
        <v>0</v>
      </c>
      <c r="S216" s="16">
        <f t="shared" si="205"/>
        <v>0</v>
      </c>
      <c r="T216" s="16">
        <f t="shared" si="205"/>
        <v>0</v>
      </c>
      <c r="U216" s="16">
        <f t="shared" si="205"/>
        <v>0</v>
      </c>
      <c r="V216" s="16">
        <f t="shared" si="205"/>
        <v>0</v>
      </c>
      <c r="W216" s="16">
        <f t="shared" si="205"/>
        <v>0</v>
      </c>
      <c r="X216" s="16">
        <f t="shared" si="205"/>
        <v>0</v>
      </c>
      <c r="Y216" s="16">
        <f t="shared" si="205"/>
        <v>0</v>
      </c>
      <c r="Z216" s="16">
        <f t="shared" si="205"/>
        <v>0</v>
      </c>
      <c r="AA216" s="16">
        <f t="shared" si="205"/>
        <v>0</v>
      </c>
      <c r="AB216" s="16">
        <f t="shared" si="205"/>
        <v>0</v>
      </c>
      <c r="AC216" s="16">
        <f t="shared" si="205"/>
        <v>0</v>
      </c>
      <c r="AD216" s="16">
        <f t="shared" si="205"/>
        <v>0</v>
      </c>
      <c r="AE216" s="16">
        <f t="shared" si="205"/>
        <v>0</v>
      </c>
      <c r="AF216" s="16">
        <f t="shared" si="205"/>
        <v>0</v>
      </c>
      <c r="AG216" s="16">
        <f t="shared" si="205"/>
        <v>0</v>
      </c>
      <c r="AH216" s="16">
        <f t="shared" si="205"/>
        <v>0</v>
      </c>
      <c r="AI216" s="13">
        <f t="shared" si="205"/>
        <v>0</v>
      </c>
      <c r="AJ216" s="13">
        <f t="shared" si="205"/>
        <v>0</v>
      </c>
      <c r="AK216" s="13">
        <f t="shared" si="205"/>
        <v>0</v>
      </c>
      <c r="AL216" s="13">
        <f t="shared" si="205"/>
        <v>0</v>
      </c>
      <c r="AM216" s="13">
        <f t="shared" si="205"/>
        <v>0</v>
      </c>
      <c r="AN216" s="13">
        <f t="shared" si="205"/>
        <v>0</v>
      </c>
      <c r="AO216" s="13">
        <f t="shared" si="205"/>
        <v>0</v>
      </c>
      <c r="AP216" s="13">
        <f t="shared" si="205"/>
        <v>0</v>
      </c>
      <c r="AQ216" s="13">
        <f t="shared" si="205"/>
        <v>0</v>
      </c>
      <c r="AR216" s="13">
        <f t="shared" si="205"/>
        <v>0</v>
      </c>
      <c r="AS216" s="172">
        <f t="shared" si="205"/>
        <v>0</v>
      </c>
      <c r="AT216" s="170">
        <f t="shared" si="205"/>
        <v>23049367</v>
      </c>
      <c r="AU216" s="16">
        <f t="shared" si="205"/>
        <v>17068663</v>
      </c>
      <c r="AV216" s="16">
        <f t="shared" si="205"/>
        <v>0</v>
      </c>
      <c r="AW216" s="16">
        <f t="shared" si="205"/>
        <v>5769208</v>
      </c>
      <c r="AX216" s="16">
        <f t="shared" si="205"/>
        <v>170687</v>
      </c>
      <c r="AY216" s="16">
        <f t="shared" si="205"/>
        <v>40809</v>
      </c>
      <c r="AZ216" s="13">
        <f t="shared" si="205"/>
        <v>30.104399999999998</v>
      </c>
      <c r="BA216" s="13">
        <f t="shared" si="205"/>
        <v>27.3127</v>
      </c>
      <c r="BB216" s="17">
        <f t="shared" si="205"/>
        <v>2.7917000000000001</v>
      </c>
    </row>
    <row r="217" spans="1:54" s="91" customFormat="1" ht="12.95" customHeight="1" thickBot="1" x14ac:dyDescent="0.3">
      <c r="A217" s="331"/>
      <c r="D217" s="331"/>
      <c r="E217" s="423"/>
      <c r="F217" s="331"/>
      <c r="G217" s="333"/>
      <c r="H217" s="154">
        <v>3233</v>
      </c>
      <c r="I217" s="173">
        <f t="shared" ref="I217:BB217" si="206">SUMIF($F$12:$F$469,"=3233",I$12:I$469)</f>
        <v>4179277</v>
      </c>
      <c r="J217" s="174">
        <f t="shared" si="206"/>
        <v>3095504</v>
      </c>
      <c r="K217" s="174">
        <f t="shared" si="206"/>
        <v>0</v>
      </c>
      <c r="L217" s="174">
        <f t="shared" si="206"/>
        <v>1046280</v>
      </c>
      <c r="M217" s="174">
        <f t="shared" si="206"/>
        <v>30955</v>
      </c>
      <c r="N217" s="174">
        <f t="shared" si="206"/>
        <v>6538</v>
      </c>
      <c r="O217" s="175">
        <f t="shared" si="206"/>
        <v>7.1499999999999995</v>
      </c>
      <c r="P217" s="175">
        <f t="shared" si="206"/>
        <v>4.2699999999999996</v>
      </c>
      <c r="Q217" s="178">
        <f t="shared" si="206"/>
        <v>2.88</v>
      </c>
      <c r="R217" s="173">
        <f t="shared" si="206"/>
        <v>-120000</v>
      </c>
      <c r="S217" s="174">
        <f t="shared" si="206"/>
        <v>0</v>
      </c>
      <c r="T217" s="174">
        <f t="shared" si="206"/>
        <v>0</v>
      </c>
      <c r="U217" s="174">
        <f t="shared" si="206"/>
        <v>0</v>
      </c>
      <c r="V217" s="174">
        <f t="shared" si="206"/>
        <v>0</v>
      </c>
      <c r="W217" s="174">
        <f t="shared" si="206"/>
        <v>-120000</v>
      </c>
      <c r="X217" s="174">
        <f t="shared" si="206"/>
        <v>120000</v>
      </c>
      <c r="Y217" s="174">
        <f t="shared" si="206"/>
        <v>0</v>
      </c>
      <c r="Z217" s="174">
        <f t="shared" si="206"/>
        <v>0</v>
      </c>
      <c r="AA217" s="174">
        <f t="shared" si="206"/>
        <v>120000</v>
      </c>
      <c r="AB217" s="174">
        <f t="shared" si="206"/>
        <v>0</v>
      </c>
      <c r="AC217" s="174">
        <f t="shared" si="206"/>
        <v>0</v>
      </c>
      <c r="AD217" s="174">
        <f t="shared" si="206"/>
        <v>-1200</v>
      </c>
      <c r="AE217" s="174">
        <f t="shared" si="206"/>
        <v>0</v>
      </c>
      <c r="AF217" s="174">
        <f t="shared" si="206"/>
        <v>0</v>
      </c>
      <c r="AG217" s="174">
        <f t="shared" si="206"/>
        <v>0</v>
      </c>
      <c r="AH217" s="174">
        <f t="shared" si="206"/>
        <v>-1200</v>
      </c>
      <c r="AI217" s="175">
        <f t="shared" si="206"/>
        <v>-0.23</v>
      </c>
      <c r="AJ217" s="175">
        <f t="shared" si="206"/>
        <v>0</v>
      </c>
      <c r="AK217" s="175">
        <f t="shared" si="206"/>
        <v>0</v>
      </c>
      <c r="AL217" s="175">
        <f t="shared" si="206"/>
        <v>0</v>
      </c>
      <c r="AM217" s="175">
        <f t="shared" si="206"/>
        <v>0</v>
      </c>
      <c r="AN217" s="175">
        <f t="shared" si="206"/>
        <v>0</v>
      </c>
      <c r="AO217" s="175">
        <f t="shared" si="206"/>
        <v>0</v>
      </c>
      <c r="AP217" s="175">
        <f t="shared" si="206"/>
        <v>0</v>
      </c>
      <c r="AQ217" s="175">
        <f t="shared" si="206"/>
        <v>-0.23</v>
      </c>
      <c r="AR217" s="175">
        <f t="shared" si="206"/>
        <v>0</v>
      </c>
      <c r="AS217" s="178">
        <f t="shared" si="206"/>
        <v>-0.23</v>
      </c>
      <c r="AT217" s="173">
        <f t="shared" si="206"/>
        <v>4178077</v>
      </c>
      <c r="AU217" s="174">
        <f t="shared" si="206"/>
        <v>2975504</v>
      </c>
      <c r="AV217" s="174">
        <f t="shared" si="206"/>
        <v>120000</v>
      </c>
      <c r="AW217" s="174">
        <f t="shared" si="206"/>
        <v>1046280</v>
      </c>
      <c r="AX217" s="174">
        <f t="shared" si="206"/>
        <v>29755</v>
      </c>
      <c r="AY217" s="174">
        <f t="shared" si="206"/>
        <v>6538</v>
      </c>
      <c r="AZ217" s="175">
        <f t="shared" si="206"/>
        <v>6.919999999999999</v>
      </c>
      <c r="BA217" s="175">
        <f t="shared" si="206"/>
        <v>4.0399999999999991</v>
      </c>
      <c r="BB217" s="176">
        <f t="shared" si="206"/>
        <v>2.88</v>
      </c>
    </row>
    <row r="218" spans="1:54" s="334" customFormat="1" x14ac:dyDescent="0.25">
      <c r="A218" s="421"/>
      <c r="B218" s="270"/>
      <c r="C218" s="270"/>
      <c r="D218" s="270"/>
      <c r="E218" s="270"/>
      <c r="F218" s="270"/>
      <c r="G218" s="270"/>
      <c r="H218" s="422"/>
      <c r="O218" s="335"/>
      <c r="P218" s="335"/>
      <c r="Q218" s="335"/>
      <c r="AI218" s="335"/>
      <c r="AJ218" s="335"/>
      <c r="AK218" s="335"/>
      <c r="AL218" s="335"/>
      <c r="AM218" s="335"/>
      <c r="AN218" s="335"/>
      <c r="AO218" s="335"/>
      <c r="AP218" s="335"/>
      <c r="AQ218" s="335"/>
      <c r="AR218" s="335"/>
      <c r="AS218" s="335"/>
      <c r="AZ218" s="335"/>
      <c r="BA218" s="335"/>
      <c r="BB218" s="335"/>
    </row>
    <row r="219" spans="1:54" s="334" customFormat="1" x14ac:dyDescent="0.25">
      <c r="A219" s="421"/>
      <c r="B219" s="270"/>
      <c r="C219" s="270"/>
      <c r="D219" s="270"/>
      <c r="E219" s="270"/>
      <c r="F219" s="329"/>
      <c r="G219" s="270"/>
      <c r="H219" s="422"/>
      <c r="O219" s="335"/>
      <c r="P219" s="335"/>
      <c r="Q219" s="335"/>
      <c r="AI219" s="335"/>
      <c r="AJ219" s="335"/>
      <c r="AK219" s="335"/>
      <c r="AL219" s="335"/>
      <c r="AM219" s="335"/>
      <c r="AN219" s="335"/>
      <c r="AO219" s="335"/>
      <c r="AP219" s="335"/>
      <c r="AQ219" s="335"/>
      <c r="AR219" s="335"/>
      <c r="AS219" s="335"/>
      <c r="AZ219" s="335"/>
      <c r="BA219" s="335"/>
      <c r="BB219" s="335"/>
    </row>
    <row r="220" spans="1:54" s="334" customFormat="1" x14ac:dyDescent="0.25">
      <c r="A220" s="421"/>
      <c r="B220" s="270"/>
      <c r="C220" s="270"/>
      <c r="D220" s="270"/>
      <c r="E220" s="270"/>
      <c r="F220" s="329"/>
      <c r="G220" s="270"/>
      <c r="H220" s="422"/>
      <c r="O220" s="335"/>
      <c r="P220" s="335"/>
      <c r="Q220" s="335"/>
      <c r="AI220" s="335"/>
      <c r="AJ220" s="335"/>
      <c r="AK220" s="335"/>
      <c r="AL220" s="335"/>
      <c r="AM220" s="335"/>
      <c r="AN220" s="335"/>
      <c r="AO220" s="335"/>
      <c r="AP220" s="335"/>
      <c r="AQ220" s="335"/>
      <c r="AR220" s="335"/>
      <c r="AS220" s="335"/>
      <c r="AZ220" s="335"/>
      <c r="BA220" s="335"/>
      <c r="BB220" s="335"/>
    </row>
    <row r="221" spans="1:54" s="334" customFormat="1" x14ac:dyDescent="0.25">
      <c r="A221" s="421"/>
      <c r="B221" s="270"/>
      <c r="C221" s="270"/>
      <c r="D221" s="270"/>
      <c r="E221" s="270"/>
      <c r="F221" s="329"/>
      <c r="G221" s="270"/>
      <c r="H221" s="422"/>
      <c r="O221" s="335"/>
      <c r="P221" s="335"/>
      <c r="Q221" s="335"/>
      <c r="AI221" s="335"/>
      <c r="AJ221" s="335"/>
      <c r="AK221" s="335"/>
      <c r="AL221" s="335"/>
      <c r="AM221" s="335"/>
      <c r="AN221" s="335"/>
      <c r="AO221" s="335"/>
      <c r="AP221" s="335"/>
      <c r="AQ221" s="335"/>
      <c r="AR221" s="335"/>
      <c r="AS221" s="335"/>
      <c r="AZ221" s="335"/>
      <c r="BA221" s="335"/>
      <c r="BB221" s="335"/>
    </row>
    <row r="222" spans="1:54" s="334" customFormat="1" x14ac:dyDescent="0.25">
      <c r="A222" s="421"/>
      <c r="B222" s="270"/>
      <c r="C222" s="270"/>
      <c r="D222" s="270"/>
      <c r="E222" s="270"/>
      <c r="F222" s="329"/>
      <c r="G222" s="270"/>
      <c r="H222" s="422"/>
      <c r="P222" s="335"/>
      <c r="Q222" s="335"/>
      <c r="AI222" s="335"/>
      <c r="AJ222" s="335"/>
      <c r="AK222" s="335"/>
      <c r="AL222" s="335"/>
      <c r="AM222" s="335"/>
      <c r="AN222" s="335"/>
      <c r="AO222" s="335"/>
      <c r="AP222" s="335"/>
      <c r="AQ222" s="335"/>
      <c r="AR222" s="335"/>
      <c r="AS222" s="335"/>
      <c r="AZ222" s="335"/>
      <c r="BA222" s="335"/>
      <c r="BB222" s="335"/>
    </row>
    <row r="223" spans="1:54" s="334" customFormat="1" x14ac:dyDescent="0.25">
      <c r="A223" s="421"/>
      <c r="B223" s="270"/>
      <c r="C223" s="270"/>
      <c r="D223" s="270"/>
      <c r="E223" s="270"/>
      <c r="F223" s="329"/>
      <c r="G223" s="270"/>
      <c r="H223" s="422"/>
      <c r="O223" s="335"/>
      <c r="P223" s="335"/>
      <c r="Q223" s="335"/>
      <c r="AI223" s="335"/>
      <c r="AJ223" s="335"/>
      <c r="AK223" s="335"/>
      <c r="AL223" s="335"/>
      <c r="AM223" s="335"/>
      <c r="AN223" s="335"/>
      <c r="AO223" s="335"/>
      <c r="AP223" s="335"/>
      <c r="AQ223" s="335"/>
      <c r="AR223" s="335"/>
      <c r="AS223" s="335"/>
      <c r="AZ223" s="335"/>
      <c r="BA223" s="335"/>
      <c r="BB223" s="335"/>
    </row>
    <row r="224" spans="1:54" s="334" customFormat="1" x14ac:dyDescent="0.25">
      <c r="A224" s="421"/>
      <c r="B224" s="270"/>
      <c r="C224" s="270"/>
      <c r="D224" s="270"/>
      <c r="E224" s="270"/>
      <c r="F224" s="329"/>
      <c r="G224" s="270"/>
      <c r="H224" s="422"/>
      <c r="O224" s="335"/>
      <c r="P224" s="335"/>
      <c r="Q224" s="335"/>
      <c r="AI224" s="335"/>
      <c r="AJ224" s="335"/>
      <c r="AK224" s="335"/>
      <c r="AL224" s="335"/>
      <c r="AM224" s="335"/>
      <c r="AN224" s="335"/>
      <c r="AO224" s="335"/>
      <c r="AP224" s="335"/>
      <c r="AQ224" s="335"/>
      <c r="AR224" s="335"/>
      <c r="AS224" s="335"/>
      <c r="AZ224" s="335"/>
      <c r="BA224" s="335"/>
      <c r="BB224" s="335"/>
    </row>
  </sheetData>
  <mergeCells count="26"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  <mergeCell ref="AL8:AM8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AU59"/>
  <sheetViews>
    <sheetView workbookViewId="0">
      <pane xSplit="1" ySplit="12" topLeftCell="B16" activePane="bottomRight" state="frozen"/>
      <selection sqref="A1:XFD1048576"/>
      <selection pane="topRight" sqref="A1:XFD1048576"/>
      <selection pane="bottomLeft" sqref="A1:XFD1048576"/>
      <selection pane="bottomRight" activeCell="BA19" sqref="BA19"/>
    </sheetView>
  </sheetViews>
  <sheetFormatPr defaultRowHeight="12.75" x14ac:dyDescent="0.2"/>
  <cols>
    <col min="1" max="1" width="7.85546875" style="21" customWidth="1"/>
    <col min="2" max="2" width="12.28515625" style="8" customWidth="1"/>
    <col min="3" max="3" width="11.85546875" style="8" customWidth="1"/>
    <col min="4" max="4" width="10.42578125" style="8" customWidth="1"/>
    <col min="5" max="7" width="11.85546875" style="8" customWidth="1"/>
    <col min="8" max="8" width="11.28515625" style="7" customWidth="1"/>
    <col min="9" max="10" width="10" style="7" customWidth="1"/>
    <col min="11" max="12" width="9.5703125" style="8" customWidth="1"/>
    <col min="13" max="13" width="11" style="8" customWidth="1"/>
    <col min="14" max="14" width="9.5703125" style="8" customWidth="1"/>
    <col min="15" max="15" width="9.7109375" style="15" customWidth="1"/>
    <col min="16" max="16" width="9.5703125" style="8" customWidth="1"/>
    <col min="17" max="18" width="9.7109375" style="8" customWidth="1"/>
    <col min="19" max="19" width="9.5703125" style="8" customWidth="1"/>
    <col min="20" max="20" width="9.140625" style="8" customWidth="1"/>
    <col min="21" max="21" width="9.7109375" style="8" customWidth="1"/>
    <col min="22" max="23" width="9.140625" style="8" customWidth="1"/>
    <col min="24" max="24" width="9.85546875" style="8" customWidth="1"/>
    <col min="25" max="25" width="9.140625" style="8" customWidth="1"/>
    <col min="26" max="26" width="9.5703125" style="8" customWidth="1"/>
    <col min="27" max="27" width="10.140625" style="8" customWidth="1"/>
    <col min="28" max="31" width="9.140625" style="7" customWidth="1"/>
    <col min="32" max="32" width="8.7109375" style="7" customWidth="1"/>
    <col min="33" max="38" width="9.140625" style="7" customWidth="1"/>
    <col min="39" max="40" width="11.7109375" style="8" bestFit="1" customWidth="1"/>
    <col min="41" max="41" width="10.85546875" style="8" bestFit="1" customWidth="1"/>
    <col min="42" max="42" width="12.42578125" style="8" bestFit="1" customWidth="1"/>
    <col min="43" max="44" width="10.85546875" style="8" bestFit="1" customWidth="1"/>
    <col min="45" max="45" width="11.85546875" style="7" customWidth="1"/>
    <col min="46" max="47" width="10.85546875" style="7" bestFit="1" customWidth="1"/>
    <col min="279" max="279" width="7.42578125" customWidth="1"/>
    <col min="280" max="281" width="10.85546875" bestFit="1" customWidth="1"/>
    <col min="282" max="283" width="10.85546875" customWidth="1"/>
    <col min="284" max="288" width="10" customWidth="1"/>
    <col min="292" max="293" width="10.85546875" bestFit="1" customWidth="1"/>
    <col min="294" max="294" width="10" bestFit="1" customWidth="1"/>
    <col min="295" max="296" width="9.28515625" bestFit="1" customWidth="1"/>
    <col min="535" max="535" width="7.42578125" customWidth="1"/>
    <col min="536" max="537" width="10.85546875" bestFit="1" customWidth="1"/>
    <col min="538" max="539" width="10.85546875" customWidth="1"/>
    <col min="540" max="544" width="10" customWidth="1"/>
    <col min="548" max="549" width="10.85546875" bestFit="1" customWidth="1"/>
    <col min="550" max="550" width="10" bestFit="1" customWidth="1"/>
    <col min="551" max="552" width="9.28515625" bestFit="1" customWidth="1"/>
    <col min="791" max="791" width="7.42578125" customWidth="1"/>
    <col min="792" max="793" width="10.85546875" bestFit="1" customWidth="1"/>
    <col min="794" max="795" width="10.85546875" customWidth="1"/>
    <col min="796" max="800" width="10" customWidth="1"/>
    <col min="804" max="805" width="10.85546875" bestFit="1" customWidth="1"/>
    <col min="806" max="806" width="10" bestFit="1" customWidth="1"/>
    <col min="807" max="808" width="9.28515625" bestFit="1" customWidth="1"/>
    <col min="1047" max="1047" width="7.42578125" customWidth="1"/>
    <col min="1048" max="1049" width="10.85546875" bestFit="1" customWidth="1"/>
    <col min="1050" max="1051" width="10.85546875" customWidth="1"/>
    <col min="1052" max="1056" width="10" customWidth="1"/>
    <col min="1060" max="1061" width="10.85546875" bestFit="1" customWidth="1"/>
    <col min="1062" max="1062" width="10" bestFit="1" customWidth="1"/>
    <col min="1063" max="1064" width="9.28515625" bestFit="1" customWidth="1"/>
    <col min="1303" max="1303" width="7.42578125" customWidth="1"/>
    <col min="1304" max="1305" width="10.85546875" bestFit="1" customWidth="1"/>
    <col min="1306" max="1307" width="10.85546875" customWidth="1"/>
    <col min="1308" max="1312" width="10" customWidth="1"/>
    <col min="1316" max="1317" width="10.85546875" bestFit="1" customWidth="1"/>
    <col min="1318" max="1318" width="10" bestFit="1" customWidth="1"/>
    <col min="1319" max="1320" width="9.28515625" bestFit="1" customWidth="1"/>
    <col min="1559" max="1559" width="7.42578125" customWidth="1"/>
    <col min="1560" max="1561" width="10.85546875" bestFit="1" customWidth="1"/>
    <col min="1562" max="1563" width="10.85546875" customWidth="1"/>
    <col min="1564" max="1568" width="10" customWidth="1"/>
    <col min="1572" max="1573" width="10.85546875" bestFit="1" customWidth="1"/>
    <col min="1574" max="1574" width="10" bestFit="1" customWidth="1"/>
    <col min="1575" max="1576" width="9.28515625" bestFit="1" customWidth="1"/>
    <col min="1815" max="1815" width="7.42578125" customWidth="1"/>
    <col min="1816" max="1817" width="10.85546875" bestFit="1" customWidth="1"/>
    <col min="1818" max="1819" width="10.85546875" customWidth="1"/>
    <col min="1820" max="1824" width="10" customWidth="1"/>
    <col min="1828" max="1829" width="10.85546875" bestFit="1" customWidth="1"/>
    <col min="1830" max="1830" width="10" bestFit="1" customWidth="1"/>
    <col min="1831" max="1832" width="9.28515625" bestFit="1" customWidth="1"/>
    <col min="2071" max="2071" width="7.42578125" customWidth="1"/>
    <col min="2072" max="2073" width="10.85546875" bestFit="1" customWidth="1"/>
    <col min="2074" max="2075" width="10.85546875" customWidth="1"/>
    <col min="2076" max="2080" width="10" customWidth="1"/>
    <col min="2084" max="2085" width="10.85546875" bestFit="1" customWidth="1"/>
    <col min="2086" max="2086" width="10" bestFit="1" customWidth="1"/>
    <col min="2087" max="2088" width="9.28515625" bestFit="1" customWidth="1"/>
    <col min="2327" max="2327" width="7.42578125" customWidth="1"/>
    <col min="2328" max="2329" width="10.85546875" bestFit="1" customWidth="1"/>
    <col min="2330" max="2331" width="10.85546875" customWidth="1"/>
    <col min="2332" max="2336" width="10" customWidth="1"/>
    <col min="2340" max="2341" width="10.85546875" bestFit="1" customWidth="1"/>
    <col min="2342" max="2342" width="10" bestFit="1" customWidth="1"/>
    <col min="2343" max="2344" width="9.28515625" bestFit="1" customWidth="1"/>
    <col min="2583" max="2583" width="7.42578125" customWidth="1"/>
    <col min="2584" max="2585" width="10.85546875" bestFit="1" customWidth="1"/>
    <col min="2586" max="2587" width="10.85546875" customWidth="1"/>
    <col min="2588" max="2592" width="10" customWidth="1"/>
    <col min="2596" max="2597" width="10.85546875" bestFit="1" customWidth="1"/>
    <col min="2598" max="2598" width="10" bestFit="1" customWidth="1"/>
    <col min="2599" max="2600" width="9.28515625" bestFit="1" customWidth="1"/>
    <col min="2839" max="2839" width="7.42578125" customWidth="1"/>
    <col min="2840" max="2841" width="10.85546875" bestFit="1" customWidth="1"/>
    <col min="2842" max="2843" width="10.85546875" customWidth="1"/>
    <col min="2844" max="2848" width="10" customWidth="1"/>
    <col min="2852" max="2853" width="10.85546875" bestFit="1" customWidth="1"/>
    <col min="2854" max="2854" width="10" bestFit="1" customWidth="1"/>
    <col min="2855" max="2856" width="9.28515625" bestFit="1" customWidth="1"/>
    <col min="3095" max="3095" width="7.42578125" customWidth="1"/>
    <col min="3096" max="3097" width="10.85546875" bestFit="1" customWidth="1"/>
    <col min="3098" max="3099" width="10.85546875" customWidth="1"/>
    <col min="3100" max="3104" width="10" customWidth="1"/>
    <col min="3108" max="3109" width="10.85546875" bestFit="1" customWidth="1"/>
    <col min="3110" max="3110" width="10" bestFit="1" customWidth="1"/>
    <col min="3111" max="3112" width="9.28515625" bestFit="1" customWidth="1"/>
    <col min="3351" max="3351" width="7.42578125" customWidth="1"/>
    <col min="3352" max="3353" width="10.85546875" bestFit="1" customWidth="1"/>
    <col min="3354" max="3355" width="10.85546875" customWidth="1"/>
    <col min="3356" max="3360" width="10" customWidth="1"/>
    <col min="3364" max="3365" width="10.85546875" bestFit="1" customWidth="1"/>
    <col min="3366" max="3366" width="10" bestFit="1" customWidth="1"/>
    <col min="3367" max="3368" width="9.28515625" bestFit="1" customWidth="1"/>
    <col min="3607" max="3607" width="7.42578125" customWidth="1"/>
    <col min="3608" max="3609" width="10.85546875" bestFit="1" customWidth="1"/>
    <col min="3610" max="3611" width="10.85546875" customWidth="1"/>
    <col min="3612" max="3616" width="10" customWidth="1"/>
    <col min="3620" max="3621" width="10.85546875" bestFit="1" customWidth="1"/>
    <col min="3622" max="3622" width="10" bestFit="1" customWidth="1"/>
    <col min="3623" max="3624" width="9.28515625" bestFit="1" customWidth="1"/>
    <col min="3863" max="3863" width="7.42578125" customWidth="1"/>
    <col min="3864" max="3865" width="10.85546875" bestFit="1" customWidth="1"/>
    <col min="3866" max="3867" width="10.85546875" customWidth="1"/>
    <col min="3868" max="3872" width="10" customWidth="1"/>
    <col min="3876" max="3877" width="10.85546875" bestFit="1" customWidth="1"/>
    <col min="3878" max="3878" width="10" bestFit="1" customWidth="1"/>
    <col min="3879" max="3880" width="9.28515625" bestFit="1" customWidth="1"/>
    <col min="4119" max="4119" width="7.42578125" customWidth="1"/>
    <col min="4120" max="4121" width="10.85546875" bestFit="1" customWidth="1"/>
    <col min="4122" max="4123" width="10.85546875" customWidth="1"/>
    <col min="4124" max="4128" width="10" customWidth="1"/>
    <col min="4132" max="4133" width="10.85546875" bestFit="1" customWidth="1"/>
    <col min="4134" max="4134" width="10" bestFit="1" customWidth="1"/>
    <col min="4135" max="4136" width="9.28515625" bestFit="1" customWidth="1"/>
    <col min="4375" max="4375" width="7.42578125" customWidth="1"/>
    <col min="4376" max="4377" width="10.85546875" bestFit="1" customWidth="1"/>
    <col min="4378" max="4379" width="10.85546875" customWidth="1"/>
    <col min="4380" max="4384" width="10" customWidth="1"/>
    <col min="4388" max="4389" width="10.85546875" bestFit="1" customWidth="1"/>
    <col min="4390" max="4390" width="10" bestFit="1" customWidth="1"/>
    <col min="4391" max="4392" width="9.28515625" bestFit="1" customWidth="1"/>
    <col min="4631" max="4631" width="7.42578125" customWidth="1"/>
    <col min="4632" max="4633" width="10.85546875" bestFit="1" customWidth="1"/>
    <col min="4634" max="4635" width="10.85546875" customWidth="1"/>
    <col min="4636" max="4640" width="10" customWidth="1"/>
    <col min="4644" max="4645" width="10.85546875" bestFit="1" customWidth="1"/>
    <col min="4646" max="4646" width="10" bestFit="1" customWidth="1"/>
    <col min="4647" max="4648" width="9.28515625" bestFit="1" customWidth="1"/>
    <col min="4887" max="4887" width="7.42578125" customWidth="1"/>
    <col min="4888" max="4889" width="10.85546875" bestFit="1" customWidth="1"/>
    <col min="4890" max="4891" width="10.85546875" customWidth="1"/>
    <col min="4892" max="4896" width="10" customWidth="1"/>
    <col min="4900" max="4901" width="10.85546875" bestFit="1" customWidth="1"/>
    <col min="4902" max="4902" width="10" bestFit="1" customWidth="1"/>
    <col min="4903" max="4904" width="9.28515625" bestFit="1" customWidth="1"/>
    <col min="5143" max="5143" width="7.42578125" customWidth="1"/>
    <col min="5144" max="5145" width="10.85546875" bestFit="1" customWidth="1"/>
    <col min="5146" max="5147" width="10.85546875" customWidth="1"/>
    <col min="5148" max="5152" width="10" customWidth="1"/>
    <col min="5156" max="5157" width="10.85546875" bestFit="1" customWidth="1"/>
    <col min="5158" max="5158" width="10" bestFit="1" customWidth="1"/>
    <col min="5159" max="5160" width="9.28515625" bestFit="1" customWidth="1"/>
    <col min="5399" max="5399" width="7.42578125" customWidth="1"/>
    <col min="5400" max="5401" width="10.85546875" bestFit="1" customWidth="1"/>
    <col min="5402" max="5403" width="10.85546875" customWidth="1"/>
    <col min="5404" max="5408" width="10" customWidth="1"/>
    <col min="5412" max="5413" width="10.85546875" bestFit="1" customWidth="1"/>
    <col min="5414" max="5414" width="10" bestFit="1" customWidth="1"/>
    <col min="5415" max="5416" width="9.28515625" bestFit="1" customWidth="1"/>
    <col min="5655" max="5655" width="7.42578125" customWidth="1"/>
    <col min="5656" max="5657" width="10.85546875" bestFit="1" customWidth="1"/>
    <col min="5658" max="5659" width="10.85546875" customWidth="1"/>
    <col min="5660" max="5664" width="10" customWidth="1"/>
    <col min="5668" max="5669" width="10.85546875" bestFit="1" customWidth="1"/>
    <col min="5670" max="5670" width="10" bestFit="1" customWidth="1"/>
    <col min="5671" max="5672" width="9.28515625" bestFit="1" customWidth="1"/>
    <col min="5911" max="5911" width="7.42578125" customWidth="1"/>
    <col min="5912" max="5913" width="10.85546875" bestFit="1" customWidth="1"/>
    <col min="5914" max="5915" width="10.85546875" customWidth="1"/>
    <col min="5916" max="5920" width="10" customWidth="1"/>
    <col min="5924" max="5925" width="10.85546875" bestFit="1" customWidth="1"/>
    <col min="5926" max="5926" width="10" bestFit="1" customWidth="1"/>
    <col min="5927" max="5928" width="9.28515625" bestFit="1" customWidth="1"/>
    <col min="6167" max="6167" width="7.42578125" customWidth="1"/>
    <col min="6168" max="6169" width="10.85546875" bestFit="1" customWidth="1"/>
    <col min="6170" max="6171" width="10.85546875" customWidth="1"/>
    <col min="6172" max="6176" width="10" customWidth="1"/>
    <col min="6180" max="6181" width="10.85546875" bestFit="1" customWidth="1"/>
    <col min="6182" max="6182" width="10" bestFit="1" customWidth="1"/>
    <col min="6183" max="6184" width="9.28515625" bestFit="1" customWidth="1"/>
    <col min="6423" max="6423" width="7.42578125" customWidth="1"/>
    <col min="6424" max="6425" width="10.85546875" bestFit="1" customWidth="1"/>
    <col min="6426" max="6427" width="10.85546875" customWidth="1"/>
    <col min="6428" max="6432" width="10" customWidth="1"/>
    <col min="6436" max="6437" width="10.85546875" bestFit="1" customWidth="1"/>
    <col min="6438" max="6438" width="10" bestFit="1" customWidth="1"/>
    <col min="6439" max="6440" width="9.28515625" bestFit="1" customWidth="1"/>
    <col min="6679" max="6679" width="7.42578125" customWidth="1"/>
    <col min="6680" max="6681" width="10.85546875" bestFit="1" customWidth="1"/>
    <col min="6682" max="6683" width="10.85546875" customWidth="1"/>
    <col min="6684" max="6688" width="10" customWidth="1"/>
    <col min="6692" max="6693" width="10.85546875" bestFit="1" customWidth="1"/>
    <col min="6694" max="6694" width="10" bestFit="1" customWidth="1"/>
    <col min="6695" max="6696" width="9.28515625" bestFit="1" customWidth="1"/>
    <col min="6935" max="6935" width="7.42578125" customWidth="1"/>
    <col min="6936" max="6937" width="10.85546875" bestFit="1" customWidth="1"/>
    <col min="6938" max="6939" width="10.85546875" customWidth="1"/>
    <col min="6940" max="6944" width="10" customWidth="1"/>
    <col min="6948" max="6949" width="10.85546875" bestFit="1" customWidth="1"/>
    <col min="6950" max="6950" width="10" bestFit="1" customWidth="1"/>
    <col min="6951" max="6952" width="9.28515625" bestFit="1" customWidth="1"/>
    <col min="7191" max="7191" width="7.42578125" customWidth="1"/>
    <col min="7192" max="7193" width="10.85546875" bestFit="1" customWidth="1"/>
    <col min="7194" max="7195" width="10.85546875" customWidth="1"/>
    <col min="7196" max="7200" width="10" customWidth="1"/>
    <col min="7204" max="7205" width="10.85546875" bestFit="1" customWidth="1"/>
    <col min="7206" max="7206" width="10" bestFit="1" customWidth="1"/>
    <col min="7207" max="7208" width="9.28515625" bestFit="1" customWidth="1"/>
    <col min="7447" max="7447" width="7.42578125" customWidth="1"/>
    <col min="7448" max="7449" width="10.85546875" bestFit="1" customWidth="1"/>
    <col min="7450" max="7451" width="10.85546875" customWidth="1"/>
    <col min="7452" max="7456" width="10" customWidth="1"/>
    <col min="7460" max="7461" width="10.85546875" bestFit="1" customWidth="1"/>
    <col min="7462" max="7462" width="10" bestFit="1" customWidth="1"/>
    <col min="7463" max="7464" width="9.28515625" bestFit="1" customWidth="1"/>
    <col min="7703" max="7703" width="7.42578125" customWidth="1"/>
    <col min="7704" max="7705" width="10.85546875" bestFit="1" customWidth="1"/>
    <col min="7706" max="7707" width="10.85546875" customWidth="1"/>
    <col min="7708" max="7712" width="10" customWidth="1"/>
    <col min="7716" max="7717" width="10.85546875" bestFit="1" customWidth="1"/>
    <col min="7718" max="7718" width="10" bestFit="1" customWidth="1"/>
    <col min="7719" max="7720" width="9.28515625" bestFit="1" customWidth="1"/>
    <col min="7959" max="7959" width="7.42578125" customWidth="1"/>
    <col min="7960" max="7961" width="10.85546875" bestFit="1" customWidth="1"/>
    <col min="7962" max="7963" width="10.85546875" customWidth="1"/>
    <col min="7964" max="7968" width="10" customWidth="1"/>
    <col min="7972" max="7973" width="10.85546875" bestFit="1" customWidth="1"/>
    <col min="7974" max="7974" width="10" bestFit="1" customWidth="1"/>
    <col min="7975" max="7976" width="9.28515625" bestFit="1" customWidth="1"/>
    <col min="8215" max="8215" width="7.42578125" customWidth="1"/>
    <col min="8216" max="8217" width="10.85546875" bestFit="1" customWidth="1"/>
    <col min="8218" max="8219" width="10.85546875" customWidth="1"/>
    <col min="8220" max="8224" width="10" customWidth="1"/>
    <col min="8228" max="8229" width="10.85546875" bestFit="1" customWidth="1"/>
    <col min="8230" max="8230" width="10" bestFit="1" customWidth="1"/>
    <col min="8231" max="8232" width="9.28515625" bestFit="1" customWidth="1"/>
    <col min="8471" max="8471" width="7.42578125" customWidth="1"/>
    <col min="8472" max="8473" width="10.85546875" bestFit="1" customWidth="1"/>
    <col min="8474" max="8475" width="10.85546875" customWidth="1"/>
    <col min="8476" max="8480" width="10" customWidth="1"/>
    <col min="8484" max="8485" width="10.85546875" bestFit="1" customWidth="1"/>
    <col min="8486" max="8486" width="10" bestFit="1" customWidth="1"/>
    <col min="8487" max="8488" width="9.28515625" bestFit="1" customWidth="1"/>
    <col min="8727" max="8727" width="7.42578125" customWidth="1"/>
    <col min="8728" max="8729" width="10.85546875" bestFit="1" customWidth="1"/>
    <col min="8730" max="8731" width="10.85546875" customWidth="1"/>
    <col min="8732" max="8736" width="10" customWidth="1"/>
    <col min="8740" max="8741" width="10.85546875" bestFit="1" customWidth="1"/>
    <col min="8742" max="8742" width="10" bestFit="1" customWidth="1"/>
    <col min="8743" max="8744" width="9.28515625" bestFit="1" customWidth="1"/>
    <col min="8983" max="8983" width="7.42578125" customWidth="1"/>
    <col min="8984" max="8985" width="10.85546875" bestFit="1" customWidth="1"/>
    <col min="8986" max="8987" width="10.85546875" customWidth="1"/>
    <col min="8988" max="8992" width="10" customWidth="1"/>
    <col min="8996" max="8997" width="10.85546875" bestFit="1" customWidth="1"/>
    <col min="8998" max="8998" width="10" bestFit="1" customWidth="1"/>
    <col min="8999" max="9000" width="9.28515625" bestFit="1" customWidth="1"/>
    <col min="9239" max="9239" width="7.42578125" customWidth="1"/>
    <col min="9240" max="9241" width="10.85546875" bestFit="1" customWidth="1"/>
    <col min="9242" max="9243" width="10.85546875" customWidth="1"/>
    <col min="9244" max="9248" width="10" customWidth="1"/>
    <col min="9252" max="9253" width="10.85546875" bestFit="1" customWidth="1"/>
    <col min="9254" max="9254" width="10" bestFit="1" customWidth="1"/>
    <col min="9255" max="9256" width="9.28515625" bestFit="1" customWidth="1"/>
    <col min="9495" max="9495" width="7.42578125" customWidth="1"/>
    <col min="9496" max="9497" width="10.85546875" bestFit="1" customWidth="1"/>
    <col min="9498" max="9499" width="10.85546875" customWidth="1"/>
    <col min="9500" max="9504" width="10" customWidth="1"/>
    <col min="9508" max="9509" width="10.85546875" bestFit="1" customWidth="1"/>
    <col min="9510" max="9510" width="10" bestFit="1" customWidth="1"/>
    <col min="9511" max="9512" width="9.28515625" bestFit="1" customWidth="1"/>
    <col min="9751" max="9751" width="7.42578125" customWidth="1"/>
    <col min="9752" max="9753" width="10.85546875" bestFit="1" customWidth="1"/>
    <col min="9754" max="9755" width="10.85546875" customWidth="1"/>
    <col min="9756" max="9760" width="10" customWidth="1"/>
    <col min="9764" max="9765" width="10.85546875" bestFit="1" customWidth="1"/>
    <col min="9766" max="9766" width="10" bestFit="1" customWidth="1"/>
    <col min="9767" max="9768" width="9.28515625" bestFit="1" customWidth="1"/>
    <col min="10007" max="10007" width="7.42578125" customWidth="1"/>
    <col min="10008" max="10009" width="10.85546875" bestFit="1" customWidth="1"/>
    <col min="10010" max="10011" width="10.85546875" customWidth="1"/>
    <col min="10012" max="10016" width="10" customWidth="1"/>
    <col min="10020" max="10021" width="10.85546875" bestFit="1" customWidth="1"/>
    <col min="10022" max="10022" width="10" bestFit="1" customWidth="1"/>
    <col min="10023" max="10024" width="9.28515625" bestFit="1" customWidth="1"/>
    <col min="10263" max="10263" width="7.42578125" customWidth="1"/>
    <col min="10264" max="10265" width="10.85546875" bestFit="1" customWidth="1"/>
    <col min="10266" max="10267" width="10.85546875" customWidth="1"/>
    <col min="10268" max="10272" width="10" customWidth="1"/>
    <col min="10276" max="10277" width="10.85546875" bestFit="1" customWidth="1"/>
    <col min="10278" max="10278" width="10" bestFit="1" customWidth="1"/>
    <col min="10279" max="10280" width="9.28515625" bestFit="1" customWidth="1"/>
    <col min="10519" max="10519" width="7.42578125" customWidth="1"/>
    <col min="10520" max="10521" width="10.85546875" bestFit="1" customWidth="1"/>
    <col min="10522" max="10523" width="10.85546875" customWidth="1"/>
    <col min="10524" max="10528" width="10" customWidth="1"/>
    <col min="10532" max="10533" width="10.85546875" bestFit="1" customWidth="1"/>
    <col min="10534" max="10534" width="10" bestFit="1" customWidth="1"/>
    <col min="10535" max="10536" width="9.28515625" bestFit="1" customWidth="1"/>
    <col min="10775" max="10775" width="7.42578125" customWidth="1"/>
    <col min="10776" max="10777" width="10.85546875" bestFit="1" customWidth="1"/>
    <col min="10778" max="10779" width="10.85546875" customWidth="1"/>
    <col min="10780" max="10784" width="10" customWidth="1"/>
    <col min="10788" max="10789" width="10.85546875" bestFit="1" customWidth="1"/>
    <col min="10790" max="10790" width="10" bestFit="1" customWidth="1"/>
    <col min="10791" max="10792" width="9.28515625" bestFit="1" customWidth="1"/>
    <col min="11031" max="11031" width="7.42578125" customWidth="1"/>
    <col min="11032" max="11033" width="10.85546875" bestFit="1" customWidth="1"/>
    <col min="11034" max="11035" width="10.85546875" customWidth="1"/>
    <col min="11036" max="11040" width="10" customWidth="1"/>
    <col min="11044" max="11045" width="10.85546875" bestFit="1" customWidth="1"/>
    <col min="11046" max="11046" width="10" bestFit="1" customWidth="1"/>
    <col min="11047" max="11048" width="9.28515625" bestFit="1" customWidth="1"/>
    <col min="11287" max="11287" width="7.42578125" customWidth="1"/>
    <col min="11288" max="11289" width="10.85546875" bestFit="1" customWidth="1"/>
    <col min="11290" max="11291" width="10.85546875" customWidth="1"/>
    <col min="11292" max="11296" width="10" customWidth="1"/>
    <col min="11300" max="11301" width="10.85546875" bestFit="1" customWidth="1"/>
    <col min="11302" max="11302" width="10" bestFit="1" customWidth="1"/>
    <col min="11303" max="11304" width="9.28515625" bestFit="1" customWidth="1"/>
    <col min="11543" max="11543" width="7.42578125" customWidth="1"/>
    <col min="11544" max="11545" width="10.85546875" bestFit="1" customWidth="1"/>
    <col min="11546" max="11547" width="10.85546875" customWidth="1"/>
    <col min="11548" max="11552" width="10" customWidth="1"/>
    <col min="11556" max="11557" width="10.85546875" bestFit="1" customWidth="1"/>
    <col min="11558" max="11558" width="10" bestFit="1" customWidth="1"/>
    <col min="11559" max="11560" width="9.28515625" bestFit="1" customWidth="1"/>
    <col min="11799" max="11799" width="7.42578125" customWidth="1"/>
    <col min="11800" max="11801" width="10.85546875" bestFit="1" customWidth="1"/>
    <col min="11802" max="11803" width="10.85546875" customWidth="1"/>
    <col min="11804" max="11808" width="10" customWidth="1"/>
    <col min="11812" max="11813" width="10.85546875" bestFit="1" customWidth="1"/>
    <col min="11814" max="11814" width="10" bestFit="1" customWidth="1"/>
    <col min="11815" max="11816" width="9.28515625" bestFit="1" customWidth="1"/>
    <col min="12055" max="12055" width="7.42578125" customWidth="1"/>
    <col min="12056" max="12057" width="10.85546875" bestFit="1" customWidth="1"/>
    <col min="12058" max="12059" width="10.85546875" customWidth="1"/>
    <col min="12060" max="12064" width="10" customWidth="1"/>
    <col min="12068" max="12069" width="10.85546875" bestFit="1" customWidth="1"/>
    <col min="12070" max="12070" width="10" bestFit="1" customWidth="1"/>
    <col min="12071" max="12072" width="9.28515625" bestFit="1" customWidth="1"/>
    <col min="12311" max="12311" width="7.42578125" customWidth="1"/>
    <col min="12312" max="12313" width="10.85546875" bestFit="1" customWidth="1"/>
    <col min="12314" max="12315" width="10.85546875" customWidth="1"/>
    <col min="12316" max="12320" width="10" customWidth="1"/>
    <col min="12324" max="12325" width="10.85546875" bestFit="1" customWidth="1"/>
    <col min="12326" max="12326" width="10" bestFit="1" customWidth="1"/>
    <col min="12327" max="12328" width="9.28515625" bestFit="1" customWidth="1"/>
    <col min="12567" max="12567" width="7.42578125" customWidth="1"/>
    <col min="12568" max="12569" width="10.85546875" bestFit="1" customWidth="1"/>
    <col min="12570" max="12571" width="10.85546875" customWidth="1"/>
    <col min="12572" max="12576" width="10" customWidth="1"/>
    <col min="12580" max="12581" width="10.85546875" bestFit="1" customWidth="1"/>
    <col min="12582" max="12582" width="10" bestFit="1" customWidth="1"/>
    <col min="12583" max="12584" width="9.28515625" bestFit="1" customWidth="1"/>
    <col min="12823" max="12823" width="7.42578125" customWidth="1"/>
    <col min="12824" max="12825" width="10.85546875" bestFit="1" customWidth="1"/>
    <col min="12826" max="12827" width="10.85546875" customWidth="1"/>
    <col min="12828" max="12832" width="10" customWidth="1"/>
    <col min="12836" max="12837" width="10.85546875" bestFit="1" customWidth="1"/>
    <col min="12838" max="12838" width="10" bestFit="1" customWidth="1"/>
    <col min="12839" max="12840" width="9.28515625" bestFit="1" customWidth="1"/>
    <col min="13079" max="13079" width="7.42578125" customWidth="1"/>
    <col min="13080" max="13081" width="10.85546875" bestFit="1" customWidth="1"/>
    <col min="13082" max="13083" width="10.85546875" customWidth="1"/>
    <col min="13084" max="13088" width="10" customWidth="1"/>
    <col min="13092" max="13093" width="10.85546875" bestFit="1" customWidth="1"/>
    <col min="13094" max="13094" width="10" bestFit="1" customWidth="1"/>
    <col min="13095" max="13096" width="9.28515625" bestFit="1" customWidth="1"/>
    <col min="13335" max="13335" width="7.42578125" customWidth="1"/>
    <col min="13336" max="13337" width="10.85546875" bestFit="1" customWidth="1"/>
    <col min="13338" max="13339" width="10.85546875" customWidth="1"/>
    <col min="13340" max="13344" width="10" customWidth="1"/>
    <col min="13348" max="13349" width="10.85546875" bestFit="1" customWidth="1"/>
    <col min="13350" max="13350" width="10" bestFit="1" customWidth="1"/>
    <col min="13351" max="13352" width="9.28515625" bestFit="1" customWidth="1"/>
    <col min="13591" max="13591" width="7.42578125" customWidth="1"/>
    <col min="13592" max="13593" width="10.85546875" bestFit="1" customWidth="1"/>
    <col min="13594" max="13595" width="10.85546875" customWidth="1"/>
    <col min="13596" max="13600" width="10" customWidth="1"/>
    <col min="13604" max="13605" width="10.85546875" bestFit="1" customWidth="1"/>
    <col min="13606" max="13606" width="10" bestFit="1" customWidth="1"/>
    <col min="13607" max="13608" width="9.28515625" bestFit="1" customWidth="1"/>
    <col min="13847" max="13847" width="7.42578125" customWidth="1"/>
    <col min="13848" max="13849" width="10.85546875" bestFit="1" customWidth="1"/>
    <col min="13850" max="13851" width="10.85546875" customWidth="1"/>
    <col min="13852" max="13856" width="10" customWidth="1"/>
    <col min="13860" max="13861" width="10.85546875" bestFit="1" customWidth="1"/>
    <col min="13862" max="13862" width="10" bestFit="1" customWidth="1"/>
    <col min="13863" max="13864" width="9.28515625" bestFit="1" customWidth="1"/>
    <col min="14103" max="14103" width="7.42578125" customWidth="1"/>
    <col min="14104" max="14105" width="10.85546875" bestFit="1" customWidth="1"/>
    <col min="14106" max="14107" width="10.85546875" customWidth="1"/>
    <col min="14108" max="14112" width="10" customWidth="1"/>
    <col min="14116" max="14117" width="10.85546875" bestFit="1" customWidth="1"/>
    <col min="14118" max="14118" width="10" bestFit="1" customWidth="1"/>
    <col min="14119" max="14120" width="9.28515625" bestFit="1" customWidth="1"/>
    <col min="14359" max="14359" width="7.42578125" customWidth="1"/>
    <col min="14360" max="14361" width="10.85546875" bestFit="1" customWidth="1"/>
    <col min="14362" max="14363" width="10.85546875" customWidth="1"/>
    <col min="14364" max="14368" width="10" customWidth="1"/>
    <col min="14372" max="14373" width="10.85546875" bestFit="1" customWidth="1"/>
    <col min="14374" max="14374" width="10" bestFit="1" customWidth="1"/>
    <col min="14375" max="14376" width="9.28515625" bestFit="1" customWidth="1"/>
    <col min="14615" max="14615" width="7.42578125" customWidth="1"/>
    <col min="14616" max="14617" width="10.85546875" bestFit="1" customWidth="1"/>
    <col min="14618" max="14619" width="10.85546875" customWidth="1"/>
    <col min="14620" max="14624" width="10" customWidth="1"/>
    <col min="14628" max="14629" width="10.85546875" bestFit="1" customWidth="1"/>
    <col min="14630" max="14630" width="10" bestFit="1" customWidth="1"/>
    <col min="14631" max="14632" width="9.28515625" bestFit="1" customWidth="1"/>
    <col min="14871" max="14871" width="7.42578125" customWidth="1"/>
    <col min="14872" max="14873" width="10.85546875" bestFit="1" customWidth="1"/>
    <col min="14874" max="14875" width="10.85546875" customWidth="1"/>
    <col min="14876" max="14880" width="10" customWidth="1"/>
    <col min="14884" max="14885" width="10.85546875" bestFit="1" customWidth="1"/>
    <col min="14886" max="14886" width="10" bestFit="1" customWidth="1"/>
    <col min="14887" max="14888" width="9.28515625" bestFit="1" customWidth="1"/>
    <col min="15127" max="15127" width="7.42578125" customWidth="1"/>
    <col min="15128" max="15129" width="10.85546875" bestFit="1" customWidth="1"/>
    <col min="15130" max="15131" width="10.85546875" customWidth="1"/>
    <col min="15132" max="15136" width="10" customWidth="1"/>
    <col min="15140" max="15141" width="10.85546875" bestFit="1" customWidth="1"/>
    <col min="15142" max="15142" width="10" bestFit="1" customWidth="1"/>
    <col min="15143" max="15144" width="9.28515625" bestFit="1" customWidth="1"/>
    <col min="15383" max="15383" width="7.42578125" customWidth="1"/>
    <col min="15384" max="15385" width="10.85546875" bestFit="1" customWidth="1"/>
    <col min="15386" max="15387" width="10.85546875" customWidth="1"/>
    <col min="15388" max="15392" width="10" customWidth="1"/>
    <col min="15396" max="15397" width="10.85546875" bestFit="1" customWidth="1"/>
    <col min="15398" max="15398" width="10" bestFit="1" customWidth="1"/>
    <col min="15399" max="15400" width="9.28515625" bestFit="1" customWidth="1"/>
    <col min="15639" max="15639" width="7.42578125" customWidth="1"/>
    <col min="15640" max="15641" width="10.85546875" bestFit="1" customWidth="1"/>
    <col min="15642" max="15643" width="10.85546875" customWidth="1"/>
    <col min="15644" max="15648" width="10" customWidth="1"/>
    <col min="15652" max="15653" width="10.85546875" bestFit="1" customWidth="1"/>
    <col min="15654" max="15654" width="10" bestFit="1" customWidth="1"/>
    <col min="15655" max="15656" width="9.28515625" bestFit="1" customWidth="1"/>
  </cols>
  <sheetData>
    <row r="1" spans="1:47" x14ac:dyDescent="0.2">
      <c r="A1" s="45" t="s">
        <v>2</v>
      </c>
    </row>
    <row r="2" spans="1:47" x14ac:dyDescent="0.2">
      <c r="A2" s="45" t="s">
        <v>3</v>
      </c>
    </row>
    <row r="3" spans="1:47" x14ac:dyDescent="0.2">
      <c r="A3" s="853" t="s">
        <v>4</v>
      </c>
      <c r="B3" s="853"/>
      <c r="C3" s="853"/>
      <c r="D3" s="853"/>
      <c r="E3" s="853"/>
      <c r="F3" s="853"/>
      <c r="G3" s="853"/>
      <c r="H3" s="853"/>
      <c r="I3" s="853"/>
      <c r="J3" s="853"/>
    </row>
    <row r="4" spans="1:47" x14ac:dyDescent="0.2">
      <c r="A4" s="6"/>
      <c r="M4" s="616"/>
      <c r="N4" s="616"/>
    </row>
    <row r="5" spans="1:47" ht="16.5" customHeight="1" x14ac:dyDescent="0.25">
      <c r="A5" s="185" t="s">
        <v>837</v>
      </c>
      <c r="B5" s="52"/>
      <c r="C5" s="52"/>
      <c r="D5" s="52"/>
      <c r="E5" s="53"/>
      <c r="F5" s="272"/>
      <c r="G5" s="272"/>
      <c r="H5" s="582"/>
      <c r="I5" s="184"/>
      <c r="J5" s="184"/>
      <c r="K5" s="117"/>
      <c r="M5" s="615"/>
      <c r="N5" s="615"/>
      <c r="O5" s="117"/>
    </row>
    <row r="6" spans="1:47" ht="13.5" thickBot="1" x14ac:dyDescent="0.25">
      <c r="A6" s="687" t="s">
        <v>824</v>
      </c>
      <c r="B6" s="688"/>
      <c r="C6" s="689"/>
      <c r="D6" s="689"/>
      <c r="E6" s="689"/>
      <c r="F6" s="688"/>
      <c r="G6" s="688"/>
      <c r="H6" s="184"/>
      <c r="I6" s="11"/>
      <c r="J6" s="11"/>
      <c r="M6" s="615"/>
      <c r="N6" s="615"/>
    </row>
    <row r="7" spans="1:47" ht="16.5" customHeight="1" x14ac:dyDescent="0.25">
      <c r="A7" s="10"/>
      <c r="B7" s="829" t="s">
        <v>826</v>
      </c>
      <c r="C7" s="830"/>
      <c r="D7" s="830"/>
      <c r="E7" s="830"/>
      <c r="F7" s="830"/>
      <c r="G7" s="830"/>
      <c r="H7" s="830"/>
      <c r="I7" s="830"/>
      <c r="J7" s="831"/>
      <c r="K7" s="835" t="s">
        <v>836</v>
      </c>
      <c r="L7" s="835"/>
      <c r="M7" s="835"/>
      <c r="N7" s="835"/>
      <c r="O7" s="835"/>
      <c r="P7" s="835"/>
      <c r="Q7" s="835"/>
      <c r="R7" s="835"/>
      <c r="S7" s="835"/>
      <c r="T7" s="835"/>
      <c r="U7" s="835"/>
      <c r="V7" s="835"/>
      <c r="W7" s="835"/>
      <c r="X7" s="835"/>
      <c r="Y7" s="835"/>
      <c r="Z7" s="835"/>
      <c r="AA7" s="835"/>
      <c r="AB7" s="835"/>
      <c r="AC7" s="835"/>
      <c r="AD7" s="835"/>
      <c r="AE7" s="835"/>
      <c r="AF7" s="835"/>
      <c r="AG7" s="835"/>
      <c r="AH7" s="835"/>
      <c r="AI7" s="835"/>
      <c r="AJ7" s="835"/>
      <c r="AK7" s="835"/>
      <c r="AL7" s="835"/>
      <c r="AM7" s="829" t="s">
        <v>838</v>
      </c>
      <c r="AN7" s="830"/>
      <c r="AO7" s="830"/>
      <c r="AP7" s="830"/>
      <c r="AQ7" s="830"/>
      <c r="AR7" s="830"/>
      <c r="AS7" s="830"/>
      <c r="AT7" s="830"/>
      <c r="AU7" s="831"/>
    </row>
    <row r="8" spans="1:47" ht="13.5" customHeight="1" thickBot="1" x14ac:dyDescent="0.25">
      <c r="B8" s="832"/>
      <c r="C8" s="833"/>
      <c r="D8" s="833"/>
      <c r="E8" s="833"/>
      <c r="F8" s="833"/>
      <c r="G8" s="833"/>
      <c r="H8" s="833"/>
      <c r="I8" s="833"/>
      <c r="J8" s="834"/>
      <c r="K8" s="837" t="s">
        <v>281</v>
      </c>
      <c r="L8" s="837"/>
      <c r="M8" s="837"/>
      <c r="N8" s="837"/>
      <c r="O8" s="837"/>
      <c r="P8" s="838"/>
      <c r="Q8" s="843" t="s">
        <v>282</v>
      </c>
      <c r="R8" s="837"/>
      <c r="S8" s="837"/>
      <c r="T8" s="838"/>
      <c r="U8" s="792" t="s">
        <v>283</v>
      </c>
      <c r="V8" s="792" t="s">
        <v>5</v>
      </c>
      <c r="W8" s="792" t="s">
        <v>284</v>
      </c>
      <c r="X8" s="846" t="s">
        <v>825</v>
      </c>
      <c r="Y8" s="846"/>
      <c r="Z8" s="847"/>
      <c r="AA8" s="792" t="s">
        <v>304</v>
      </c>
      <c r="AB8" s="795" t="s">
        <v>822</v>
      </c>
      <c r="AC8" s="796"/>
      <c r="AD8" s="796"/>
      <c r="AE8" s="796"/>
      <c r="AF8" s="796"/>
      <c r="AG8" s="796"/>
      <c r="AH8" s="796"/>
      <c r="AI8" s="796"/>
      <c r="AJ8" s="796"/>
      <c r="AK8" s="796"/>
      <c r="AL8" s="796"/>
      <c r="AM8" s="832"/>
      <c r="AN8" s="833"/>
      <c r="AO8" s="833"/>
      <c r="AP8" s="833"/>
      <c r="AQ8" s="833"/>
      <c r="AR8" s="833"/>
      <c r="AS8" s="833"/>
      <c r="AT8" s="833"/>
      <c r="AU8" s="834"/>
    </row>
    <row r="9" spans="1:47" ht="12.75" customHeight="1" x14ac:dyDescent="0.2">
      <c r="B9" s="798" t="s">
        <v>6</v>
      </c>
      <c r="C9" s="801" t="s">
        <v>799</v>
      </c>
      <c r="D9" s="802"/>
      <c r="E9" s="802"/>
      <c r="F9" s="802"/>
      <c r="G9" s="803"/>
      <c r="H9" s="807" t="s">
        <v>821</v>
      </c>
      <c r="I9" s="810" t="s">
        <v>800</v>
      </c>
      <c r="J9" s="811"/>
      <c r="K9" s="839"/>
      <c r="L9" s="839"/>
      <c r="M9" s="839"/>
      <c r="N9" s="839"/>
      <c r="O9" s="839"/>
      <c r="P9" s="840"/>
      <c r="Q9" s="844"/>
      <c r="R9" s="839"/>
      <c r="S9" s="839"/>
      <c r="T9" s="840"/>
      <c r="U9" s="793"/>
      <c r="V9" s="793"/>
      <c r="W9" s="793"/>
      <c r="X9" s="848"/>
      <c r="Y9" s="848"/>
      <c r="Z9" s="849"/>
      <c r="AA9" s="793"/>
      <c r="AB9" s="814" t="s">
        <v>285</v>
      </c>
      <c r="AC9" s="815"/>
      <c r="AD9" s="818" t="s">
        <v>286</v>
      </c>
      <c r="AE9" s="820" t="s">
        <v>835</v>
      </c>
      <c r="AF9" s="821"/>
      <c r="AG9" s="818" t="s">
        <v>810</v>
      </c>
      <c r="AH9" s="814" t="s">
        <v>287</v>
      </c>
      <c r="AI9" s="815"/>
      <c r="AJ9" s="823" t="s">
        <v>823</v>
      </c>
      <c r="AK9" s="824"/>
      <c r="AL9" s="824"/>
      <c r="AM9" s="798" t="s">
        <v>6</v>
      </c>
      <c r="AN9" s="801" t="s">
        <v>799</v>
      </c>
      <c r="AO9" s="802"/>
      <c r="AP9" s="802"/>
      <c r="AQ9" s="802"/>
      <c r="AR9" s="803"/>
      <c r="AS9" s="807" t="s">
        <v>821</v>
      </c>
      <c r="AT9" s="810" t="s">
        <v>801</v>
      </c>
      <c r="AU9" s="811"/>
    </row>
    <row r="10" spans="1:47" ht="20.25" customHeight="1" x14ac:dyDescent="0.2">
      <c r="A10"/>
      <c r="B10" s="799"/>
      <c r="C10" s="804"/>
      <c r="D10" s="805"/>
      <c r="E10" s="805"/>
      <c r="F10" s="805"/>
      <c r="G10" s="806"/>
      <c r="H10" s="808"/>
      <c r="I10" s="812"/>
      <c r="J10" s="813"/>
      <c r="K10" s="841"/>
      <c r="L10" s="841"/>
      <c r="M10" s="841"/>
      <c r="N10" s="841"/>
      <c r="O10" s="841"/>
      <c r="P10" s="842"/>
      <c r="Q10" s="845"/>
      <c r="R10" s="841"/>
      <c r="S10" s="841"/>
      <c r="T10" s="842"/>
      <c r="U10" s="793"/>
      <c r="V10" s="793"/>
      <c r="W10" s="793"/>
      <c r="X10" s="850"/>
      <c r="Y10" s="850"/>
      <c r="Z10" s="851"/>
      <c r="AA10" s="793"/>
      <c r="AB10" s="816"/>
      <c r="AC10" s="817"/>
      <c r="AD10" s="819"/>
      <c r="AE10" s="757" t="s">
        <v>833</v>
      </c>
      <c r="AF10" s="757" t="s">
        <v>834</v>
      </c>
      <c r="AG10" s="819"/>
      <c r="AH10" s="816"/>
      <c r="AI10" s="817"/>
      <c r="AJ10" s="826"/>
      <c r="AK10" s="827"/>
      <c r="AL10" s="827"/>
      <c r="AM10" s="799"/>
      <c r="AN10" s="804"/>
      <c r="AO10" s="805"/>
      <c r="AP10" s="805"/>
      <c r="AQ10" s="805"/>
      <c r="AR10" s="806"/>
      <c r="AS10" s="808"/>
      <c r="AT10" s="812"/>
      <c r="AU10" s="813"/>
    </row>
    <row r="11" spans="1:47" s="5" customFormat="1" ht="34.5" thickBot="1" x14ac:dyDescent="0.25">
      <c r="A11" s="12" t="s">
        <v>249</v>
      </c>
      <c r="B11" s="800"/>
      <c r="C11" s="440" t="s">
        <v>273</v>
      </c>
      <c r="D11" s="440" t="s">
        <v>282</v>
      </c>
      <c r="E11" s="432" t="s">
        <v>5</v>
      </c>
      <c r="F11" s="432" t="s">
        <v>1</v>
      </c>
      <c r="G11" s="432" t="s">
        <v>7</v>
      </c>
      <c r="H11" s="809"/>
      <c r="I11" s="435" t="s">
        <v>279</v>
      </c>
      <c r="J11" s="436" t="s">
        <v>280</v>
      </c>
      <c r="K11" s="620" t="s">
        <v>288</v>
      </c>
      <c r="L11" s="434" t="s">
        <v>286</v>
      </c>
      <c r="M11" s="434" t="s">
        <v>832</v>
      </c>
      <c r="N11" s="434" t="s">
        <v>810</v>
      </c>
      <c r="O11" s="434" t="s">
        <v>287</v>
      </c>
      <c r="P11" s="434" t="s">
        <v>811</v>
      </c>
      <c r="Q11" s="433" t="s">
        <v>289</v>
      </c>
      <c r="R11" s="434" t="s">
        <v>798</v>
      </c>
      <c r="S11" s="433" t="s">
        <v>290</v>
      </c>
      <c r="T11" s="434" t="s">
        <v>766</v>
      </c>
      <c r="U11" s="794"/>
      <c r="V11" s="794"/>
      <c r="W11" s="794"/>
      <c r="X11" s="434" t="s">
        <v>286</v>
      </c>
      <c r="Y11" s="434" t="s">
        <v>291</v>
      </c>
      <c r="Z11" s="434" t="s">
        <v>767</v>
      </c>
      <c r="AA11" s="794"/>
      <c r="AB11" s="437" t="s">
        <v>279</v>
      </c>
      <c r="AC11" s="438" t="s">
        <v>280</v>
      </c>
      <c r="AD11" s="437" t="s">
        <v>279</v>
      </c>
      <c r="AE11" s="437" t="s">
        <v>279</v>
      </c>
      <c r="AF11" s="438" t="s">
        <v>280</v>
      </c>
      <c r="AG11" s="437" t="s">
        <v>279</v>
      </c>
      <c r="AH11" s="437" t="s">
        <v>279</v>
      </c>
      <c r="AI11" s="438" t="s">
        <v>280</v>
      </c>
      <c r="AJ11" s="437" t="s">
        <v>279</v>
      </c>
      <c r="AK11" s="438" t="s">
        <v>280</v>
      </c>
      <c r="AL11" s="438" t="s">
        <v>300</v>
      </c>
      <c r="AM11" s="800"/>
      <c r="AN11" s="38" t="s">
        <v>273</v>
      </c>
      <c r="AO11" s="440" t="s">
        <v>282</v>
      </c>
      <c r="AP11" s="432" t="s">
        <v>5</v>
      </c>
      <c r="AQ11" s="432" t="s">
        <v>1</v>
      </c>
      <c r="AR11" s="432" t="s">
        <v>7</v>
      </c>
      <c r="AS11" s="809"/>
      <c r="AT11" s="435" t="s">
        <v>279</v>
      </c>
      <c r="AU11" s="436" t="s">
        <v>280</v>
      </c>
    </row>
    <row r="12" spans="1:47" s="5" customFormat="1" ht="12" customHeight="1" thickBot="1" x14ac:dyDescent="0.25">
      <c r="A12" s="450" t="s">
        <v>250</v>
      </c>
      <c r="B12" s="143" t="s">
        <v>267</v>
      </c>
      <c r="C12" s="144" t="s">
        <v>268</v>
      </c>
      <c r="D12" s="144" t="s">
        <v>274</v>
      </c>
      <c r="E12" s="144" t="s">
        <v>269</v>
      </c>
      <c r="F12" s="144" t="s">
        <v>270</v>
      </c>
      <c r="G12" s="144" t="s">
        <v>271</v>
      </c>
      <c r="H12" s="430" t="s">
        <v>272</v>
      </c>
      <c r="I12" s="145" t="s">
        <v>551</v>
      </c>
      <c r="J12" s="183" t="s">
        <v>552</v>
      </c>
      <c r="K12" s="621" t="s">
        <v>292</v>
      </c>
      <c r="L12" s="144" t="s">
        <v>292</v>
      </c>
      <c r="M12" s="144" t="s">
        <v>292</v>
      </c>
      <c r="N12" s="144" t="s">
        <v>292</v>
      </c>
      <c r="O12" s="144" t="s">
        <v>292</v>
      </c>
      <c r="P12" s="144" t="s">
        <v>292</v>
      </c>
      <c r="Q12" s="621" t="s">
        <v>293</v>
      </c>
      <c r="R12" s="144" t="s">
        <v>293</v>
      </c>
      <c r="S12" s="144" t="s">
        <v>294</v>
      </c>
      <c r="T12" s="144" t="s">
        <v>293</v>
      </c>
      <c r="U12" s="144" t="s">
        <v>295</v>
      </c>
      <c r="V12" s="144" t="s">
        <v>296</v>
      </c>
      <c r="W12" s="144" t="s">
        <v>297</v>
      </c>
      <c r="X12" s="144" t="s">
        <v>299</v>
      </c>
      <c r="Y12" s="144" t="s">
        <v>298</v>
      </c>
      <c r="Z12" s="144" t="s">
        <v>298</v>
      </c>
      <c r="AA12" s="144" t="s">
        <v>305</v>
      </c>
      <c r="AB12" s="145" t="s">
        <v>301</v>
      </c>
      <c r="AC12" s="145" t="s">
        <v>302</v>
      </c>
      <c r="AD12" s="145" t="s">
        <v>301</v>
      </c>
      <c r="AE12" s="145" t="s">
        <v>301</v>
      </c>
      <c r="AF12" s="145" t="s">
        <v>302</v>
      </c>
      <c r="AG12" s="145" t="s">
        <v>301</v>
      </c>
      <c r="AH12" s="145" t="s">
        <v>301</v>
      </c>
      <c r="AI12" s="145" t="s">
        <v>302</v>
      </c>
      <c r="AJ12" s="145" t="s">
        <v>301</v>
      </c>
      <c r="AK12" s="145" t="s">
        <v>302</v>
      </c>
      <c r="AL12" s="146" t="s">
        <v>303</v>
      </c>
      <c r="AM12" s="143" t="s">
        <v>267</v>
      </c>
      <c r="AN12" s="144" t="s">
        <v>268</v>
      </c>
      <c r="AO12" s="144" t="s">
        <v>274</v>
      </c>
      <c r="AP12" s="144" t="s">
        <v>269</v>
      </c>
      <c r="AQ12" s="144" t="s">
        <v>270</v>
      </c>
      <c r="AR12" s="144" t="s">
        <v>271</v>
      </c>
      <c r="AS12" s="145" t="s">
        <v>272</v>
      </c>
      <c r="AT12" s="145" t="s">
        <v>551</v>
      </c>
      <c r="AU12" s="183" t="s">
        <v>552</v>
      </c>
    </row>
    <row r="13" spans="1:47" x14ac:dyDescent="0.2">
      <c r="A13" s="180" t="s">
        <v>251</v>
      </c>
      <c r="B13" s="441">
        <f>LB!I464</f>
        <v>1858426605</v>
      </c>
      <c r="C13" s="442">
        <f>LB!J464</f>
        <v>1355608846</v>
      </c>
      <c r="D13" s="442">
        <f>LB!K464</f>
        <v>7012290</v>
      </c>
      <c r="E13" s="442">
        <f>LB!L464</f>
        <v>460500705</v>
      </c>
      <c r="F13" s="442">
        <f>LB!M464</f>
        <v>13556070</v>
      </c>
      <c r="G13" s="442">
        <f>LB!N464</f>
        <v>21748694</v>
      </c>
      <c r="H13" s="443">
        <f>LB!O464</f>
        <v>2685.0544999999988</v>
      </c>
      <c r="I13" s="443">
        <f>LB!P464</f>
        <v>2015.5309000000002</v>
      </c>
      <c r="J13" s="585">
        <f>LB!Q464</f>
        <v>669.52360000000022</v>
      </c>
      <c r="K13" s="702">
        <f>LB!R464</f>
        <v>244163</v>
      </c>
      <c r="L13" s="442">
        <f>LB!S464</f>
        <v>232121</v>
      </c>
      <c r="M13" s="442">
        <f>LB!T464</f>
        <v>1931452</v>
      </c>
      <c r="N13" s="442">
        <f>LB!U464</f>
        <v>1030635</v>
      </c>
      <c r="O13" s="442">
        <f>LB!V464</f>
        <v>0</v>
      </c>
      <c r="P13" s="442">
        <f>LB!W464</f>
        <v>3438371</v>
      </c>
      <c r="Q13" s="442">
        <f>LB!X464</f>
        <v>-244163</v>
      </c>
      <c r="R13" s="442">
        <f>LB!Y464</f>
        <v>0</v>
      </c>
      <c r="S13" s="442">
        <f>LB!Z464</f>
        <v>310235</v>
      </c>
      <c r="T13" s="442">
        <f>LB!AA464</f>
        <v>66072</v>
      </c>
      <c r="U13" s="442">
        <f>LB!AB464</f>
        <v>3504443</v>
      </c>
      <c r="V13" s="442">
        <f>LB!AC464</f>
        <v>1079643</v>
      </c>
      <c r="W13" s="442">
        <f>LB!AD464</f>
        <v>34382</v>
      </c>
      <c r="X13" s="442">
        <f>LB!AE464</f>
        <v>117250</v>
      </c>
      <c r="Y13" s="442">
        <f>LB!AF464</f>
        <v>0</v>
      </c>
      <c r="Z13" s="442">
        <f>LB!AG464</f>
        <v>117250</v>
      </c>
      <c r="AA13" s="442">
        <f>LB!AH464</f>
        <v>4735718</v>
      </c>
      <c r="AB13" s="443">
        <f>LB!AI464</f>
        <v>-0.15999999999999992</v>
      </c>
      <c r="AC13" s="443">
        <f>LB!AJ464</f>
        <v>-0.23999999999999988</v>
      </c>
      <c r="AD13" s="443">
        <f>LB!AK464</f>
        <v>0.37</v>
      </c>
      <c r="AE13" s="443">
        <f>LB!AL464</f>
        <v>5.2100000000000009</v>
      </c>
      <c r="AF13" s="443">
        <f>LB!AM464</f>
        <v>0</v>
      </c>
      <c r="AG13" s="443">
        <f>LB!AN464</f>
        <v>1.5700000000000003</v>
      </c>
      <c r="AH13" s="443">
        <f>LB!AO464</f>
        <v>0</v>
      </c>
      <c r="AI13" s="443">
        <f>LB!AP464</f>
        <v>0</v>
      </c>
      <c r="AJ13" s="443">
        <f>LB!AQ464</f>
        <v>6.990000000000002</v>
      </c>
      <c r="AK13" s="443">
        <f>LB!AR464</f>
        <v>-0.23999999999999988</v>
      </c>
      <c r="AL13" s="468">
        <f>LB!AS464</f>
        <v>6.7500000000000027</v>
      </c>
      <c r="AM13" s="441">
        <f>LB!AT464</f>
        <v>1863162323</v>
      </c>
      <c r="AN13" s="442">
        <f>LB!AU464</f>
        <v>1359047217</v>
      </c>
      <c r="AO13" s="442">
        <f>LB!AV464</f>
        <v>7078362</v>
      </c>
      <c r="AP13" s="442">
        <f>LB!AW464</f>
        <v>461580348</v>
      </c>
      <c r="AQ13" s="442">
        <f>LB!AX464</f>
        <v>13590452</v>
      </c>
      <c r="AR13" s="442">
        <f>LB!AY464</f>
        <v>21865944</v>
      </c>
      <c r="AS13" s="443">
        <f>LB!AZ464</f>
        <v>2691.8044999999975</v>
      </c>
      <c r="AT13" s="443">
        <f>LB!BA464</f>
        <v>2022.5209000000002</v>
      </c>
      <c r="AU13" s="585">
        <f>LB!BB464</f>
        <v>669.28360000000009</v>
      </c>
    </row>
    <row r="14" spans="1:47" x14ac:dyDescent="0.2">
      <c r="A14" s="181" t="s">
        <v>252</v>
      </c>
      <c r="B14" s="463">
        <f>FR!I131</f>
        <v>335715559</v>
      </c>
      <c r="C14" s="458">
        <f>FR!J131</f>
        <v>244236670</v>
      </c>
      <c r="D14" s="458">
        <f>FR!K131</f>
        <v>2105568</v>
      </c>
      <c r="E14" s="458">
        <f>FR!L131</f>
        <v>83263671</v>
      </c>
      <c r="F14" s="458">
        <f>FR!M131</f>
        <v>2442358</v>
      </c>
      <c r="G14" s="458">
        <f>FR!N131</f>
        <v>3667292</v>
      </c>
      <c r="H14" s="459">
        <f>FR!O131</f>
        <v>502.12679999999995</v>
      </c>
      <c r="I14" s="459">
        <f>FR!P131</f>
        <v>377.11279999999999</v>
      </c>
      <c r="J14" s="624">
        <f>FR!Q131</f>
        <v>125.014</v>
      </c>
      <c r="K14" s="625">
        <f>FR!R131</f>
        <v>92112</v>
      </c>
      <c r="L14" s="458">
        <f>FR!S131</f>
        <v>-92698</v>
      </c>
      <c r="M14" s="458">
        <f>FR!T131</f>
        <v>-507233</v>
      </c>
      <c r="N14" s="458">
        <f>FR!U131</f>
        <v>0</v>
      </c>
      <c r="O14" s="458">
        <f>FR!V131</f>
        <v>46141</v>
      </c>
      <c r="P14" s="458">
        <f>FR!W131</f>
        <v>-461678</v>
      </c>
      <c r="Q14" s="458">
        <f>FR!X131</f>
        <v>-92112</v>
      </c>
      <c r="R14" s="458">
        <f>FR!Y131</f>
        <v>0</v>
      </c>
      <c r="S14" s="458">
        <f>FR!Z131</f>
        <v>74436</v>
      </c>
      <c r="T14" s="458">
        <f>FR!AA131</f>
        <v>-17676</v>
      </c>
      <c r="U14" s="458">
        <f>FR!AB131</f>
        <v>-479354</v>
      </c>
      <c r="V14" s="458">
        <f>FR!AC131</f>
        <v>-187181</v>
      </c>
      <c r="W14" s="458">
        <f>FR!AD131</f>
        <v>-4616</v>
      </c>
      <c r="X14" s="458">
        <f>FR!AE131</f>
        <v>25500</v>
      </c>
      <c r="Y14" s="458">
        <f>FR!AF131</f>
        <v>0</v>
      </c>
      <c r="Z14" s="458">
        <f>FR!AG131</f>
        <v>25500</v>
      </c>
      <c r="AA14" s="458">
        <f>FR!AH131</f>
        <v>-645651</v>
      </c>
      <c r="AB14" s="459">
        <f>FR!AI131</f>
        <v>0.18000000000000002</v>
      </c>
      <c r="AC14" s="459">
        <f>FR!AJ131</f>
        <v>-0.16999999999999998</v>
      </c>
      <c r="AD14" s="459">
        <f>FR!AK131</f>
        <v>-0.21000000000000002</v>
      </c>
      <c r="AE14" s="459">
        <f>FR!AL131</f>
        <v>-0.87999999999999989</v>
      </c>
      <c r="AF14" s="459">
        <f>FR!AM131</f>
        <v>-0.33</v>
      </c>
      <c r="AG14" s="459">
        <f>FR!AN131</f>
        <v>0</v>
      </c>
      <c r="AH14" s="459">
        <f>FR!AO131</f>
        <v>7.0000000000000007E-2</v>
      </c>
      <c r="AI14" s="459">
        <f>FR!AP131</f>
        <v>0</v>
      </c>
      <c r="AJ14" s="459">
        <f>FR!AQ131</f>
        <v>-0.83999999999999986</v>
      </c>
      <c r="AK14" s="459">
        <f>FR!AR131</f>
        <v>-0.5</v>
      </c>
      <c r="AL14" s="469">
        <f>FR!AS131</f>
        <v>-1.3399999999999999</v>
      </c>
      <c r="AM14" s="463">
        <f>FR!AT131</f>
        <v>335069908</v>
      </c>
      <c r="AN14" s="458">
        <f>FR!AU131</f>
        <v>243774992</v>
      </c>
      <c r="AO14" s="458">
        <f>FR!AV131</f>
        <v>2087892</v>
      </c>
      <c r="AP14" s="458">
        <f>FR!AW131</f>
        <v>83076490</v>
      </c>
      <c r="AQ14" s="458">
        <f>FR!AX131</f>
        <v>2437742</v>
      </c>
      <c r="AR14" s="458">
        <f>FR!AY131</f>
        <v>3692792</v>
      </c>
      <c r="AS14" s="459">
        <f>FR!AZ131</f>
        <v>500.78680000000003</v>
      </c>
      <c r="AT14" s="459">
        <f>FR!BA131</f>
        <v>376.27280000000002</v>
      </c>
      <c r="AU14" s="624">
        <f>FR!BB131</f>
        <v>124.514</v>
      </c>
    </row>
    <row r="15" spans="1:47" s="3" customFormat="1" x14ac:dyDescent="0.2">
      <c r="A15" s="181" t="s">
        <v>253</v>
      </c>
      <c r="B15" s="773">
        <f>JN!I189</f>
        <v>666993865</v>
      </c>
      <c r="C15" s="754">
        <f>JN!J189</f>
        <v>487540802</v>
      </c>
      <c r="D15" s="754">
        <f>JN!K189</f>
        <v>1688812</v>
      </c>
      <c r="E15" s="754">
        <f>JN!L189</f>
        <v>165206261</v>
      </c>
      <c r="F15" s="754">
        <f>JN!M189</f>
        <v>4875402</v>
      </c>
      <c r="G15" s="754">
        <f>JN!N189</f>
        <v>7682588</v>
      </c>
      <c r="H15" s="755">
        <f>JN!O189</f>
        <v>983.35749999999985</v>
      </c>
      <c r="I15" s="755">
        <f>JN!P189</f>
        <v>711.72619999999995</v>
      </c>
      <c r="J15" s="774">
        <f>JN!Q189</f>
        <v>271.63129999999995</v>
      </c>
      <c r="K15" s="775">
        <f>JN!R189</f>
        <v>-2206</v>
      </c>
      <c r="L15" s="754">
        <f>JN!S189</f>
        <v>-287738</v>
      </c>
      <c r="M15" s="754">
        <f>JN!T189</f>
        <v>19187</v>
      </c>
      <c r="N15" s="754">
        <f>JN!U189</f>
        <v>264313</v>
      </c>
      <c r="O15" s="754">
        <f>JN!V189</f>
        <v>0</v>
      </c>
      <c r="P15" s="754">
        <f>JN!W189</f>
        <v>-6444</v>
      </c>
      <c r="Q15" s="754">
        <f>JN!X189</f>
        <v>2206</v>
      </c>
      <c r="R15" s="754">
        <f>JN!Y189</f>
        <v>0</v>
      </c>
      <c r="S15" s="754">
        <f>JN!Z189</f>
        <v>4332</v>
      </c>
      <c r="T15" s="754">
        <f>JN!AA189</f>
        <v>6538</v>
      </c>
      <c r="U15" s="754">
        <f>JN!AB189</f>
        <v>94</v>
      </c>
      <c r="V15" s="754">
        <f>JN!AC189</f>
        <v>-1432</v>
      </c>
      <c r="W15" s="754">
        <f>JN!AD189</f>
        <v>-64</v>
      </c>
      <c r="X15" s="754">
        <f>JN!AE189</f>
        <v>70950</v>
      </c>
      <c r="Y15" s="754">
        <f>JN!AF189</f>
        <v>0</v>
      </c>
      <c r="Z15" s="754">
        <f>JN!AG189</f>
        <v>70950</v>
      </c>
      <c r="AA15" s="754">
        <f>JN!AH189</f>
        <v>69548</v>
      </c>
      <c r="AB15" s="755">
        <f>JN!AI189</f>
        <v>-7.0000000000000007E-2</v>
      </c>
      <c r="AC15" s="755">
        <f>JN!AJ189</f>
        <v>-4.0000000000000008E-2</v>
      </c>
      <c r="AD15" s="755">
        <f>JN!AK189</f>
        <v>-0.81999999999999984</v>
      </c>
      <c r="AE15" s="755">
        <f>JN!AL189</f>
        <v>0.10999999999999999</v>
      </c>
      <c r="AF15" s="755">
        <f>JN!AM189</f>
        <v>0</v>
      </c>
      <c r="AG15" s="755">
        <f>JN!AN189</f>
        <v>0.4</v>
      </c>
      <c r="AH15" s="755">
        <f>JN!AO189</f>
        <v>0</v>
      </c>
      <c r="AI15" s="755">
        <f>JN!AP189</f>
        <v>0</v>
      </c>
      <c r="AJ15" s="755">
        <f>JN!AQ189</f>
        <v>-0.37999999999999984</v>
      </c>
      <c r="AK15" s="755">
        <f>JN!AR189</f>
        <v>-4.0000000000000008E-2</v>
      </c>
      <c r="AL15" s="776">
        <f>JN!AS189</f>
        <v>-0.41999999999999976</v>
      </c>
      <c r="AM15" s="773">
        <f>JN!AT189</f>
        <v>667063413</v>
      </c>
      <c r="AN15" s="754">
        <f>JN!AU189</f>
        <v>487534358</v>
      </c>
      <c r="AO15" s="754">
        <f>JN!AV189</f>
        <v>1695350</v>
      </c>
      <c r="AP15" s="754">
        <f>JN!AW189</f>
        <v>165204829</v>
      </c>
      <c r="AQ15" s="754">
        <f>JN!AX189</f>
        <v>4875338</v>
      </c>
      <c r="AR15" s="754">
        <f>JN!AY189</f>
        <v>7753538</v>
      </c>
      <c r="AS15" s="755">
        <f>JN!AZ189</f>
        <v>982.93749999999989</v>
      </c>
      <c r="AT15" s="755">
        <f>JN!BA189</f>
        <v>711.34619999999995</v>
      </c>
      <c r="AU15" s="774">
        <f>JN!BB189</f>
        <v>271.59129999999999</v>
      </c>
    </row>
    <row r="16" spans="1:47" x14ac:dyDescent="0.2">
      <c r="A16" s="181" t="s">
        <v>254</v>
      </c>
      <c r="B16" s="463">
        <f>TA!I100</f>
        <v>266718635</v>
      </c>
      <c r="C16" s="458">
        <f>TA!J100</f>
        <v>193852516</v>
      </c>
      <c r="D16" s="458">
        <f>TA!K100</f>
        <v>1726920</v>
      </c>
      <c r="E16" s="458">
        <f>TA!L100</f>
        <v>66105850</v>
      </c>
      <c r="F16" s="458">
        <f>TA!M100</f>
        <v>1938522</v>
      </c>
      <c r="G16" s="458">
        <f>TA!N100</f>
        <v>3094827</v>
      </c>
      <c r="H16" s="459">
        <f>TA!O100</f>
        <v>399.69660000000005</v>
      </c>
      <c r="I16" s="459">
        <f>TA!P100</f>
        <v>305.85180000000003</v>
      </c>
      <c r="J16" s="624">
        <f>TA!Q100</f>
        <v>93.844800000000021</v>
      </c>
      <c r="K16" s="625">
        <f>TA!R100</f>
        <v>217670</v>
      </c>
      <c r="L16" s="458">
        <f>TA!S100</f>
        <v>120388</v>
      </c>
      <c r="M16" s="458">
        <f>TA!T100</f>
        <v>-380142</v>
      </c>
      <c r="N16" s="458">
        <f>TA!U100</f>
        <v>14856</v>
      </c>
      <c r="O16" s="458">
        <f>TA!V100</f>
        <v>0</v>
      </c>
      <c r="P16" s="458">
        <f>TA!W100</f>
        <v>-27228</v>
      </c>
      <c r="Q16" s="458">
        <f>TA!X100</f>
        <v>-217670</v>
      </c>
      <c r="R16" s="458">
        <f>TA!Y100</f>
        <v>0</v>
      </c>
      <c r="S16" s="458">
        <f>TA!Z100</f>
        <v>17000</v>
      </c>
      <c r="T16" s="458">
        <f>TA!AA100</f>
        <v>-200670</v>
      </c>
      <c r="U16" s="458">
        <f>TA!AB100</f>
        <v>-227898</v>
      </c>
      <c r="V16" s="458">
        <f>TA!AC100</f>
        <v>-82775</v>
      </c>
      <c r="W16" s="458">
        <f>TA!AD100</f>
        <v>-273</v>
      </c>
      <c r="X16" s="458">
        <f>TA!AE100</f>
        <v>56900</v>
      </c>
      <c r="Y16" s="458">
        <f>TA!AF100</f>
        <v>0</v>
      </c>
      <c r="Z16" s="458">
        <f>TA!AG100</f>
        <v>56900</v>
      </c>
      <c r="AA16" s="458">
        <f>TA!AH100</f>
        <v>-254046</v>
      </c>
      <c r="AB16" s="459">
        <f>TA!AI100</f>
        <v>0.27</v>
      </c>
      <c r="AC16" s="459">
        <f>TA!AJ100</f>
        <v>6.0000000000000032E-2</v>
      </c>
      <c r="AD16" s="459">
        <f>TA!AK100</f>
        <v>0.25999999999999995</v>
      </c>
      <c r="AE16" s="459">
        <f>TA!AL100</f>
        <v>-0.84000000000000008</v>
      </c>
      <c r="AF16" s="459">
        <f>TA!AM100</f>
        <v>0</v>
      </c>
      <c r="AG16" s="459">
        <f>TA!AN100</f>
        <v>0.02</v>
      </c>
      <c r="AH16" s="459">
        <f>TA!AO100</f>
        <v>0</v>
      </c>
      <c r="AI16" s="459">
        <f>TA!AP100</f>
        <v>0</v>
      </c>
      <c r="AJ16" s="459">
        <f>TA!AQ100</f>
        <v>-0.29000000000000009</v>
      </c>
      <c r="AK16" s="459">
        <f>TA!AR100</f>
        <v>6.0000000000000032E-2</v>
      </c>
      <c r="AL16" s="469">
        <f>TA!AS100</f>
        <v>-0.23000000000000012</v>
      </c>
      <c r="AM16" s="463">
        <f>TA!AT100</f>
        <v>266464589</v>
      </c>
      <c r="AN16" s="458">
        <f>TA!AU100</f>
        <v>193825288</v>
      </c>
      <c r="AO16" s="458">
        <f>TA!AV100</f>
        <v>1526250</v>
      </c>
      <c r="AP16" s="458">
        <f>TA!AW100</f>
        <v>66023075</v>
      </c>
      <c r="AQ16" s="458">
        <f>TA!AX100</f>
        <v>1938249</v>
      </c>
      <c r="AR16" s="458">
        <f>TA!AY100</f>
        <v>3151727</v>
      </c>
      <c r="AS16" s="459">
        <f>TA!AZ100</f>
        <v>399.46659999999997</v>
      </c>
      <c r="AT16" s="459">
        <f>TA!BA100</f>
        <v>305.56180000000001</v>
      </c>
      <c r="AU16" s="624">
        <f>TA!BB100</f>
        <v>93.904799999999994</v>
      </c>
    </row>
    <row r="17" spans="1:47" x14ac:dyDescent="0.2">
      <c r="A17" s="181" t="s">
        <v>255</v>
      </c>
      <c r="B17" s="463">
        <f>ŽB!I74</f>
        <v>149962847</v>
      </c>
      <c r="C17" s="458">
        <f>ŽB!J74</f>
        <v>109176367</v>
      </c>
      <c r="D17" s="458">
        <f>ŽB!K74</f>
        <v>838520</v>
      </c>
      <c r="E17" s="458">
        <f>ŽB!L74</f>
        <v>37185032</v>
      </c>
      <c r="F17" s="458">
        <f>ŽB!M74</f>
        <v>1091758</v>
      </c>
      <c r="G17" s="458">
        <f>ŽB!N74</f>
        <v>1671170</v>
      </c>
      <c r="H17" s="459">
        <f>ŽB!O74</f>
        <v>217.39049999999997</v>
      </c>
      <c r="I17" s="459">
        <f>ŽB!P74</f>
        <v>156.28919999999999</v>
      </c>
      <c r="J17" s="624">
        <f>ŽB!Q74</f>
        <v>61.101299999999995</v>
      </c>
      <c r="K17" s="625">
        <f>ŽB!R74</f>
        <v>-118580</v>
      </c>
      <c r="L17" s="458">
        <f>ŽB!S74</f>
        <v>97466</v>
      </c>
      <c r="M17" s="458">
        <f>ŽB!T74</f>
        <v>247482</v>
      </c>
      <c r="N17" s="458">
        <f>ŽB!U74</f>
        <v>60662</v>
      </c>
      <c r="O17" s="458">
        <f>ŽB!V74</f>
        <v>0</v>
      </c>
      <c r="P17" s="458">
        <f>ŽB!W74</f>
        <v>287030</v>
      </c>
      <c r="Q17" s="458">
        <f>ŽB!X74</f>
        <v>118580</v>
      </c>
      <c r="R17" s="458">
        <f>ŽB!Y74</f>
        <v>0</v>
      </c>
      <c r="S17" s="458">
        <f>ŽB!Z74</f>
        <v>37960</v>
      </c>
      <c r="T17" s="458">
        <f>ŽB!AA74</f>
        <v>156540</v>
      </c>
      <c r="U17" s="458">
        <f>ŽB!AB74</f>
        <v>443570</v>
      </c>
      <c r="V17" s="458">
        <f>ŽB!AC74</f>
        <v>137096</v>
      </c>
      <c r="W17" s="458">
        <f>ŽB!AD74</f>
        <v>2872</v>
      </c>
      <c r="X17" s="458">
        <f>ŽB!AE74</f>
        <v>25500</v>
      </c>
      <c r="Y17" s="458">
        <f>ŽB!AF74</f>
        <v>0</v>
      </c>
      <c r="Z17" s="458">
        <f>ŽB!AG74</f>
        <v>25500</v>
      </c>
      <c r="AA17" s="458">
        <f>ŽB!AH74</f>
        <v>609038</v>
      </c>
      <c r="AB17" s="459">
        <f>ŽB!AI74</f>
        <v>0.02</v>
      </c>
      <c r="AC17" s="459">
        <f>ŽB!AJ74</f>
        <v>-0.26</v>
      </c>
      <c r="AD17" s="459">
        <f>ŽB!AK74</f>
        <v>0.31999999999999995</v>
      </c>
      <c r="AE17" s="459">
        <f>ŽB!AL74</f>
        <v>0.56999999999999995</v>
      </c>
      <c r="AF17" s="459">
        <f>ŽB!AM74</f>
        <v>0</v>
      </c>
      <c r="AG17" s="459">
        <f>ŽB!AN74</f>
        <v>0</v>
      </c>
      <c r="AH17" s="459">
        <f>ŽB!AO74</f>
        <v>0</v>
      </c>
      <c r="AI17" s="459">
        <f>ŽB!AP74</f>
        <v>0</v>
      </c>
      <c r="AJ17" s="459">
        <f>ŽB!AQ74</f>
        <v>0.91</v>
      </c>
      <c r="AK17" s="459">
        <f>ŽB!AR74</f>
        <v>-0.26</v>
      </c>
      <c r="AL17" s="469">
        <f>ŽB!AS74</f>
        <v>0.65000000000000024</v>
      </c>
      <c r="AM17" s="463">
        <f>ŽB!AT74</f>
        <v>150571885</v>
      </c>
      <c r="AN17" s="458">
        <f>ŽB!AU74</f>
        <v>109463397</v>
      </c>
      <c r="AO17" s="458">
        <f>ŽB!AV74</f>
        <v>995060</v>
      </c>
      <c r="AP17" s="458">
        <f>ŽB!AW74</f>
        <v>37322128</v>
      </c>
      <c r="AQ17" s="458">
        <f>ŽB!AX74</f>
        <v>1094630</v>
      </c>
      <c r="AR17" s="458">
        <f>ŽB!AY74</f>
        <v>1696670</v>
      </c>
      <c r="AS17" s="459">
        <f>ŽB!AZ74</f>
        <v>218.04050000000001</v>
      </c>
      <c r="AT17" s="459">
        <f>ŽB!BA74</f>
        <v>157.19919999999999</v>
      </c>
      <c r="AU17" s="624">
        <f>ŽB!BB74</f>
        <v>60.84129999999999</v>
      </c>
    </row>
    <row r="18" spans="1:47" s="3" customFormat="1" x14ac:dyDescent="0.2">
      <c r="A18" s="181" t="s">
        <v>256</v>
      </c>
      <c r="B18" s="463">
        <f>ČL!I303</f>
        <v>1035523988</v>
      </c>
      <c r="C18" s="458">
        <f>ČL!J303</f>
        <v>755325732</v>
      </c>
      <c r="D18" s="458">
        <f>ČL!K303</f>
        <v>4442695</v>
      </c>
      <c r="E18" s="458">
        <f>ČL!L303</f>
        <v>256663669</v>
      </c>
      <c r="F18" s="458">
        <f>ČL!M303</f>
        <v>7553239</v>
      </c>
      <c r="G18" s="458">
        <f>ČL!N303</f>
        <v>11538653</v>
      </c>
      <c r="H18" s="459">
        <f>ČL!O303</f>
        <v>1513.7236</v>
      </c>
      <c r="I18" s="459">
        <f>ČL!P303</f>
        <v>1126.2766999999999</v>
      </c>
      <c r="J18" s="624">
        <f>ČL!Q303</f>
        <v>387.44690000000008</v>
      </c>
      <c r="K18" s="625">
        <f>ČL!R303</f>
        <v>111850</v>
      </c>
      <c r="L18" s="458">
        <f>ČL!S303</f>
        <v>355556</v>
      </c>
      <c r="M18" s="458">
        <f>ČL!T303</f>
        <v>-791722</v>
      </c>
      <c r="N18" s="458">
        <f>ČL!U303</f>
        <v>568242</v>
      </c>
      <c r="O18" s="458">
        <f>ČL!V303</f>
        <v>-42388</v>
      </c>
      <c r="P18" s="458">
        <f>ČL!W303</f>
        <v>201538</v>
      </c>
      <c r="Q18" s="458">
        <f>ČL!X303</f>
        <v>-111850</v>
      </c>
      <c r="R18" s="458">
        <f>ČL!Y303</f>
        <v>0</v>
      </c>
      <c r="S18" s="458">
        <f>ČL!Z303</f>
        <v>-30957</v>
      </c>
      <c r="T18" s="458">
        <f>ČL!AA303</f>
        <v>-142807</v>
      </c>
      <c r="U18" s="458">
        <f>ČL!AB303</f>
        <v>58731</v>
      </c>
      <c r="V18" s="458">
        <f>ČL!AC303</f>
        <v>30315</v>
      </c>
      <c r="W18" s="458">
        <f>ČL!AD303</f>
        <v>2011</v>
      </c>
      <c r="X18" s="458">
        <f>ČL!AE303</f>
        <v>115200</v>
      </c>
      <c r="Y18" s="458">
        <f>ČL!AF303</f>
        <v>0</v>
      </c>
      <c r="Z18" s="458">
        <f>ČL!AG303</f>
        <v>115200</v>
      </c>
      <c r="AA18" s="458">
        <f>ČL!AH303</f>
        <v>206257</v>
      </c>
      <c r="AB18" s="459">
        <f>ČL!AI303</f>
        <v>-0.12999999999999998</v>
      </c>
      <c r="AC18" s="459">
        <f>ČL!AJ303</f>
        <v>-9.9999999999999846E-3</v>
      </c>
      <c r="AD18" s="459">
        <f>ČL!AK303</f>
        <v>1.1499999999999999</v>
      </c>
      <c r="AE18" s="459">
        <f>ČL!AL303</f>
        <v>-1.1400000000000006</v>
      </c>
      <c r="AF18" s="459">
        <f>ČL!AM303</f>
        <v>0</v>
      </c>
      <c r="AG18" s="459">
        <f>ČL!AN303</f>
        <v>0.85000000000000031</v>
      </c>
      <c r="AH18" s="459">
        <f>ČL!AO303</f>
        <v>-0.09</v>
      </c>
      <c r="AI18" s="459">
        <f>ČL!AP303</f>
        <v>-0.01</v>
      </c>
      <c r="AJ18" s="459">
        <f>ČL!AQ303</f>
        <v>0.6400000000000019</v>
      </c>
      <c r="AK18" s="459">
        <f>ČL!AR303</f>
        <v>-1.9999999999999993E-2</v>
      </c>
      <c r="AL18" s="469">
        <f>ČL!AS303</f>
        <v>0.62000000000000144</v>
      </c>
      <c r="AM18" s="463">
        <f>ČL!AT303</f>
        <v>1035730245</v>
      </c>
      <c r="AN18" s="458">
        <f>ČL!AU303</f>
        <v>755527270</v>
      </c>
      <c r="AO18" s="458">
        <f>ČL!AV303</f>
        <v>4299888</v>
      </c>
      <c r="AP18" s="458">
        <f>ČL!AW303</f>
        <v>256693984</v>
      </c>
      <c r="AQ18" s="458">
        <f>ČL!AX303</f>
        <v>7555250</v>
      </c>
      <c r="AR18" s="458">
        <f>ČL!AY303</f>
        <v>11653853</v>
      </c>
      <c r="AS18" s="459">
        <f>ČL!AZ303</f>
        <v>1514.3436000000004</v>
      </c>
      <c r="AT18" s="459">
        <f>ČL!BA303</f>
        <v>1126.9167000000007</v>
      </c>
      <c r="AU18" s="624">
        <f>ČL!BB303</f>
        <v>387.42690000000016</v>
      </c>
    </row>
    <row r="19" spans="1:47" x14ac:dyDescent="0.2">
      <c r="A19" s="181" t="s">
        <v>257</v>
      </c>
      <c r="B19" s="463">
        <f>NB!I124</f>
        <v>334775513</v>
      </c>
      <c r="C19" s="458">
        <f>NB!J124</f>
        <v>243873930</v>
      </c>
      <c r="D19" s="458">
        <f>NB!K124</f>
        <v>1777835</v>
      </c>
      <c r="E19" s="458">
        <f>NB!L124</f>
        <v>82904740</v>
      </c>
      <c r="F19" s="458">
        <f>NB!M124</f>
        <v>2438735</v>
      </c>
      <c r="G19" s="458">
        <f>NB!N124</f>
        <v>3780273</v>
      </c>
      <c r="H19" s="459">
        <f>NB!O124</f>
        <v>489.23990000000003</v>
      </c>
      <c r="I19" s="459">
        <f>NB!P124</f>
        <v>357.34870000000001</v>
      </c>
      <c r="J19" s="624">
        <f>NB!Q124</f>
        <v>131.8912</v>
      </c>
      <c r="K19" s="625">
        <f>NB!R124</f>
        <v>70724</v>
      </c>
      <c r="L19" s="458">
        <f>NB!S124</f>
        <v>479895</v>
      </c>
      <c r="M19" s="458">
        <f>NB!T124</f>
        <v>-21056</v>
      </c>
      <c r="N19" s="458">
        <f>NB!U124</f>
        <v>0</v>
      </c>
      <c r="O19" s="458">
        <f>NB!V124</f>
        <v>0</v>
      </c>
      <c r="P19" s="458">
        <f>NB!W124</f>
        <v>529563</v>
      </c>
      <c r="Q19" s="458">
        <f>NB!X124</f>
        <v>-70724</v>
      </c>
      <c r="R19" s="458">
        <f>NB!Y124</f>
        <v>0</v>
      </c>
      <c r="S19" s="458">
        <f>NB!Z124</f>
        <v>0</v>
      </c>
      <c r="T19" s="458">
        <f>NB!AA124</f>
        <v>-70724</v>
      </c>
      <c r="U19" s="458">
        <f>NB!AB124</f>
        <v>458839</v>
      </c>
      <c r="V19" s="458">
        <f>NB!AC124</f>
        <v>155089</v>
      </c>
      <c r="W19" s="458">
        <f>NB!AD124</f>
        <v>5295</v>
      </c>
      <c r="X19" s="458">
        <f>NB!AE124</f>
        <v>22250</v>
      </c>
      <c r="Y19" s="458">
        <f>NB!AF124</f>
        <v>0</v>
      </c>
      <c r="Z19" s="458">
        <f>NB!AG124</f>
        <v>22250</v>
      </c>
      <c r="AA19" s="458">
        <f>NB!AH124</f>
        <v>641473</v>
      </c>
      <c r="AB19" s="459">
        <f>NB!AI124</f>
        <v>0.15000000000000002</v>
      </c>
      <c r="AC19" s="459">
        <f>NB!AJ124</f>
        <v>2.0000000000000004E-2</v>
      </c>
      <c r="AD19" s="459">
        <f>NB!AK124</f>
        <v>1.69</v>
      </c>
      <c r="AE19" s="459">
        <f>NB!AL124</f>
        <v>0.25</v>
      </c>
      <c r="AF19" s="459">
        <f>NB!AM124</f>
        <v>0</v>
      </c>
      <c r="AG19" s="459">
        <f>NB!AN124</f>
        <v>0</v>
      </c>
      <c r="AH19" s="459">
        <f>NB!AO124</f>
        <v>0</v>
      </c>
      <c r="AI19" s="459">
        <f>NB!AP124</f>
        <v>0</v>
      </c>
      <c r="AJ19" s="459">
        <f>NB!AQ124</f>
        <v>2.0900000000000007</v>
      </c>
      <c r="AK19" s="459">
        <f>NB!AR124</f>
        <v>2.0000000000000004E-2</v>
      </c>
      <c r="AL19" s="469">
        <f>NB!AS124</f>
        <v>2.1100000000000008</v>
      </c>
      <c r="AM19" s="463">
        <f>NB!AT124</f>
        <v>335416986</v>
      </c>
      <c r="AN19" s="458">
        <f>NB!AU124</f>
        <v>244403493</v>
      </c>
      <c r="AO19" s="458">
        <f>NB!AV124</f>
        <v>1707111</v>
      </c>
      <c r="AP19" s="458">
        <f>NB!AW124</f>
        <v>83059829</v>
      </c>
      <c r="AQ19" s="458">
        <f>NB!AX124</f>
        <v>2444030</v>
      </c>
      <c r="AR19" s="458">
        <f>NB!AY124</f>
        <v>3802523</v>
      </c>
      <c r="AS19" s="459">
        <f>NB!AZ124</f>
        <v>491.34989999999999</v>
      </c>
      <c r="AT19" s="459">
        <f>NB!BA124</f>
        <v>359.43869999999998</v>
      </c>
      <c r="AU19" s="624">
        <f>NB!BB124</f>
        <v>131.91119999999998</v>
      </c>
    </row>
    <row r="20" spans="1:47" x14ac:dyDescent="0.2">
      <c r="A20" s="181" t="s">
        <v>258</v>
      </c>
      <c r="B20" s="463">
        <f>SM!I166</f>
        <v>356971156</v>
      </c>
      <c r="C20" s="458">
        <f>SM!J166</f>
        <v>259952009</v>
      </c>
      <c r="D20" s="458">
        <f>SM!K166</f>
        <v>1994940</v>
      </c>
      <c r="E20" s="458">
        <f>SM!L166</f>
        <v>88538070</v>
      </c>
      <c r="F20" s="458">
        <f>SM!M166</f>
        <v>2599501</v>
      </c>
      <c r="G20" s="458">
        <f>SM!N166</f>
        <v>3886636</v>
      </c>
      <c r="H20" s="459">
        <f>SM!O166</f>
        <v>518.29340000000002</v>
      </c>
      <c r="I20" s="459">
        <f>SM!P166</f>
        <v>373.68270000000007</v>
      </c>
      <c r="J20" s="624">
        <f>SM!Q166</f>
        <v>144.61070000000001</v>
      </c>
      <c r="K20" s="625">
        <f>SM!R166</f>
        <v>355450</v>
      </c>
      <c r="L20" s="458">
        <f>SM!S166</f>
        <v>748863</v>
      </c>
      <c r="M20" s="458">
        <f>SM!T166</f>
        <v>-23046</v>
      </c>
      <c r="N20" s="458">
        <f>SM!U166</f>
        <v>0</v>
      </c>
      <c r="O20" s="458">
        <f>SM!V166</f>
        <v>0</v>
      </c>
      <c r="P20" s="458">
        <f>SM!W166</f>
        <v>1081267</v>
      </c>
      <c r="Q20" s="458">
        <f>SM!X166</f>
        <v>-355450</v>
      </c>
      <c r="R20" s="458">
        <f>SM!Y166</f>
        <v>0</v>
      </c>
      <c r="S20" s="458">
        <f>SM!Z166</f>
        <v>0</v>
      </c>
      <c r="T20" s="458">
        <f>SM!AA166</f>
        <v>-355450</v>
      </c>
      <c r="U20" s="458">
        <f>SM!AB166</f>
        <v>725817</v>
      </c>
      <c r="V20" s="458">
        <f>SM!AC166</f>
        <v>245328</v>
      </c>
      <c r="W20" s="458">
        <f>SM!AD166</f>
        <v>10813</v>
      </c>
      <c r="X20" s="458">
        <f>SM!AE166</f>
        <v>23000</v>
      </c>
      <c r="Y20" s="458">
        <f>SM!AF166</f>
        <v>0</v>
      </c>
      <c r="Z20" s="458">
        <f>SM!AG166</f>
        <v>23000</v>
      </c>
      <c r="AA20" s="458">
        <f>SM!AH166</f>
        <v>1004958</v>
      </c>
      <c r="AB20" s="459">
        <f>SM!AI166</f>
        <v>0.6</v>
      </c>
      <c r="AC20" s="459">
        <f>SM!AJ166</f>
        <v>0.31000000000000005</v>
      </c>
      <c r="AD20" s="459">
        <f>SM!AK166</f>
        <v>2.17</v>
      </c>
      <c r="AE20" s="459">
        <f>SM!AL166</f>
        <v>5.0000000000000044E-2</v>
      </c>
      <c r="AF20" s="459">
        <f>SM!AM166</f>
        <v>0</v>
      </c>
      <c r="AG20" s="459">
        <f>SM!AN166</f>
        <v>0</v>
      </c>
      <c r="AH20" s="459">
        <f>SM!AO166</f>
        <v>0</v>
      </c>
      <c r="AI20" s="459">
        <f>SM!AP166</f>
        <v>0</v>
      </c>
      <c r="AJ20" s="459">
        <f>SM!AQ166</f>
        <v>2.8200000000000003</v>
      </c>
      <c r="AK20" s="459">
        <f>SM!AR166</f>
        <v>0.31000000000000005</v>
      </c>
      <c r="AL20" s="469">
        <f>SM!AS166</f>
        <v>3.1300000000000003</v>
      </c>
      <c r="AM20" s="463">
        <f>SM!AT166</f>
        <v>357976114</v>
      </c>
      <c r="AN20" s="458">
        <f>SM!AU166</f>
        <v>261033276</v>
      </c>
      <c r="AO20" s="458">
        <f>SM!AV166</f>
        <v>1639490</v>
      </c>
      <c r="AP20" s="458">
        <f>SM!AW166</f>
        <v>88783398</v>
      </c>
      <c r="AQ20" s="458">
        <f>SM!AX166</f>
        <v>2610314</v>
      </c>
      <c r="AR20" s="458">
        <f>SM!AY166</f>
        <v>3909636</v>
      </c>
      <c r="AS20" s="459">
        <f>SM!AZ166</f>
        <v>521.42340000000002</v>
      </c>
      <c r="AT20" s="459">
        <f>SM!BA166</f>
        <v>376.5027</v>
      </c>
      <c r="AU20" s="624">
        <f>SM!BB166</f>
        <v>144.92070000000001</v>
      </c>
    </row>
    <row r="21" spans="1:47" s="3" customFormat="1" x14ac:dyDescent="0.2">
      <c r="A21" s="181" t="s">
        <v>259</v>
      </c>
      <c r="B21" s="463">
        <f>JI!I141</f>
        <v>292560598</v>
      </c>
      <c r="C21" s="458">
        <f>JI!J141</f>
        <v>213565007</v>
      </c>
      <c r="D21" s="458">
        <f>JI!K141</f>
        <v>1261400</v>
      </c>
      <c r="E21" s="458">
        <f>JI!L141</f>
        <v>72541362</v>
      </c>
      <c r="F21" s="458">
        <f>JI!M141</f>
        <v>2135648</v>
      </c>
      <c r="G21" s="458">
        <f>JI!N141</f>
        <v>3057181</v>
      </c>
      <c r="H21" s="459">
        <f>JI!O141</f>
        <v>429.5218999999999</v>
      </c>
      <c r="I21" s="459">
        <f>JI!P141</f>
        <v>317.80239999999986</v>
      </c>
      <c r="J21" s="624">
        <f>JI!Q141</f>
        <v>111.71950000000001</v>
      </c>
      <c r="K21" s="625">
        <f>JI!R141</f>
        <v>-46680</v>
      </c>
      <c r="L21" s="458">
        <f>JI!S141</f>
        <v>350220</v>
      </c>
      <c r="M21" s="458">
        <f>JI!T141</f>
        <v>-98262</v>
      </c>
      <c r="N21" s="458">
        <f>JI!U141</f>
        <v>41473</v>
      </c>
      <c r="O21" s="458">
        <f>JI!V141</f>
        <v>0</v>
      </c>
      <c r="P21" s="458">
        <f>JI!W141</f>
        <v>246751</v>
      </c>
      <c r="Q21" s="458">
        <f>JI!X141</f>
        <v>46680</v>
      </c>
      <c r="R21" s="458">
        <f>JI!Y141</f>
        <v>0</v>
      </c>
      <c r="S21" s="458">
        <f>JI!Z141</f>
        <v>0</v>
      </c>
      <c r="T21" s="458">
        <f>JI!AA141</f>
        <v>46680</v>
      </c>
      <c r="U21" s="458">
        <f>JI!AB141</f>
        <v>293431</v>
      </c>
      <c r="V21" s="458">
        <f>JI!AC141</f>
        <v>99179</v>
      </c>
      <c r="W21" s="458">
        <f>JI!AD141</f>
        <v>2471</v>
      </c>
      <c r="X21" s="458">
        <f>JI!AE141</f>
        <v>31500</v>
      </c>
      <c r="Y21" s="458">
        <f>JI!AF141</f>
        <v>0</v>
      </c>
      <c r="Z21" s="458">
        <f>JI!AG141</f>
        <v>31500</v>
      </c>
      <c r="AA21" s="458">
        <f>JI!AH141</f>
        <v>426581</v>
      </c>
      <c r="AB21" s="459">
        <f>JI!AI141</f>
        <v>-1.9999999999999997E-2</v>
      </c>
      <c r="AC21" s="459">
        <f>JI!AJ141</f>
        <v>-0.24</v>
      </c>
      <c r="AD21" s="459">
        <f>JI!AK141</f>
        <v>1.3</v>
      </c>
      <c r="AE21" s="459">
        <f>JI!AL141</f>
        <v>-1.9999999999999962E-2</v>
      </c>
      <c r="AF21" s="459">
        <f>JI!AM141</f>
        <v>0</v>
      </c>
      <c r="AG21" s="459">
        <f>JI!AN141</f>
        <v>0.05</v>
      </c>
      <c r="AH21" s="459">
        <f>JI!AO141</f>
        <v>0</v>
      </c>
      <c r="AI21" s="459">
        <f>JI!AP141</f>
        <v>0</v>
      </c>
      <c r="AJ21" s="459">
        <f>JI!AQ141</f>
        <v>1.31</v>
      </c>
      <c r="AK21" s="459">
        <f>JI!AR141</f>
        <v>-0.24</v>
      </c>
      <c r="AL21" s="469">
        <f>JI!AS141</f>
        <v>1.0700000000000003</v>
      </c>
      <c r="AM21" s="463">
        <f>JI!AT141</f>
        <v>292987179</v>
      </c>
      <c r="AN21" s="458">
        <f>JI!AU141</f>
        <v>213811758</v>
      </c>
      <c r="AO21" s="458">
        <f>JI!AV141</f>
        <v>1308080</v>
      </c>
      <c r="AP21" s="458">
        <f>JI!AW141</f>
        <v>72640541</v>
      </c>
      <c r="AQ21" s="458">
        <f>JI!AX141</f>
        <v>2138119</v>
      </c>
      <c r="AR21" s="458">
        <f>JI!AY141</f>
        <v>3088681</v>
      </c>
      <c r="AS21" s="459">
        <f>JI!AZ141</f>
        <v>430.59189999999984</v>
      </c>
      <c r="AT21" s="459">
        <f>JI!BA141</f>
        <v>319.11239999999998</v>
      </c>
      <c r="AU21" s="624">
        <f>JI!BB141</f>
        <v>111.4795</v>
      </c>
    </row>
    <row r="22" spans="1:47" ht="13.5" thickBot="1" x14ac:dyDescent="0.25">
      <c r="A22" s="427" t="s">
        <v>260</v>
      </c>
      <c r="B22" s="697">
        <f>TU!I204</f>
        <v>472724865</v>
      </c>
      <c r="C22" s="698">
        <f>TU!J204</f>
        <v>344768661</v>
      </c>
      <c r="D22" s="698">
        <f>TU!K204</f>
        <v>2077547</v>
      </c>
      <c r="E22" s="698">
        <f>TU!L204</f>
        <v>117140461</v>
      </c>
      <c r="F22" s="698">
        <f>TU!M204</f>
        <v>3447679</v>
      </c>
      <c r="G22" s="698">
        <f>TU!N204</f>
        <v>5290517</v>
      </c>
      <c r="H22" s="699">
        <f>TU!O204</f>
        <v>691.42970000000003</v>
      </c>
      <c r="I22" s="699">
        <f>TU!P204</f>
        <v>500.8338</v>
      </c>
      <c r="J22" s="700">
        <f>TU!Q204</f>
        <v>190.59589999999997</v>
      </c>
      <c r="K22" s="703">
        <f>TU!R204</f>
        <v>281134</v>
      </c>
      <c r="L22" s="698">
        <f>TU!S204</f>
        <v>678367</v>
      </c>
      <c r="M22" s="698">
        <f>TU!T204</f>
        <v>295865</v>
      </c>
      <c r="N22" s="698">
        <f>TU!U204</f>
        <v>162797</v>
      </c>
      <c r="O22" s="698">
        <f>TU!V204</f>
        <v>0</v>
      </c>
      <c r="P22" s="698">
        <f>TU!W204</f>
        <v>1418163</v>
      </c>
      <c r="Q22" s="698">
        <f>TU!X204</f>
        <v>-281134</v>
      </c>
      <c r="R22" s="698">
        <f>TU!Y204</f>
        <v>0</v>
      </c>
      <c r="S22" s="698">
        <f>TU!Z204</f>
        <v>206123</v>
      </c>
      <c r="T22" s="698">
        <f>TU!AA204</f>
        <v>-75011</v>
      </c>
      <c r="U22" s="698">
        <f>TU!AB204</f>
        <v>1343152</v>
      </c>
      <c r="V22" s="698">
        <f>TU!AC204</f>
        <v>384314</v>
      </c>
      <c r="W22" s="698">
        <f>TU!AD204</f>
        <v>14183</v>
      </c>
      <c r="X22" s="698">
        <f>TU!AE204</f>
        <v>28500</v>
      </c>
      <c r="Y22" s="698">
        <f>TU!AF204</f>
        <v>0</v>
      </c>
      <c r="Z22" s="698">
        <f>TU!AG204</f>
        <v>28500</v>
      </c>
      <c r="AA22" s="698">
        <f>TU!AH204</f>
        <v>1770149</v>
      </c>
      <c r="AB22" s="699">
        <f>TU!AI204</f>
        <v>0.08</v>
      </c>
      <c r="AC22" s="699">
        <f>TU!AJ204</f>
        <v>9.9999999999999922E-2</v>
      </c>
      <c r="AD22" s="699">
        <f>TU!AK204</f>
        <v>2.04</v>
      </c>
      <c r="AE22" s="699">
        <f>TU!AL204</f>
        <v>0.64999999999999991</v>
      </c>
      <c r="AF22" s="699">
        <f>TU!AM204</f>
        <v>0</v>
      </c>
      <c r="AG22" s="699">
        <f>TU!AN204</f>
        <v>0.25</v>
      </c>
      <c r="AH22" s="699">
        <f>TU!AO204</f>
        <v>0</v>
      </c>
      <c r="AI22" s="699">
        <f>TU!AP204</f>
        <v>0</v>
      </c>
      <c r="AJ22" s="699">
        <f>TU!AQ204</f>
        <v>3.02</v>
      </c>
      <c r="AK22" s="699">
        <f>TU!AR204</f>
        <v>9.9999999999999922E-2</v>
      </c>
      <c r="AL22" s="701">
        <f>TU!AS204</f>
        <v>3.1200000000000006</v>
      </c>
      <c r="AM22" s="697">
        <f>TU!AT204</f>
        <v>474495014</v>
      </c>
      <c r="AN22" s="698">
        <f>TU!AU204</f>
        <v>346186824</v>
      </c>
      <c r="AO22" s="698">
        <f>TU!AV204</f>
        <v>2002536</v>
      </c>
      <c r="AP22" s="698">
        <f>TU!AW204</f>
        <v>117524775</v>
      </c>
      <c r="AQ22" s="698">
        <f>TU!AX204</f>
        <v>3461862</v>
      </c>
      <c r="AR22" s="698">
        <f>TU!AY204</f>
        <v>5319017</v>
      </c>
      <c r="AS22" s="699">
        <f>TU!AZ204</f>
        <v>694.54969999999992</v>
      </c>
      <c r="AT22" s="699">
        <f>TU!BA204</f>
        <v>503.85380000000015</v>
      </c>
      <c r="AU22" s="700">
        <f>TU!BB204</f>
        <v>190.69589999999999</v>
      </c>
    </row>
    <row r="23" spans="1:47" s="3" customFormat="1" ht="13.5" thickBot="1" x14ac:dyDescent="0.25">
      <c r="A23" s="182" t="s">
        <v>261</v>
      </c>
      <c r="B23" s="691">
        <f>SUM(B13:B22)</f>
        <v>5770373631</v>
      </c>
      <c r="C23" s="692">
        <f t="shared" ref="C23:AU23" si="0">SUM(C13:C22)</f>
        <v>4207900540</v>
      </c>
      <c r="D23" s="692">
        <f t="shared" si="0"/>
        <v>24926527</v>
      </c>
      <c r="E23" s="692">
        <f t="shared" si="0"/>
        <v>1430049821</v>
      </c>
      <c r="F23" s="692">
        <f t="shared" si="0"/>
        <v>42078912</v>
      </c>
      <c r="G23" s="692">
        <f t="shared" si="0"/>
        <v>65417831</v>
      </c>
      <c r="H23" s="693">
        <f t="shared" si="0"/>
        <v>8429.8343999999997</v>
      </c>
      <c r="I23" s="693">
        <f t="shared" si="0"/>
        <v>6242.4552000000003</v>
      </c>
      <c r="J23" s="695">
        <f t="shared" si="0"/>
        <v>2187.3792000000003</v>
      </c>
      <c r="K23" s="696">
        <f t="shared" si="0"/>
        <v>1205637</v>
      </c>
      <c r="L23" s="692">
        <f t="shared" si="0"/>
        <v>2682440</v>
      </c>
      <c r="M23" s="692">
        <f t="shared" si="0"/>
        <v>672525</v>
      </c>
      <c r="N23" s="692">
        <f t="shared" si="0"/>
        <v>2142978</v>
      </c>
      <c r="O23" s="692">
        <f t="shared" si="0"/>
        <v>3753</v>
      </c>
      <c r="P23" s="692">
        <f t="shared" si="0"/>
        <v>6707333</v>
      </c>
      <c r="Q23" s="692">
        <f t="shared" si="0"/>
        <v>-1205637</v>
      </c>
      <c r="R23" s="692">
        <f t="shared" si="0"/>
        <v>0</v>
      </c>
      <c r="S23" s="692">
        <f t="shared" si="0"/>
        <v>619129</v>
      </c>
      <c r="T23" s="692">
        <f t="shared" si="0"/>
        <v>-586508</v>
      </c>
      <c r="U23" s="692">
        <f t="shared" si="0"/>
        <v>6120825</v>
      </c>
      <c r="V23" s="692">
        <f t="shared" si="0"/>
        <v>1859576</v>
      </c>
      <c r="W23" s="692">
        <f t="shared" si="0"/>
        <v>67074</v>
      </c>
      <c r="X23" s="692">
        <f t="shared" si="0"/>
        <v>516550</v>
      </c>
      <c r="Y23" s="692">
        <f t="shared" si="0"/>
        <v>0</v>
      </c>
      <c r="Z23" s="692">
        <f t="shared" si="0"/>
        <v>516550</v>
      </c>
      <c r="AA23" s="692">
        <f t="shared" si="0"/>
        <v>8564025</v>
      </c>
      <c r="AB23" s="693">
        <f t="shared" si="0"/>
        <v>0.92</v>
      </c>
      <c r="AC23" s="693">
        <f t="shared" si="0"/>
        <v>-0.46999999999999981</v>
      </c>
      <c r="AD23" s="693">
        <f t="shared" si="0"/>
        <v>8.27</v>
      </c>
      <c r="AE23" s="693">
        <f t="shared" si="0"/>
        <v>3.9600000000000009</v>
      </c>
      <c r="AF23" s="693">
        <f t="shared" si="0"/>
        <v>-0.33</v>
      </c>
      <c r="AG23" s="693">
        <f t="shared" si="0"/>
        <v>3.1400000000000006</v>
      </c>
      <c r="AH23" s="693">
        <f t="shared" si="0"/>
        <v>-1.999999999999999E-2</v>
      </c>
      <c r="AI23" s="693">
        <f t="shared" si="0"/>
        <v>-0.01</v>
      </c>
      <c r="AJ23" s="693">
        <f t="shared" si="0"/>
        <v>16.270000000000007</v>
      </c>
      <c r="AK23" s="693">
        <f t="shared" si="0"/>
        <v>-0.80999999999999983</v>
      </c>
      <c r="AL23" s="694">
        <f t="shared" si="0"/>
        <v>15.460000000000008</v>
      </c>
      <c r="AM23" s="691">
        <f t="shared" si="0"/>
        <v>5778937656</v>
      </c>
      <c r="AN23" s="692">
        <f t="shared" si="0"/>
        <v>4214607873</v>
      </c>
      <c r="AO23" s="692">
        <f t="shared" si="0"/>
        <v>24340019</v>
      </c>
      <c r="AP23" s="692">
        <f t="shared" si="0"/>
        <v>1431909397</v>
      </c>
      <c r="AQ23" s="692">
        <f t="shared" si="0"/>
        <v>42145986</v>
      </c>
      <c r="AR23" s="692">
        <f t="shared" si="0"/>
        <v>65934381</v>
      </c>
      <c r="AS23" s="693">
        <f t="shared" si="0"/>
        <v>8445.294399999997</v>
      </c>
      <c r="AT23" s="693">
        <f t="shared" si="0"/>
        <v>6258.7251999999999</v>
      </c>
      <c r="AU23" s="695">
        <f t="shared" si="0"/>
        <v>2186.5692000000004</v>
      </c>
    </row>
    <row r="24" spans="1:47" x14ac:dyDescent="0.2">
      <c r="A24" s="20" t="s">
        <v>262</v>
      </c>
      <c r="B24" s="475">
        <f>SUM(C23:G23)</f>
        <v>5770373631</v>
      </c>
      <c r="C24" s="475"/>
      <c r="D24" s="475"/>
      <c r="E24" s="475"/>
      <c r="F24" s="475"/>
      <c r="G24" s="475"/>
      <c r="H24" s="476">
        <f>SUM(I23:J23)</f>
        <v>8429.8343999999997</v>
      </c>
      <c r="I24" s="476"/>
      <c r="J24" s="476"/>
      <c r="K24" s="475">
        <f>Q23</f>
        <v>-1205637</v>
      </c>
      <c r="L24" s="476"/>
      <c r="M24" s="476"/>
      <c r="N24" s="476"/>
      <c r="O24" s="476"/>
      <c r="P24" s="482">
        <f>SUM(K23:O23)</f>
        <v>6707333</v>
      </c>
      <c r="Q24" s="482">
        <f>K23</f>
        <v>1205637</v>
      </c>
      <c r="R24" s="483"/>
      <c r="S24" s="483"/>
      <c r="T24" s="482">
        <f>SUM(Q23:S23)</f>
        <v>-586508</v>
      </c>
      <c r="U24" s="482">
        <f>P23+T23</f>
        <v>6120825</v>
      </c>
      <c r="V24" s="484"/>
      <c r="W24" s="484"/>
      <c r="X24" s="483"/>
      <c r="Y24" s="483"/>
      <c r="Z24" s="482">
        <f>SUM(X23:Y23)</f>
        <v>516550</v>
      </c>
      <c r="AA24" s="482">
        <f>U23+V23+W23+Z23</f>
        <v>8564025</v>
      </c>
      <c r="AB24" s="485"/>
      <c r="AC24" s="485"/>
      <c r="AD24" s="485"/>
      <c r="AE24" s="485"/>
      <c r="AF24" s="485"/>
      <c r="AG24" s="485"/>
      <c r="AH24" s="485"/>
      <c r="AI24" s="485"/>
      <c r="AJ24" s="618">
        <f>AB23+AD23+AE23+AG23+AH23</f>
        <v>16.27</v>
      </c>
      <c r="AK24" s="618">
        <f>AC23+AF23+AI23</f>
        <v>-0.80999999999999983</v>
      </c>
      <c r="AL24" s="618">
        <f>SUM(AJ23:AK23)</f>
        <v>15.460000000000006</v>
      </c>
      <c r="AM24" s="475">
        <f>SUM(AN23:AR23)</f>
        <v>5778937656</v>
      </c>
      <c r="AN24" s="54"/>
      <c r="AO24" s="54"/>
      <c r="AP24" s="54"/>
      <c r="AQ24" s="54"/>
      <c r="AR24" s="54"/>
      <c r="AS24" s="476">
        <f>SUM(AT23:AU23)</f>
        <v>8445.2944000000007</v>
      </c>
      <c r="AT24" s="89"/>
      <c r="AU24" s="89"/>
    </row>
    <row r="25" spans="1:47" ht="13.5" thickBot="1" x14ac:dyDescent="0.25">
      <c r="A25" s="20"/>
      <c r="B25" s="87">
        <f>SUM(C26:G26)</f>
        <v>5770373631</v>
      </c>
      <c r="C25" s="52"/>
      <c r="D25" s="52"/>
      <c r="E25" s="481"/>
      <c r="F25" s="481"/>
      <c r="G25" s="52"/>
      <c r="H25" s="88">
        <f>SUM(I26:J26)</f>
        <v>8429.8343999999979</v>
      </c>
      <c r="I25" s="179"/>
      <c r="J25" s="179"/>
      <c r="K25" s="476"/>
      <c r="L25" s="476"/>
      <c r="M25" s="476"/>
      <c r="N25" s="476"/>
      <c r="O25" s="476"/>
      <c r="P25" s="482">
        <f>SUM(K26:O26)</f>
        <v>6707333</v>
      </c>
      <c r="Q25" s="483"/>
      <c r="R25" s="483"/>
      <c r="S25" s="483"/>
      <c r="T25" s="482">
        <f>SUM(Q26:S26)</f>
        <v>-586508</v>
      </c>
      <c r="U25" s="482">
        <f>P26+T26</f>
        <v>6120825</v>
      </c>
      <c r="V25" s="484"/>
      <c r="W25" s="484"/>
      <c r="X25" s="483"/>
      <c r="Y25" s="483"/>
      <c r="Z25" s="482">
        <f>SUM(X26:Y26)</f>
        <v>516550</v>
      </c>
      <c r="AA25" s="482">
        <f>U26+V26+W26+Z26</f>
        <v>8564025</v>
      </c>
      <c r="AB25" s="485"/>
      <c r="AC25" s="485"/>
      <c r="AD25" s="485"/>
      <c r="AE25" s="485"/>
      <c r="AF25" s="485"/>
      <c r="AG25" s="485"/>
      <c r="AH25" s="485"/>
      <c r="AI25" s="485"/>
      <c r="AJ25" s="618">
        <f>AB26+AD26+AE26+AG26+AH26</f>
        <v>16.27</v>
      </c>
      <c r="AK25" s="618">
        <f>AC26+AF26+AI26</f>
        <v>-0.81</v>
      </c>
      <c r="AL25" s="618">
        <f>SUM(AJ26:AK26)</f>
        <v>15.459999999999999</v>
      </c>
      <c r="AM25" s="475">
        <f>SUM(AN26:AR26)</f>
        <v>5778937656</v>
      </c>
      <c r="AN25" s="54"/>
      <c r="AO25" s="54"/>
      <c r="AP25" s="54"/>
      <c r="AQ25" s="54"/>
      <c r="AR25" s="54"/>
      <c r="AS25" s="476">
        <f>SUM(AT26:AU26)</f>
        <v>8445.2943999999989</v>
      </c>
      <c r="AT25" s="89"/>
      <c r="AU25" s="89"/>
    </row>
    <row r="26" spans="1:47" ht="13.5" thickBot="1" x14ac:dyDescent="0.25">
      <c r="A26" s="22" t="s">
        <v>0</v>
      </c>
      <c r="B26" s="742">
        <f>SUM(B27:B36)</f>
        <v>5770373631</v>
      </c>
      <c r="C26" s="743">
        <f t="shared" ref="C26:AU26" si="1">SUM(C27:C36)</f>
        <v>4207900540</v>
      </c>
      <c r="D26" s="743">
        <f t="shared" ref="D26" si="2">SUM(D27:D36)</f>
        <v>24926527</v>
      </c>
      <c r="E26" s="743">
        <f t="shared" si="1"/>
        <v>1430049821</v>
      </c>
      <c r="F26" s="743">
        <f t="shared" si="1"/>
        <v>42078912</v>
      </c>
      <c r="G26" s="743">
        <f t="shared" si="1"/>
        <v>65417831</v>
      </c>
      <c r="H26" s="744">
        <f t="shared" si="1"/>
        <v>8429.8343999999997</v>
      </c>
      <c r="I26" s="744">
        <f t="shared" si="1"/>
        <v>6242.4551999999985</v>
      </c>
      <c r="J26" s="745">
        <f t="shared" si="1"/>
        <v>2187.3791999999999</v>
      </c>
      <c r="K26" s="746">
        <f t="shared" si="1"/>
        <v>1205637</v>
      </c>
      <c r="L26" s="743">
        <f t="shared" si="1"/>
        <v>2682440</v>
      </c>
      <c r="M26" s="743">
        <f t="shared" ref="M26:N26" si="3">SUM(M27:M36)</f>
        <v>672525</v>
      </c>
      <c r="N26" s="743">
        <f t="shared" si="3"/>
        <v>2142978</v>
      </c>
      <c r="O26" s="743">
        <f t="shared" si="1"/>
        <v>3753</v>
      </c>
      <c r="P26" s="743">
        <f t="shared" si="1"/>
        <v>6707333</v>
      </c>
      <c r="Q26" s="743">
        <f t="shared" si="1"/>
        <v>-1205637</v>
      </c>
      <c r="R26" s="743">
        <f t="shared" si="1"/>
        <v>0</v>
      </c>
      <c r="S26" s="743">
        <f t="shared" si="1"/>
        <v>619129</v>
      </c>
      <c r="T26" s="743">
        <f t="shared" si="1"/>
        <v>-586508</v>
      </c>
      <c r="U26" s="743">
        <f t="shared" si="1"/>
        <v>6120825</v>
      </c>
      <c r="V26" s="743">
        <f t="shared" si="1"/>
        <v>1859576</v>
      </c>
      <c r="W26" s="743">
        <f t="shared" si="1"/>
        <v>67074</v>
      </c>
      <c r="X26" s="743">
        <f t="shared" ref="X26" si="4">SUM(X27:X36)</f>
        <v>516550</v>
      </c>
      <c r="Y26" s="743">
        <f t="shared" si="1"/>
        <v>0</v>
      </c>
      <c r="Z26" s="743">
        <f t="shared" si="1"/>
        <v>516550</v>
      </c>
      <c r="AA26" s="743">
        <f t="shared" si="1"/>
        <v>8564025</v>
      </c>
      <c r="AB26" s="744">
        <f t="shared" si="1"/>
        <v>0.91999999999999993</v>
      </c>
      <c r="AC26" s="744">
        <f t="shared" si="1"/>
        <v>-0.47</v>
      </c>
      <c r="AD26" s="744">
        <f t="shared" ref="AD26" si="5">SUM(AD27:AD36)</f>
        <v>8.27</v>
      </c>
      <c r="AE26" s="744">
        <f t="shared" ref="AE26:AF26" si="6">SUM(AE27:AE36)</f>
        <v>3.9599999999999982</v>
      </c>
      <c r="AF26" s="744">
        <f t="shared" si="6"/>
        <v>-0.33</v>
      </c>
      <c r="AG26" s="744">
        <f t="shared" ref="AG26" si="7">SUM(AG27:AG36)</f>
        <v>3.14</v>
      </c>
      <c r="AH26" s="744">
        <f t="shared" si="1"/>
        <v>-1.999999999999999E-2</v>
      </c>
      <c r="AI26" s="744">
        <f t="shared" si="1"/>
        <v>-0.01</v>
      </c>
      <c r="AJ26" s="744">
        <f t="shared" si="1"/>
        <v>16.27</v>
      </c>
      <c r="AK26" s="744">
        <f t="shared" si="1"/>
        <v>-0.81</v>
      </c>
      <c r="AL26" s="747">
        <f t="shared" si="1"/>
        <v>15.459999999999997</v>
      </c>
      <c r="AM26" s="742">
        <f t="shared" si="1"/>
        <v>5778937656</v>
      </c>
      <c r="AN26" s="743">
        <f t="shared" si="1"/>
        <v>4214607873</v>
      </c>
      <c r="AO26" s="743">
        <f t="shared" si="1"/>
        <v>24340019</v>
      </c>
      <c r="AP26" s="743">
        <f t="shared" si="1"/>
        <v>1431909397</v>
      </c>
      <c r="AQ26" s="743">
        <f t="shared" si="1"/>
        <v>42145986</v>
      </c>
      <c r="AR26" s="743">
        <f t="shared" si="1"/>
        <v>65934381</v>
      </c>
      <c r="AS26" s="744">
        <f t="shared" ref="AS26" si="8">SUM(AS27:AS36)</f>
        <v>8445.2944000000007</v>
      </c>
      <c r="AT26" s="744">
        <f t="shared" si="1"/>
        <v>6258.7251999999999</v>
      </c>
      <c r="AU26" s="745">
        <f t="shared" si="1"/>
        <v>2186.5691999999995</v>
      </c>
    </row>
    <row r="27" spans="1:47" x14ac:dyDescent="0.2">
      <c r="A27" s="1">
        <v>3111</v>
      </c>
      <c r="B27" s="748">
        <f>LB!I468+FR!I135+JN!I193+TA!I104+ŽB!I78+ČL!I307+NB!I128+SM!I170+JI!I145+TU!I208</f>
        <v>1232044210</v>
      </c>
      <c r="C27" s="749">
        <f>LB!J468+FR!J135+JN!J193+TA!J104+ŽB!J78+ČL!J307+NB!J128+SM!J170+JI!J145+TU!J208</f>
        <v>905033615</v>
      </c>
      <c r="D27" s="749">
        <f>LB!K468+FR!K135+JN!K193+TA!K104+ŽB!K78+ČL!K307+NB!K128+SM!K170+JI!K145+TU!K208</f>
        <v>4415835</v>
      </c>
      <c r="E27" s="749">
        <f>LB!L468+FR!L135+JN!L193+TA!L104+ŽB!L78+ČL!L307+NB!L128+SM!L170+JI!L145+TU!L208</f>
        <v>307257255</v>
      </c>
      <c r="F27" s="749">
        <f>LB!M468+FR!M135+JN!M193+TA!M104+ŽB!M78+ČL!M307+NB!M128+SM!M170+JI!M145+TU!M208</f>
        <v>9050305</v>
      </c>
      <c r="G27" s="749">
        <f>LB!N468+FR!N135+JN!N193+TA!N104+ŽB!N78+ČL!N307+NB!N128+SM!N170+JI!N145+TU!N208</f>
        <v>6287200</v>
      </c>
      <c r="H27" s="751">
        <f>LB!O468+FR!O135+JN!O193+TA!O104+ŽB!O78+ČL!O307+NB!O128+SM!O170+JI!O145+TU!O208</f>
        <v>1912.3453</v>
      </c>
      <c r="I27" s="751">
        <f>LB!P468+FR!P135+JN!P193+TA!P104+ŽB!P78+ČL!P307+NB!P128+SM!P170+JI!P145+TU!P208</f>
        <v>1541.2668000000001</v>
      </c>
      <c r="J27" s="752">
        <f>LB!Q468+FR!Q135+JN!Q193+TA!Q104+ŽB!Q78+ČL!Q307+NB!Q128+SM!Q170+JI!Q145+TU!Q208</f>
        <v>371.07850000000002</v>
      </c>
      <c r="K27" s="750">
        <f>LB!R468+FR!R135+JN!R193+TA!R104+ŽB!R78+ČL!R307+NB!R128+SM!R170+JI!R145+TU!R208</f>
        <v>-32196</v>
      </c>
      <c r="L27" s="749">
        <f>LB!S468+FR!S135+JN!S193+TA!S104+ŽB!S78+ČL!S307+NB!S128+SM!S170+JI!S145+TU!S208</f>
        <v>557061</v>
      </c>
      <c r="M27" s="749">
        <f>LB!T468+FR!T135+JN!T193+TA!T104+ŽB!T78+ČL!T307+NB!T128+SM!T170+JI!T145+TU!T208</f>
        <v>411691</v>
      </c>
      <c r="N27" s="749">
        <f>LB!U468+FR!U135+JN!U193+TA!U104+ŽB!U78+ČL!U307+NB!U128+SM!U170+JI!U145+TU!U208</f>
        <v>0</v>
      </c>
      <c r="O27" s="749">
        <f>LB!V468+FR!V135+JN!V193+TA!V104+ŽB!V78+ČL!V307+NB!V128+SM!V170+JI!V145+TU!V208</f>
        <v>0</v>
      </c>
      <c r="P27" s="749">
        <f>LB!W468+FR!W135+JN!W193+TA!W104+ŽB!W78+ČL!W307+NB!W128+SM!W170+JI!W145+TU!W208</f>
        <v>936556</v>
      </c>
      <c r="Q27" s="749">
        <f>LB!X468+FR!X135+JN!X193+TA!X104+ŽB!X78+ČL!X307+NB!X128+SM!X170+JI!X145+TU!X208</f>
        <v>32196</v>
      </c>
      <c r="R27" s="749">
        <f>LB!Y468+FR!Y135+JN!Y193+TA!Y104+ŽB!Y78+ČL!Y307+NB!Y128+SM!Y170+JI!Y145+TU!Y208</f>
        <v>0</v>
      </c>
      <c r="S27" s="749">
        <f>LB!Z468+FR!Z135+JN!Z193+TA!Z104+ŽB!Z78+ČL!Z307+NB!Z128+SM!Z170+JI!Z145+TU!Z208</f>
        <v>213309</v>
      </c>
      <c r="T27" s="749">
        <f>LB!AA468+FR!AA135+JN!AA193+TA!AA104+ŽB!AA78+ČL!AA307+NB!AA128+SM!AA170+JI!AA145+TU!AA208</f>
        <v>245505</v>
      </c>
      <c r="U27" s="749">
        <f>LB!AB468+FR!AB135+JN!AB193+TA!AB104+ŽB!AB78+ČL!AB307+NB!AB128+SM!AB170+JI!AB145+TU!AB208</f>
        <v>1182061</v>
      </c>
      <c r="V27" s="749">
        <f>LB!AC468+FR!AC135+JN!AC193+TA!AC104+ŽB!AC78+ČL!AC307+NB!AC128+SM!AC170+JI!AC145+TU!AC208</f>
        <v>327436</v>
      </c>
      <c r="W27" s="749">
        <f>LB!AD468+FR!AD135+JN!AD193+TA!AD104+ŽB!AD78+ČL!AD307+NB!AD128+SM!AD170+JI!AD145+TU!AD208</f>
        <v>9367</v>
      </c>
      <c r="X27" s="749">
        <f>LB!AE468+FR!AE135+JN!AE193+TA!AE104+ŽB!AE78+ČL!AE307+NB!AE128+SM!AE170+JI!AE145+TU!AE208</f>
        <v>115200</v>
      </c>
      <c r="Y27" s="749">
        <f>LB!AF468+FR!AF135+JN!AF193+TA!AF104+ŽB!AF78+ČL!AF307+NB!AF128+SM!AF170+JI!AF145+TU!AF208</f>
        <v>0</v>
      </c>
      <c r="Z27" s="749">
        <f>LB!AG468+FR!AG135+JN!AG193+TA!AG104+ŽB!AG78+ČL!AG307+NB!AG128+SM!AG170+JI!AG145+TU!AG208</f>
        <v>115200</v>
      </c>
      <c r="AA27" s="749">
        <f>LB!AH468+FR!AH135+JN!AH193+TA!AH104+ŽB!AH78+ČL!AH307+NB!AH128+SM!AH170+JI!AH145+TU!AH208</f>
        <v>1634064</v>
      </c>
      <c r="AB27" s="751">
        <f>LB!AI468+FR!AI135+JN!AI193+TA!AI104+ŽB!AI78+ČL!AI307+NB!AI128+SM!AI170+JI!AI145+TU!AI208</f>
        <v>-4.9999999999999975E-2</v>
      </c>
      <c r="AC27" s="751">
        <f>LB!AJ468+FR!AJ135+JN!AJ193+TA!AJ104+ŽB!AJ78+ČL!AJ307+NB!AJ128+SM!AJ170+JI!AJ145+TU!AJ208</f>
        <v>-0.47000000000000003</v>
      </c>
      <c r="AD27" s="751">
        <f>LB!AK468+FR!AK135+JN!AK193+TA!AK104+ŽB!AK78+ČL!AK307+NB!AK128+SM!AK170+JI!AK145+TU!AK208</f>
        <v>1.8399999999999999</v>
      </c>
      <c r="AE27" s="751">
        <f>LB!AL468+FR!AL135+JN!AL193+TA!AL104+ŽB!AL78+ČL!AL307+NB!AL128+SM!AL170+JI!AL145+TU!AL208</f>
        <v>1.0599999999999998</v>
      </c>
      <c r="AF27" s="751">
        <f>LB!AM468+FR!AM135+JN!AM193+TA!AM104+ŽB!AM78+ČL!AM307+NB!AM128+SM!AM170+JI!AM145+TU!AM208</f>
        <v>7.0000000000000007E-2</v>
      </c>
      <c r="AG27" s="751">
        <f>LB!AN468+FR!AN135+JN!AN193+TA!AN104+ŽB!AN78+ČL!AN307+NB!AN128+SM!AN170+JI!AN145+TU!AN208</f>
        <v>0.03</v>
      </c>
      <c r="AH27" s="751">
        <f>LB!AO468+FR!AO135+JN!AO193+TA!AO104+ŽB!AO78+ČL!AO307+NB!AO128+SM!AO170+JI!AO145+TU!AO208</f>
        <v>0</v>
      </c>
      <c r="AI27" s="751">
        <f>LB!AP468+FR!AP135+JN!AP193+TA!AP104+ŽB!AP78+ČL!AP307+NB!AP128+SM!AP170+JI!AP145+TU!AP208</f>
        <v>0</v>
      </c>
      <c r="AJ27" s="751">
        <f>LB!AQ468+FR!AQ135+JN!AQ193+TA!AQ104+ŽB!AQ78+ČL!AQ307+NB!AQ128+SM!AQ170+JI!AQ145+TU!AQ208</f>
        <v>2.88</v>
      </c>
      <c r="AK27" s="751">
        <f>LB!AR468+FR!AR135+JN!AR193+TA!AR104+ŽB!AR78+ČL!AR307+NB!AR128+SM!AR170+JI!AR145+TU!AR208</f>
        <v>-0.39999999999999997</v>
      </c>
      <c r="AL27" s="753">
        <f>LB!AS468+FR!AS135+JN!AS193+TA!AS104+ŽB!AS78+ČL!AS307+NB!AS128+SM!AS170+JI!AS145+TU!AS208</f>
        <v>2.48</v>
      </c>
      <c r="AM27" s="748">
        <f>LB!AT468+FR!AT135+JN!AT193+TA!AT104+ŽB!AT78+ČL!AT307+NB!AT128+SM!AT170+JI!AT145+TU!AT208</f>
        <v>1233678274</v>
      </c>
      <c r="AN27" s="749">
        <f>LB!AU468+FR!AU135+JN!AU193+TA!AU104+ŽB!AU78+ČL!AU307+NB!AU128+SM!AU170+JI!AU145+TU!AU208</f>
        <v>905970171</v>
      </c>
      <c r="AO27" s="749">
        <f>LB!AV468+FR!AV135+JN!AV193+TA!AV104+ŽB!AV78+ČL!AV307+NB!AV128+SM!AV170+JI!AV145+TU!AV208</f>
        <v>4661340</v>
      </c>
      <c r="AP27" s="749">
        <f>LB!AW468+FR!AW135+JN!AW193+TA!AW104+ŽB!AW78+ČL!AW307+NB!AW128+SM!AW170+JI!AW145+TU!AW208</f>
        <v>307584691</v>
      </c>
      <c r="AQ27" s="749">
        <f>LB!AX468+FR!AX135+JN!AX193+TA!AX104+ŽB!AX78+ČL!AX307+NB!AX128+SM!AX170+JI!AX145+TU!AX208</f>
        <v>9059672</v>
      </c>
      <c r="AR27" s="749">
        <f>LB!AY468+FR!AY135+JN!AY193+TA!AY104+ŽB!AY78+ČL!AY307+NB!AY128+SM!AY170+JI!AY145+TU!AY208</f>
        <v>6402400</v>
      </c>
      <c r="AS27" s="751">
        <f>LB!AZ468+FR!AZ135+JN!AZ193+TA!AZ104+ŽB!AZ78+ČL!AZ307+NB!AZ128+SM!AZ170+JI!AZ145+TU!AZ208</f>
        <v>1914.8252999999997</v>
      </c>
      <c r="AT27" s="751">
        <f>LB!BA468+FR!BA135+JN!BA193+TA!BA104+ŽB!BA78+ČL!BA307+NB!BA128+SM!BA170+JI!BA145+TU!BA208</f>
        <v>1544.1468</v>
      </c>
      <c r="AU27" s="752">
        <f>LB!BB468+FR!BB135+JN!BB193+TA!BB104+ŽB!BB78+ČL!BB307+NB!BB128+SM!BB170+JI!BB145+TU!BB208</f>
        <v>370.67849999999999</v>
      </c>
    </row>
    <row r="28" spans="1:47" x14ac:dyDescent="0.2">
      <c r="A28" s="2">
        <v>3113</v>
      </c>
      <c r="B28" s="170">
        <f>LB!I469+FR!I136+JN!I194+TA!I105+ŽB!I79+ČL!I308+NB!I129+SM!I171+JI!I146+TU!I209</f>
        <v>2988047062</v>
      </c>
      <c r="C28" s="16">
        <f>LB!J469+FR!J136+JN!J194+TA!J105+ŽB!J79+ČL!J308+NB!J129+SM!J171+JI!J146+TU!J209</f>
        <v>2169854430</v>
      </c>
      <c r="D28" s="16">
        <f>LB!K469+FR!K136+JN!K194+TA!K105+ŽB!K79+ČL!K308+NB!K129+SM!K171+JI!K146+TU!K209</f>
        <v>10335176</v>
      </c>
      <c r="E28" s="16">
        <f>LB!L469+FR!L136+JN!L194+TA!L105+ŽB!L79+ČL!L308+NB!L129+SM!L171+JI!L146+TU!L209</f>
        <v>736609086</v>
      </c>
      <c r="F28" s="16">
        <f>LB!M469+FR!M136+JN!M194+TA!M105+ŽB!M79+ČL!M308+NB!M129+SM!M171+JI!M146+TU!M209</f>
        <v>21698530</v>
      </c>
      <c r="G28" s="16">
        <f>LB!N469+FR!N136+JN!N194+TA!N105+ŽB!N79+ČL!N308+NB!N129+SM!N171+JI!N146+TU!N209</f>
        <v>49549840</v>
      </c>
      <c r="H28" s="13">
        <f>LB!O469+FR!O136+JN!O194+TA!O105+ŽB!O79+ČL!O308+NB!O129+SM!O171+JI!O146+TU!O209</f>
        <v>3930.3263000000002</v>
      </c>
      <c r="I28" s="13">
        <f>LB!P469+FR!P136+JN!P194+TA!P105+ŽB!P79+ČL!P308+NB!P129+SM!P171+JI!P146+TU!P209</f>
        <v>3271.5677999999994</v>
      </c>
      <c r="J28" s="17">
        <f>LB!Q469+FR!Q136+JN!Q194+TA!Q105+ŽB!Q79+ČL!Q308+NB!Q129+SM!Q171+JI!Q146+TU!Q209</f>
        <v>658.75850000000003</v>
      </c>
      <c r="K28" s="171">
        <f>LB!R469+FR!R136+JN!R194+TA!R105+ŽB!R79+ČL!R308+NB!R129+SM!R171+JI!R146+TU!R209</f>
        <v>519382</v>
      </c>
      <c r="L28" s="16">
        <f>LB!S469+FR!S136+JN!S194+TA!S105+ŽB!S79+ČL!S308+NB!S129+SM!S171+JI!S146+TU!S209</f>
        <v>903934</v>
      </c>
      <c r="M28" s="16">
        <f>LB!T469+FR!T136+JN!T194+TA!T105+ŽB!T79+ČL!T308+NB!T129+SM!T171+JI!T146+TU!T209</f>
        <v>-2743509</v>
      </c>
      <c r="N28" s="16">
        <f>LB!U469+FR!U136+JN!U194+TA!U105+ŽB!U79+ČL!U308+NB!U129+SM!U171+JI!U146+TU!U209</f>
        <v>2142978</v>
      </c>
      <c r="O28" s="16">
        <f>LB!V469+FR!V136+JN!V194+TA!V105+ŽB!V79+ČL!V308+NB!V129+SM!V171+JI!V146+TU!V209</f>
        <v>0</v>
      </c>
      <c r="P28" s="16">
        <f>LB!W469+FR!W136+JN!W194+TA!W105+ŽB!W79+ČL!W308+NB!W129+SM!W171+JI!W146+TU!W209</f>
        <v>822785</v>
      </c>
      <c r="Q28" s="16">
        <f>LB!X469+FR!X136+JN!X194+TA!X105+ŽB!X79+ČL!X308+NB!X129+SM!X171+JI!X146+TU!X209</f>
        <v>-519382</v>
      </c>
      <c r="R28" s="16">
        <f>LB!Y469+FR!Y136+JN!Y194+TA!Y105+ŽB!Y79+ČL!Y308+NB!Y129+SM!Y171+JI!Y146+TU!Y209</f>
        <v>0</v>
      </c>
      <c r="S28" s="16">
        <f>LB!Z469+FR!Z136+JN!Z194+TA!Z105+ŽB!Z79+ČL!Z308+NB!Z129+SM!Z171+JI!Z146+TU!Z209</f>
        <v>339742</v>
      </c>
      <c r="T28" s="16">
        <f>LB!AA469+FR!AA136+JN!AA194+TA!AA105+ŽB!AA79+ČL!AA308+NB!AA129+SM!AA171+JI!AA146+TU!AA209</f>
        <v>-179640</v>
      </c>
      <c r="U28" s="16">
        <f>LB!AB469+FR!AB136+JN!AB194+TA!AB105+ŽB!AB79+ČL!AB308+NB!AB129+SM!AB171+JI!AB146+TU!AB209</f>
        <v>643145</v>
      </c>
      <c r="V28" s="16">
        <f>LB!AC469+FR!AC136+JN!AC194+TA!AC105+ŽB!AC79+ČL!AC308+NB!AC129+SM!AC171+JI!AC146+TU!AC209</f>
        <v>102557</v>
      </c>
      <c r="W28" s="16">
        <f>LB!AD469+FR!AD136+JN!AD194+TA!AD105+ŽB!AD79+ČL!AD308+NB!AD129+SM!AD171+JI!AD146+TU!AD209</f>
        <v>8228</v>
      </c>
      <c r="X28" s="16">
        <f>LB!AE469+FR!AE136+JN!AE194+TA!AE105+ŽB!AE79+ČL!AE308+NB!AE129+SM!AE171+JI!AE146+TU!AE209</f>
        <v>310150</v>
      </c>
      <c r="Y28" s="16">
        <f>LB!AF469+FR!AF136+JN!AF194+TA!AF105+ŽB!AF79+ČL!AF308+NB!AF129+SM!AF171+JI!AF146+TU!AF209</f>
        <v>0</v>
      </c>
      <c r="Z28" s="16">
        <f>LB!AG469+FR!AG136+JN!AG194+TA!AG105+ŽB!AG79+ČL!AG308+NB!AG129+SM!AG171+JI!AG146+TU!AG209</f>
        <v>310150</v>
      </c>
      <c r="AA28" s="16">
        <f>LB!AH469+FR!AH136+JN!AH194+TA!AH105+ŽB!AH79+ČL!AH308+NB!AH129+SM!AH171+JI!AH146+TU!AH209</f>
        <v>1064080</v>
      </c>
      <c r="AB28" s="13">
        <f>LB!AI469+FR!AI136+JN!AI194+TA!AI105+ŽB!AI79+ČL!AI308+NB!AI129+SM!AI171+JI!AI146+TU!AI209</f>
        <v>0.27</v>
      </c>
      <c r="AC28" s="13">
        <f>LB!AJ469+FR!AJ136+JN!AJ194+TA!AJ105+ŽB!AJ79+ČL!AJ308+NB!AJ129+SM!AJ171+JI!AJ146+TU!AJ209</f>
        <v>-7.9999999999999932E-2</v>
      </c>
      <c r="AD28" s="13">
        <f>LB!AK469+FR!AK136+JN!AK194+TA!AK105+ŽB!AK79+ČL!AK308+NB!AK129+SM!AK171+JI!AK146+TU!AK209</f>
        <v>2.6900000000000004</v>
      </c>
      <c r="AE28" s="13">
        <f>LB!AL469+FR!AL136+JN!AL194+TA!AL105+ŽB!AL79+ČL!AL308+NB!AL129+SM!AL171+JI!AL146+TU!AL209</f>
        <v>-5.68</v>
      </c>
      <c r="AF28" s="13">
        <f>LB!AM469+FR!AM136+JN!AM194+TA!AM105+ŽB!AM79+ČL!AM308+NB!AM129+SM!AM171+JI!AM146+TU!AM209</f>
        <v>0</v>
      </c>
      <c r="AG28" s="13">
        <f>LB!AN469+FR!AN136+JN!AN194+TA!AN105+ŽB!AN79+ČL!AN308+NB!AN129+SM!AN171+JI!AN146+TU!AN209</f>
        <v>3.1100000000000003</v>
      </c>
      <c r="AH28" s="13">
        <f>LB!AO469+FR!AO136+JN!AO194+TA!AO105+ŽB!AO79+ČL!AO308+NB!AO129+SM!AO171+JI!AO146+TU!AO209</f>
        <v>0</v>
      </c>
      <c r="AI28" s="13">
        <f>LB!AP469+FR!AP136+JN!AP194+TA!AP105+ŽB!AP79+ČL!AP308+NB!AP129+SM!AP171+JI!AP146+TU!AP209</f>
        <v>0</v>
      </c>
      <c r="AJ28" s="13">
        <f>LB!AQ469+FR!AQ136+JN!AQ194+TA!AQ105+ŽB!AQ79+ČL!AQ308+NB!AQ129+SM!AQ171+JI!AQ146+TU!AQ209</f>
        <v>0.39000000000000012</v>
      </c>
      <c r="AK28" s="13">
        <f>LB!AR469+FR!AR136+JN!AR194+TA!AR105+ŽB!AR79+ČL!AR308+NB!AR129+SM!AR171+JI!AR146+TU!AR209</f>
        <v>-7.9999999999999932E-2</v>
      </c>
      <c r="AL28" s="172">
        <f>LB!AS469+FR!AS136+JN!AS194+TA!AS105+ŽB!AS79+ČL!AS308+NB!AS129+SM!AS171+JI!AS146+TU!AS209</f>
        <v>0.31000000000000072</v>
      </c>
      <c r="AM28" s="170">
        <f>LB!AT469+FR!AT136+JN!AT194+TA!AT105+ŽB!AT79+ČL!AT308+NB!AT129+SM!AT171+JI!AT146+TU!AT209</f>
        <v>2989111142</v>
      </c>
      <c r="AN28" s="16">
        <f>LB!AU469+FR!AU136+JN!AU194+TA!AU105+ŽB!AU79+ČL!AU308+NB!AU129+SM!AU171+JI!AU146+TU!AU209</f>
        <v>2170677215</v>
      </c>
      <c r="AO28" s="16">
        <f>LB!AV469+FR!AV136+JN!AV194+TA!AV105+ŽB!AV79+ČL!AV308+NB!AV129+SM!AV171+JI!AV146+TU!AV209</f>
        <v>10155536</v>
      </c>
      <c r="AP28" s="16">
        <f>LB!AW469+FR!AW136+JN!AW194+TA!AW105+ŽB!AW79+ČL!AW308+NB!AW129+SM!AW171+JI!AW146+TU!AW209</f>
        <v>736711643</v>
      </c>
      <c r="AQ28" s="16">
        <f>LB!AX469+FR!AX136+JN!AX194+TA!AX105+ŽB!AX79+ČL!AX308+NB!AX129+SM!AX171+JI!AX146+TU!AX209</f>
        <v>21706758</v>
      </c>
      <c r="AR28" s="16">
        <f>LB!AY469+FR!AY136+JN!AY194+TA!AY105+ŽB!AY79+ČL!AY308+NB!AY129+SM!AY171+JI!AY146+TU!AY209</f>
        <v>49859990</v>
      </c>
      <c r="AS28" s="13">
        <f>LB!AZ469+FR!AZ136+JN!AZ194+TA!AZ105+ŽB!AZ79+ČL!AZ308+NB!AZ129+SM!AZ171+JI!AZ146+TU!AZ209</f>
        <v>3930.6362999999997</v>
      </c>
      <c r="AT28" s="13">
        <f>LB!BA469+FR!BA136+JN!BA194+TA!BA105+ŽB!BA79+ČL!BA308+NB!BA129+SM!BA171+JI!BA146+TU!BA209</f>
        <v>3271.9578000000006</v>
      </c>
      <c r="AU28" s="17">
        <f>LB!BB469+FR!BB136+JN!BB194+TA!BB105+ŽB!BB79+ČL!BB308+NB!BB129+SM!BB171+JI!BB146+TU!BB209</f>
        <v>658.67849999999999</v>
      </c>
    </row>
    <row r="29" spans="1:47" x14ac:dyDescent="0.2">
      <c r="A29" s="2">
        <v>3114</v>
      </c>
      <c r="B29" s="170">
        <f>LB!I470+FR!I137+JN!I195+TA!I106+ŽB!I80+ČL!I309+NB!I130+SM!I172+JI!I147+TU!I210</f>
        <v>182543762</v>
      </c>
      <c r="C29" s="16">
        <f>LB!J470+FR!J137+JN!J195+TA!J106+ŽB!J80+ČL!J309+NB!J130+SM!J172+JI!J147+TU!J210</f>
        <v>133929433</v>
      </c>
      <c r="D29" s="16">
        <f>LB!K470+FR!K137+JN!K195+TA!K106+ŽB!K80+ČL!K309+NB!K130+SM!K172+JI!K147+TU!K210</f>
        <v>431816</v>
      </c>
      <c r="E29" s="16">
        <f>LB!L470+FR!L137+JN!L195+TA!L106+ŽB!L80+ČL!L309+NB!L130+SM!L172+JI!L147+TU!L210</f>
        <v>45369207</v>
      </c>
      <c r="F29" s="16">
        <f>LB!M470+FR!M137+JN!M195+TA!M106+ŽB!M80+ČL!M309+NB!M130+SM!M172+JI!M147+TU!M210</f>
        <v>1339296</v>
      </c>
      <c r="G29" s="16">
        <f>LB!N470+FR!N137+JN!N195+TA!N106+ŽB!N80+ČL!N309+NB!N130+SM!N172+JI!N147+TU!N210</f>
        <v>1474010</v>
      </c>
      <c r="H29" s="13">
        <f>LB!O470+FR!O137+JN!O195+TA!O106+ŽB!O80+ČL!O309+NB!O130+SM!O172+JI!O147+TU!O210</f>
        <v>245.21499999999997</v>
      </c>
      <c r="I29" s="13">
        <f>LB!P470+FR!P137+JN!P195+TA!P106+ŽB!P80+ČL!P309+NB!P130+SM!P172+JI!P147+TU!P210</f>
        <v>205.67199999999997</v>
      </c>
      <c r="J29" s="17">
        <f>LB!Q470+FR!Q137+JN!Q195+TA!Q106+ŽB!Q80+ČL!Q309+NB!Q130+SM!Q172+JI!Q147+TU!Q210</f>
        <v>39.543000000000006</v>
      </c>
      <c r="K29" s="171">
        <f>LB!R470+FR!R137+JN!R195+TA!R106+ŽB!R80+ČL!R309+NB!R130+SM!R172+JI!R147+TU!R210</f>
        <v>-137300</v>
      </c>
      <c r="L29" s="16">
        <f>LB!S470+FR!S137+JN!S195+TA!S106+ŽB!S80+ČL!S309+NB!S130+SM!S172+JI!S147+TU!S210</f>
        <v>173223</v>
      </c>
      <c r="M29" s="16">
        <f>LB!T470+FR!T137+JN!T195+TA!T106+ŽB!T80+ČL!T309+NB!T130+SM!T172+JI!T147+TU!T210</f>
        <v>34577</v>
      </c>
      <c r="N29" s="16">
        <f>LB!U470+FR!U137+JN!U195+TA!U106+ŽB!U80+ČL!U309+NB!U130+SM!U172+JI!U147+TU!U210</f>
        <v>0</v>
      </c>
      <c r="O29" s="16">
        <f>LB!V470+FR!V137+JN!V195+TA!V106+ŽB!V80+ČL!V309+NB!V130+SM!V172+JI!V147+TU!V210</f>
        <v>65756</v>
      </c>
      <c r="P29" s="16">
        <f>LB!W470+FR!W137+JN!W195+TA!W106+ŽB!W80+ČL!W309+NB!W130+SM!W172+JI!W147+TU!W210</f>
        <v>136256</v>
      </c>
      <c r="Q29" s="16">
        <f>LB!X470+FR!X137+JN!X195+TA!X106+ŽB!X80+ČL!X309+NB!X130+SM!X172+JI!X147+TU!X210</f>
        <v>137300</v>
      </c>
      <c r="R29" s="16">
        <f>LB!Y470+FR!Y137+JN!Y195+TA!Y106+ŽB!Y80+ČL!Y309+NB!Y130+SM!Y172+JI!Y147+TU!Y210</f>
        <v>0</v>
      </c>
      <c r="S29" s="16">
        <f>LB!Z470+FR!Z137+JN!Z195+TA!Z106+ŽB!Z80+ČL!Z309+NB!Z130+SM!Z172+JI!Z147+TU!Z210</f>
        <v>0</v>
      </c>
      <c r="T29" s="16">
        <f>LB!AA470+FR!AA137+JN!AA195+TA!AA106+ŽB!AA80+ČL!AA309+NB!AA130+SM!AA172+JI!AA147+TU!AA210</f>
        <v>137300</v>
      </c>
      <c r="U29" s="16">
        <f>LB!AB470+FR!AB137+JN!AB195+TA!AB106+ŽB!AB80+ČL!AB309+NB!AB130+SM!AB172+JI!AB147+TU!AB210</f>
        <v>273556</v>
      </c>
      <c r="V29" s="16">
        <f>LB!AC470+FR!AC137+JN!AC195+TA!AC106+ŽB!AC80+ČL!AC309+NB!AC130+SM!AC172+JI!AC147+TU!AC210</f>
        <v>92463</v>
      </c>
      <c r="W29" s="16">
        <f>LB!AD470+FR!AD137+JN!AD195+TA!AD106+ŽB!AD80+ČL!AD309+NB!AD130+SM!AD172+JI!AD147+TU!AD210</f>
        <v>1363</v>
      </c>
      <c r="X29" s="16">
        <f>LB!AE470+FR!AE137+JN!AE195+TA!AE106+ŽB!AE80+ČL!AE309+NB!AE130+SM!AE172+JI!AE147+TU!AE210</f>
        <v>1250</v>
      </c>
      <c r="Y29" s="16">
        <f>LB!AF470+FR!AF137+JN!AF195+TA!AF106+ŽB!AF80+ČL!AF309+NB!AF130+SM!AF172+JI!AF147+TU!AF210</f>
        <v>0</v>
      </c>
      <c r="Z29" s="16">
        <f>LB!AG470+FR!AG137+JN!AG195+TA!AG106+ŽB!AG80+ČL!AG309+NB!AG130+SM!AG172+JI!AG147+TU!AG210</f>
        <v>1250</v>
      </c>
      <c r="AA29" s="16">
        <f>LB!AH470+FR!AH137+JN!AH195+TA!AH106+ŽB!AH80+ČL!AH309+NB!AH130+SM!AH172+JI!AH147+TU!AH210</f>
        <v>368632</v>
      </c>
      <c r="AB29" s="13">
        <f>LB!AI470+FR!AI137+JN!AI195+TA!AI106+ŽB!AI80+ČL!AI309+NB!AI130+SM!AI172+JI!AI147+TU!AI210</f>
        <v>0</v>
      </c>
      <c r="AC29" s="13">
        <f>LB!AJ470+FR!AJ137+JN!AJ195+TA!AJ106+ŽB!AJ80+ČL!AJ309+NB!AJ130+SM!AJ172+JI!AJ147+TU!AJ210</f>
        <v>-0.25</v>
      </c>
      <c r="AD29" s="13">
        <f>LB!AK470+FR!AK137+JN!AK195+TA!AK106+ŽB!AK80+ČL!AK309+NB!AK130+SM!AK172+JI!AK147+TU!AK210</f>
        <v>0.5</v>
      </c>
      <c r="AE29" s="13">
        <f>LB!AL470+FR!AL137+JN!AL195+TA!AL106+ŽB!AL80+ČL!AL309+NB!AL130+SM!AL172+JI!AL147+TU!AL210</f>
        <v>0.19000000000000006</v>
      </c>
      <c r="AF29" s="13">
        <f>LB!AM470+FR!AM137+JN!AM195+TA!AM106+ŽB!AM80+ČL!AM309+NB!AM130+SM!AM172+JI!AM147+TU!AM210</f>
        <v>0</v>
      </c>
      <c r="AG29" s="13">
        <f>LB!AN470+FR!AN137+JN!AN195+TA!AN106+ŽB!AN80+ČL!AN309+NB!AN130+SM!AN172+JI!AN147+TU!AN210</f>
        <v>0</v>
      </c>
      <c r="AH29" s="13">
        <f>LB!AO470+FR!AO137+JN!AO195+TA!AO106+ŽB!AO80+ČL!AO309+NB!AO130+SM!AO172+JI!AO147+TU!AO210</f>
        <v>0.1</v>
      </c>
      <c r="AI29" s="13">
        <f>LB!AP470+FR!AP137+JN!AP195+TA!AP106+ŽB!AP80+ČL!AP309+NB!AP130+SM!AP172+JI!AP147+TU!AP210</f>
        <v>0</v>
      </c>
      <c r="AJ29" s="13">
        <f>LB!AQ470+FR!AQ137+JN!AQ195+TA!AQ106+ŽB!AQ80+ČL!AQ309+NB!AQ130+SM!AQ172+JI!AQ147+TU!AQ210</f>
        <v>0.79000000000000026</v>
      </c>
      <c r="AK29" s="13">
        <f>LB!AR470+FR!AR137+JN!AR195+TA!AR106+ŽB!AR80+ČL!AR309+NB!AR130+SM!AR172+JI!AR147+TU!AR210</f>
        <v>-0.25</v>
      </c>
      <c r="AL29" s="172">
        <f>LB!AS470+FR!AS137+JN!AS195+TA!AS106+ŽB!AS80+ČL!AS309+NB!AS130+SM!AS172+JI!AS147+TU!AS210</f>
        <v>0.54000000000000026</v>
      </c>
      <c r="AM29" s="170">
        <f>LB!AT470+FR!AT137+JN!AT195+TA!AT106+ŽB!AT80+ČL!AT309+NB!AT130+SM!AT172+JI!AT147+TU!AT210</f>
        <v>182912394</v>
      </c>
      <c r="AN29" s="16">
        <f>LB!AU470+FR!AU137+JN!AU195+TA!AU106+ŽB!AU80+ČL!AU309+NB!AU130+SM!AU172+JI!AU147+TU!AU210</f>
        <v>134065689</v>
      </c>
      <c r="AO29" s="16">
        <f>LB!AV470+FR!AV137+JN!AV195+TA!AV106+ŽB!AV80+ČL!AV309+NB!AV130+SM!AV172+JI!AV147+TU!AV210</f>
        <v>569116</v>
      </c>
      <c r="AP29" s="16">
        <f>LB!AW470+FR!AW137+JN!AW195+TA!AW106+ŽB!AW80+ČL!AW309+NB!AW130+SM!AW172+JI!AW147+TU!AW210</f>
        <v>45461670</v>
      </c>
      <c r="AQ29" s="16">
        <f>LB!AX470+FR!AX137+JN!AX195+TA!AX106+ŽB!AX80+ČL!AX309+NB!AX130+SM!AX172+JI!AX147+TU!AX210</f>
        <v>1340659</v>
      </c>
      <c r="AR29" s="16">
        <f>LB!AY470+FR!AY137+JN!AY195+TA!AY106+ŽB!AY80+ČL!AY309+NB!AY130+SM!AY172+JI!AY147+TU!AY210</f>
        <v>1475260</v>
      </c>
      <c r="AS29" s="13">
        <f>LB!AZ470+FR!AZ137+JN!AZ195+TA!AZ106+ŽB!AZ80+ČL!AZ309+NB!AZ130+SM!AZ172+JI!AZ147+TU!AZ210</f>
        <v>245.755</v>
      </c>
      <c r="AT29" s="13">
        <f>LB!BA470+FR!BA137+JN!BA195+TA!BA106+ŽB!BA80+ČL!BA309+NB!BA130+SM!BA172+JI!BA147+TU!BA210</f>
        <v>206.46200000000002</v>
      </c>
      <c r="AU29" s="17">
        <f>LB!BB470+FR!BB137+JN!BB195+TA!BB106+ŽB!BB80+ČL!BB309+NB!BB130+SM!BB172+JI!BB147+TU!BB210</f>
        <v>39.293000000000006</v>
      </c>
    </row>
    <row r="30" spans="1:47" x14ac:dyDescent="0.2">
      <c r="A30" s="2">
        <v>3117</v>
      </c>
      <c r="B30" s="170">
        <f>LB!I471+FR!I138+JN!I196+TA!I107+ŽB!I81+ČL!I310+NB!I131+SM!I173+JI!I148+TU!I211</f>
        <v>303293701</v>
      </c>
      <c r="C30" s="16">
        <f>LB!J471+FR!J138+JN!J196+TA!J107+ŽB!J81+ČL!J310+NB!J131+SM!J173+JI!J148+TU!J211</f>
        <v>219509241</v>
      </c>
      <c r="D30" s="16">
        <f>LB!K471+FR!K138+JN!K196+TA!K107+ŽB!K81+ČL!K310+NB!K131+SM!K173+JI!K148+TU!K211</f>
        <v>2269928</v>
      </c>
      <c r="E30" s="16">
        <f>LB!L471+FR!L138+JN!L196+TA!L107+ŽB!L81+ČL!L310+NB!L131+SM!L173+JI!L148+TU!L211</f>
        <v>74886929</v>
      </c>
      <c r="F30" s="16">
        <f>LB!M471+FR!M138+JN!M196+TA!M107+ŽB!M81+ČL!M310+NB!M131+SM!M173+JI!M148+TU!M211</f>
        <v>2195078</v>
      </c>
      <c r="G30" s="16">
        <f>LB!N471+FR!N138+JN!N196+TA!N107+ŽB!N81+ČL!N310+NB!N131+SM!N173+JI!N148+TU!N211</f>
        <v>4432525</v>
      </c>
      <c r="H30" s="13">
        <f>LB!O471+FR!O138+JN!O196+TA!O107+ŽB!O81+ČL!O310+NB!O131+SM!O173+JI!O148+TU!O211</f>
        <v>442.60169999999994</v>
      </c>
      <c r="I30" s="13">
        <f>LB!P471+FR!P138+JN!P196+TA!P107+ŽB!P81+ČL!P310+NB!P131+SM!P173+JI!P148+TU!P211</f>
        <v>348.37380000000007</v>
      </c>
      <c r="J30" s="17">
        <f>LB!Q471+FR!Q138+JN!Q196+TA!Q107+ŽB!Q81+ČL!Q310+NB!Q131+SM!Q173+JI!Q148+TU!Q211</f>
        <v>94.227899999999991</v>
      </c>
      <c r="K30" s="171">
        <f>LB!R471+FR!R138+JN!R196+TA!R107+ŽB!R81+ČL!R310+NB!R131+SM!R173+JI!R148+TU!R211</f>
        <v>311642</v>
      </c>
      <c r="L30" s="16">
        <f>LB!S471+FR!S138+JN!S196+TA!S107+ŽB!S81+ČL!S310+NB!S131+SM!S173+JI!S148+TU!S211</f>
        <v>1048222</v>
      </c>
      <c r="M30" s="16">
        <f>LB!T471+FR!T138+JN!T196+TA!T107+ŽB!T81+ČL!T310+NB!T131+SM!T173+JI!T148+TU!T211</f>
        <v>-409860</v>
      </c>
      <c r="N30" s="16">
        <f>LB!U471+FR!U138+JN!U196+TA!U107+ŽB!U81+ČL!U310+NB!U131+SM!U173+JI!U148+TU!U211</f>
        <v>0</v>
      </c>
      <c r="O30" s="16">
        <f>LB!V471+FR!V138+JN!V196+TA!V107+ŽB!V81+ČL!V310+NB!V131+SM!V173+JI!V148+TU!V211</f>
        <v>0</v>
      </c>
      <c r="P30" s="16">
        <f>LB!W471+FR!W138+JN!W196+TA!W107+ŽB!W81+ČL!W310+NB!W131+SM!W173+JI!W148+TU!W211</f>
        <v>950004</v>
      </c>
      <c r="Q30" s="16">
        <f>LB!X471+FR!X138+JN!X196+TA!X107+ŽB!X81+ČL!X310+NB!X131+SM!X173+JI!X148+TU!X211</f>
        <v>-311642</v>
      </c>
      <c r="R30" s="16">
        <f>LB!Y471+FR!Y138+JN!Y196+TA!Y107+ŽB!Y81+ČL!Y310+NB!Y131+SM!Y173+JI!Y148+TU!Y211</f>
        <v>0</v>
      </c>
      <c r="S30" s="16">
        <f>LB!Z471+FR!Z138+JN!Z196+TA!Z107+ŽB!Z81+ČL!Z310+NB!Z131+SM!Z173+JI!Z148+TU!Z211</f>
        <v>30276</v>
      </c>
      <c r="T30" s="16">
        <f>LB!AA471+FR!AA138+JN!AA196+TA!AA107+ŽB!AA81+ČL!AA310+NB!AA131+SM!AA173+JI!AA148+TU!AA211</f>
        <v>-281366</v>
      </c>
      <c r="U30" s="16">
        <f>LB!AB471+FR!AB138+JN!AB196+TA!AB107+ŽB!AB81+ČL!AB310+NB!AB131+SM!AB173+JI!AB148+TU!AB211</f>
        <v>668638</v>
      </c>
      <c r="V30" s="16">
        <f>LB!AC471+FR!AC138+JN!AC196+TA!AC107+ŽB!AC81+ČL!AC310+NB!AC131+SM!AC173+JI!AC148+TU!AC211</f>
        <v>215765</v>
      </c>
      <c r="W30" s="16">
        <f>LB!AD471+FR!AD138+JN!AD196+TA!AD107+ŽB!AD81+ČL!AD310+NB!AD131+SM!AD173+JI!AD148+TU!AD211</f>
        <v>9500</v>
      </c>
      <c r="X30" s="16">
        <f>LB!AE471+FR!AE138+JN!AE196+TA!AE107+ŽB!AE81+ČL!AE310+NB!AE131+SM!AE173+JI!AE148+TU!AE211</f>
        <v>89950</v>
      </c>
      <c r="Y30" s="16">
        <f>LB!AF471+FR!AF138+JN!AF196+TA!AF107+ŽB!AF81+ČL!AF310+NB!AF131+SM!AF173+JI!AF148+TU!AF211</f>
        <v>0</v>
      </c>
      <c r="Z30" s="16">
        <f>LB!AG471+FR!AG138+JN!AG196+TA!AG107+ŽB!AG81+ČL!AG310+NB!AG131+SM!AG173+JI!AG148+TU!AG211</f>
        <v>89950</v>
      </c>
      <c r="AA30" s="16">
        <f>LB!AH471+FR!AH138+JN!AH196+TA!AH107+ŽB!AH81+ČL!AH310+NB!AH131+SM!AH173+JI!AH148+TU!AH211</f>
        <v>983853</v>
      </c>
      <c r="AB30" s="13">
        <f>LB!AI471+FR!AI138+JN!AI196+TA!AI107+ŽB!AI81+ČL!AI310+NB!AI131+SM!AI173+JI!AI148+TU!AI211</f>
        <v>0.27</v>
      </c>
      <c r="AC30" s="13">
        <f>LB!AJ471+FR!AJ138+JN!AJ196+TA!AJ107+ŽB!AJ81+ČL!AJ310+NB!AJ131+SM!AJ173+JI!AJ148+TU!AJ211</f>
        <v>0.14999999999999991</v>
      </c>
      <c r="AD30" s="13">
        <f>LB!AK471+FR!AK138+JN!AK196+TA!AK107+ŽB!AK81+ČL!AK310+NB!AK131+SM!AK173+JI!AK148+TU!AK211</f>
        <v>3.24</v>
      </c>
      <c r="AE30" s="13">
        <f>LB!AL471+FR!AL138+JN!AL196+TA!AL107+ŽB!AL81+ČL!AL310+NB!AL131+SM!AL173+JI!AL148+TU!AL211</f>
        <v>-0.62</v>
      </c>
      <c r="AF30" s="13">
        <f>LB!AM471+FR!AM138+JN!AM196+TA!AM107+ŽB!AM81+ČL!AM310+NB!AM131+SM!AM173+JI!AM148+TU!AM211</f>
        <v>-0.32</v>
      </c>
      <c r="AG30" s="13">
        <f>LB!AN471+FR!AN138+JN!AN196+TA!AN107+ŽB!AN81+ČL!AN310+NB!AN131+SM!AN173+JI!AN148+TU!AN211</f>
        <v>0</v>
      </c>
      <c r="AH30" s="13">
        <f>LB!AO471+FR!AO138+JN!AO196+TA!AO107+ŽB!AO81+ČL!AO310+NB!AO131+SM!AO173+JI!AO148+TU!AO211</f>
        <v>0</v>
      </c>
      <c r="AI30" s="13">
        <f>LB!AP471+FR!AP138+JN!AP196+TA!AP107+ŽB!AP81+ČL!AP310+NB!AP131+SM!AP173+JI!AP148+TU!AP211</f>
        <v>0</v>
      </c>
      <c r="AJ30" s="13">
        <f>LB!AQ471+FR!AQ138+JN!AQ196+TA!AQ107+ŽB!AQ81+ČL!AQ310+NB!AQ131+SM!AQ173+JI!AQ148+TU!AQ211</f>
        <v>2.8900000000000006</v>
      </c>
      <c r="AK30" s="13">
        <f>LB!AR471+FR!AR138+JN!AR196+TA!AR107+ŽB!AR81+ČL!AR310+NB!AR131+SM!AR173+JI!AR148+TU!AR211</f>
        <v>-0.17000000000000004</v>
      </c>
      <c r="AL30" s="172">
        <f>LB!AS471+FR!AS138+JN!AS196+TA!AS107+ŽB!AS81+ČL!AS310+NB!AS131+SM!AS173+JI!AS148+TU!AS211</f>
        <v>2.72</v>
      </c>
      <c r="AM30" s="170">
        <f>LB!AT471+FR!AT138+JN!AT196+TA!AT107+ŽB!AT81+ČL!AT310+NB!AT131+SM!AT173+JI!AT148+TU!AT211</f>
        <v>304277554</v>
      </c>
      <c r="AN30" s="16">
        <f>LB!AU471+FR!AU138+JN!AU196+TA!AU107+ŽB!AU81+ČL!AU310+NB!AU131+SM!AU173+JI!AU148+TU!AU211</f>
        <v>220459245</v>
      </c>
      <c r="AO30" s="16">
        <f>LB!AV471+FR!AV138+JN!AV196+TA!AV107+ŽB!AV81+ČL!AV310+NB!AV131+SM!AV173+JI!AV148+TU!AV211</f>
        <v>1988562</v>
      </c>
      <c r="AP30" s="16">
        <f>LB!AW471+FR!AW138+JN!AW196+TA!AW107+ŽB!AW81+ČL!AW310+NB!AW131+SM!AW173+JI!AW148+TU!AW211</f>
        <v>75102694</v>
      </c>
      <c r="AQ30" s="16">
        <f>LB!AX471+FR!AX138+JN!AX196+TA!AX107+ŽB!AX81+ČL!AX310+NB!AX131+SM!AX173+JI!AX148+TU!AX211</f>
        <v>2204578</v>
      </c>
      <c r="AR30" s="16">
        <f>LB!AY471+FR!AY138+JN!AY196+TA!AY107+ŽB!AY81+ČL!AY310+NB!AY131+SM!AY173+JI!AY148+TU!AY211</f>
        <v>4522475</v>
      </c>
      <c r="AS30" s="13">
        <f>LB!AZ471+FR!AZ138+JN!AZ196+TA!AZ107+ŽB!AZ81+ČL!AZ310+NB!AZ131+SM!AZ173+JI!AZ148+TU!AZ211</f>
        <v>445.32169999999996</v>
      </c>
      <c r="AT30" s="13">
        <f>LB!BA471+FR!BA138+JN!BA196+TA!BA107+ŽB!BA81+ČL!BA310+NB!BA131+SM!BA173+JI!BA148+TU!BA211</f>
        <v>351.26380000000006</v>
      </c>
      <c r="AU30" s="17">
        <f>LB!BB471+FR!BB138+JN!BB196+TA!BB107+ŽB!BB81+ČL!BB310+NB!BB131+SM!BB173+JI!BB148+TU!BB211</f>
        <v>94.057900000000004</v>
      </c>
    </row>
    <row r="31" spans="1:47" x14ac:dyDescent="0.2">
      <c r="A31" s="2">
        <v>3122</v>
      </c>
      <c r="B31" s="170">
        <f>LB!I472+FR!I139+JN!I197+TA!I108+ŽB!I82+ČL!I311+NB!I132+SM!I174+JI!I149+TU!I212</f>
        <v>9592550</v>
      </c>
      <c r="C31" s="16">
        <f>LB!J472+FR!J139+JN!J197+TA!J108+ŽB!J82+ČL!J311+NB!J132+SM!J174+JI!J149+TU!J212</f>
        <v>6866172</v>
      </c>
      <c r="D31" s="16">
        <f>LB!K472+FR!K139+JN!K197+TA!K108+ŽB!K82+ČL!K311+NB!K132+SM!K174+JI!K149+TU!K212</f>
        <v>185800</v>
      </c>
      <c r="E31" s="16">
        <f>LB!L472+FR!L139+JN!L197+TA!L108+ŽB!L82+ČL!L311+NB!L132+SM!L174+JI!L149+TU!L212</f>
        <v>2383566</v>
      </c>
      <c r="F31" s="16">
        <f>LB!M472+FR!M139+JN!M197+TA!M108+ŽB!M82+ČL!M311+NB!M132+SM!M174+JI!M149+TU!M212</f>
        <v>68662</v>
      </c>
      <c r="G31" s="16">
        <f>LB!N472+FR!N139+JN!N197+TA!N108+ŽB!N82+ČL!N311+NB!N132+SM!N174+JI!N149+TU!N212</f>
        <v>88350</v>
      </c>
      <c r="H31" s="13">
        <f>LB!O472+FR!O139+JN!O197+TA!O108+ŽB!O82+ČL!O311+NB!O132+SM!O174+JI!O149+TU!O212</f>
        <v>10.704200000000002</v>
      </c>
      <c r="I31" s="13">
        <f>LB!P472+FR!P139+JN!P197+TA!P108+ŽB!P82+ČL!P311+NB!P132+SM!P174+JI!P149+TU!P212</f>
        <v>9.664200000000001</v>
      </c>
      <c r="J31" s="17">
        <f>LB!Q472+FR!Q139+JN!Q197+TA!Q108+ŽB!Q82+ČL!Q311+NB!Q132+SM!Q174+JI!Q149+TU!Q212</f>
        <v>1.04</v>
      </c>
      <c r="K31" s="171">
        <f>LB!R472+FR!R139+JN!R197+TA!R108+ŽB!R82+ČL!R311+NB!R132+SM!R174+JI!R149+TU!R212</f>
        <v>-20000</v>
      </c>
      <c r="L31" s="16">
        <f>LB!S472+FR!S139+JN!S197+TA!S108+ŽB!S82+ČL!S311+NB!S132+SM!S174+JI!S149+TU!S212</f>
        <v>0</v>
      </c>
      <c r="M31" s="16">
        <f>LB!T472+FR!T139+JN!T197+TA!T108+ŽB!T82+ČL!T311+NB!T132+SM!T174+JI!T149+TU!T212</f>
        <v>0</v>
      </c>
      <c r="N31" s="16">
        <f>LB!U472+FR!U139+JN!U197+TA!U108+ŽB!U82+ČL!U311+NB!U132+SM!U174+JI!U149+TU!U212</f>
        <v>0</v>
      </c>
      <c r="O31" s="16">
        <f>LB!V472+FR!V139+JN!V197+TA!V108+ŽB!V82+ČL!V311+NB!V132+SM!V174+JI!V149+TU!V212</f>
        <v>0</v>
      </c>
      <c r="P31" s="16">
        <f>LB!W472+FR!W139+JN!W197+TA!W108+ŽB!W82+ČL!W311+NB!W132+SM!W174+JI!W149+TU!W212</f>
        <v>-20000</v>
      </c>
      <c r="Q31" s="16">
        <f>LB!X472+FR!X139+JN!X197+TA!X108+ŽB!X82+ČL!X311+NB!X132+SM!X174+JI!X149+TU!X212</f>
        <v>20000</v>
      </c>
      <c r="R31" s="16">
        <f>LB!Y472+FR!Y139+JN!Y197+TA!Y108+ŽB!Y82+ČL!Y311+NB!Y132+SM!Y174+JI!Y149+TU!Y212</f>
        <v>0</v>
      </c>
      <c r="S31" s="16">
        <f>LB!Z472+FR!Z139+JN!Z197+TA!Z108+ŽB!Z82+ČL!Z311+NB!Z132+SM!Z174+JI!Z149+TU!Z212</f>
        <v>0</v>
      </c>
      <c r="T31" s="16">
        <f>LB!AA472+FR!AA139+JN!AA197+TA!AA108+ŽB!AA82+ČL!AA311+NB!AA132+SM!AA174+JI!AA149+TU!AA212</f>
        <v>20000</v>
      </c>
      <c r="U31" s="16">
        <f>LB!AB472+FR!AB139+JN!AB197+TA!AB108+ŽB!AB82+ČL!AB311+NB!AB132+SM!AB174+JI!AB149+TU!AB212</f>
        <v>0</v>
      </c>
      <c r="V31" s="16">
        <f>LB!AC472+FR!AC139+JN!AC197+TA!AC108+ŽB!AC82+ČL!AC311+NB!AC132+SM!AC174+JI!AC149+TU!AC212</f>
        <v>0</v>
      </c>
      <c r="W31" s="16">
        <f>LB!AD472+FR!AD139+JN!AD197+TA!AD108+ŽB!AD82+ČL!AD311+NB!AD132+SM!AD174+JI!AD149+TU!AD212</f>
        <v>-200</v>
      </c>
      <c r="X31" s="16">
        <f>LB!AE472+FR!AE139+JN!AE197+TA!AE108+ŽB!AE82+ČL!AE311+NB!AE132+SM!AE174+JI!AE149+TU!AE212</f>
        <v>0</v>
      </c>
      <c r="Y31" s="16">
        <f>LB!AF472+FR!AF139+JN!AF197+TA!AF108+ŽB!AF82+ČL!AF311+NB!AF132+SM!AF174+JI!AF149+TU!AF212</f>
        <v>0</v>
      </c>
      <c r="Z31" s="16">
        <f>LB!AG472+FR!AG139+JN!AG197+TA!AG108+ŽB!AG82+ČL!AG311+NB!AG132+SM!AG174+JI!AG149+TU!AG212</f>
        <v>0</v>
      </c>
      <c r="AA31" s="16">
        <f>LB!AH472+FR!AH139+JN!AH197+TA!AH108+ŽB!AH82+ČL!AH311+NB!AH132+SM!AH174+JI!AH149+TU!AH212</f>
        <v>-200</v>
      </c>
      <c r="AB31" s="13">
        <f>LB!AI472+FR!AI139+JN!AI197+TA!AI108+ŽB!AI82+ČL!AI311+NB!AI132+SM!AI174+JI!AI149+TU!AI212</f>
        <v>0</v>
      </c>
      <c r="AC31" s="13">
        <f>LB!AJ472+FR!AJ139+JN!AJ197+TA!AJ108+ŽB!AJ82+ČL!AJ311+NB!AJ132+SM!AJ174+JI!AJ149+TU!AJ212</f>
        <v>0</v>
      </c>
      <c r="AD31" s="13">
        <f>LB!AK472+FR!AK139+JN!AK197+TA!AK108+ŽB!AK82+ČL!AK311+NB!AK132+SM!AK174+JI!AK149+TU!AK212</f>
        <v>0</v>
      </c>
      <c r="AE31" s="13">
        <f>LB!AL472+FR!AL139+JN!AL197+TA!AL108+ŽB!AL82+ČL!AL311+NB!AL132+SM!AL174+JI!AL149+TU!AL212</f>
        <v>0</v>
      </c>
      <c r="AF31" s="13">
        <f>LB!AM472+FR!AM139+JN!AM197+TA!AM108+ŽB!AM82+ČL!AM311+NB!AM132+SM!AM174+JI!AM149+TU!AM212</f>
        <v>0</v>
      </c>
      <c r="AG31" s="13">
        <f>LB!AN472+FR!AN139+JN!AN197+TA!AN108+ŽB!AN82+ČL!AN311+NB!AN132+SM!AN174+JI!AN149+TU!AN212</f>
        <v>0</v>
      </c>
      <c r="AH31" s="13">
        <f>LB!AO472+FR!AO139+JN!AO197+TA!AO108+ŽB!AO82+ČL!AO311+NB!AO132+SM!AO174+JI!AO149+TU!AO212</f>
        <v>0</v>
      </c>
      <c r="AI31" s="13">
        <f>LB!AP472+FR!AP139+JN!AP197+TA!AP108+ŽB!AP82+ČL!AP311+NB!AP132+SM!AP174+JI!AP149+TU!AP212</f>
        <v>0</v>
      </c>
      <c r="AJ31" s="13">
        <f>LB!AQ472+FR!AQ139+JN!AQ197+TA!AQ108+ŽB!AQ82+ČL!AQ311+NB!AQ132+SM!AQ174+JI!AQ149+TU!AQ212</f>
        <v>0</v>
      </c>
      <c r="AK31" s="13">
        <f>LB!AR472+FR!AR139+JN!AR197+TA!AR108+ŽB!AR82+ČL!AR311+NB!AR132+SM!AR174+JI!AR149+TU!AR212</f>
        <v>0</v>
      </c>
      <c r="AL31" s="172">
        <f>LB!AS472+FR!AS139+JN!AS197+TA!AS108+ŽB!AS82+ČL!AS311+NB!AS132+SM!AS174+JI!AS149+TU!AS212</f>
        <v>0</v>
      </c>
      <c r="AM31" s="170">
        <f>LB!AT472+FR!AT139+JN!AT197+TA!AT108+ŽB!AT82+ČL!AT311+NB!AT132+SM!AT174+JI!AT149+TU!AT212</f>
        <v>9592350</v>
      </c>
      <c r="AN31" s="16">
        <f>LB!AU472+FR!AU139+JN!AU197+TA!AU108+ŽB!AU82+ČL!AU311+NB!AU132+SM!AU174+JI!AU149+TU!AU212</f>
        <v>6846172</v>
      </c>
      <c r="AO31" s="16">
        <f>LB!AV472+FR!AV139+JN!AV197+TA!AV108+ŽB!AV82+ČL!AV311+NB!AV132+SM!AV174+JI!AV149+TU!AV212</f>
        <v>205800</v>
      </c>
      <c r="AP31" s="16">
        <f>LB!AW472+FR!AW139+JN!AW197+TA!AW108+ŽB!AW82+ČL!AW311+NB!AW132+SM!AW174+JI!AW149+TU!AW212</f>
        <v>2383566</v>
      </c>
      <c r="AQ31" s="16">
        <f>LB!AX472+FR!AX139+JN!AX197+TA!AX108+ŽB!AX82+ČL!AX311+NB!AX132+SM!AX174+JI!AX149+TU!AX212</f>
        <v>68462</v>
      </c>
      <c r="AR31" s="16">
        <f>LB!AY472+FR!AY139+JN!AY197+TA!AY108+ŽB!AY82+ČL!AY311+NB!AY132+SM!AY174+JI!AY149+TU!AY212</f>
        <v>88350</v>
      </c>
      <c r="AS31" s="13">
        <f>LB!AZ472+FR!AZ139+JN!AZ197+TA!AZ108+ŽB!AZ82+ČL!AZ311+NB!AZ132+SM!AZ174+JI!AZ149+TU!AZ212</f>
        <v>10.704200000000002</v>
      </c>
      <c r="AT31" s="13">
        <f>LB!BA472+FR!BA139+JN!BA197+TA!BA108+ŽB!BA82+ČL!BA311+NB!BA132+SM!BA174+JI!BA149+TU!BA212</f>
        <v>9.664200000000001</v>
      </c>
      <c r="AU31" s="17">
        <f>LB!BB472+FR!BB139+JN!BB197+TA!BB108+ŽB!BB82+ČL!BB311+NB!BB132+SM!BB174+JI!BB149+TU!BB212</f>
        <v>1.04</v>
      </c>
    </row>
    <row r="32" spans="1:47" x14ac:dyDescent="0.2">
      <c r="A32" s="2">
        <v>3124</v>
      </c>
      <c r="B32" s="170">
        <f>LB!I473+FR!I140+JN!I198+TA!I109+ŽB!I83+ČL!I312+NB!I133+SM!I175+JI!I150+TU!I213</f>
        <v>4304036</v>
      </c>
      <c r="C32" s="16">
        <f>LB!J473+FR!J140+JN!J198+TA!J109+ŽB!J83+ČL!J312+NB!J133+SM!J175+JI!J150+TU!J213</f>
        <v>3176348</v>
      </c>
      <c r="D32" s="16">
        <f>LB!K473+FR!K140+JN!K198+TA!K109+ŽB!K83+ČL!K312+NB!K133+SM!K175+JI!K150+TU!K213</f>
        <v>0</v>
      </c>
      <c r="E32" s="16">
        <f>LB!L473+FR!L140+JN!L198+TA!L109+ŽB!L83+ČL!L312+NB!L133+SM!L175+JI!L150+TU!L213</f>
        <v>1073605</v>
      </c>
      <c r="F32" s="16">
        <f>LB!M473+FR!M140+JN!M198+TA!M109+ŽB!M83+ČL!M312+NB!M133+SM!M175+JI!M150+TU!M213</f>
        <v>31763</v>
      </c>
      <c r="G32" s="16">
        <f>LB!N473+FR!N140+JN!N198+TA!N109+ŽB!N83+ČL!N312+NB!N133+SM!N175+JI!N150+TU!N213</f>
        <v>22320</v>
      </c>
      <c r="H32" s="13">
        <f>LB!O473+FR!O140+JN!O198+TA!O109+ŽB!O83+ČL!O312+NB!O133+SM!O175+JI!O150+TU!O213</f>
        <v>5.8062000000000005</v>
      </c>
      <c r="I32" s="13">
        <f>LB!P473+FR!P140+JN!P198+TA!P109+ŽB!P83+ČL!P312+NB!P133+SM!P175+JI!P150+TU!P213</f>
        <v>5.2061999999999999</v>
      </c>
      <c r="J32" s="17">
        <f>LB!Q473+FR!Q140+JN!Q198+TA!Q109+ŽB!Q83+ČL!Q312+NB!Q133+SM!Q175+JI!Q150+TU!Q213</f>
        <v>0.6</v>
      </c>
      <c r="K32" s="171">
        <f>LB!R473+FR!R140+JN!R198+TA!R109+ŽB!R83+ČL!R312+NB!R133+SM!R175+JI!R150+TU!R213</f>
        <v>0</v>
      </c>
      <c r="L32" s="16">
        <f>LB!S473+FR!S140+JN!S198+TA!S109+ŽB!S83+ČL!S312+NB!S133+SM!S175+JI!S150+TU!S213</f>
        <v>0</v>
      </c>
      <c r="M32" s="16">
        <f>LB!T473+FR!T140+JN!T198+TA!T109+ŽB!T83+ČL!T312+NB!T133+SM!T175+JI!T150+TU!T213</f>
        <v>0</v>
      </c>
      <c r="N32" s="16">
        <f>LB!U473+FR!U140+JN!U198+TA!U109+ŽB!U83+ČL!U312+NB!U133+SM!U175+JI!U150+TU!U213</f>
        <v>0</v>
      </c>
      <c r="O32" s="16">
        <f>LB!V473+FR!V140+JN!V198+TA!V109+ŽB!V83+ČL!V312+NB!V133+SM!V175+JI!V150+TU!V213</f>
        <v>0</v>
      </c>
      <c r="P32" s="16">
        <f>LB!W473+FR!W140+JN!W198+TA!W109+ŽB!W83+ČL!W312+NB!W133+SM!W175+JI!W150+TU!W213</f>
        <v>0</v>
      </c>
      <c r="Q32" s="16">
        <f>LB!X473+FR!X140+JN!X198+TA!X109+ŽB!X83+ČL!X312+NB!X133+SM!X175+JI!X150+TU!X213</f>
        <v>0</v>
      </c>
      <c r="R32" s="16">
        <f>LB!Y473+FR!Y140+JN!Y198+TA!Y109+ŽB!Y83+ČL!Y312+NB!Y133+SM!Y175+JI!Y150+TU!Y213</f>
        <v>0</v>
      </c>
      <c r="S32" s="16">
        <f>LB!Z473+FR!Z140+JN!Z198+TA!Z109+ŽB!Z83+ČL!Z312+NB!Z133+SM!Z175+JI!Z150+TU!Z213</f>
        <v>0</v>
      </c>
      <c r="T32" s="16">
        <f>LB!AA473+FR!AA140+JN!AA198+TA!AA109+ŽB!AA83+ČL!AA312+NB!AA133+SM!AA175+JI!AA150+TU!AA213</f>
        <v>0</v>
      </c>
      <c r="U32" s="16">
        <f>LB!AB473+FR!AB140+JN!AB198+TA!AB109+ŽB!AB83+ČL!AB312+NB!AB133+SM!AB175+JI!AB150+TU!AB213</f>
        <v>0</v>
      </c>
      <c r="V32" s="16">
        <f>LB!AC473+FR!AC140+JN!AC198+TA!AC109+ŽB!AC83+ČL!AC312+NB!AC133+SM!AC175+JI!AC150+TU!AC213</f>
        <v>0</v>
      </c>
      <c r="W32" s="16">
        <f>LB!AD473+FR!AD140+JN!AD198+TA!AD109+ŽB!AD83+ČL!AD312+NB!AD133+SM!AD175+JI!AD150+TU!AD213</f>
        <v>0</v>
      </c>
      <c r="X32" s="16">
        <f>LB!AE473+FR!AE140+JN!AE198+TA!AE109+ŽB!AE83+ČL!AE312+NB!AE133+SM!AE175+JI!AE150+TU!AE213</f>
        <v>0</v>
      </c>
      <c r="Y32" s="16">
        <f>LB!AF473+FR!AF140+JN!AF198+TA!AF109+ŽB!AF83+ČL!AF312+NB!AF133+SM!AF175+JI!AF150+TU!AF213</f>
        <v>0</v>
      </c>
      <c r="Z32" s="16">
        <f>LB!AG473+FR!AG140+JN!AG198+TA!AG109+ŽB!AG83+ČL!AG312+NB!AG133+SM!AG175+JI!AG150+TU!AG213</f>
        <v>0</v>
      </c>
      <c r="AA32" s="16">
        <f>LB!AH473+FR!AH140+JN!AH198+TA!AH109+ŽB!AH83+ČL!AH312+NB!AH133+SM!AH175+JI!AH150+TU!AH213</f>
        <v>0</v>
      </c>
      <c r="AB32" s="13">
        <f>LB!AI473+FR!AI140+JN!AI198+TA!AI109+ŽB!AI83+ČL!AI312+NB!AI133+SM!AI175+JI!AI150+TU!AI213</f>
        <v>0</v>
      </c>
      <c r="AC32" s="13">
        <f>LB!AJ473+FR!AJ140+JN!AJ198+TA!AJ109+ŽB!AJ83+ČL!AJ312+NB!AJ133+SM!AJ175+JI!AJ150+TU!AJ213</f>
        <v>0</v>
      </c>
      <c r="AD32" s="13">
        <f>LB!AK473+FR!AK140+JN!AK198+TA!AK109+ŽB!AK83+ČL!AK312+NB!AK133+SM!AK175+JI!AK150+TU!AK213</f>
        <v>0</v>
      </c>
      <c r="AE32" s="13">
        <f>LB!AL473+FR!AL140+JN!AL198+TA!AL109+ŽB!AL83+ČL!AL312+NB!AL133+SM!AL175+JI!AL150+TU!AL213</f>
        <v>0</v>
      </c>
      <c r="AF32" s="13">
        <f>LB!AM473+FR!AM140+JN!AM198+TA!AM109+ŽB!AM83+ČL!AM312+NB!AM133+SM!AM175+JI!AM150+TU!AM213</f>
        <v>0</v>
      </c>
      <c r="AG32" s="13">
        <f>LB!AN473+FR!AN140+JN!AN198+TA!AN109+ŽB!AN83+ČL!AN312+NB!AN133+SM!AN175+JI!AN150+TU!AN213</f>
        <v>0</v>
      </c>
      <c r="AH32" s="13">
        <f>LB!AO473+FR!AO140+JN!AO198+TA!AO109+ŽB!AO83+ČL!AO312+NB!AO133+SM!AO175+JI!AO150+TU!AO213</f>
        <v>0</v>
      </c>
      <c r="AI32" s="13">
        <f>LB!AP473+FR!AP140+JN!AP198+TA!AP109+ŽB!AP83+ČL!AP312+NB!AP133+SM!AP175+JI!AP150+TU!AP213</f>
        <v>0</v>
      </c>
      <c r="AJ32" s="13">
        <f>LB!AQ473+FR!AQ140+JN!AQ198+TA!AQ109+ŽB!AQ83+ČL!AQ312+NB!AQ133+SM!AQ175+JI!AQ150+TU!AQ213</f>
        <v>0</v>
      </c>
      <c r="AK32" s="13">
        <f>LB!AR473+FR!AR140+JN!AR198+TA!AR109+ŽB!AR83+ČL!AR312+NB!AR133+SM!AR175+JI!AR150+TU!AR213</f>
        <v>0</v>
      </c>
      <c r="AL32" s="172">
        <f>LB!AS473+FR!AS140+JN!AS198+TA!AS109+ŽB!AS83+ČL!AS312+NB!AS133+SM!AS175+JI!AS150+TU!AS213</f>
        <v>0</v>
      </c>
      <c r="AM32" s="170">
        <f>LB!AT473+FR!AT140+JN!AT198+TA!AT109+ŽB!AT83+ČL!AT312+NB!AT133+SM!AT175+JI!AT150+TU!AT213</f>
        <v>4304036</v>
      </c>
      <c r="AN32" s="16">
        <f>LB!AU473+FR!AU140+JN!AU198+TA!AU109+ŽB!AU83+ČL!AU312+NB!AU133+SM!AU175+JI!AU150+TU!AU213</f>
        <v>3176348</v>
      </c>
      <c r="AO32" s="16">
        <f>LB!AV473+FR!AV140+JN!AV198+TA!AV109+ŽB!AV83+ČL!AV312+NB!AV133+SM!AV175+JI!AV150+TU!AV213</f>
        <v>0</v>
      </c>
      <c r="AP32" s="16">
        <f>LB!AW473+FR!AW140+JN!AW198+TA!AW109+ŽB!AW83+ČL!AW312+NB!AW133+SM!AW175+JI!AW150+TU!AW213</f>
        <v>1073605</v>
      </c>
      <c r="AQ32" s="16">
        <f>LB!AX473+FR!AX140+JN!AX198+TA!AX109+ŽB!AX83+ČL!AX312+NB!AX133+SM!AX175+JI!AX150+TU!AX213</f>
        <v>31763</v>
      </c>
      <c r="AR32" s="16">
        <f>LB!AY473+FR!AY140+JN!AY198+TA!AY109+ŽB!AY83+ČL!AY312+NB!AY133+SM!AY175+JI!AY150+TU!AY213</f>
        <v>22320</v>
      </c>
      <c r="AS32" s="13">
        <f>LB!AZ473+FR!AZ140+JN!AZ198+TA!AZ109+ŽB!AZ83+ČL!AZ312+NB!AZ133+SM!AZ175+JI!AZ150+TU!AZ213</f>
        <v>5.8062000000000005</v>
      </c>
      <c r="AT32" s="13">
        <f>LB!BA473+FR!BA140+JN!BA198+TA!BA109+ŽB!BA83+ČL!BA312+NB!BA133+SM!BA175+JI!BA150+TU!BA213</f>
        <v>5.2061999999999999</v>
      </c>
      <c r="AU32" s="17">
        <f>LB!BB473+FR!BB140+JN!BB198+TA!BB109+ŽB!BB83+ČL!BB312+NB!BB133+SM!BB175+JI!BB150+TU!BB213</f>
        <v>0.6</v>
      </c>
    </row>
    <row r="33" spans="1:47" x14ac:dyDescent="0.2">
      <c r="A33" s="2">
        <v>3141</v>
      </c>
      <c r="B33" s="170">
        <f>LB!I474+FR!I141+JN!I199+TA!I110+ŽB!I84+ČL!I313+NB!I134+SM!I176+JI!I151+TU!I214</f>
        <v>391181256</v>
      </c>
      <c r="C33" s="16">
        <f>LB!J474+FR!J141+JN!J199+TA!J110+ŽB!J84+ČL!J313+NB!J134+SM!J176+JI!J151+TU!J214</f>
        <v>286294507</v>
      </c>
      <c r="D33" s="16">
        <f>LB!K474+FR!K141+JN!K199+TA!K110+ŽB!K84+ČL!K313+NB!K134+SM!K176+JI!K151+TU!K214</f>
        <v>2094030</v>
      </c>
      <c r="E33" s="16">
        <f>LB!L474+FR!L141+JN!L199+TA!L110+ŽB!L84+ČL!L313+NB!L134+SM!L176+JI!L151+TU!L214</f>
        <v>97435684</v>
      </c>
      <c r="F33" s="16">
        <f>LB!M474+FR!M141+JN!M199+TA!M110+ŽB!M84+ČL!M313+NB!M134+SM!M176+JI!M151+TU!M214</f>
        <v>2862933</v>
      </c>
      <c r="G33" s="16">
        <f>LB!N474+FR!N141+JN!N199+TA!N110+ŽB!N84+ČL!N313+NB!N134+SM!N176+JI!N151+TU!N214</f>
        <v>2494102</v>
      </c>
      <c r="H33" s="13">
        <f>LB!O474+FR!O141+JN!O199+TA!O110+ŽB!O84+ČL!O313+NB!O134+SM!O176+JI!O151+TU!O214</f>
        <v>923.5379999999999</v>
      </c>
      <c r="I33" s="13">
        <f>LB!P474+FR!P141+JN!P199+TA!P110+ŽB!P84+ČL!P313+NB!P134+SM!P176+JI!P151+TU!P214</f>
        <v>-0.05</v>
      </c>
      <c r="J33" s="17">
        <f>LB!Q474+FR!Q141+JN!Q199+TA!Q110+ŽB!Q84+ČL!Q313+NB!Q134+SM!Q176+JI!Q151+TU!Q214</f>
        <v>923.58799999999985</v>
      </c>
      <c r="K33" s="171">
        <f>LB!R474+FR!R141+JN!R199+TA!R110+ŽB!R84+ČL!R313+NB!R134+SM!R176+JI!R151+TU!R214</f>
        <v>-79329</v>
      </c>
      <c r="L33" s="16">
        <f>LB!S474+FR!S141+JN!S199+TA!S110+ŽB!S84+ČL!S313+NB!S134+SM!S176+JI!S151+TU!S214</f>
        <v>0</v>
      </c>
      <c r="M33" s="16">
        <f>LB!T474+FR!T141+JN!T199+TA!T110+ŽB!T84+ČL!T313+NB!T134+SM!T176+JI!T151+TU!T214</f>
        <v>-22119</v>
      </c>
      <c r="N33" s="16">
        <f>LB!U474+FR!U141+JN!U199+TA!U110+ŽB!U84+ČL!U313+NB!U134+SM!U176+JI!U151+TU!U214</f>
        <v>0</v>
      </c>
      <c r="O33" s="16">
        <f>LB!V474+FR!V141+JN!V199+TA!V110+ŽB!V84+ČL!V313+NB!V134+SM!V176+JI!V151+TU!V214</f>
        <v>0</v>
      </c>
      <c r="P33" s="16">
        <f>LB!W474+FR!W141+JN!W199+TA!W110+ŽB!W84+ČL!W313+NB!W134+SM!W176+JI!W151+TU!W214</f>
        <v>-101448</v>
      </c>
      <c r="Q33" s="16">
        <f>LB!X474+FR!X141+JN!X199+TA!X110+ŽB!X84+ČL!X313+NB!X134+SM!X176+JI!X151+TU!X214</f>
        <v>79329</v>
      </c>
      <c r="R33" s="16">
        <f>LB!Y474+FR!Y141+JN!Y199+TA!Y110+ŽB!Y84+ČL!Y313+NB!Y134+SM!Y176+JI!Y151+TU!Y214</f>
        <v>0</v>
      </c>
      <c r="S33" s="16">
        <f>LB!Z474+FR!Z141+JN!Z199+TA!Z110+ŽB!Z84+ČL!Z313+NB!Z134+SM!Z176+JI!Z151+TU!Z214</f>
        <v>-48442</v>
      </c>
      <c r="T33" s="16">
        <f>LB!AA474+FR!AA141+JN!AA199+TA!AA110+ŽB!AA84+ČL!AA313+NB!AA134+SM!AA176+JI!AA151+TU!AA214</f>
        <v>30887</v>
      </c>
      <c r="U33" s="16">
        <f>LB!AB474+FR!AB141+JN!AB199+TA!AB110+ŽB!AB84+ČL!AB313+NB!AB134+SM!AB176+JI!AB151+TU!AB214</f>
        <v>-70561</v>
      </c>
      <c r="V33" s="16">
        <f>LB!AC474+FR!AC141+JN!AC199+TA!AC110+ŽB!AC84+ČL!AC313+NB!AC134+SM!AC176+JI!AC151+TU!AC214</f>
        <v>-7476</v>
      </c>
      <c r="W33" s="16">
        <f>LB!AD474+FR!AD141+JN!AD199+TA!AD110+ŽB!AD84+ČL!AD313+NB!AD134+SM!AD176+JI!AD151+TU!AD214</f>
        <v>-1015</v>
      </c>
      <c r="X33" s="16">
        <f>LB!AE474+FR!AE141+JN!AE199+TA!AE110+ŽB!AE84+ČL!AE313+NB!AE134+SM!AE176+JI!AE151+TU!AE214</f>
        <v>0</v>
      </c>
      <c r="Y33" s="16">
        <f>LB!AF474+FR!AF141+JN!AF199+TA!AF110+ŽB!AF84+ČL!AF313+NB!AF134+SM!AF176+JI!AF151+TU!AF214</f>
        <v>0</v>
      </c>
      <c r="Z33" s="16">
        <f>LB!AG474+FR!AG141+JN!AG199+TA!AG110+ŽB!AG84+ČL!AG313+NB!AG134+SM!AG176+JI!AG151+TU!AG214</f>
        <v>0</v>
      </c>
      <c r="AA33" s="16">
        <f>LB!AH474+FR!AH141+JN!AH199+TA!AH110+ŽB!AH84+ČL!AH313+NB!AH134+SM!AH176+JI!AH151+TU!AH214</f>
        <v>-79052</v>
      </c>
      <c r="AB33" s="13">
        <f>LB!AI474+FR!AI141+JN!AI199+TA!AI110+ŽB!AI84+ČL!AI313+NB!AI134+SM!AI176+JI!AI151+TU!AI214</f>
        <v>0</v>
      </c>
      <c r="AC33" s="13">
        <f>LB!AJ474+FR!AJ141+JN!AJ199+TA!AJ110+ŽB!AJ84+ČL!AJ313+NB!AJ134+SM!AJ176+JI!AJ151+TU!AJ214</f>
        <v>-0.71</v>
      </c>
      <c r="AD33" s="13">
        <f>LB!AK474+FR!AK141+JN!AK199+TA!AK110+ŽB!AK84+ČL!AK313+NB!AK134+SM!AK176+JI!AK151+TU!AK214</f>
        <v>0</v>
      </c>
      <c r="AE33" s="13">
        <f>LB!AL474+FR!AL141+JN!AL199+TA!AL110+ŽB!AL84+ČL!AL313+NB!AL134+SM!AL176+JI!AL151+TU!AL214</f>
        <v>0</v>
      </c>
      <c r="AF33" s="13">
        <f>LB!AM474+FR!AM141+JN!AM199+TA!AM110+ŽB!AM84+ČL!AM313+NB!AM134+SM!AM176+JI!AM151+TU!AM214</f>
        <v>-7.0000000000000007E-2</v>
      </c>
      <c r="AG33" s="13">
        <f>LB!AN474+FR!AN141+JN!AN199+TA!AN110+ŽB!AN84+ČL!AN313+NB!AN134+SM!AN176+JI!AN151+TU!AN214</f>
        <v>0</v>
      </c>
      <c r="AH33" s="13">
        <f>LB!AO474+FR!AO141+JN!AO199+TA!AO110+ŽB!AO84+ČL!AO313+NB!AO134+SM!AO176+JI!AO151+TU!AO214</f>
        <v>0</v>
      </c>
      <c r="AI33" s="13">
        <f>LB!AP474+FR!AP141+JN!AP199+TA!AP110+ŽB!AP84+ČL!AP313+NB!AP134+SM!AP176+JI!AP151+TU!AP214</f>
        <v>0</v>
      </c>
      <c r="AJ33" s="13">
        <f>LB!AQ474+FR!AQ141+JN!AQ199+TA!AQ110+ŽB!AQ84+ČL!AQ313+NB!AQ134+SM!AQ176+JI!AQ151+TU!AQ214</f>
        <v>0</v>
      </c>
      <c r="AK33" s="13">
        <f>LB!AR474+FR!AR141+JN!AR199+TA!AR110+ŽB!AR84+ČL!AR313+NB!AR134+SM!AR176+JI!AR151+TU!AR214</f>
        <v>-0.78</v>
      </c>
      <c r="AL33" s="172">
        <f>LB!AS474+FR!AS141+JN!AS199+TA!AS110+ŽB!AS84+ČL!AS313+NB!AS134+SM!AS176+JI!AS151+TU!AS214</f>
        <v>-0.78</v>
      </c>
      <c r="AM33" s="170">
        <f>LB!AT474+FR!AT141+JN!AT199+TA!AT110+ŽB!AT84+ČL!AT313+NB!AT134+SM!AT176+JI!AT151+TU!AT214</f>
        <v>391102204</v>
      </c>
      <c r="AN33" s="16">
        <f>LB!AU474+FR!AU141+JN!AU199+TA!AU110+ŽB!AU84+ČL!AU313+NB!AU134+SM!AU176+JI!AU151+TU!AU214</f>
        <v>286193059</v>
      </c>
      <c r="AO33" s="16">
        <f>LB!AV474+FR!AV141+JN!AV199+TA!AV110+ŽB!AV84+ČL!AV313+NB!AV134+SM!AV176+JI!AV151+TU!AV214</f>
        <v>2124917</v>
      </c>
      <c r="AP33" s="16">
        <f>LB!AW474+FR!AW141+JN!AW199+TA!AW110+ŽB!AW84+ČL!AW313+NB!AW134+SM!AW176+JI!AW151+TU!AW214</f>
        <v>97428208</v>
      </c>
      <c r="AQ33" s="16">
        <f>LB!AX474+FR!AX141+JN!AX199+TA!AX110+ŽB!AX84+ČL!AX313+NB!AX134+SM!AX176+JI!AX151+TU!AX214</f>
        <v>2861918</v>
      </c>
      <c r="AR33" s="16">
        <f>LB!AY474+FR!AY141+JN!AY199+TA!AY110+ŽB!AY84+ČL!AY313+NB!AY134+SM!AY176+JI!AY151+TU!AY214</f>
        <v>2494102</v>
      </c>
      <c r="AS33" s="13">
        <f>LB!AZ474+FR!AZ141+JN!AZ199+TA!AZ110+ŽB!AZ84+ČL!AZ313+NB!AZ134+SM!AZ176+JI!AZ151+TU!AZ214</f>
        <v>922.75799999999992</v>
      </c>
      <c r="AT33" s="13">
        <f>LB!BA474+FR!BA141+JN!BA199+TA!BA110+ŽB!BA84+ČL!BA313+NB!BA134+SM!BA176+JI!BA151+TU!BA214</f>
        <v>-0.05</v>
      </c>
      <c r="AU33" s="17">
        <f>LB!BB474+FR!BB141+JN!BB199+TA!BB110+ŽB!BB84+ČL!BB313+NB!BB134+SM!BB176+JI!BB151+TU!BB214</f>
        <v>922.80799999999988</v>
      </c>
    </row>
    <row r="34" spans="1:47" x14ac:dyDescent="0.2">
      <c r="A34" s="2">
        <v>3143</v>
      </c>
      <c r="B34" s="170">
        <f>LB!I475+FR!I142+JN!I200+TA!I111+ŽB!I85+ČL!I314+NB!I135+SM!I177+JI!I152+TU!I215</f>
        <v>295683045</v>
      </c>
      <c r="C34" s="16">
        <f>LB!J475+FR!J142+JN!J200+TA!J111+ŽB!J85+ČL!J314+NB!J135+SM!J177+JI!J152+TU!J215</f>
        <v>217461522</v>
      </c>
      <c r="D34" s="16">
        <f>LB!K475+FR!K142+JN!K200+TA!K111+ŽB!K85+ČL!K314+NB!K135+SM!K177+JI!K152+TU!K215</f>
        <v>1650520</v>
      </c>
      <c r="E34" s="16">
        <f>LB!L475+FR!L142+JN!L200+TA!L111+ŽB!L85+ČL!L314+NB!L135+SM!L177+JI!L152+TU!L215</f>
        <v>74039593</v>
      </c>
      <c r="F34" s="16">
        <f>LB!M475+FR!M142+JN!M200+TA!M111+ŽB!M85+ČL!M314+NB!M135+SM!M177+JI!M152+TU!M215</f>
        <v>2174596</v>
      </c>
      <c r="G34" s="16">
        <f>LB!N475+FR!N142+JN!N200+TA!N111+ŽB!N85+ČL!N314+NB!N135+SM!N177+JI!N152+TU!N215</f>
        <v>356814</v>
      </c>
      <c r="H34" s="13">
        <f>LB!O475+FR!O142+JN!O200+TA!O111+ŽB!O85+ČL!O314+NB!O135+SM!O177+JI!O152+TU!O215</f>
        <v>470.99570000000006</v>
      </c>
      <c r="I34" s="13">
        <f>LB!P475+FR!P142+JN!P200+TA!P111+ŽB!P85+ČL!P314+NB!P135+SM!P177+JI!P152+TU!P215</f>
        <v>442.79570000000001</v>
      </c>
      <c r="J34" s="17">
        <f>LB!Q475+FR!Q142+JN!Q200+TA!Q111+ŽB!Q85+ČL!Q314+NB!Q135+SM!Q177+JI!Q152+TU!Q215</f>
        <v>28.200000000000003</v>
      </c>
      <c r="K34" s="171">
        <f>LB!R475+FR!R142+JN!R200+TA!R111+ŽB!R85+ČL!R314+NB!R135+SM!R177+JI!R152+TU!R215</f>
        <v>286980</v>
      </c>
      <c r="L34" s="16">
        <f>LB!S475+FR!S142+JN!S200+TA!S111+ŽB!S85+ČL!S314+NB!S135+SM!S177+JI!S152+TU!S215</f>
        <v>0</v>
      </c>
      <c r="M34" s="16">
        <f>LB!T475+FR!T142+JN!T200+TA!T111+ŽB!T85+ČL!T314+NB!T135+SM!T177+JI!T152+TU!T215</f>
        <v>3401745</v>
      </c>
      <c r="N34" s="16">
        <f>LB!U475+FR!U142+JN!U200+TA!U111+ŽB!U85+ČL!U314+NB!U135+SM!U177+JI!U152+TU!U215</f>
        <v>0</v>
      </c>
      <c r="O34" s="16">
        <f>LB!V475+FR!V142+JN!V200+TA!V111+ŽB!V85+ČL!V314+NB!V135+SM!V177+JI!V152+TU!V215</f>
        <v>-62003</v>
      </c>
      <c r="P34" s="16">
        <f>LB!W475+FR!W142+JN!W200+TA!W111+ŽB!W85+ČL!W314+NB!W135+SM!W177+JI!W152+TU!W215</f>
        <v>3626722</v>
      </c>
      <c r="Q34" s="16">
        <f>LB!X475+FR!X142+JN!X200+TA!X111+ŽB!X85+ČL!X314+NB!X135+SM!X177+JI!X152+TU!X215</f>
        <v>-286980</v>
      </c>
      <c r="R34" s="16">
        <f>LB!Y475+FR!Y142+JN!Y200+TA!Y111+ŽB!Y85+ČL!Y314+NB!Y135+SM!Y177+JI!Y152+TU!Y215</f>
        <v>0</v>
      </c>
      <c r="S34" s="16">
        <f>LB!Z475+FR!Z142+JN!Z200+TA!Z111+ŽB!Z85+ČL!Z314+NB!Z135+SM!Z177+JI!Z152+TU!Z215</f>
        <v>0</v>
      </c>
      <c r="T34" s="16">
        <f>LB!AA475+FR!AA142+JN!AA200+TA!AA111+ŽB!AA85+ČL!AA314+NB!AA135+SM!AA177+JI!AA152+TU!AA215</f>
        <v>-286980</v>
      </c>
      <c r="U34" s="16">
        <f>LB!AB475+FR!AB142+JN!AB200+TA!AB111+ŽB!AB85+ČL!AB314+NB!AB135+SM!AB177+JI!AB152+TU!AB215</f>
        <v>3339742</v>
      </c>
      <c r="V34" s="16">
        <f>LB!AC475+FR!AC142+JN!AC200+TA!AC111+ŽB!AC85+ČL!AC314+NB!AC135+SM!AC177+JI!AC152+TU!AC215</f>
        <v>1128831</v>
      </c>
      <c r="W34" s="16">
        <f>LB!AD475+FR!AD142+JN!AD200+TA!AD111+ŽB!AD85+ČL!AD314+NB!AD135+SM!AD177+JI!AD152+TU!AD215</f>
        <v>36266</v>
      </c>
      <c r="X34" s="16">
        <f>LB!AE475+FR!AE142+JN!AE200+TA!AE111+ŽB!AE85+ČL!AE314+NB!AE135+SM!AE177+JI!AE152+TU!AE215</f>
        <v>0</v>
      </c>
      <c r="Y34" s="16">
        <f>LB!AF475+FR!AF142+JN!AF200+TA!AF111+ŽB!AF85+ČL!AF314+NB!AF135+SM!AF177+JI!AF152+TU!AF215</f>
        <v>0</v>
      </c>
      <c r="Z34" s="16">
        <f>LB!AG475+FR!AG142+JN!AG200+TA!AG111+ŽB!AG85+ČL!AG314+NB!AG135+SM!AG177+JI!AG152+TU!AG215</f>
        <v>0</v>
      </c>
      <c r="AA34" s="16">
        <f>LB!AH475+FR!AH142+JN!AH200+TA!AH111+ŽB!AH85+ČL!AH314+NB!AH135+SM!AH177+JI!AH152+TU!AH215</f>
        <v>4504839</v>
      </c>
      <c r="AB34" s="13">
        <f>LB!AI475+FR!AI142+JN!AI200+TA!AI111+ŽB!AI85+ČL!AI314+NB!AI135+SM!AI177+JI!AI152+TU!AI215</f>
        <v>4.0000000000000008E-2</v>
      </c>
      <c r="AC34" s="13">
        <f>LB!AJ475+FR!AJ142+JN!AJ200+TA!AJ111+ŽB!AJ85+ČL!AJ314+NB!AJ135+SM!AJ177+JI!AJ152+TU!AJ215</f>
        <v>-0.06</v>
      </c>
      <c r="AD34" s="13">
        <f>LB!AK475+FR!AK142+JN!AK200+TA!AK111+ŽB!AK85+ČL!AK314+NB!AK135+SM!AK177+JI!AK152+TU!AK215</f>
        <v>0</v>
      </c>
      <c r="AE34" s="13">
        <f>LB!AL475+FR!AL142+JN!AL200+TA!AL111+ŽB!AL85+ČL!AL314+NB!AL135+SM!AL177+JI!AL152+TU!AL215</f>
        <v>9.009999999999998</v>
      </c>
      <c r="AF34" s="13">
        <f>LB!AM475+FR!AM142+JN!AM200+TA!AM111+ŽB!AM85+ČL!AM314+NB!AM135+SM!AM177+JI!AM152+TU!AM215</f>
        <v>-0.01</v>
      </c>
      <c r="AG34" s="13">
        <f>LB!AN475+FR!AN142+JN!AN200+TA!AN111+ŽB!AN85+ČL!AN314+NB!AN135+SM!AN177+JI!AN152+TU!AN215</f>
        <v>0</v>
      </c>
      <c r="AH34" s="13">
        <f>LB!AO475+FR!AO142+JN!AO200+TA!AO111+ŽB!AO85+ČL!AO314+NB!AO135+SM!AO177+JI!AO152+TU!AO215</f>
        <v>-0.12</v>
      </c>
      <c r="AI34" s="13">
        <f>LB!AP475+FR!AP142+JN!AP200+TA!AP111+ŽB!AP85+ČL!AP314+NB!AP135+SM!AP177+JI!AP152+TU!AP215</f>
        <v>-0.01</v>
      </c>
      <c r="AJ34" s="13">
        <f>LB!AQ475+FR!AQ142+JN!AQ200+TA!AQ111+ŽB!AQ85+ČL!AQ314+NB!AQ135+SM!AQ177+JI!AQ152+TU!AQ215</f>
        <v>8.93</v>
      </c>
      <c r="AK34" s="13">
        <f>LB!AR475+FR!AR142+JN!AR200+TA!AR111+ŽB!AR85+ČL!AR314+NB!AR135+SM!AR177+JI!AR152+TU!AR215</f>
        <v>-7.9999999999999988E-2</v>
      </c>
      <c r="AL34" s="172">
        <f>LB!AS475+FR!AS142+JN!AS200+TA!AS111+ŽB!AS85+ČL!AS314+NB!AS135+SM!AS177+JI!AS152+TU!AS215</f>
        <v>8.8499999999999979</v>
      </c>
      <c r="AM34" s="170">
        <f>LB!AT475+FR!AT142+JN!AT200+TA!AT111+ŽB!AT85+ČL!AT314+NB!AT135+SM!AT177+JI!AT152+TU!AT215</f>
        <v>300187884</v>
      </c>
      <c r="AN34" s="16">
        <f>LB!AU475+FR!AU142+JN!AU200+TA!AU111+ŽB!AU85+ČL!AU314+NB!AU135+SM!AU177+JI!AU152+TU!AU215</f>
        <v>221088244</v>
      </c>
      <c r="AO34" s="16">
        <f>LB!AV475+FR!AV142+JN!AV200+TA!AV111+ŽB!AV85+ČL!AV314+NB!AV135+SM!AV177+JI!AV152+TU!AV215</f>
        <v>1363540</v>
      </c>
      <c r="AP34" s="16">
        <f>LB!AW475+FR!AW142+JN!AW200+TA!AW111+ŽB!AW85+ČL!AW314+NB!AW135+SM!AW177+JI!AW152+TU!AW215</f>
        <v>75168424</v>
      </c>
      <c r="AQ34" s="16">
        <f>LB!AX475+FR!AX142+JN!AX200+TA!AX111+ŽB!AX85+ČL!AX314+NB!AX135+SM!AX177+JI!AX152+TU!AX215</f>
        <v>2210862</v>
      </c>
      <c r="AR34" s="16">
        <f>LB!AY475+FR!AY142+JN!AY200+TA!AY111+ŽB!AY85+ČL!AY314+NB!AY135+SM!AY177+JI!AY152+TU!AY215</f>
        <v>356814</v>
      </c>
      <c r="AS34" s="13">
        <f>LB!AZ475+FR!AZ142+JN!AZ200+TA!AZ111+ŽB!AZ85+ČL!AZ314+NB!AZ135+SM!AZ177+JI!AZ152+TU!AZ215</f>
        <v>479.84569999999997</v>
      </c>
      <c r="AT34" s="13">
        <f>LB!BA475+FR!BA142+JN!BA200+TA!BA111+ŽB!BA85+ČL!BA314+NB!BA135+SM!BA177+JI!BA152+TU!BA215</f>
        <v>451.72570000000007</v>
      </c>
      <c r="AU34" s="17">
        <f>LB!BB475+FR!BB142+JN!BB200+TA!BB111+ŽB!BB85+ČL!BB314+NB!BB135+SM!BB177+JI!BB152+TU!BB215</f>
        <v>28.12</v>
      </c>
    </row>
    <row r="35" spans="1:47" x14ac:dyDescent="0.2">
      <c r="A35" s="2">
        <v>3231</v>
      </c>
      <c r="B35" s="170">
        <f>LB!I476+FR!I143+JN!I201+TA!I112+ŽB!I86+ČL!I315+NB!I136+SM!I178+JI!I153+TU!I216</f>
        <v>307372138</v>
      </c>
      <c r="C35" s="16">
        <f>LB!J476+FR!J143+JN!J201+TA!J112+ŽB!J86+ČL!J315+NB!J136+SM!J178+JI!J153+TU!J216</f>
        <v>226848637</v>
      </c>
      <c r="D35" s="16">
        <f>LB!K476+FR!K143+JN!K201+TA!K112+ŽB!K86+ČL!K315+NB!K136+SM!K178+JI!K153+TU!K216</f>
        <v>709400</v>
      </c>
      <c r="E35" s="16">
        <f>LB!L476+FR!L143+JN!L201+TA!L112+ŽB!L86+ČL!L315+NB!L136+SM!L178+JI!L153+TU!L216</f>
        <v>76914616</v>
      </c>
      <c r="F35" s="16">
        <f>LB!M476+FR!M143+JN!M201+TA!M112+ŽB!M86+ČL!M315+NB!M136+SM!M178+JI!M153+TU!M216</f>
        <v>2268484</v>
      </c>
      <c r="G35" s="16">
        <f>LB!N476+FR!N143+JN!N201+TA!N112+ŽB!N86+ČL!N315+NB!N136+SM!N178+JI!N153+TU!N216</f>
        <v>631001</v>
      </c>
      <c r="H35" s="13">
        <f>LB!O476+FR!O143+JN!O201+TA!O112+ŽB!O86+ČL!O315+NB!O136+SM!O178+JI!O153+TU!O216</f>
        <v>399.71199999999999</v>
      </c>
      <c r="I35" s="13">
        <f>LB!P476+FR!P143+JN!P201+TA!P112+ŽB!P86+ČL!P315+NB!P136+SM!P178+JI!P153+TU!P216</f>
        <v>362.71870000000001</v>
      </c>
      <c r="J35" s="17">
        <f>LB!Q476+FR!Q143+JN!Q201+TA!Q112+ŽB!Q86+ČL!Q315+NB!Q136+SM!Q178+JI!Q153+TU!Q216</f>
        <v>36.993300000000005</v>
      </c>
      <c r="K35" s="171">
        <f>LB!R476+FR!R143+JN!R201+TA!R112+ŽB!R86+ČL!R315+NB!R136+SM!R178+JI!R153+TU!R216</f>
        <v>2650</v>
      </c>
      <c r="L35" s="16">
        <f>LB!S476+FR!S143+JN!S201+TA!S112+ŽB!S86+ČL!S315+NB!S136+SM!S178+JI!S153+TU!S216</f>
        <v>0</v>
      </c>
      <c r="M35" s="16">
        <f>LB!T476+FR!T143+JN!T201+TA!T112+ŽB!T86+ČL!T315+NB!T136+SM!T178+JI!T153+TU!T216</f>
        <v>0</v>
      </c>
      <c r="N35" s="16">
        <f>LB!U476+FR!U143+JN!U201+TA!U112+ŽB!U86+ČL!U315+NB!U136+SM!U178+JI!U153+TU!U216</f>
        <v>0</v>
      </c>
      <c r="O35" s="16">
        <f>LB!V476+FR!V143+JN!V201+TA!V112+ŽB!V86+ČL!V315+NB!V136+SM!V178+JI!V153+TU!V216</f>
        <v>0</v>
      </c>
      <c r="P35" s="16">
        <f>LB!W476+FR!W143+JN!W201+TA!W112+ŽB!W86+ČL!W315+NB!W136+SM!W178+JI!W153+TU!W216</f>
        <v>2650</v>
      </c>
      <c r="Q35" s="16">
        <f>LB!X476+FR!X143+JN!X201+TA!X112+ŽB!X86+ČL!X315+NB!X136+SM!X178+JI!X153+TU!X216</f>
        <v>-2650</v>
      </c>
      <c r="R35" s="16">
        <f>LB!Y476+FR!Y143+JN!Y201+TA!Y112+ŽB!Y86+ČL!Y315+NB!Y136+SM!Y178+JI!Y153+TU!Y216</f>
        <v>0</v>
      </c>
      <c r="S35" s="16">
        <f>LB!Z476+FR!Z143+JN!Z201+TA!Z112+ŽB!Z86+ČL!Z315+NB!Z136+SM!Z178+JI!Z153+TU!Z216</f>
        <v>0</v>
      </c>
      <c r="T35" s="16">
        <f>LB!AA476+FR!AA143+JN!AA201+TA!AA112+ŽB!AA86+ČL!AA315+NB!AA136+SM!AA178+JI!AA153+TU!AA216</f>
        <v>-2650</v>
      </c>
      <c r="U35" s="16">
        <f>LB!AB476+FR!AB143+JN!AB201+TA!AB112+ŽB!AB86+ČL!AB315+NB!AB136+SM!AB178+JI!AB153+TU!AB216</f>
        <v>0</v>
      </c>
      <c r="V35" s="16">
        <f>LB!AC476+FR!AC143+JN!AC201+TA!AC112+ŽB!AC86+ČL!AC315+NB!AC136+SM!AC178+JI!AC153+TU!AC216</f>
        <v>0</v>
      </c>
      <c r="W35" s="16">
        <f>LB!AD476+FR!AD143+JN!AD201+TA!AD112+ŽB!AD86+ČL!AD315+NB!AD136+SM!AD178+JI!AD153+TU!AD216</f>
        <v>27</v>
      </c>
      <c r="X35" s="16">
        <f>LB!AE476+FR!AE143+JN!AE201+TA!AE112+ŽB!AE86+ČL!AE315+NB!AE136+SM!AE178+JI!AE153+TU!AE216</f>
        <v>0</v>
      </c>
      <c r="Y35" s="16">
        <f>LB!AF476+FR!AF143+JN!AF201+TA!AF112+ŽB!AF86+ČL!AF315+NB!AF136+SM!AF178+JI!AF153+TU!AF216</f>
        <v>0</v>
      </c>
      <c r="Z35" s="16">
        <f>LB!AG476+FR!AG143+JN!AG201+TA!AG112+ŽB!AG86+ČL!AG315+NB!AG136+SM!AG178+JI!AG153+TU!AG216</f>
        <v>0</v>
      </c>
      <c r="AA35" s="16">
        <f>LB!AH476+FR!AH143+JN!AH201+TA!AH112+ŽB!AH86+ČL!AH315+NB!AH136+SM!AH178+JI!AH153+TU!AH216</f>
        <v>27</v>
      </c>
      <c r="AB35" s="13">
        <f>LB!AI476+FR!AI143+JN!AI201+TA!AI112+ŽB!AI86+ČL!AI315+NB!AI136+SM!AI178+JI!AI153+TU!AI216</f>
        <v>-6.0000000000000005E-2</v>
      </c>
      <c r="AC35" s="13">
        <f>LB!AJ476+FR!AJ143+JN!AJ201+TA!AJ112+ŽB!AJ86+ČL!AJ315+NB!AJ136+SM!AJ178+JI!AJ153+TU!AJ216</f>
        <v>-9.999999999999995E-3</v>
      </c>
      <c r="AD35" s="13">
        <f>LB!AK476+FR!AK143+JN!AK201+TA!AK112+ŽB!AK86+ČL!AK315+NB!AK136+SM!AK178+JI!AK153+TU!AK216</f>
        <v>0</v>
      </c>
      <c r="AE35" s="13">
        <f>LB!AL476+FR!AL143+JN!AL201+TA!AL112+ŽB!AL86+ČL!AL315+NB!AL136+SM!AL178+JI!AL153+TU!AL216</f>
        <v>0</v>
      </c>
      <c r="AF35" s="13">
        <f>LB!AM476+FR!AM143+JN!AM201+TA!AM112+ŽB!AM86+ČL!AM315+NB!AM136+SM!AM178+JI!AM153+TU!AM216</f>
        <v>0</v>
      </c>
      <c r="AG35" s="13">
        <f>LB!AN476+FR!AN143+JN!AN201+TA!AN112+ŽB!AN86+ČL!AN315+NB!AN136+SM!AN178+JI!AN153+TU!AN216</f>
        <v>0</v>
      </c>
      <c r="AH35" s="13">
        <f>LB!AO476+FR!AO143+JN!AO201+TA!AO112+ŽB!AO86+ČL!AO315+NB!AO136+SM!AO178+JI!AO153+TU!AO216</f>
        <v>0</v>
      </c>
      <c r="AI35" s="13">
        <f>LB!AP476+FR!AP143+JN!AP201+TA!AP112+ŽB!AP86+ČL!AP315+NB!AP136+SM!AP178+JI!AP153+TU!AP216</f>
        <v>0</v>
      </c>
      <c r="AJ35" s="13">
        <f>LB!AQ476+FR!AQ143+JN!AQ201+TA!AQ112+ŽB!AQ86+ČL!AQ315+NB!AQ136+SM!AQ178+JI!AQ153+TU!AQ216</f>
        <v>-6.0000000000000005E-2</v>
      </c>
      <c r="AK35" s="13">
        <f>LB!AR476+FR!AR143+JN!AR201+TA!AR112+ŽB!AR86+ČL!AR315+NB!AR136+SM!AR178+JI!AR153+TU!AR216</f>
        <v>-9.999999999999995E-3</v>
      </c>
      <c r="AL35" s="172">
        <f>LB!AS476+FR!AS143+JN!AS201+TA!AS112+ŽB!AS86+ČL!AS315+NB!AS136+SM!AS178+JI!AS153+TU!AS216</f>
        <v>-6.9999999999999979E-2</v>
      </c>
      <c r="AM35" s="170">
        <f>LB!AT476+FR!AT143+JN!AT201+TA!AT112+ŽB!AT86+ČL!AT315+NB!AT136+SM!AT178+JI!AT153+TU!AT216</f>
        <v>307372165</v>
      </c>
      <c r="AN35" s="16">
        <f>LB!AU476+FR!AU143+JN!AU201+TA!AU112+ŽB!AU86+ČL!AU315+NB!AU136+SM!AU178+JI!AU153+TU!AU216</f>
        <v>226851287</v>
      </c>
      <c r="AO35" s="16">
        <f>LB!AV476+FR!AV143+JN!AV201+TA!AV112+ŽB!AV86+ČL!AV315+NB!AV136+SM!AV178+JI!AV153+TU!AV216</f>
        <v>706750</v>
      </c>
      <c r="AP35" s="16">
        <f>LB!AW476+FR!AW143+JN!AW201+TA!AW112+ŽB!AW86+ČL!AW315+NB!AW136+SM!AW178+JI!AW153+TU!AW216</f>
        <v>76914616</v>
      </c>
      <c r="AQ35" s="16">
        <f>LB!AX476+FR!AX143+JN!AX201+TA!AX112+ŽB!AX86+ČL!AX315+NB!AX136+SM!AX178+JI!AX153+TU!AX216</f>
        <v>2268511</v>
      </c>
      <c r="AR35" s="16">
        <f>LB!AY476+FR!AY143+JN!AY201+TA!AY112+ŽB!AY86+ČL!AY315+NB!AY136+SM!AY178+JI!AY153+TU!AY216</f>
        <v>631001</v>
      </c>
      <c r="AS35" s="13">
        <f>LB!AZ476+FR!AZ143+JN!AZ201+TA!AZ112+ŽB!AZ86+ČL!AZ315+NB!AZ136+SM!AZ178+JI!AZ153+TU!AZ216</f>
        <v>399.642</v>
      </c>
      <c r="AT35" s="13">
        <f>LB!BA476+FR!BA143+JN!BA201+TA!BA112+ŽB!BA86+ČL!BA315+NB!BA136+SM!BA178+JI!BA153+TU!BA216</f>
        <v>362.65870000000001</v>
      </c>
      <c r="AU35" s="17">
        <f>LB!BB476+FR!BB143+JN!BB201+TA!BB112+ŽB!BB86+ČL!BB315+NB!BB136+SM!BB178+JI!BB153+TU!BB216</f>
        <v>36.9833</v>
      </c>
    </row>
    <row r="36" spans="1:47" ht="13.5" thickBot="1" x14ac:dyDescent="0.25">
      <c r="A36" s="154">
        <v>3233</v>
      </c>
      <c r="B36" s="173">
        <f>LB!I477+FR!I144+JN!I202+TA!I113+ŽB!I87+ČL!I316+NB!I137+SM!I179+JI!I154+TU!I217</f>
        <v>56311871</v>
      </c>
      <c r="C36" s="174">
        <f>LB!J477+FR!J144+JN!J202+TA!J113+ŽB!J87+ČL!J316+NB!J137+SM!J179+JI!J154+TU!J217</f>
        <v>38926635</v>
      </c>
      <c r="D36" s="174">
        <f>LB!K477+FR!K144+JN!K202+TA!K113+ŽB!K87+ČL!K316+NB!K137+SM!K179+JI!K154+TU!K217</f>
        <v>2834022</v>
      </c>
      <c r="E36" s="174">
        <f>LB!L477+FR!L144+JN!L202+TA!L113+ŽB!L87+ČL!L316+NB!L137+SM!L179+JI!L154+TU!L217</f>
        <v>14080280</v>
      </c>
      <c r="F36" s="174">
        <f>LB!M477+FR!M144+JN!M202+TA!M113+ŽB!M87+ČL!M316+NB!M137+SM!M179+JI!M154+TU!M217</f>
        <v>389265</v>
      </c>
      <c r="G36" s="174">
        <f>LB!N477+FR!N144+JN!N202+TA!N113+ŽB!N87+ČL!N316+NB!N137+SM!N179+JI!N154+TU!N217</f>
        <v>81669</v>
      </c>
      <c r="H36" s="175">
        <f>LB!O477+FR!O144+JN!O202+TA!O113+ŽB!O87+ČL!O316+NB!O137+SM!O179+JI!O154+TU!O217</f>
        <v>88.589999999999989</v>
      </c>
      <c r="I36" s="175">
        <f>LB!P477+FR!P144+JN!P202+TA!P113+ŽB!P87+ČL!P316+NB!P137+SM!P179+JI!P154+TU!P217</f>
        <v>55.239999999999995</v>
      </c>
      <c r="J36" s="176">
        <f>LB!Q477+FR!Q144+JN!Q202+TA!Q113+ŽB!Q87+ČL!Q316+NB!Q137+SM!Q179+JI!Q154+TU!Q217</f>
        <v>33.350000000000009</v>
      </c>
      <c r="K36" s="177">
        <f>LB!R477+FR!R144+JN!R202+TA!R113+ŽB!R87+ČL!R316+NB!R137+SM!R179+JI!R154+TU!R217</f>
        <v>353808</v>
      </c>
      <c r="L36" s="174">
        <f>LB!S477+FR!S144+JN!S202+TA!S113+ŽB!S87+ČL!S316+NB!S137+SM!S179+JI!S154+TU!S217</f>
        <v>0</v>
      </c>
      <c r="M36" s="174">
        <f>LB!T477+FR!T144+JN!T202+TA!T113+ŽB!T87+ČL!T316+NB!T137+SM!T179+JI!T154+TU!T217</f>
        <v>0</v>
      </c>
      <c r="N36" s="174">
        <f>LB!U477+FR!U144+JN!U202+TA!U113+ŽB!U87+ČL!U316+NB!U137+SM!U179+JI!U154+TU!U217</f>
        <v>0</v>
      </c>
      <c r="O36" s="174">
        <f>LB!V477+FR!V144+JN!V202+TA!V113+ŽB!V87+ČL!V316+NB!V137+SM!V179+JI!V154+TU!V217</f>
        <v>0</v>
      </c>
      <c r="P36" s="174">
        <f>LB!W477+FR!W144+JN!W202+TA!W113+ŽB!W87+ČL!W316+NB!W137+SM!W179+JI!W154+TU!W217</f>
        <v>353808</v>
      </c>
      <c r="Q36" s="174">
        <f>LB!X477+FR!X144+JN!X202+TA!X113+ŽB!X87+ČL!X316+NB!X137+SM!X179+JI!X154+TU!X217</f>
        <v>-353808</v>
      </c>
      <c r="R36" s="174">
        <f>LB!Y477+FR!Y144+JN!Y202+TA!Y113+ŽB!Y87+ČL!Y316+NB!Y137+SM!Y179+JI!Y154+TU!Y217</f>
        <v>0</v>
      </c>
      <c r="S36" s="174">
        <f>LB!Z477+FR!Z144+JN!Z202+TA!Z113+ŽB!Z87+ČL!Z316+NB!Z137+SM!Z179+JI!Z154+TU!Z217</f>
        <v>84244</v>
      </c>
      <c r="T36" s="174">
        <f>LB!AA477+FR!AA144+JN!AA202+TA!AA113+ŽB!AA87+ČL!AA316+NB!AA137+SM!AA179+JI!AA154+TU!AA217</f>
        <v>-269564</v>
      </c>
      <c r="U36" s="174">
        <f>LB!AB477+FR!AB144+JN!AB202+TA!AB113+ŽB!AB87+ČL!AB316+NB!AB137+SM!AB179+JI!AB154+TU!AB217</f>
        <v>84244</v>
      </c>
      <c r="V36" s="174">
        <f>LB!AC477+FR!AC144+JN!AC202+TA!AC113+ŽB!AC87+ČL!AC316+NB!AC137+SM!AC179+JI!AC154+TU!AC217</f>
        <v>0</v>
      </c>
      <c r="W36" s="174">
        <f>LB!AD477+FR!AD144+JN!AD202+TA!AD113+ŽB!AD87+ČL!AD316+NB!AD137+SM!AD179+JI!AD154+TU!AD217</f>
        <v>3538</v>
      </c>
      <c r="X36" s="174">
        <f>LB!AE477+FR!AE144+JN!AE202+TA!AE113+ŽB!AE87+ČL!AE316+NB!AE137+SM!AE179+JI!AE154+TU!AE217</f>
        <v>0</v>
      </c>
      <c r="Y36" s="174">
        <f>LB!AF477+FR!AF144+JN!AF202+TA!AF113+ŽB!AF87+ČL!AF316+NB!AF137+SM!AF179+JI!AF154+TU!AF217</f>
        <v>0</v>
      </c>
      <c r="Z36" s="174">
        <f>LB!AG477+FR!AG144+JN!AG202+TA!AG113+ŽB!AG87+ČL!AG316+NB!AG137+SM!AG179+JI!AG154+TU!AG217</f>
        <v>0</v>
      </c>
      <c r="AA36" s="174">
        <f>LB!AH477+FR!AH144+JN!AH202+TA!AH113+ŽB!AH87+ČL!AH316+NB!AH137+SM!AH179+JI!AH154+TU!AH217</f>
        <v>87782</v>
      </c>
      <c r="AB36" s="175">
        <f>LB!AI477+FR!AI144+JN!AI202+TA!AI113+ŽB!AI87+ČL!AI316+NB!AI137+SM!AI179+JI!AI154+TU!AI217</f>
        <v>0.44999999999999996</v>
      </c>
      <c r="AC36" s="175">
        <f>LB!AJ477+FR!AJ144+JN!AJ202+TA!AJ113+ŽB!AJ87+ČL!AJ316+NB!AJ137+SM!AJ179+JI!AJ154+TU!AJ217</f>
        <v>0.96</v>
      </c>
      <c r="AD36" s="175">
        <f>LB!AK477+FR!AK144+JN!AK202+TA!AK113+ŽB!AK87+ČL!AK316+NB!AK137+SM!AK179+JI!AK154+TU!AK217</f>
        <v>0</v>
      </c>
      <c r="AE36" s="175">
        <f>LB!AL477+FR!AL144+JN!AL202+TA!AL113+ŽB!AL87+ČL!AL316+NB!AL137+SM!AL179+JI!AL154+TU!AL217</f>
        <v>0</v>
      </c>
      <c r="AF36" s="175">
        <f>LB!AM477+FR!AM144+JN!AM202+TA!AM113+ŽB!AM87+ČL!AM316+NB!AM137+SM!AM179+JI!AM154+TU!AM217</f>
        <v>0</v>
      </c>
      <c r="AG36" s="175">
        <f>LB!AN477+FR!AN144+JN!AN202+TA!AN113+ŽB!AN87+ČL!AN316+NB!AN137+SM!AN179+JI!AN154+TU!AN217</f>
        <v>0</v>
      </c>
      <c r="AH36" s="175">
        <f>LB!AO477+FR!AO144+JN!AO202+TA!AO113+ŽB!AO87+ČL!AO316+NB!AO137+SM!AO179+JI!AO154+TU!AO217</f>
        <v>0</v>
      </c>
      <c r="AI36" s="175">
        <f>LB!AP477+FR!AP144+JN!AP202+TA!AP113+ŽB!AP87+ČL!AP316+NB!AP137+SM!AP179+JI!AP154+TU!AP217</f>
        <v>0</v>
      </c>
      <c r="AJ36" s="175">
        <f>LB!AQ477+FR!AQ144+JN!AQ202+TA!AQ113+ŽB!AQ87+ČL!AQ316+NB!AQ137+SM!AQ179+JI!AQ154+TU!AQ217</f>
        <v>0.44999999999999996</v>
      </c>
      <c r="AK36" s="175">
        <f>LB!AR477+FR!AR144+JN!AR202+TA!AR113+ŽB!AR87+ČL!AR316+NB!AR137+SM!AR179+JI!AR154+TU!AR217</f>
        <v>0.96</v>
      </c>
      <c r="AL36" s="178">
        <f>LB!AS477+FR!AS144+JN!AS202+TA!AS113+ŽB!AS87+ČL!AS316+NB!AS137+SM!AS179+JI!AS154+TU!AS217</f>
        <v>1.4100000000000001</v>
      </c>
      <c r="AM36" s="173">
        <f>LB!AT477+FR!AT144+JN!AT202+TA!AT113+ŽB!AT87+ČL!AT316+NB!AT137+SM!AT179+JI!AT154+TU!AT217</f>
        <v>56399653</v>
      </c>
      <c r="AN36" s="174">
        <f>LB!AU477+FR!AU144+JN!AU202+TA!AU113+ŽB!AU87+ČL!AU316+NB!AU137+SM!AU179+JI!AU154+TU!AU217</f>
        <v>39280443</v>
      </c>
      <c r="AO36" s="174">
        <f>LB!AV477+FR!AV144+JN!AV202+TA!AV113+ŽB!AV87+ČL!AV316+NB!AV137+SM!AV179+JI!AV154+TU!AV217</f>
        <v>2564458</v>
      </c>
      <c r="AP36" s="174">
        <f>LB!AW477+FR!AW144+JN!AW202+TA!AW113+ŽB!AW87+ČL!AW316+NB!AW137+SM!AW179+JI!AW154+TU!AW217</f>
        <v>14080280</v>
      </c>
      <c r="AQ36" s="174">
        <f>LB!AX477+FR!AX144+JN!AX202+TA!AX113+ŽB!AX87+ČL!AX316+NB!AX137+SM!AX179+JI!AX154+TU!AX217</f>
        <v>392803</v>
      </c>
      <c r="AR36" s="174">
        <f>LB!AY477+FR!AY144+JN!AY202+TA!AY113+ŽB!AY87+ČL!AY316+NB!AY137+SM!AY179+JI!AY154+TU!AY217</f>
        <v>81669</v>
      </c>
      <c r="AS36" s="175">
        <f>LB!AZ477+FR!AZ144+JN!AZ202+TA!AZ113+ŽB!AZ87+ČL!AZ316+NB!AZ137+SM!AZ179+JI!AZ154+TU!AZ217</f>
        <v>90</v>
      </c>
      <c r="AT36" s="175">
        <f>LB!BA477+FR!BA144+JN!BA202+TA!BA113+ŽB!BA87+ČL!BA316+NB!BA137+SM!BA179+JI!BA154+TU!BA217</f>
        <v>55.69</v>
      </c>
      <c r="AU36" s="176">
        <f>LB!BB477+FR!BB144+JN!BB202+TA!BB113+ŽB!BB87+ČL!BB316+NB!BB137+SM!BB179+JI!BB154+TU!BB217</f>
        <v>34.31</v>
      </c>
    </row>
    <row r="37" spans="1:47" x14ac:dyDescent="0.2">
      <c r="A37" s="9"/>
      <c r="B37" s="15"/>
      <c r="C37" s="15"/>
      <c r="D37" s="15"/>
      <c r="E37" s="15"/>
      <c r="F37" s="15"/>
      <c r="G37" s="15"/>
      <c r="H37" s="4"/>
      <c r="I37" s="4"/>
      <c r="J37" s="4"/>
      <c r="K37" s="15"/>
      <c r="L37" s="15"/>
      <c r="M37" s="15"/>
      <c r="N37" s="15"/>
    </row>
    <row r="38" spans="1:47" x14ac:dyDescent="0.2">
      <c r="AM38" s="7"/>
      <c r="AN38" s="7"/>
      <c r="AO38" s="7"/>
      <c r="AP38" s="7"/>
      <c r="AQ38" s="7"/>
      <c r="AR38" s="7"/>
    </row>
    <row r="39" spans="1:47" x14ac:dyDescent="0.2">
      <c r="AM39" s="7"/>
      <c r="AN39" s="7"/>
      <c r="AO39" s="7"/>
      <c r="AP39" s="7"/>
      <c r="AQ39" s="7"/>
      <c r="AR39" s="7"/>
    </row>
    <row r="40" spans="1:47" x14ac:dyDescent="0.2">
      <c r="AM40" s="7"/>
      <c r="AN40" s="7"/>
      <c r="AO40" s="7"/>
      <c r="AP40" s="7"/>
      <c r="AQ40" s="7"/>
      <c r="AR40" s="7"/>
    </row>
    <row r="41" spans="1:47" x14ac:dyDescent="0.2">
      <c r="AM41" s="7"/>
      <c r="AN41" s="7"/>
      <c r="AO41" s="7"/>
      <c r="AP41" s="7"/>
      <c r="AQ41" s="7"/>
      <c r="AR41" s="7"/>
    </row>
    <row r="42" spans="1:47" x14ac:dyDescent="0.2">
      <c r="AM42" s="7"/>
      <c r="AN42" s="7"/>
      <c r="AO42" s="7"/>
      <c r="AP42" s="7"/>
      <c r="AQ42" s="7"/>
      <c r="AR42" s="7"/>
    </row>
    <row r="43" spans="1:47" x14ac:dyDescent="0.2">
      <c r="AM43" s="7"/>
      <c r="AN43" s="7"/>
      <c r="AO43" s="7"/>
      <c r="AP43" s="7"/>
      <c r="AQ43" s="7"/>
      <c r="AR43" s="7"/>
    </row>
    <row r="44" spans="1:47" x14ac:dyDescent="0.2">
      <c r="AM44" s="7"/>
      <c r="AN44" s="7"/>
      <c r="AO44" s="7"/>
      <c r="AP44" s="7"/>
      <c r="AQ44" s="7"/>
      <c r="AR44" s="7"/>
    </row>
    <row r="45" spans="1:47" x14ac:dyDescent="0.2">
      <c r="AM45" s="7"/>
      <c r="AN45" s="7"/>
      <c r="AO45" s="7"/>
      <c r="AP45" s="7"/>
      <c r="AQ45" s="7"/>
      <c r="AR45" s="7"/>
    </row>
    <row r="46" spans="1:47" x14ac:dyDescent="0.2">
      <c r="AM46" s="7"/>
      <c r="AN46" s="7"/>
      <c r="AO46" s="7"/>
      <c r="AP46" s="7"/>
      <c r="AQ46" s="7"/>
      <c r="AR46" s="7"/>
    </row>
    <row r="47" spans="1:47" x14ac:dyDescent="0.2">
      <c r="AM47" s="7"/>
      <c r="AN47" s="7"/>
      <c r="AO47" s="7"/>
      <c r="AP47" s="7"/>
      <c r="AQ47" s="7"/>
      <c r="AR47" s="7"/>
    </row>
    <row r="48" spans="1:47" x14ac:dyDescent="0.2">
      <c r="AM48" s="7"/>
      <c r="AN48" s="7"/>
      <c r="AO48" s="7"/>
      <c r="AP48" s="7"/>
      <c r="AQ48" s="7"/>
      <c r="AR48" s="7"/>
    </row>
    <row r="49" spans="39:44" x14ac:dyDescent="0.2">
      <c r="AM49" s="7"/>
      <c r="AN49" s="7"/>
      <c r="AO49" s="7"/>
      <c r="AP49" s="7"/>
      <c r="AQ49" s="7"/>
      <c r="AR49" s="7"/>
    </row>
    <row r="50" spans="39:44" x14ac:dyDescent="0.2">
      <c r="AM50" s="7"/>
      <c r="AN50" s="7"/>
      <c r="AO50" s="7"/>
      <c r="AP50" s="7"/>
      <c r="AQ50" s="7"/>
      <c r="AR50" s="7"/>
    </row>
    <row r="51" spans="39:44" x14ac:dyDescent="0.2">
      <c r="AM51" s="7"/>
      <c r="AN51" s="7"/>
      <c r="AO51" s="7"/>
      <c r="AP51" s="7"/>
      <c r="AQ51" s="7"/>
      <c r="AR51" s="7"/>
    </row>
    <row r="52" spans="39:44" x14ac:dyDescent="0.2">
      <c r="AM52" s="7"/>
      <c r="AN52" s="7"/>
      <c r="AO52" s="7"/>
      <c r="AP52" s="7"/>
      <c r="AQ52" s="7"/>
      <c r="AR52" s="7"/>
    </row>
    <row r="53" spans="39:44" x14ac:dyDescent="0.2">
      <c r="AM53" s="7"/>
      <c r="AN53" s="7"/>
      <c r="AO53" s="7"/>
      <c r="AP53" s="7"/>
      <c r="AQ53" s="7"/>
      <c r="AR53" s="7"/>
    </row>
    <row r="54" spans="39:44" x14ac:dyDescent="0.2">
      <c r="AM54" s="7"/>
      <c r="AN54" s="7"/>
      <c r="AO54" s="7"/>
      <c r="AP54" s="7"/>
      <c r="AQ54" s="7"/>
      <c r="AR54" s="7"/>
    </row>
    <row r="55" spans="39:44" x14ac:dyDescent="0.2">
      <c r="AM55" s="7"/>
      <c r="AN55" s="7"/>
      <c r="AO55" s="7"/>
      <c r="AP55" s="7"/>
      <c r="AQ55" s="7"/>
      <c r="AR55" s="7"/>
    </row>
    <row r="56" spans="39:44" x14ac:dyDescent="0.2">
      <c r="AM56" s="7"/>
      <c r="AN56" s="7"/>
      <c r="AO56" s="7"/>
      <c r="AP56" s="7"/>
      <c r="AQ56" s="7"/>
      <c r="AR56" s="7"/>
    </row>
    <row r="57" spans="39:44" x14ac:dyDescent="0.2">
      <c r="AM57" s="7"/>
      <c r="AN57" s="7"/>
      <c r="AO57" s="7"/>
      <c r="AP57" s="7"/>
      <c r="AQ57" s="7"/>
      <c r="AR57" s="7"/>
    </row>
    <row r="58" spans="39:44" x14ac:dyDescent="0.2">
      <c r="AM58" s="7"/>
      <c r="AN58" s="7"/>
      <c r="AO58" s="7"/>
      <c r="AP58" s="7"/>
      <c r="AQ58" s="7"/>
      <c r="AR58" s="7"/>
    </row>
    <row r="59" spans="39:44" x14ac:dyDescent="0.2">
      <c r="AM59" s="7"/>
      <c r="AN59" s="7"/>
      <c r="AO59" s="7"/>
      <c r="AP59" s="7"/>
      <c r="AQ59" s="7"/>
      <c r="AR59" s="7"/>
    </row>
  </sheetData>
  <mergeCells count="26">
    <mergeCell ref="A3:J3"/>
    <mergeCell ref="B9:B11"/>
    <mergeCell ref="B7:J8"/>
    <mergeCell ref="K7:AL7"/>
    <mergeCell ref="C9:G10"/>
    <mergeCell ref="H9:H11"/>
    <mergeCell ref="I9:J10"/>
    <mergeCell ref="AH9:AI10"/>
    <mergeCell ref="AG9:AG10"/>
    <mergeCell ref="AE9:AF9"/>
    <mergeCell ref="AM7:AU8"/>
    <mergeCell ref="K8:P10"/>
    <mergeCell ref="Q8:T10"/>
    <mergeCell ref="U8:U11"/>
    <mergeCell ref="V8:V11"/>
    <mergeCell ref="W8:W11"/>
    <mergeCell ref="X8:Z10"/>
    <mergeCell ref="AA8:AA11"/>
    <mergeCell ref="AB8:AL8"/>
    <mergeCell ref="AJ9:AL10"/>
    <mergeCell ref="AM9:AM11"/>
    <mergeCell ref="AN9:AR10"/>
    <mergeCell ref="AS9:AS11"/>
    <mergeCell ref="AT9:AU10"/>
    <mergeCell ref="AB9:AC10"/>
    <mergeCell ref="AD9:AD10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B1212"/>
  <sheetViews>
    <sheetView zoomScaleNormal="100" workbookViewId="0">
      <pane xSplit="8" ySplit="11" topLeftCell="M424" activePane="bottomRight" state="frozen"/>
      <selection activeCell="AI464" sqref="AI464:AJ464"/>
      <selection pane="topRight" activeCell="AI464" sqref="AI464:AJ464"/>
      <selection pane="bottomLeft" activeCell="AI464" sqref="AI464:AJ464"/>
      <selection pane="bottomRight" activeCell="AI464" sqref="AI464:AJ464"/>
    </sheetView>
  </sheetViews>
  <sheetFormatPr defaultColWidth="9.140625" defaultRowHeight="11.25" x14ac:dyDescent="0.2"/>
  <cols>
    <col min="1" max="1" width="5" style="53" customWidth="1"/>
    <col min="2" max="2" width="4.7109375" style="52" customWidth="1"/>
    <col min="3" max="3" width="8.7109375" style="52" customWidth="1"/>
    <col min="4" max="4" width="7.85546875" style="52" customWidth="1"/>
    <col min="5" max="5" width="29.7109375" style="53" customWidth="1"/>
    <col min="6" max="6" width="4.42578125" style="53" customWidth="1"/>
    <col min="7" max="7" width="10" style="53" customWidth="1"/>
    <col min="8" max="8" width="9.42578125" style="53" customWidth="1"/>
    <col min="9" max="11" width="10.85546875" style="54" customWidth="1"/>
    <col min="12" max="12" width="12.42578125" style="54" customWidth="1"/>
    <col min="13" max="13" width="10.85546875" style="54" customWidth="1"/>
    <col min="14" max="14" width="9.140625" style="54" customWidth="1"/>
    <col min="15" max="15" width="11.42578125" style="89" customWidth="1"/>
    <col min="16" max="17" width="9.28515625" style="89" customWidth="1"/>
    <col min="18" max="18" width="9.140625" style="54" customWidth="1"/>
    <col min="19" max="19" width="9.5703125" style="54" customWidth="1"/>
    <col min="20" max="20" width="10" style="54" customWidth="1"/>
    <col min="21" max="21" width="9.140625" style="54" customWidth="1"/>
    <col min="22" max="22" width="9.7109375" style="54" customWidth="1"/>
    <col min="23" max="27" width="9.140625" style="54" customWidth="1"/>
    <col min="28" max="28" width="10.140625" style="54" customWidth="1"/>
    <col min="29" max="29" width="9.28515625" style="54" customWidth="1"/>
    <col min="30" max="30" width="9.7109375" style="54" customWidth="1"/>
    <col min="31" max="34" width="9.28515625" style="54" customWidth="1"/>
    <col min="35" max="45" width="9.28515625" style="89" customWidth="1"/>
    <col min="46" max="47" width="10.85546875" style="54" customWidth="1"/>
    <col min="48" max="48" width="9.140625" style="54" customWidth="1"/>
    <col min="49" max="49" width="11.140625" style="54" customWidth="1"/>
    <col min="50" max="51" width="9.140625" style="54" customWidth="1"/>
    <col min="52" max="52" width="11.42578125" style="89" customWidth="1"/>
    <col min="53" max="54" width="9.28515625" style="89" customWidth="1"/>
    <col min="55" max="58" width="9.140625" style="57" customWidth="1"/>
    <col min="59" max="16384" width="9.140625" style="57"/>
  </cols>
  <sheetData>
    <row r="1" spans="1:54" ht="12.75" x14ac:dyDescent="0.2">
      <c r="A1" s="51" t="s">
        <v>2</v>
      </c>
      <c r="B1" s="51"/>
      <c r="C1" s="43"/>
      <c r="D1" s="51"/>
      <c r="E1" s="51"/>
      <c r="I1" s="53"/>
      <c r="J1" s="53"/>
      <c r="K1" s="53"/>
      <c r="L1" s="53"/>
      <c r="M1" s="53"/>
      <c r="N1" s="53"/>
      <c r="O1" s="53"/>
      <c r="P1" s="53"/>
      <c r="Q1" s="53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</row>
    <row r="2" spans="1:54" ht="12.75" x14ac:dyDescent="0.2">
      <c r="A2" s="51" t="s">
        <v>3</v>
      </c>
      <c r="B2" s="51"/>
      <c r="C2" s="43"/>
      <c r="D2" s="51"/>
      <c r="E2" s="51"/>
    </row>
    <row r="3" spans="1:54" ht="12" x14ac:dyDescent="0.2">
      <c r="A3" s="822" t="s">
        <v>4</v>
      </c>
      <c r="B3" s="822"/>
      <c r="C3" s="822"/>
      <c r="D3" s="822"/>
      <c r="E3" s="822"/>
      <c r="T3" s="616"/>
      <c r="U3" s="616"/>
    </row>
    <row r="4" spans="1:54" ht="12" x14ac:dyDescent="0.2">
      <c r="A4" s="51"/>
      <c r="B4" s="51"/>
      <c r="C4" s="51"/>
      <c r="D4" s="51"/>
      <c r="E4" s="51"/>
      <c r="I4" s="53"/>
      <c r="J4" s="53"/>
      <c r="K4" s="53"/>
      <c r="L4" s="53"/>
      <c r="M4" s="53"/>
      <c r="N4" s="53"/>
      <c r="O4" s="184"/>
      <c r="T4" s="615"/>
      <c r="U4" s="615"/>
    </row>
    <row r="5" spans="1:54" ht="16.5" thickBot="1" x14ac:dyDescent="0.3">
      <c r="A5" s="185" t="s">
        <v>837</v>
      </c>
      <c r="F5" s="272"/>
      <c r="G5" s="272"/>
      <c r="I5" s="53"/>
      <c r="J5" s="53"/>
      <c r="K5" s="53"/>
      <c r="L5" s="53"/>
      <c r="M5" s="53"/>
      <c r="N5" s="53"/>
      <c r="O5" s="184"/>
      <c r="T5" s="615"/>
      <c r="U5" s="615"/>
    </row>
    <row r="6" spans="1:54" ht="12" customHeight="1" x14ac:dyDescent="0.2">
      <c r="A6" s="687" t="s">
        <v>824</v>
      </c>
      <c r="B6" s="688"/>
      <c r="C6" s="689"/>
      <c r="D6" s="689"/>
      <c r="E6" s="688"/>
      <c r="F6" s="688"/>
      <c r="I6" s="829" t="s">
        <v>826</v>
      </c>
      <c r="J6" s="830"/>
      <c r="K6" s="830"/>
      <c r="L6" s="830"/>
      <c r="M6" s="830"/>
      <c r="N6" s="830"/>
      <c r="O6" s="830"/>
      <c r="P6" s="830"/>
      <c r="Q6" s="831"/>
      <c r="R6" s="835" t="s">
        <v>836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6"/>
      <c r="AT6" s="829" t="s">
        <v>838</v>
      </c>
      <c r="AU6" s="830"/>
      <c r="AV6" s="830"/>
      <c r="AW6" s="830"/>
      <c r="AX6" s="830"/>
      <c r="AY6" s="830"/>
      <c r="AZ6" s="830"/>
      <c r="BA6" s="830"/>
      <c r="BB6" s="831"/>
    </row>
    <row r="7" spans="1:54" ht="16.5" customHeight="1" thickBot="1" x14ac:dyDescent="0.3">
      <c r="B7" s="6"/>
      <c r="C7"/>
      <c r="D7" s="10"/>
      <c r="E7" s="6"/>
      <c r="I7" s="832"/>
      <c r="J7" s="833"/>
      <c r="K7" s="833"/>
      <c r="L7" s="833"/>
      <c r="M7" s="833"/>
      <c r="N7" s="833"/>
      <c r="O7" s="833"/>
      <c r="P7" s="833"/>
      <c r="Q7" s="834"/>
      <c r="R7" s="837" t="s">
        <v>281</v>
      </c>
      <c r="S7" s="837"/>
      <c r="T7" s="837"/>
      <c r="U7" s="837"/>
      <c r="V7" s="837"/>
      <c r="W7" s="838"/>
      <c r="X7" s="843" t="s">
        <v>282</v>
      </c>
      <c r="Y7" s="837"/>
      <c r="Z7" s="837"/>
      <c r="AA7" s="838"/>
      <c r="AB7" s="792" t="s">
        <v>283</v>
      </c>
      <c r="AC7" s="792" t="s">
        <v>5</v>
      </c>
      <c r="AD7" s="792" t="s">
        <v>284</v>
      </c>
      <c r="AE7" s="846" t="s">
        <v>825</v>
      </c>
      <c r="AF7" s="846"/>
      <c r="AG7" s="847"/>
      <c r="AH7" s="792" t="s">
        <v>304</v>
      </c>
      <c r="AI7" s="795" t="s">
        <v>822</v>
      </c>
      <c r="AJ7" s="796"/>
      <c r="AK7" s="796"/>
      <c r="AL7" s="796"/>
      <c r="AM7" s="796"/>
      <c r="AN7" s="796"/>
      <c r="AO7" s="796"/>
      <c r="AP7" s="796"/>
      <c r="AQ7" s="796"/>
      <c r="AR7" s="796"/>
      <c r="AS7" s="797"/>
      <c r="AT7" s="832"/>
      <c r="AU7" s="833"/>
      <c r="AV7" s="833"/>
      <c r="AW7" s="833"/>
      <c r="AX7" s="833"/>
      <c r="AY7" s="833"/>
      <c r="AZ7" s="833"/>
      <c r="BA7" s="833"/>
      <c r="BB7" s="834"/>
    </row>
    <row r="8" spans="1:54" ht="20.25" customHeight="1" x14ac:dyDescent="0.2">
      <c r="A8" s="118"/>
      <c r="B8" s="58"/>
      <c r="C8" s="58"/>
      <c r="D8" s="58"/>
      <c r="E8" s="59"/>
      <c r="F8" s="60"/>
      <c r="G8" s="61"/>
      <c r="H8" s="61"/>
      <c r="I8" s="798" t="s">
        <v>6</v>
      </c>
      <c r="J8" s="801" t="s">
        <v>799</v>
      </c>
      <c r="K8" s="802"/>
      <c r="L8" s="802"/>
      <c r="M8" s="802"/>
      <c r="N8" s="803"/>
      <c r="O8" s="807" t="s">
        <v>821</v>
      </c>
      <c r="P8" s="810" t="s">
        <v>800</v>
      </c>
      <c r="Q8" s="811"/>
      <c r="R8" s="839"/>
      <c r="S8" s="839"/>
      <c r="T8" s="839"/>
      <c r="U8" s="839"/>
      <c r="V8" s="839"/>
      <c r="W8" s="840"/>
      <c r="X8" s="844"/>
      <c r="Y8" s="839"/>
      <c r="Z8" s="839"/>
      <c r="AA8" s="840"/>
      <c r="AB8" s="793"/>
      <c r="AC8" s="793"/>
      <c r="AD8" s="793"/>
      <c r="AE8" s="848"/>
      <c r="AF8" s="848"/>
      <c r="AG8" s="849"/>
      <c r="AH8" s="793"/>
      <c r="AI8" s="814" t="s">
        <v>285</v>
      </c>
      <c r="AJ8" s="815"/>
      <c r="AK8" s="818" t="s">
        <v>286</v>
      </c>
      <c r="AL8" s="820" t="s">
        <v>835</v>
      </c>
      <c r="AM8" s="821"/>
      <c r="AN8" s="818" t="s">
        <v>810</v>
      </c>
      <c r="AO8" s="814" t="s">
        <v>287</v>
      </c>
      <c r="AP8" s="815"/>
      <c r="AQ8" s="823" t="s">
        <v>823</v>
      </c>
      <c r="AR8" s="824"/>
      <c r="AS8" s="825"/>
      <c r="AT8" s="798" t="s">
        <v>6</v>
      </c>
      <c r="AU8" s="801" t="s">
        <v>799</v>
      </c>
      <c r="AV8" s="802"/>
      <c r="AW8" s="802"/>
      <c r="AX8" s="802"/>
      <c r="AY8" s="803"/>
      <c r="AZ8" s="807" t="s">
        <v>821</v>
      </c>
      <c r="BA8" s="810" t="s">
        <v>801</v>
      </c>
      <c r="BB8" s="811"/>
    </row>
    <row r="9" spans="1:54" ht="12" customHeight="1" thickBot="1" x14ac:dyDescent="0.25">
      <c r="A9" s="119" t="s">
        <v>768</v>
      </c>
      <c r="B9"/>
      <c r="C9"/>
      <c r="D9" s="12"/>
      <c r="E9"/>
      <c r="F9" s="60"/>
      <c r="G9" s="61"/>
      <c r="H9" s="61"/>
      <c r="I9" s="799"/>
      <c r="J9" s="804"/>
      <c r="K9" s="805"/>
      <c r="L9" s="805"/>
      <c r="M9" s="805"/>
      <c r="N9" s="806"/>
      <c r="O9" s="808"/>
      <c r="P9" s="812"/>
      <c r="Q9" s="813"/>
      <c r="R9" s="841"/>
      <c r="S9" s="841"/>
      <c r="T9" s="841"/>
      <c r="U9" s="841"/>
      <c r="V9" s="841"/>
      <c r="W9" s="842"/>
      <c r="X9" s="845"/>
      <c r="Y9" s="841"/>
      <c r="Z9" s="841"/>
      <c r="AA9" s="842"/>
      <c r="AB9" s="793"/>
      <c r="AC9" s="793"/>
      <c r="AD9" s="793"/>
      <c r="AE9" s="850"/>
      <c r="AF9" s="850"/>
      <c r="AG9" s="851"/>
      <c r="AH9" s="793"/>
      <c r="AI9" s="816"/>
      <c r="AJ9" s="817"/>
      <c r="AK9" s="819"/>
      <c r="AL9" s="757" t="s">
        <v>833</v>
      </c>
      <c r="AM9" s="757" t="s">
        <v>834</v>
      </c>
      <c r="AN9" s="819"/>
      <c r="AO9" s="816"/>
      <c r="AP9" s="817"/>
      <c r="AQ9" s="826"/>
      <c r="AR9" s="827"/>
      <c r="AS9" s="828"/>
      <c r="AT9" s="799"/>
      <c r="AU9" s="804"/>
      <c r="AV9" s="805"/>
      <c r="AW9" s="805"/>
      <c r="AX9" s="805"/>
      <c r="AY9" s="806"/>
      <c r="AZ9" s="808"/>
      <c r="BA9" s="812"/>
      <c r="BB9" s="813"/>
    </row>
    <row r="10" spans="1:54" ht="41.25" customHeight="1" thickBot="1" x14ac:dyDescent="0.25">
      <c r="A10" s="62" t="s">
        <v>774</v>
      </c>
      <c r="B10" s="63" t="s">
        <v>545</v>
      </c>
      <c r="C10" s="63" t="s">
        <v>546</v>
      </c>
      <c r="D10" s="63" t="s">
        <v>263</v>
      </c>
      <c r="E10" s="166" t="s">
        <v>776</v>
      </c>
      <c r="F10" s="63" t="s">
        <v>0</v>
      </c>
      <c r="G10" s="124" t="s">
        <v>264</v>
      </c>
      <c r="H10" s="37" t="s">
        <v>275</v>
      </c>
      <c r="I10" s="800"/>
      <c r="J10" s="440" t="s">
        <v>273</v>
      </c>
      <c r="K10" s="440" t="s">
        <v>282</v>
      </c>
      <c r="L10" s="432" t="s">
        <v>5</v>
      </c>
      <c r="M10" s="432" t="s">
        <v>1</v>
      </c>
      <c r="N10" s="432" t="s">
        <v>7</v>
      </c>
      <c r="O10" s="809"/>
      <c r="P10" s="435" t="s">
        <v>279</v>
      </c>
      <c r="Q10" s="436" t="s">
        <v>280</v>
      </c>
      <c r="R10" s="620" t="s">
        <v>288</v>
      </c>
      <c r="S10" s="434" t="s">
        <v>286</v>
      </c>
      <c r="T10" s="434" t="s">
        <v>832</v>
      </c>
      <c r="U10" s="434" t="s">
        <v>810</v>
      </c>
      <c r="V10" s="434" t="s">
        <v>287</v>
      </c>
      <c r="W10" s="434" t="s">
        <v>811</v>
      </c>
      <c r="X10" s="433" t="s">
        <v>289</v>
      </c>
      <c r="Y10" s="434" t="s">
        <v>798</v>
      </c>
      <c r="Z10" s="433" t="s">
        <v>290</v>
      </c>
      <c r="AA10" s="434" t="s">
        <v>766</v>
      </c>
      <c r="AB10" s="794"/>
      <c r="AC10" s="794"/>
      <c r="AD10" s="794"/>
      <c r="AE10" s="434" t="s">
        <v>286</v>
      </c>
      <c r="AF10" s="434" t="s">
        <v>291</v>
      </c>
      <c r="AG10" s="434" t="s">
        <v>767</v>
      </c>
      <c r="AH10" s="794"/>
      <c r="AI10" s="437" t="s">
        <v>279</v>
      </c>
      <c r="AJ10" s="438" t="s">
        <v>280</v>
      </c>
      <c r="AK10" s="437" t="s">
        <v>279</v>
      </c>
      <c r="AL10" s="437" t="s">
        <v>279</v>
      </c>
      <c r="AM10" s="438" t="s">
        <v>280</v>
      </c>
      <c r="AN10" s="437" t="s">
        <v>279</v>
      </c>
      <c r="AO10" s="437" t="s">
        <v>279</v>
      </c>
      <c r="AP10" s="438" t="s">
        <v>280</v>
      </c>
      <c r="AQ10" s="437" t="s">
        <v>279</v>
      </c>
      <c r="AR10" s="438" t="s">
        <v>280</v>
      </c>
      <c r="AS10" s="439" t="s">
        <v>300</v>
      </c>
      <c r="AT10" s="800"/>
      <c r="AU10" s="38" t="s">
        <v>273</v>
      </c>
      <c r="AV10" s="440" t="s">
        <v>282</v>
      </c>
      <c r="AW10" s="432" t="s">
        <v>5</v>
      </c>
      <c r="AX10" s="432" t="s">
        <v>1</v>
      </c>
      <c r="AY10" s="432" t="s">
        <v>7</v>
      </c>
      <c r="AZ10" s="809"/>
      <c r="BA10" s="435" t="s">
        <v>279</v>
      </c>
      <c r="BB10" s="436" t="s">
        <v>280</v>
      </c>
    </row>
    <row r="11" spans="1:54" s="125" customFormat="1" ht="11.25" customHeight="1" thickBot="1" x14ac:dyDescent="0.25">
      <c r="A11" s="136" t="s">
        <v>547</v>
      </c>
      <c r="B11" s="137" t="s">
        <v>548</v>
      </c>
      <c r="C11" s="137" t="s">
        <v>265</v>
      </c>
      <c r="D11" s="137" t="s">
        <v>266</v>
      </c>
      <c r="E11" s="137" t="s">
        <v>549</v>
      </c>
      <c r="F11" s="137" t="s">
        <v>0</v>
      </c>
      <c r="G11" s="137" t="s">
        <v>550</v>
      </c>
      <c r="H11" s="138" t="s">
        <v>770</v>
      </c>
      <c r="I11" s="143" t="s">
        <v>267</v>
      </c>
      <c r="J11" s="144" t="s">
        <v>268</v>
      </c>
      <c r="K11" s="140" t="s">
        <v>274</v>
      </c>
      <c r="L11" s="144" t="s">
        <v>269</v>
      </c>
      <c r="M11" s="144" t="s">
        <v>270</v>
      </c>
      <c r="N11" s="144" t="s">
        <v>271</v>
      </c>
      <c r="O11" s="430" t="s">
        <v>272</v>
      </c>
      <c r="P11" s="145" t="s">
        <v>551</v>
      </c>
      <c r="Q11" s="183" t="s">
        <v>552</v>
      </c>
      <c r="R11" s="139" t="s">
        <v>292</v>
      </c>
      <c r="S11" s="140" t="s">
        <v>292</v>
      </c>
      <c r="T11" s="140" t="s">
        <v>292</v>
      </c>
      <c r="U11" s="140" t="s">
        <v>292</v>
      </c>
      <c r="V11" s="140" t="s">
        <v>292</v>
      </c>
      <c r="W11" s="140" t="s">
        <v>292</v>
      </c>
      <c r="X11" s="140" t="s">
        <v>293</v>
      </c>
      <c r="Y11" s="140" t="s">
        <v>293</v>
      </c>
      <c r="Z11" s="140" t="s">
        <v>294</v>
      </c>
      <c r="AA11" s="140" t="s">
        <v>293</v>
      </c>
      <c r="AB11" s="140" t="s">
        <v>295</v>
      </c>
      <c r="AC11" s="140" t="s">
        <v>296</v>
      </c>
      <c r="AD11" s="140" t="s">
        <v>297</v>
      </c>
      <c r="AE11" s="140" t="s">
        <v>298</v>
      </c>
      <c r="AF11" s="140" t="s">
        <v>298</v>
      </c>
      <c r="AG11" s="140" t="s">
        <v>298</v>
      </c>
      <c r="AH11" s="140" t="s">
        <v>305</v>
      </c>
      <c r="AI11" s="606" t="s">
        <v>301</v>
      </c>
      <c r="AJ11" s="193" t="s">
        <v>302</v>
      </c>
      <c r="AK11" s="193" t="s">
        <v>301</v>
      </c>
      <c r="AL11" s="193" t="s">
        <v>301</v>
      </c>
      <c r="AM11" s="193" t="s">
        <v>302</v>
      </c>
      <c r="AN11" s="193" t="s">
        <v>301</v>
      </c>
      <c r="AO11" s="193" t="s">
        <v>301</v>
      </c>
      <c r="AP11" s="193" t="s">
        <v>302</v>
      </c>
      <c r="AQ11" s="193" t="s">
        <v>301</v>
      </c>
      <c r="AR11" s="193" t="s">
        <v>302</v>
      </c>
      <c r="AS11" s="194" t="s">
        <v>303</v>
      </c>
      <c r="AT11" s="614" t="s">
        <v>267</v>
      </c>
      <c r="AU11" s="140" t="s">
        <v>268</v>
      </c>
      <c r="AV11" s="140" t="s">
        <v>274</v>
      </c>
      <c r="AW11" s="140" t="s">
        <v>269</v>
      </c>
      <c r="AX11" s="140" t="s">
        <v>270</v>
      </c>
      <c r="AY11" s="140" t="s">
        <v>271</v>
      </c>
      <c r="AZ11" s="193" t="s">
        <v>272</v>
      </c>
      <c r="BA11" s="193" t="s">
        <v>551</v>
      </c>
      <c r="BB11" s="194" t="s">
        <v>552</v>
      </c>
    </row>
    <row r="12" spans="1:54" ht="14.1" customHeight="1" x14ac:dyDescent="0.2">
      <c r="A12" s="126">
        <v>1</v>
      </c>
      <c r="B12" s="127">
        <v>2330</v>
      </c>
      <c r="C12" s="128">
        <v>691009571</v>
      </c>
      <c r="D12" s="127">
        <v>71294511</v>
      </c>
      <c r="E12" s="129" t="s">
        <v>553</v>
      </c>
      <c r="F12" s="126">
        <v>3233</v>
      </c>
      <c r="G12" s="129" t="s">
        <v>313</v>
      </c>
      <c r="H12" s="130" t="s">
        <v>277</v>
      </c>
      <c r="I12" s="441">
        <v>9510672</v>
      </c>
      <c r="J12" s="442">
        <v>5527366</v>
      </c>
      <c r="K12" s="442">
        <v>1553022</v>
      </c>
      <c r="L12" s="442">
        <v>2358350</v>
      </c>
      <c r="M12" s="442">
        <v>55274</v>
      </c>
      <c r="N12" s="442">
        <v>16660</v>
      </c>
      <c r="O12" s="443">
        <v>13.03</v>
      </c>
      <c r="P12" s="444">
        <v>7.26</v>
      </c>
      <c r="Q12" s="585">
        <v>5.77</v>
      </c>
      <c r="R12" s="731">
        <f t="shared" ref="R12" si="0">X12*-1</f>
        <v>659808</v>
      </c>
      <c r="S12" s="690">
        <v>0</v>
      </c>
      <c r="T12" s="690">
        <v>0</v>
      </c>
      <c r="U12" s="690">
        <v>0</v>
      </c>
      <c r="V12" s="690">
        <v>0</v>
      </c>
      <c r="W12" s="690">
        <f>SUM(R12:V12)</f>
        <v>659808</v>
      </c>
      <c r="X12" s="690">
        <v>-659808</v>
      </c>
      <c r="Y12" s="690">
        <v>0</v>
      </c>
      <c r="Z12" s="690">
        <v>9808</v>
      </c>
      <c r="AA12" s="690">
        <f t="shared" ref="AA12" si="1">SUM(X12:Z12)</f>
        <v>-650000</v>
      </c>
      <c r="AB12" s="690">
        <f t="shared" ref="AB12" si="2">W12+AA12</f>
        <v>9808</v>
      </c>
      <c r="AC12" s="714">
        <f t="shared" ref="AC12" si="3">ROUND((W12+X12+Y12)*33.8%,0)</f>
        <v>0</v>
      </c>
      <c r="AD12" s="714">
        <f t="shared" ref="AD12" si="4">ROUND(W12*1%,0)</f>
        <v>6598</v>
      </c>
      <c r="AE12" s="690">
        <v>0</v>
      </c>
      <c r="AF12" s="690">
        <v>0</v>
      </c>
      <c r="AG12" s="690">
        <f>SUM(AE12:AF12)</f>
        <v>0</v>
      </c>
      <c r="AH12" s="690">
        <f>AB12+AC12+AD12+AG12</f>
        <v>16406</v>
      </c>
      <c r="AI12" s="716">
        <v>0.78</v>
      </c>
      <c r="AJ12" s="713">
        <v>0.84</v>
      </c>
      <c r="AK12" s="713">
        <v>0</v>
      </c>
      <c r="AL12" s="713">
        <v>0</v>
      </c>
      <c r="AM12" s="713">
        <v>0</v>
      </c>
      <c r="AN12" s="713">
        <v>0</v>
      </c>
      <c r="AO12" s="713">
        <v>0</v>
      </c>
      <c r="AP12" s="713">
        <v>0</v>
      </c>
      <c r="AQ12" s="713">
        <f t="shared" ref="AQ12" si="5">AI12+AK12+AL12+AN12+AO12</f>
        <v>0.78</v>
      </c>
      <c r="AR12" s="713">
        <f t="shared" ref="AR12" si="6">AJ12+AM12+AP12</f>
        <v>0.84</v>
      </c>
      <c r="AS12" s="756">
        <f t="shared" ref="AS12" si="7">SUM(AQ12:AR12)</f>
        <v>1.62</v>
      </c>
      <c r="AT12" s="448">
        <f>I12+AH12</f>
        <v>9527078</v>
      </c>
      <c r="AU12" s="446">
        <f>J12+W12</f>
        <v>6187174</v>
      </c>
      <c r="AV12" s="446">
        <f>K12+AA12</f>
        <v>903022</v>
      </c>
      <c r="AW12" s="446">
        <f>L12+AC12</f>
        <v>2358350</v>
      </c>
      <c r="AX12" s="446">
        <f>M12+AD12</f>
        <v>61872</v>
      </c>
      <c r="AY12" s="446">
        <f>N12+AG12</f>
        <v>16660</v>
      </c>
      <c r="AZ12" s="447">
        <f>O12+AS12</f>
        <v>14.649999999999999</v>
      </c>
      <c r="BA12" s="447">
        <f>P12+AQ12</f>
        <v>8.0399999999999991</v>
      </c>
      <c r="BB12" s="449">
        <f>Q12+AR12</f>
        <v>6.6099999999999994</v>
      </c>
    </row>
    <row r="13" spans="1:54" ht="14.1" customHeight="1" x14ac:dyDescent="0.2">
      <c r="A13" s="73">
        <v>1</v>
      </c>
      <c r="B13" s="70">
        <v>2330</v>
      </c>
      <c r="C13" s="71">
        <v>691009571</v>
      </c>
      <c r="D13" s="70">
        <v>71294511</v>
      </c>
      <c r="E13" s="72" t="s">
        <v>554</v>
      </c>
      <c r="F13" s="73"/>
      <c r="G13" s="72"/>
      <c r="H13" s="74"/>
      <c r="I13" s="647">
        <v>9510672</v>
      </c>
      <c r="J13" s="75">
        <v>5527366</v>
      </c>
      <c r="K13" s="75">
        <v>1553022</v>
      </c>
      <c r="L13" s="75">
        <v>2358350</v>
      </c>
      <c r="M13" s="75">
        <v>55274</v>
      </c>
      <c r="N13" s="75">
        <v>16660</v>
      </c>
      <c r="O13" s="76">
        <v>13.03</v>
      </c>
      <c r="P13" s="76">
        <v>7.26</v>
      </c>
      <c r="Q13" s="77">
        <v>5.77</v>
      </c>
      <c r="R13" s="664">
        <f t="shared" ref="R13:BB13" si="8">SUM(R12)</f>
        <v>659808</v>
      </c>
      <c r="S13" s="664">
        <f t="shared" si="8"/>
        <v>0</v>
      </c>
      <c r="T13" s="664">
        <f t="shared" si="8"/>
        <v>0</v>
      </c>
      <c r="U13" s="664">
        <f t="shared" si="8"/>
        <v>0</v>
      </c>
      <c r="V13" s="664">
        <f t="shared" si="8"/>
        <v>0</v>
      </c>
      <c r="W13" s="664">
        <f t="shared" si="8"/>
        <v>659808</v>
      </c>
      <c r="X13" s="664">
        <f t="shared" si="8"/>
        <v>-659808</v>
      </c>
      <c r="Y13" s="664">
        <f t="shared" si="8"/>
        <v>0</v>
      </c>
      <c r="Z13" s="664">
        <f t="shared" si="8"/>
        <v>9808</v>
      </c>
      <c r="AA13" s="664">
        <f t="shared" si="8"/>
        <v>-650000</v>
      </c>
      <c r="AB13" s="664">
        <f t="shared" si="8"/>
        <v>9808</v>
      </c>
      <c r="AC13" s="664">
        <f t="shared" si="8"/>
        <v>0</v>
      </c>
      <c r="AD13" s="664">
        <f t="shared" si="8"/>
        <v>6598</v>
      </c>
      <c r="AE13" s="664">
        <f t="shared" si="8"/>
        <v>0</v>
      </c>
      <c r="AF13" s="664">
        <f t="shared" si="8"/>
        <v>0</v>
      </c>
      <c r="AG13" s="664">
        <f t="shared" si="8"/>
        <v>0</v>
      </c>
      <c r="AH13" s="664">
        <f t="shared" si="8"/>
        <v>16406</v>
      </c>
      <c r="AI13" s="732">
        <f t="shared" si="8"/>
        <v>0.78</v>
      </c>
      <c r="AJ13" s="732">
        <f t="shared" si="8"/>
        <v>0.84</v>
      </c>
      <c r="AK13" s="732">
        <f t="shared" si="8"/>
        <v>0</v>
      </c>
      <c r="AL13" s="732">
        <f t="shared" si="8"/>
        <v>0</v>
      </c>
      <c r="AM13" s="732">
        <f t="shared" si="8"/>
        <v>0</v>
      </c>
      <c r="AN13" s="732">
        <f t="shared" si="8"/>
        <v>0</v>
      </c>
      <c r="AO13" s="732">
        <f t="shared" si="8"/>
        <v>0</v>
      </c>
      <c r="AP13" s="732">
        <f t="shared" si="8"/>
        <v>0</v>
      </c>
      <c r="AQ13" s="732">
        <f t="shared" si="8"/>
        <v>0.78</v>
      </c>
      <c r="AR13" s="732">
        <f t="shared" si="8"/>
        <v>0.84</v>
      </c>
      <c r="AS13" s="759">
        <f t="shared" si="8"/>
        <v>1.62</v>
      </c>
      <c r="AT13" s="647">
        <f t="shared" si="8"/>
        <v>9527078</v>
      </c>
      <c r="AU13" s="75">
        <f t="shared" si="8"/>
        <v>6187174</v>
      </c>
      <c r="AV13" s="75">
        <f t="shared" si="8"/>
        <v>903022</v>
      </c>
      <c r="AW13" s="75">
        <f t="shared" si="8"/>
        <v>2358350</v>
      </c>
      <c r="AX13" s="75">
        <f t="shared" si="8"/>
        <v>61872</v>
      </c>
      <c r="AY13" s="75">
        <f t="shared" si="8"/>
        <v>16660</v>
      </c>
      <c r="AZ13" s="76">
        <f t="shared" si="8"/>
        <v>14.649999999999999</v>
      </c>
      <c r="BA13" s="76">
        <f t="shared" si="8"/>
        <v>8.0399999999999991</v>
      </c>
      <c r="BB13" s="77">
        <f t="shared" si="8"/>
        <v>6.6099999999999994</v>
      </c>
    </row>
    <row r="14" spans="1:54" ht="14.1" customHeight="1" x14ac:dyDescent="0.2">
      <c r="A14" s="67">
        <v>2</v>
      </c>
      <c r="B14" s="64">
        <v>2415</v>
      </c>
      <c r="C14" s="65">
        <v>600079465</v>
      </c>
      <c r="D14" s="64">
        <v>72742186</v>
      </c>
      <c r="E14" s="66" t="s">
        <v>555</v>
      </c>
      <c r="F14" s="67">
        <v>3111</v>
      </c>
      <c r="G14" s="66" t="s">
        <v>306</v>
      </c>
      <c r="H14" s="68" t="s">
        <v>276</v>
      </c>
      <c r="I14" s="463">
        <v>7926668</v>
      </c>
      <c r="J14" s="16">
        <v>5752365</v>
      </c>
      <c r="K14" s="16">
        <v>100000</v>
      </c>
      <c r="L14" s="458">
        <v>1978099</v>
      </c>
      <c r="M14" s="458">
        <v>57524</v>
      </c>
      <c r="N14" s="16">
        <v>38680</v>
      </c>
      <c r="O14" s="13">
        <v>11.99</v>
      </c>
      <c r="P14" s="13">
        <v>9.26</v>
      </c>
      <c r="Q14" s="17">
        <v>2.73</v>
      </c>
      <c r="R14" s="731">
        <f t="shared" ref="R14:R76" si="9">X14*-1</f>
        <v>20000</v>
      </c>
      <c r="S14" s="690">
        <v>0</v>
      </c>
      <c r="T14" s="690">
        <v>0</v>
      </c>
      <c r="U14" s="690">
        <v>0</v>
      </c>
      <c r="V14" s="690">
        <v>0</v>
      </c>
      <c r="W14" s="690">
        <f t="shared" ref="W14:W76" si="10">SUM(R14:V14)</f>
        <v>20000</v>
      </c>
      <c r="X14" s="690">
        <v>-20000</v>
      </c>
      <c r="Y14" s="690">
        <v>0</v>
      </c>
      <c r="Z14" s="690">
        <v>0</v>
      </c>
      <c r="AA14" s="690">
        <f t="shared" ref="AA14:AA76" si="11">SUM(X14:Z14)</f>
        <v>-20000</v>
      </c>
      <c r="AB14" s="690">
        <f t="shared" ref="AB14:AB76" si="12">W14+AA14</f>
        <v>0</v>
      </c>
      <c r="AC14" s="714">
        <f t="shared" ref="AC14:AC76" si="13">ROUND((W14+X14+Y14)*33.8%,0)</f>
        <v>0</v>
      </c>
      <c r="AD14" s="714">
        <f t="shared" ref="AD14:AD76" si="14">ROUND(W14*1%,0)</f>
        <v>200</v>
      </c>
      <c r="AE14" s="690">
        <v>0</v>
      </c>
      <c r="AF14" s="690">
        <v>0</v>
      </c>
      <c r="AG14" s="690">
        <f t="shared" ref="AG14:AG76" si="15">SUM(AE14:AF14)</f>
        <v>0</v>
      </c>
      <c r="AH14" s="690">
        <f t="shared" ref="AH14:AH76" si="16">AB14+AC14+AD14+AG14</f>
        <v>200</v>
      </c>
      <c r="AI14" s="716">
        <v>0.04</v>
      </c>
      <c r="AJ14" s="713">
        <v>0</v>
      </c>
      <c r="AK14" s="713">
        <v>0</v>
      </c>
      <c r="AL14" s="713">
        <v>0</v>
      </c>
      <c r="AM14" s="713">
        <v>0</v>
      </c>
      <c r="AN14" s="713">
        <v>0</v>
      </c>
      <c r="AO14" s="713">
        <v>0</v>
      </c>
      <c r="AP14" s="713">
        <v>0</v>
      </c>
      <c r="AQ14" s="713">
        <f t="shared" ref="AQ14:AQ76" si="17">AI14+AK14+AL14+AN14+AO14</f>
        <v>0.04</v>
      </c>
      <c r="AR14" s="713">
        <f t="shared" ref="AR14:AR76" si="18">AJ14+AM14+AP14</f>
        <v>0</v>
      </c>
      <c r="AS14" s="756">
        <f t="shared" ref="AS14:AS76" si="19">SUM(AQ14:AR14)</f>
        <v>0.04</v>
      </c>
      <c r="AT14" s="471">
        <f>I14+AH14</f>
        <v>7926868</v>
      </c>
      <c r="AU14" s="461">
        <f>J14+W14</f>
        <v>5772365</v>
      </c>
      <c r="AV14" s="461">
        <f>K14+AA14</f>
        <v>80000</v>
      </c>
      <c r="AW14" s="461">
        <f t="shared" ref="AW14:AX17" si="20">L14+AC14</f>
        <v>1978099</v>
      </c>
      <c r="AX14" s="461">
        <f t="shared" si="20"/>
        <v>57724</v>
      </c>
      <c r="AY14" s="461">
        <f>N14+AG14</f>
        <v>38680</v>
      </c>
      <c r="AZ14" s="462">
        <f>O14+AS14</f>
        <v>12.03</v>
      </c>
      <c r="BA14" s="462">
        <f t="shared" ref="BA14:BB17" si="21">P14+AQ14</f>
        <v>9.2999999999999989</v>
      </c>
      <c r="BB14" s="464">
        <f t="shared" si="21"/>
        <v>2.73</v>
      </c>
    </row>
    <row r="15" spans="1:54" ht="14.1" customHeight="1" x14ac:dyDescent="0.2">
      <c r="A15" s="67">
        <v>2</v>
      </c>
      <c r="B15" s="64">
        <v>2415</v>
      </c>
      <c r="C15" s="65">
        <v>600079465</v>
      </c>
      <c r="D15" s="64">
        <v>72742186</v>
      </c>
      <c r="E15" s="66" t="s">
        <v>555</v>
      </c>
      <c r="F15" s="67">
        <v>3111</v>
      </c>
      <c r="G15" s="44" t="s">
        <v>308</v>
      </c>
      <c r="H15" s="68" t="s">
        <v>276</v>
      </c>
      <c r="I15" s="463">
        <v>398205</v>
      </c>
      <c r="J15" s="16">
        <v>295404</v>
      </c>
      <c r="K15" s="16">
        <v>0</v>
      </c>
      <c r="L15" s="458">
        <v>99847</v>
      </c>
      <c r="M15" s="458">
        <v>2954</v>
      </c>
      <c r="N15" s="16">
        <v>0</v>
      </c>
      <c r="O15" s="13">
        <v>1</v>
      </c>
      <c r="P15" s="13">
        <v>1</v>
      </c>
      <c r="Q15" s="17">
        <v>0</v>
      </c>
      <c r="R15" s="731">
        <f t="shared" si="9"/>
        <v>0</v>
      </c>
      <c r="S15" s="690">
        <v>0</v>
      </c>
      <c r="T15" s="690">
        <v>0</v>
      </c>
      <c r="U15" s="690">
        <v>0</v>
      </c>
      <c r="V15" s="690">
        <v>0</v>
      </c>
      <c r="W15" s="690">
        <f t="shared" si="10"/>
        <v>0</v>
      </c>
      <c r="X15" s="690">
        <v>0</v>
      </c>
      <c r="Y15" s="690">
        <v>0</v>
      </c>
      <c r="Z15" s="690">
        <v>0</v>
      </c>
      <c r="AA15" s="690">
        <f t="shared" si="11"/>
        <v>0</v>
      </c>
      <c r="AB15" s="690">
        <f t="shared" si="12"/>
        <v>0</v>
      </c>
      <c r="AC15" s="714">
        <f t="shared" si="13"/>
        <v>0</v>
      </c>
      <c r="AD15" s="714">
        <f t="shared" si="14"/>
        <v>0</v>
      </c>
      <c r="AE15" s="690">
        <v>0</v>
      </c>
      <c r="AF15" s="690">
        <v>0</v>
      </c>
      <c r="AG15" s="690">
        <f t="shared" si="15"/>
        <v>0</v>
      </c>
      <c r="AH15" s="690">
        <f t="shared" si="16"/>
        <v>0</v>
      </c>
      <c r="AI15" s="716">
        <v>0</v>
      </c>
      <c r="AJ15" s="713">
        <v>0</v>
      </c>
      <c r="AK15" s="713">
        <v>0</v>
      </c>
      <c r="AL15" s="713">
        <v>0</v>
      </c>
      <c r="AM15" s="713">
        <v>0</v>
      </c>
      <c r="AN15" s="713">
        <v>0</v>
      </c>
      <c r="AO15" s="713">
        <v>0</v>
      </c>
      <c r="AP15" s="713">
        <v>0</v>
      </c>
      <c r="AQ15" s="713">
        <f t="shared" si="17"/>
        <v>0</v>
      </c>
      <c r="AR15" s="713">
        <f t="shared" si="18"/>
        <v>0</v>
      </c>
      <c r="AS15" s="756">
        <f t="shared" si="19"/>
        <v>0</v>
      </c>
      <c r="AT15" s="471">
        <f>I15+AH15</f>
        <v>398205</v>
      </c>
      <c r="AU15" s="461">
        <f>J15+W15</f>
        <v>295404</v>
      </c>
      <c r="AV15" s="461">
        <f t="shared" ref="AV15:AV17" si="22">K15+AA15</f>
        <v>0</v>
      </c>
      <c r="AW15" s="461">
        <f t="shared" si="20"/>
        <v>99847</v>
      </c>
      <c r="AX15" s="461">
        <f t="shared" si="20"/>
        <v>2954</v>
      </c>
      <c r="AY15" s="461">
        <f>N15+AG15</f>
        <v>0</v>
      </c>
      <c r="AZ15" s="462">
        <f>O15+AS15</f>
        <v>1</v>
      </c>
      <c r="BA15" s="462">
        <f t="shared" si="21"/>
        <v>1</v>
      </c>
      <c r="BB15" s="464">
        <f t="shared" si="21"/>
        <v>0</v>
      </c>
    </row>
    <row r="16" spans="1:54" ht="14.1" customHeight="1" x14ac:dyDescent="0.2">
      <c r="A16" s="67">
        <v>2</v>
      </c>
      <c r="B16" s="64">
        <v>2415</v>
      </c>
      <c r="C16" s="65">
        <v>600079465</v>
      </c>
      <c r="D16" s="64">
        <v>72742186</v>
      </c>
      <c r="E16" s="66" t="s">
        <v>555</v>
      </c>
      <c r="F16" s="67">
        <v>3111</v>
      </c>
      <c r="G16" s="66" t="s">
        <v>307</v>
      </c>
      <c r="H16" s="68" t="s">
        <v>277</v>
      </c>
      <c r="I16" s="463">
        <v>1276471</v>
      </c>
      <c r="J16" s="458">
        <v>946937</v>
      </c>
      <c r="K16" s="458">
        <v>0</v>
      </c>
      <c r="L16" s="458">
        <v>320065</v>
      </c>
      <c r="M16" s="458">
        <v>9469</v>
      </c>
      <c r="N16" s="458">
        <v>0</v>
      </c>
      <c r="O16" s="459">
        <v>3</v>
      </c>
      <c r="P16" s="460">
        <v>3</v>
      </c>
      <c r="Q16" s="624">
        <v>0</v>
      </c>
      <c r="R16" s="731">
        <f t="shared" si="9"/>
        <v>0</v>
      </c>
      <c r="S16" s="690">
        <v>0</v>
      </c>
      <c r="T16" s="690">
        <v>0</v>
      </c>
      <c r="U16" s="690">
        <v>0</v>
      </c>
      <c r="V16" s="690">
        <v>0</v>
      </c>
      <c r="W16" s="690">
        <f t="shared" si="10"/>
        <v>0</v>
      </c>
      <c r="X16" s="690">
        <v>0</v>
      </c>
      <c r="Y16" s="690">
        <v>0</v>
      </c>
      <c r="Z16" s="690">
        <v>0</v>
      </c>
      <c r="AA16" s="690">
        <f t="shared" si="11"/>
        <v>0</v>
      </c>
      <c r="AB16" s="690">
        <f t="shared" si="12"/>
        <v>0</v>
      </c>
      <c r="AC16" s="714">
        <f t="shared" si="13"/>
        <v>0</v>
      </c>
      <c r="AD16" s="714">
        <f t="shared" si="14"/>
        <v>0</v>
      </c>
      <c r="AE16" s="690">
        <v>6500</v>
      </c>
      <c r="AF16" s="690">
        <v>0</v>
      </c>
      <c r="AG16" s="690">
        <f t="shared" si="15"/>
        <v>6500</v>
      </c>
      <c r="AH16" s="690">
        <f t="shared" si="16"/>
        <v>6500</v>
      </c>
      <c r="AI16" s="716">
        <v>0</v>
      </c>
      <c r="AJ16" s="713">
        <v>0</v>
      </c>
      <c r="AK16" s="713">
        <v>0</v>
      </c>
      <c r="AL16" s="713">
        <v>0</v>
      </c>
      <c r="AM16" s="713">
        <v>0</v>
      </c>
      <c r="AN16" s="713">
        <v>0</v>
      </c>
      <c r="AO16" s="713">
        <v>0</v>
      </c>
      <c r="AP16" s="713">
        <v>0</v>
      </c>
      <c r="AQ16" s="713">
        <f t="shared" si="17"/>
        <v>0</v>
      </c>
      <c r="AR16" s="713">
        <f t="shared" si="18"/>
        <v>0</v>
      </c>
      <c r="AS16" s="756">
        <f t="shared" si="19"/>
        <v>0</v>
      </c>
      <c r="AT16" s="471">
        <f>I16+AH16</f>
        <v>1282971</v>
      </c>
      <c r="AU16" s="461">
        <f>J16+W16</f>
        <v>946937</v>
      </c>
      <c r="AV16" s="461">
        <f t="shared" si="22"/>
        <v>0</v>
      </c>
      <c r="AW16" s="461">
        <f t="shared" si="20"/>
        <v>320065</v>
      </c>
      <c r="AX16" s="461">
        <f t="shared" si="20"/>
        <v>9469</v>
      </c>
      <c r="AY16" s="461">
        <f>N16+AG16</f>
        <v>6500</v>
      </c>
      <c r="AZ16" s="462">
        <f>O16+AS16</f>
        <v>3</v>
      </c>
      <c r="BA16" s="462">
        <f t="shared" si="21"/>
        <v>3</v>
      </c>
      <c r="BB16" s="464">
        <f t="shared" si="21"/>
        <v>0</v>
      </c>
    </row>
    <row r="17" spans="1:54" ht="14.1" customHeight="1" x14ac:dyDescent="0.2">
      <c r="A17" s="67">
        <v>2</v>
      </c>
      <c r="B17" s="64">
        <v>2415</v>
      </c>
      <c r="C17" s="65">
        <v>600079465</v>
      </c>
      <c r="D17" s="64">
        <v>72742186</v>
      </c>
      <c r="E17" s="66" t="s">
        <v>555</v>
      </c>
      <c r="F17" s="67">
        <v>3141</v>
      </c>
      <c r="G17" s="66" t="s">
        <v>310</v>
      </c>
      <c r="H17" s="68" t="s">
        <v>277</v>
      </c>
      <c r="I17" s="463">
        <v>885131</v>
      </c>
      <c r="J17" s="668">
        <v>653578</v>
      </c>
      <c r="K17" s="668">
        <v>0</v>
      </c>
      <c r="L17" s="458">
        <v>220909</v>
      </c>
      <c r="M17" s="458">
        <v>6536</v>
      </c>
      <c r="N17" s="668">
        <v>4108</v>
      </c>
      <c r="O17" s="459">
        <v>2.1</v>
      </c>
      <c r="P17" s="460">
        <v>0</v>
      </c>
      <c r="Q17" s="624">
        <v>2.1</v>
      </c>
      <c r="R17" s="731">
        <f t="shared" si="9"/>
        <v>-20000</v>
      </c>
      <c r="S17" s="690">
        <v>0</v>
      </c>
      <c r="T17" s="690">
        <v>0</v>
      </c>
      <c r="U17" s="690">
        <v>0</v>
      </c>
      <c r="V17" s="690">
        <v>0</v>
      </c>
      <c r="W17" s="690">
        <f t="shared" si="10"/>
        <v>-20000</v>
      </c>
      <c r="X17" s="690">
        <v>20000</v>
      </c>
      <c r="Y17" s="690">
        <v>0</v>
      </c>
      <c r="Z17" s="690">
        <v>0</v>
      </c>
      <c r="AA17" s="690">
        <f t="shared" si="11"/>
        <v>20000</v>
      </c>
      <c r="AB17" s="690">
        <f t="shared" si="12"/>
        <v>0</v>
      </c>
      <c r="AC17" s="714">
        <f t="shared" si="13"/>
        <v>0</v>
      </c>
      <c r="AD17" s="714">
        <f t="shared" si="14"/>
        <v>-200</v>
      </c>
      <c r="AE17" s="690">
        <v>0</v>
      </c>
      <c r="AF17" s="690">
        <v>0</v>
      </c>
      <c r="AG17" s="690">
        <f t="shared" si="15"/>
        <v>0</v>
      </c>
      <c r="AH17" s="690">
        <f t="shared" si="16"/>
        <v>-200</v>
      </c>
      <c r="AI17" s="716">
        <v>0</v>
      </c>
      <c r="AJ17" s="713">
        <v>0</v>
      </c>
      <c r="AK17" s="713">
        <v>0</v>
      </c>
      <c r="AL17" s="713">
        <v>0</v>
      </c>
      <c r="AM17" s="713">
        <v>0</v>
      </c>
      <c r="AN17" s="713">
        <v>0</v>
      </c>
      <c r="AO17" s="713">
        <v>0</v>
      </c>
      <c r="AP17" s="713">
        <v>0</v>
      </c>
      <c r="AQ17" s="713">
        <f t="shared" si="17"/>
        <v>0</v>
      </c>
      <c r="AR17" s="713">
        <f t="shared" si="18"/>
        <v>0</v>
      </c>
      <c r="AS17" s="756">
        <f t="shared" si="19"/>
        <v>0</v>
      </c>
      <c r="AT17" s="471">
        <f>I17+AH17</f>
        <v>884931</v>
      </c>
      <c r="AU17" s="461">
        <f>J17+W17</f>
        <v>633578</v>
      </c>
      <c r="AV17" s="461">
        <f t="shared" si="22"/>
        <v>20000</v>
      </c>
      <c r="AW17" s="461">
        <f t="shared" si="20"/>
        <v>220909</v>
      </c>
      <c r="AX17" s="461">
        <f t="shared" si="20"/>
        <v>6336</v>
      </c>
      <c r="AY17" s="461">
        <f>N17+AG17</f>
        <v>4108</v>
      </c>
      <c r="AZ17" s="462">
        <f>O17+AS17</f>
        <v>2.1</v>
      </c>
      <c r="BA17" s="462">
        <f t="shared" si="21"/>
        <v>0</v>
      </c>
      <c r="BB17" s="464">
        <f t="shared" si="21"/>
        <v>2.1</v>
      </c>
    </row>
    <row r="18" spans="1:54" ht="14.1" customHeight="1" x14ac:dyDescent="0.2">
      <c r="A18" s="73">
        <v>2</v>
      </c>
      <c r="B18" s="70">
        <v>2415</v>
      </c>
      <c r="C18" s="71">
        <v>600079465</v>
      </c>
      <c r="D18" s="70">
        <v>72742186</v>
      </c>
      <c r="E18" s="72" t="s">
        <v>556</v>
      </c>
      <c r="F18" s="73"/>
      <c r="G18" s="72"/>
      <c r="H18" s="74"/>
      <c r="I18" s="647">
        <v>10486475</v>
      </c>
      <c r="J18" s="75">
        <v>7648284</v>
      </c>
      <c r="K18" s="75">
        <v>100000</v>
      </c>
      <c r="L18" s="75">
        <v>2618920</v>
      </c>
      <c r="M18" s="75">
        <v>76483</v>
      </c>
      <c r="N18" s="75">
        <v>42788</v>
      </c>
      <c r="O18" s="76">
        <v>18.09</v>
      </c>
      <c r="P18" s="76">
        <v>13.26</v>
      </c>
      <c r="Q18" s="77">
        <v>4.83</v>
      </c>
      <c r="R18" s="664">
        <f t="shared" ref="R18:BB18" si="23">SUM(R14:R17)</f>
        <v>0</v>
      </c>
      <c r="S18" s="664">
        <f t="shared" si="23"/>
        <v>0</v>
      </c>
      <c r="T18" s="664">
        <f t="shared" si="23"/>
        <v>0</v>
      </c>
      <c r="U18" s="664">
        <f t="shared" si="23"/>
        <v>0</v>
      </c>
      <c r="V18" s="664">
        <f t="shared" si="23"/>
        <v>0</v>
      </c>
      <c r="W18" s="664">
        <f t="shared" si="23"/>
        <v>0</v>
      </c>
      <c r="X18" s="664">
        <f t="shared" si="23"/>
        <v>0</v>
      </c>
      <c r="Y18" s="664">
        <f t="shared" si="23"/>
        <v>0</v>
      </c>
      <c r="Z18" s="664">
        <f t="shared" si="23"/>
        <v>0</v>
      </c>
      <c r="AA18" s="664">
        <f t="shared" si="23"/>
        <v>0</v>
      </c>
      <c r="AB18" s="664">
        <f t="shared" si="23"/>
        <v>0</v>
      </c>
      <c r="AC18" s="664">
        <f t="shared" si="23"/>
        <v>0</v>
      </c>
      <c r="AD18" s="664">
        <f t="shared" si="23"/>
        <v>0</v>
      </c>
      <c r="AE18" s="664">
        <f t="shared" si="23"/>
        <v>6500</v>
      </c>
      <c r="AF18" s="664">
        <f t="shared" si="23"/>
        <v>0</v>
      </c>
      <c r="AG18" s="664">
        <f t="shared" si="23"/>
        <v>6500</v>
      </c>
      <c r="AH18" s="664">
        <f t="shared" si="23"/>
        <v>6500</v>
      </c>
      <c r="AI18" s="732">
        <f t="shared" si="23"/>
        <v>0.04</v>
      </c>
      <c r="AJ18" s="732">
        <f t="shared" si="23"/>
        <v>0</v>
      </c>
      <c r="AK18" s="732">
        <f t="shared" si="23"/>
        <v>0</v>
      </c>
      <c r="AL18" s="732">
        <f t="shared" si="23"/>
        <v>0</v>
      </c>
      <c r="AM18" s="732">
        <f t="shared" si="23"/>
        <v>0</v>
      </c>
      <c r="AN18" s="732">
        <f t="shared" si="23"/>
        <v>0</v>
      </c>
      <c r="AO18" s="732">
        <f t="shared" si="23"/>
        <v>0</v>
      </c>
      <c r="AP18" s="732">
        <f t="shared" si="23"/>
        <v>0</v>
      </c>
      <c r="AQ18" s="732">
        <f t="shared" si="23"/>
        <v>0.04</v>
      </c>
      <c r="AR18" s="732">
        <f t="shared" si="23"/>
        <v>0</v>
      </c>
      <c r="AS18" s="759">
        <f t="shared" si="23"/>
        <v>0.04</v>
      </c>
      <c r="AT18" s="647">
        <f t="shared" si="23"/>
        <v>10492975</v>
      </c>
      <c r="AU18" s="75">
        <f t="shared" si="23"/>
        <v>7648284</v>
      </c>
      <c r="AV18" s="75">
        <f t="shared" si="23"/>
        <v>100000</v>
      </c>
      <c r="AW18" s="75">
        <f t="shared" si="23"/>
        <v>2618920</v>
      </c>
      <c r="AX18" s="75">
        <f t="shared" si="23"/>
        <v>76483</v>
      </c>
      <c r="AY18" s="75">
        <f t="shared" si="23"/>
        <v>49288</v>
      </c>
      <c r="AZ18" s="76">
        <f t="shared" si="23"/>
        <v>18.130000000000003</v>
      </c>
      <c r="BA18" s="76">
        <f t="shared" si="23"/>
        <v>13.299999999999999</v>
      </c>
      <c r="BB18" s="77">
        <f t="shared" si="23"/>
        <v>4.83</v>
      </c>
    </row>
    <row r="19" spans="1:54" ht="14.1" customHeight="1" x14ac:dyDescent="0.2">
      <c r="A19" s="67">
        <v>3</v>
      </c>
      <c r="B19" s="64">
        <v>2442</v>
      </c>
      <c r="C19" s="65">
        <v>600079066</v>
      </c>
      <c r="D19" s="64">
        <v>72742101</v>
      </c>
      <c r="E19" s="66" t="s">
        <v>557</v>
      </c>
      <c r="F19" s="67">
        <v>3111</v>
      </c>
      <c r="G19" s="66" t="s">
        <v>306</v>
      </c>
      <c r="H19" s="68" t="s">
        <v>276</v>
      </c>
      <c r="I19" s="463">
        <v>8572081</v>
      </c>
      <c r="J19" s="16">
        <v>6317773</v>
      </c>
      <c r="K19" s="16">
        <v>4800</v>
      </c>
      <c r="L19" s="458">
        <v>2137030</v>
      </c>
      <c r="M19" s="458">
        <v>63178</v>
      </c>
      <c r="N19" s="16">
        <v>49300</v>
      </c>
      <c r="O19" s="13">
        <v>12.97</v>
      </c>
      <c r="P19" s="13">
        <v>10</v>
      </c>
      <c r="Q19" s="17">
        <v>2.9700000000000006</v>
      </c>
      <c r="R19" s="731">
        <f t="shared" si="9"/>
        <v>0</v>
      </c>
      <c r="S19" s="690">
        <v>0</v>
      </c>
      <c r="T19" s="690">
        <v>0</v>
      </c>
      <c r="U19" s="690">
        <v>0</v>
      </c>
      <c r="V19" s="690">
        <v>0</v>
      </c>
      <c r="W19" s="690">
        <f t="shared" si="10"/>
        <v>0</v>
      </c>
      <c r="X19" s="690">
        <v>0</v>
      </c>
      <c r="Y19" s="690">
        <v>0</v>
      </c>
      <c r="Z19" s="690">
        <v>0</v>
      </c>
      <c r="AA19" s="690">
        <f t="shared" si="11"/>
        <v>0</v>
      </c>
      <c r="AB19" s="690">
        <f t="shared" si="12"/>
        <v>0</v>
      </c>
      <c r="AC19" s="714">
        <f t="shared" si="13"/>
        <v>0</v>
      </c>
      <c r="AD19" s="714">
        <f t="shared" si="14"/>
        <v>0</v>
      </c>
      <c r="AE19" s="690">
        <v>0</v>
      </c>
      <c r="AF19" s="690">
        <v>0</v>
      </c>
      <c r="AG19" s="690">
        <f t="shared" si="15"/>
        <v>0</v>
      </c>
      <c r="AH19" s="690">
        <f t="shared" si="16"/>
        <v>0</v>
      </c>
      <c r="AI19" s="716">
        <v>0</v>
      </c>
      <c r="AJ19" s="713">
        <v>0.02</v>
      </c>
      <c r="AK19" s="713">
        <v>0</v>
      </c>
      <c r="AL19" s="713">
        <v>0</v>
      </c>
      <c r="AM19" s="713">
        <v>0</v>
      </c>
      <c r="AN19" s="713">
        <v>0</v>
      </c>
      <c r="AO19" s="713">
        <v>0</v>
      </c>
      <c r="AP19" s="713">
        <v>0</v>
      </c>
      <c r="AQ19" s="713">
        <f t="shared" si="17"/>
        <v>0</v>
      </c>
      <c r="AR19" s="713">
        <f t="shared" si="18"/>
        <v>0.02</v>
      </c>
      <c r="AS19" s="756">
        <f t="shared" si="19"/>
        <v>0.02</v>
      </c>
      <c r="AT19" s="471">
        <f>I19+AH19</f>
        <v>8572081</v>
      </c>
      <c r="AU19" s="461">
        <f>J19+W19</f>
        <v>6317773</v>
      </c>
      <c r="AV19" s="461">
        <f t="shared" ref="AV19:AV21" si="24">K19+AA19</f>
        <v>4800</v>
      </c>
      <c r="AW19" s="461">
        <f t="shared" ref="AW19:AX21" si="25">L19+AC19</f>
        <v>2137030</v>
      </c>
      <c r="AX19" s="461">
        <f t="shared" si="25"/>
        <v>63178</v>
      </c>
      <c r="AY19" s="461">
        <f>N19+AG19</f>
        <v>49300</v>
      </c>
      <c r="AZ19" s="462">
        <f>O19+AS19</f>
        <v>12.99</v>
      </c>
      <c r="BA19" s="462">
        <f t="shared" ref="BA19:BB21" si="26">P19+AQ19</f>
        <v>10</v>
      </c>
      <c r="BB19" s="464">
        <f t="shared" si="26"/>
        <v>2.9900000000000007</v>
      </c>
    </row>
    <row r="20" spans="1:54" ht="14.1" customHeight="1" x14ac:dyDescent="0.2">
      <c r="A20" s="67">
        <v>3</v>
      </c>
      <c r="B20" s="64">
        <v>2442</v>
      </c>
      <c r="C20" s="65">
        <v>600079066</v>
      </c>
      <c r="D20" s="64">
        <v>72742101</v>
      </c>
      <c r="E20" s="66" t="s">
        <v>557</v>
      </c>
      <c r="F20" s="67">
        <v>3111</v>
      </c>
      <c r="G20" s="78" t="s">
        <v>307</v>
      </c>
      <c r="H20" s="68" t="s">
        <v>277</v>
      </c>
      <c r="I20" s="463">
        <v>934021</v>
      </c>
      <c r="J20" s="458">
        <v>692894</v>
      </c>
      <c r="K20" s="458">
        <v>0</v>
      </c>
      <c r="L20" s="458">
        <v>234198</v>
      </c>
      <c r="M20" s="458">
        <v>6929</v>
      </c>
      <c r="N20" s="458">
        <v>0</v>
      </c>
      <c r="O20" s="459">
        <v>2</v>
      </c>
      <c r="P20" s="460">
        <v>2</v>
      </c>
      <c r="Q20" s="624">
        <v>0</v>
      </c>
      <c r="R20" s="731">
        <f t="shared" si="9"/>
        <v>0</v>
      </c>
      <c r="S20" s="690">
        <v>0</v>
      </c>
      <c r="T20" s="690">
        <v>0</v>
      </c>
      <c r="U20" s="690">
        <v>0</v>
      </c>
      <c r="V20" s="690">
        <v>0</v>
      </c>
      <c r="W20" s="690">
        <f t="shared" si="10"/>
        <v>0</v>
      </c>
      <c r="X20" s="690">
        <v>0</v>
      </c>
      <c r="Y20" s="690">
        <v>0</v>
      </c>
      <c r="Z20" s="690">
        <v>0</v>
      </c>
      <c r="AA20" s="690">
        <f t="shared" si="11"/>
        <v>0</v>
      </c>
      <c r="AB20" s="690">
        <f t="shared" si="12"/>
        <v>0</v>
      </c>
      <c r="AC20" s="714">
        <f t="shared" si="13"/>
        <v>0</v>
      </c>
      <c r="AD20" s="714">
        <f t="shared" si="14"/>
        <v>0</v>
      </c>
      <c r="AE20" s="690">
        <v>6250</v>
      </c>
      <c r="AF20" s="690">
        <v>0</v>
      </c>
      <c r="AG20" s="690">
        <f t="shared" si="15"/>
        <v>6250</v>
      </c>
      <c r="AH20" s="690">
        <f t="shared" si="16"/>
        <v>6250</v>
      </c>
      <c r="AI20" s="716">
        <v>0</v>
      </c>
      <c r="AJ20" s="713">
        <v>0</v>
      </c>
      <c r="AK20" s="713">
        <v>0</v>
      </c>
      <c r="AL20" s="713">
        <v>0</v>
      </c>
      <c r="AM20" s="713">
        <v>0</v>
      </c>
      <c r="AN20" s="713">
        <v>0</v>
      </c>
      <c r="AO20" s="713">
        <v>0</v>
      </c>
      <c r="AP20" s="713">
        <v>0</v>
      </c>
      <c r="AQ20" s="713">
        <f t="shared" si="17"/>
        <v>0</v>
      </c>
      <c r="AR20" s="713">
        <f t="shared" si="18"/>
        <v>0</v>
      </c>
      <c r="AS20" s="756">
        <f t="shared" si="19"/>
        <v>0</v>
      </c>
      <c r="AT20" s="471">
        <f>I20+AH20</f>
        <v>940271</v>
      </c>
      <c r="AU20" s="461">
        <f>J20+W20</f>
        <v>692894</v>
      </c>
      <c r="AV20" s="461">
        <f t="shared" si="24"/>
        <v>0</v>
      </c>
      <c r="AW20" s="461">
        <f t="shared" si="25"/>
        <v>234198</v>
      </c>
      <c r="AX20" s="461">
        <f t="shared" si="25"/>
        <v>6929</v>
      </c>
      <c r="AY20" s="461">
        <f>N20+AG20</f>
        <v>6250</v>
      </c>
      <c r="AZ20" s="462">
        <f>O20+AS20</f>
        <v>2</v>
      </c>
      <c r="BA20" s="462">
        <f t="shared" si="26"/>
        <v>2</v>
      </c>
      <c r="BB20" s="464">
        <f t="shared" si="26"/>
        <v>0</v>
      </c>
    </row>
    <row r="21" spans="1:54" ht="14.1" customHeight="1" x14ac:dyDescent="0.2">
      <c r="A21" s="67">
        <v>3</v>
      </c>
      <c r="B21" s="64">
        <v>2442</v>
      </c>
      <c r="C21" s="65">
        <v>600079066</v>
      </c>
      <c r="D21" s="64">
        <v>72742101</v>
      </c>
      <c r="E21" s="66" t="s">
        <v>557</v>
      </c>
      <c r="F21" s="67">
        <v>3141</v>
      </c>
      <c r="G21" s="66" t="s">
        <v>310</v>
      </c>
      <c r="H21" s="68" t="s">
        <v>277</v>
      </c>
      <c r="I21" s="463">
        <v>1135722</v>
      </c>
      <c r="J21" s="668">
        <v>838203</v>
      </c>
      <c r="K21" s="668">
        <v>0</v>
      </c>
      <c r="L21" s="458">
        <v>283313</v>
      </c>
      <c r="M21" s="458">
        <v>8382</v>
      </c>
      <c r="N21" s="668">
        <v>5824</v>
      </c>
      <c r="O21" s="459">
        <v>2.69</v>
      </c>
      <c r="P21" s="460">
        <v>0</v>
      </c>
      <c r="Q21" s="624">
        <v>2.69</v>
      </c>
      <c r="R21" s="731">
        <f t="shared" si="9"/>
        <v>0</v>
      </c>
      <c r="S21" s="690">
        <v>0</v>
      </c>
      <c r="T21" s="690">
        <v>0</v>
      </c>
      <c r="U21" s="690">
        <v>0</v>
      </c>
      <c r="V21" s="690">
        <v>0</v>
      </c>
      <c r="W21" s="690">
        <f t="shared" si="10"/>
        <v>0</v>
      </c>
      <c r="X21" s="690">
        <v>0</v>
      </c>
      <c r="Y21" s="690">
        <v>0</v>
      </c>
      <c r="Z21" s="690">
        <v>0</v>
      </c>
      <c r="AA21" s="690">
        <f t="shared" si="11"/>
        <v>0</v>
      </c>
      <c r="AB21" s="690">
        <f t="shared" si="12"/>
        <v>0</v>
      </c>
      <c r="AC21" s="714">
        <f t="shared" si="13"/>
        <v>0</v>
      </c>
      <c r="AD21" s="714">
        <f t="shared" si="14"/>
        <v>0</v>
      </c>
      <c r="AE21" s="690">
        <v>0</v>
      </c>
      <c r="AF21" s="690">
        <v>0</v>
      </c>
      <c r="AG21" s="690">
        <f t="shared" si="15"/>
        <v>0</v>
      </c>
      <c r="AH21" s="690">
        <f t="shared" si="16"/>
        <v>0</v>
      </c>
      <c r="AI21" s="716">
        <v>0</v>
      </c>
      <c r="AJ21" s="713">
        <v>0</v>
      </c>
      <c r="AK21" s="713">
        <v>0</v>
      </c>
      <c r="AL21" s="713">
        <v>0</v>
      </c>
      <c r="AM21" s="713">
        <v>0</v>
      </c>
      <c r="AN21" s="713">
        <v>0</v>
      </c>
      <c r="AO21" s="713">
        <v>0</v>
      </c>
      <c r="AP21" s="713">
        <v>0</v>
      </c>
      <c r="AQ21" s="713">
        <f t="shared" si="17"/>
        <v>0</v>
      </c>
      <c r="AR21" s="713">
        <f t="shared" si="18"/>
        <v>0</v>
      </c>
      <c r="AS21" s="756">
        <f t="shared" si="19"/>
        <v>0</v>
      </c>
      <c r="AT21" s="471">
        <f>I21+AH21</f>
        <v>1135722</v>
      </c>
      <c r="AU21" s="461">
        <f>J21+W21</f>
        <v>838203</v>
      </c>
      <c r="AV21" s="461">
        <f t="shared" si="24"/>
        <v>0</v>
      </c>
      <c r="AW21" s="461">
        <f t="shared" si="25"/>
        <v>283313</v>
      </c>
      <c r="AX21" s="461">
        <f t="shared" si="25"/>
        <v>8382</v>
      </c>
      <c r="AY21" s="461">
        <f>N21+AG21</f>
        <v>5824</v>
      </c>
      <c r="AZ21" s="462">
        <f>O21+AS21</f>
        <v>2.69</v>
      </c>
      <c r="BA21" s="462">
        <f t="shared" si="26"/>
        <v>0</v>
      </c>
      <c r="BB21" s="464">
        <f t="shared" si="26"/>
        <v>2.69</v>
      </c>
    </row>
    <row r="22" spans="1:54" ht="14.1" customHeight="1" x14ac:dyDescent="0.2">
      <c r="A22" s="73">
        <v>3</v>
      </c>
      <c r="B22" s="70">
        <v>2442</v>
      </c>
      <c r="C22" s="71">
        <v>600079066</v>
      </c>
      <c r="D22" s="70">
        <v>72742101</v>
      </c>
      <c r="E22" s="72" t="s">
        <v>558</v>
      </c>
      <c r="F22" s="73"/>
      <c r="G22" s="72"/>
      <c r="H22" s="74"/>
      <c r="I22" s="647">
        <v>10641824</v>
      </c>
      <c r="J22" s="75">
        <v>7848870</v>
      </c>
      <c r="K22" s="75">
        <v>4800</v>
      </c>
      <c r="L22" s="75">
        <v>2654541</v>
      </c>
      <c r="M22" s="75">
        <v>78489</v>
      </c>
      <c r="N22" s="75">
        <v>55124</v>
      </c>
      <c r="O22" s="76">
        <v>17.66</v>
      </c>
      <c r="P22" s="76">
        <v>12</v>
      </c>
      <c r="Q22" s="77">
        <v>5.66</v>
      </c>
      <c r="R22" s="664">
        <f t="shared" ref="R22:BB22" si="27">SUM(R19:R21)</f>
        <v>0</v>
      </c>
      <c r="S22" s="664">
        <f t="shared" si="27"/>
        <v>0</v>
      </c>
      <c r="T22" s="664">
        <f t="shared" si="27"/>
        <v>0</v>
      </c>
      <c r="U22" s="664">
        <f t="shared" si="27"/>
        <v>0</v>
      </c>
      <c r="V22" s="664">
        <f t="shared" si="27"/>
        <v>0</v>
      </c>
      <c r="W22" s="664">
        <f t="shared" si="27"/>
        <v>0</v>
      </c>
      <c r="X22" s="664">
        <f t="shared" si="27"/>
        <v>0</v>
      </c>
      <c r="Y22" s="664">
        <f t="shared" si="27"/>
        <v>0</v>
      </c>
      <c r="Z22" s="664">
        <f t="shared" si="27"/>
        <v>0</v>
      </c>
      <c r="AA22" s="664">
        <f t="shared" si="27"/>
        <v>0</v>
      </c>
      <c r="AB22" s="664">
        <f t="shared" si="27"/>
        <v>0</v>
      </c>
      <c r="AC22" s="664">
        <f t="shared" si="27"/>
        <v>0</v>
      </c>
      <c r="AD22" s="664">
        <f t="shared" si="27"/>
        <v>0</v>
      </c>
      <c r="AE22" s="664">
        <f t="shared" si="27"/>
        <v>6250</v>
      </c>
      <c r="AF22" s="664">
        <f t="shared" si="27"/>
        <v>0</v>
      </c>
      <c r="AG22" s="664">
        <f t="shared" si="27"/>
        <v>6250</v>
      </c>
      <c r="AH22" s="664">
        <f t="shared" si="27"/>
        <v>6250</v>
      </c>
      <c r="AI22" s="732">
        <f t="shared" si="27"/>
        <v>0</v>
      </c>
      <c r="AJ22" s="732">
        <f t="shared" si="27"/>
        <v>0.02</v>
      </c>
      <c r="AK22" s="732">
        <f t="shared" si="27"/>
        <v>0</v>
      </c>
      <c r="AL22" s="732">
        <f t="shared" si="27"/>
        <v>0</v>
      </c>
      <c r="AM22" s="732">
        <f t="shared" si="27"/>
        <v>0</v>
      </c>
      <c r="AN22" s="732">
        <f t="shared" si="27"/>
        <v>0</v>
      </c>
      <c r="AO22" s="732">
        <f t="shared" si="27"/>
        <v>0</v>
      </c>
      <c r="AP22" s="732">
        <f t="shared" si="27"/>
        <v>0</v>
      </c>
      <c r="AQ22" s="732">
        <f t="shared" si="27"/>
        <v>0</v>
      </c>
      <c r="AR22" s="732">
        <f t="shared" si="27"/>
        <v>0.02</v>
      </c>
      <c r="AS22" s="759">
        <f t="shared" si="27"/>
        <v>0.02</v>
      </c>
      <c r="AT22" s="647">
        <f t="shared" si="27"/>
        <v>10648074</v>
      </c>
      <c r="AU22" s="75">
        <f t="shared" si="27"/>
        <v>7848870</v>
      </c>
      <c r="AV22" s="75">
        <f t="shared" si="27"/>
        <v>4800</v>
      </c>
      <c r="AW22" s="75">
        <f t="shared" si="27"/>
        <v>2654541</v>
      </c>
      <c r="AX22" s="75">
        <f t="shared" si="27"/>
        <v>78489</v>
      </c>
      <c r="AY22" s="75">
        <f t="shared" si="27"/>
        <v>61374</v>
      </c>
      <c r="AZ22" s="76">
        <f t="shared" si="27"/>
        <v>17.68</v>
      </c>
      <c r="BA22" s="76">
        <f t="shared" si="27"/>
        <v>12</v>
      </c>
      <c r="BB22" s="77">
        <f t="shared" si="27"/>
        <v>5.6800000000000006</v>
      </c>
    </row>
    <row r="23" spans="1:54" ht="14.1" customHeight="1" x14ac:dyDescent="0.2">
      <c r="A23" s="67">
        <v>4</v>
      </c>
      <c r="B23" s="64">
        <v>2437</v>
      </c>
      <c r="C23" s="65">
        <v>600079074</v>
      </c>
      <c r="D23" s="64">
        <v>72743221</v>
      </c>
      <c r="E23" s="66" t="s">
        <v>559</v>
      </c>
      <c r="F23" s="67">
        <v>3111</v>
      </c>
      <c r="G23" s="66" t="s">
        <v>306</v>
      </c>
      <c r="H23" s="68" t="s">
        <v>276</v>
      </c>
      <c r="I23" s="463">
        <v>14102140</v>
      </c>
      <c r="J23" s="16">
        <v>10404859</v>
      </c>
      <c r="K23" s="16">
        <v>0</v>
      </c>
      <c r="L23" s="458">
        <v>3516842</v>
      </c>
      <c r="M23" s="458">
        <v>104049</v>
      </c>
      <c r="N23" s="16">
        <v>76390</v>
      </c>
      <c r="O23" s="13">
        <v>21.195</v>
      </c>
      <c r="P23" s="13">
        <v>16.475000000000001</v>
      </c>
      <c r="Q23" s="17">
        <v>4.72</v>
      </c>
      <c r="R23" s="731">
        <f t="shared" si="9"/>
        <v>0</v>
      </c>
      <c r="S23" s="690">
        <v>0</v>
      </c>
      <c r="T23" s="690">
        <v>0</v>
      </c>
      <c r="U23" s="690">
        <v>0</v>
      </c>
      <c r="V23" s="690">
        <v>0</v>
      </c>
      <c r="W23" s="690">
        <f t="shared" si="10"/>
        <v>0</v>
      </c>
      <c r="X23" s="690">
        <v>0</v>
      </c>
      <c r="Y23" s="690">
        <v>0</v>
      </c>
      <c r="Z23" s="690">
        <v>0</v>
      </c>
      <c r="AA23" s="690">
        <f t="shared" si="11"/>
        <v>0</v>
      </c>
      <c r="AB23" s="690">
        <f t="shared" si="12"/>
        <v>0</v>
      </c>
      <c r="AC23" s="714">
        <f t="shared" si="13"/>
        <v>0</v>
      </c>
      <c r="AD23" s="714">
        <f t="shared" si="14"/>
        <v>0</v>
      </c>
      <c r="AE23" s="690">
        <v>0</v>
      </c>
      <c r="AF23" s="690">
        <v>0</v>
      </c>
      <c r="AG23" s="690">
        <f t="shared" si="15"/>
        <v>0</v>
      </c>
      <c r="AH23" s="690">
        <f t="shared" si="16"/>
        <v>0</v>
      </c>
      <c r="AI23" s="716">
        <v>0</v>
      </c>
      <c r="AJ23" s="713">
        <v>0</v>
      </c>
      <c r="AK23" s="713">
        <v>0</v>
      </c>
      <c r="AL23" s="713">
        <v>0</v>
      </c>
      <c r="AM23" s="713">
        <v>0</v>
      </c>
      <c r="AN23" s="713">
        <v>0</v>
      </c>
      <c r="AO23" s="713">
        <v>0</v>
      </c>
      <c r="AP23" s="713">
        <v>0</v>
      </c>
      <c r="AQ23" s="713">
        <f t="shared" si="17"/>
        <v>0</v>
      </c>
      <c r="AR23" s="713">
        <f t="shared" si="18"/>
        <v>0</v>
      </c>
      <c r="AS23" s="756">
        <f t="shared" si="19"/>
        <v>0</v>
      </c>
      <c r="AT23" s="471">
        <f>I23+AH23</f>
        <v>14102140</v>
      </c>
      <c r="AU23" s="461">
        <f>J23+W23</f>
        <v>10404859</v>
      </c>
      <c r="AV23" s="461">
        <f t="shared" ref="AV23:AV26" si="28">K23+AA23</f>
        <v>0</v>
      </c>
      <c r="AW23" s="461">
        <f t="shared" ref="AW23:AX26" si="29">L23+AC23</f>
        <v>3516842</v>
      </c>
      <c r="AX23" s="461">
        <f t="shared" si="29"/>
        <v>104049</v>
      </c>
      <c r="AY23" s="461">
        <f>N23+AG23</f>
        <v>76390</v>
      </c>
      <c r="AZ23" s="462">
        <f>O23+AS23</f>
        <v>21.195</v>
      </c>
      <c r="BA23" s="462">
        <f t="shared" ref="BA23:BB26" si="30">P23+AQ23</f>
        <v>16.475000000000001</v>
      </c>
      <c r="BB23" s="464">
        <f t="shared" si="30"/>
        <v>4.72</v>
      </c>
    </row>
    <row r="24" spans="1:54" ht="14.1" customHeight="1" x14ac:dyDescent="0.2">
      <c r="A24" s="67">
        <v>4</v>
      </c>
      <c r="B24" s="64">
        <v>2437</v>
      </c>
      <c r="C24" s="65">
        <v>600079074</v>
      </c>
      <c r="D24" s="64">
        <v>72743221</v>
      </c>
      <c r="E24" s="66" t="s">
        <v>559</v>
      </c>
      <c r="F24" s="67">
        <v>3111</v>
      </c>
      <c r="G24" s="44" t="s">
        <v>308</v>
      </c>
      <c r="H24" s="68" t="s">
        <v>276</v>
      </c>
      <c r="I24" s="463">
        <v>825526</v>
      </c>
      <c r="J24" s="16">
        <v>612408</v>
      </c>
      <c r="K24" s="16">
        <v>0</v>
      </c>
      <c r="L24" s="458">
        <v>206994</v>
      </c>
      <c r="M24" s="458">
        <v>6124</v>
      </c>
      <c r="N24" s="16">
        <v>0</v>
      </c>
      <c r="O24" s="13">
        <v>2</v>
      </c>
      <c r="P24" s="13">
        <v>2</v>
      </c>
      <c r="Q24" s="17">
        <v>0</v>
      </c>
      <c r="R24" s="731">
        <f t="shared" si="9"/>
        <v>0</v>
      </c>
      <c r="S24" s="690">
        <v>0</v>
      </c>
      <c r="T24" s="690">
        <v>0</v>
      </c>
      <c r="U24" s="690">
        <v>0</v>
      </c>
      <c r="V24" s="690">
        <v>0</v>
      </c>
      <c r="W24" s="690">
        <f t="shared" si="10"/>
        <v>0</v>
      </c>
      <c r="X24" s="690">
        <v>0</v>
      </c>
      <c r="Y24" s="690">
        <v>0</v>
      </c>
      <c r="Z24" s="690">
        <v>0</v>
      </c>
      <c r="AA24" s="690">
        <f t="shared" si="11"/>
        <v>0</v>
      </c>
      <c r="AB24" s="690">
        <f t="shared" si="12"/>
        <v>0</v>
      </c>
      <c r="AC24" s="714">
        <f t="shared" si="13"/>
        <v>0</v>
      </c>
      <c r="AD24" s="714">
        <f t="shared" si="14"/>
        <v>0</v>
      </c>
      <c r="AE24" s="690">
        <v>0</v>
      </c>
      <c r="AF24" s="690">
        <v>0</v>
      </c>
      <c r="AG24" s="690">
        <f t="shared" si="15"/>
        <v>0</v>
      </c>
      <c r="AH24" s="690">
        <f t="shared" si="16"/>
        <v>0</v>
      </c>
      <c r="AI24" s="716">
        <v>0</v>
      </c>
      <c r="AJ24" s="713">
        <v>0</v>
      </c>
      <c r="AK24" s="713">
        <v>0</v>
      </c>
      <c r="AL24" s="713">
        <v>0</v>
      </c>
      <c r="AM24" s="713">
        <v>0</v>
      </c>
      <c r="AN24" s="713">
        <v>0</v>
      </c>
      <c r="AO24" s="713">
        <v>0</v>
      </c>
      <c r="AP24" s="713">
        <v>0</v>
      </c>
      <c r="AQ24" s="713">
        <f t="shared" si="17"/>
        <v>0</v>
      </c>
      <c r="AR24" s="713">
        <f t="shared" si="18"/>
        <v>0</v>
      </c>
      <c r="AS24" s="756">
        <f t="shared" si="19"/>
        <v>0</v>
      </c>
      <c r="AT24" s="471">
        <f>I24+AH24</f>
        <v>825526</v>
      </c>
      <c r="AU24" s="461">
        <f>J24+W24</f>
        <v>612408</v>
      </c>
      <c r="AV24" s="461">
        <f t="shared" si="28"/>
        <v>0</v>
      </c>
      <c r="AW24" s="461">
        <f t="shared" si="29"/>
        <v>206994</v>
      </c>
      <c r="AX24" s="461">
        <f t="shared" si="29"/>
        <v>6124</v>
      </c>
      <c r="AY24" s="461">
        <f>N24+AG24</f>
        <v>0</v>
      </c>
      <c r="AZ24" s="462">
        <f>O24+AS24</f>
        <v>2</v>
      </c>
      <c r="BA24" s="462">
        <f t="shared" si="30"/>
        <v>2</v>
      </c>
      <c r="BB24" s="464">
        <f t="shared" si="30"/>
        <v>0</v>
      </c>
    </row>
    <row r="25" spans="1:54" ht="14.1" customHeight="1" x14ac:dyDescent="0.2">
      <c r="A25" s="67">
        <v>4</v>
      </c>
      <c r="B25" s="64">
        <v>2437</v>
      </c>
      <c r="C25" s="65">
        <v>600079074</v>
      </c>
      <c r="D25" s="64">
        <v>72743221</v>
      </c>
      <c r="E25" s="66" t="s">
        <v>559</v>
      </c>
      <c r="F25" s="67">
        <v>3111</v>
      </c>
      <c r="G25" s="78" t="s">
        <v>307</v>
      </c>
      <c r="H25" s="68" t="s">
        <v>277</v>
      </c>
      <c r="I25" s="463">
        <v>467010</v>
      </c>
      <c r="J25" s="458">
        <v>346447</v>
      </c>
      <c r="K25" s="458">
        <v>0</v>
      </c>
      <c r="L25" s="458">
        <v>117099</v>
      </c>
      <c r="M25" s="458">
        <v>3464</v>
      </c>
      <c r="N25" s="458">
        <v>0</v>
      </c>
      <c r="O25" s="459">
        <v>1</v>
      </c>
      <c r="P25" s="460">
        <v>1</v>
      </c>
      <c r="Q25" s="624">
        <v>0</v>
      </c>
      <c r="R25" s="731">
        <f t="shared" si="9"/>
        <v>0</v>
      </c>
      <c r="S25" s="690">
        <v>0</v>
      </c>
      <c r="T25" s="690">
        <v>0</v>
      </c>
      <c r="U25" s="690">
        <v>0</v>
      </c>
      <c r="V25" s="690">
        <v>0</v>
      </c>
      <c r="W25" s="690">
        <f t="shared" si="10"/>
        <v>0</v>
      </c>
      <c r="X25" s="690">
        <v>0</v>
      </c>
      <c r="Y25" s="690">
        <v>0</v>
      </c>
      <c r="Z25" s="690">
        <v>0</v>
      </c>
      <c r="AA25" s="690">
        <f t="shared" si="11"/>
        <v>0</v>
      </c>
      <c r="AB25" s="690">
        <f t="shared" si="12"/>
        <v>0</v>
      </c>
      <c r="AC25" s="714">
        <f t="shared" si="13"/>
        <v>0</v>
      </c>
      <c r="AD25" s="714">
        <f t="shared" si="14"/>
        <v>0</v>
      </c>
      <c r="AE25" s="690">
        <v>0</v>
      </c>
      <c r="AF25" s="690">
        <v>0</v>
      </c>
      <c r="AG25" s="690">
        <f t="shared" si="15"/>
        <v>0</v>
      </c>
      <c r="AH25" s="690">
        <f t="shared" si="16"/>
        <v>0</v>
      </c>
      <c r="AI25" s="716">
        <v>0</v>
      </c>
      <c r="AJ25" s="713">
        <v>0</v>
      </c>
      <c r="AK25" s="713">
        <v>0</v>
      </c>
      <c r="AL25" s="713">
        <v>0</v>
      </c>
      <c r="AM25" s="713">
        <v>0</v>
      </c>
      <c r="AN25" s="713">
        <v>0</v>
      </c>
      <c r="AO25" s="713">
        <v>0</v>
      </c>
      <c r="AP25" s="713">
        <v>0</v>
      </c>
      <c r="AQ25" s="713">
        <f t="shared" si="17"/>
        <v>0</v>
      </c>
      <c r="AR25" s="713">
        <f t="shared" si="18"/>
        <v>0</v>
      </c>
      <c r="AS25" s="756">
        <f t="shared" si="19"/>
        <v>0</v>
      </c>
      <c r="AT25" s="471">
        <f>I25+AH25</f>
        <v>467010</v>
      </c>
      <c r="AU25" s="461">
        <f>J25+W25</f>
        <v>346447</v>
      </c>
      <c r="AV25" s="461">
        <f t="shared" si="28"/>
        <v>0</v>
      </c>
      <c r="AW25" s="461">
        <f t="shared" si="29"/>
        <v>117099</v>
      </c>
      <c r="AX25" s="461">
        <f t="shared" si="29"/>
        <v>3464</v>
      </c>
      <c r="AY25" s="461">
        <f>N25+AG25</f>
        <v>0</v>
      </c>
      <c r="AZ25" s="462">
        <f>O25+AS25</f>
        <v>1</v>
      </c>
      <c r="BA25" s="462">
        <f t="shared" si="30"/>
        <v>1</v>
      </c>
      <c r="BB25" s="464">
        <f t="shared" si="30"/>
        <v>0</v>
      </c>
    </row>
    <row r="26" spans="1:54" ht="14.1" customHeight="1" x14ac:dyDescent="0.2">
      <c r="A26" s="67">
        <v>4</v>
      </c>
      <c r="B26" s="64">
        <v>2437</v>
      </c>
      <c r="C26" s="65">
        <v>600079074</v>
      </c>
      <c r="D26" s="64">
        <v>72743221</v>
      </c>
      <c r="E26" s="66" t="s">
        <v>559</v>
      </c>
      <c r="F26" s="67">
        <v>3141</v>
      </c>
      <c r="G26" s="66" t="s">
        <v>310</v>
      </c>
      <c r="H26" s="68" t="s">
        <v>277</v>
      </c>
      <c r="I26" s="463">
        <v>1516246</v>
      </c>
      <c r="J26" s="668">
        <v>1118755</v>
      </c>
      <c r="K26" s="668">
        <v>0</v>
      </c>
      <c r="L26" s="458">
        <v>378139</v>
      </c>
      <c r="M26" s="458">
        <v>11188</v>
      </c>
      <c r="N26" s="668">
        <v>8164</v>
      </c>
      <c r="O26" s="459">
        <v>3.6</v>
      </c>
      <c r="P26" s="460">
        <v>0</v>
      </c>
      <c r="Q26" s="624">
        <v>3.6</v>
      </c>
      <c r="R26" s="731">
        <f t="shared" si="9"/>
        <v>0</v>
      </c>
      <c r="S26" s="690">
        <v>0</v>
      </c>
      <c r="T26" s="690">
        <v>0</v>
      </c>
      <c r="U26" s="690">
        <v>0</v>
      </c>
      <c r="V26" s="690">
        <v>0</v>
      </c>
      <c r="W26" s="690">
        <f t="shared" si="10"/>
        <v>0</v>
      </c>
      <c r="X26" s="690">
        <v>0</v>
      </c>
      <c r="Y26" s="690">
        <v>0</v>
      </c>
      <c r="Z26" s="690">
        <v>0</v>
      </c>
      <c r="AA26" s="690">
        <f t="shared" si="11"/>
        <v>0</v>
      </c>
      <c r="AB26" s="690">
        <f t="shared" si="12"/>
        <v>0</v>
      </c>
      <c r="AC26" s="714">
        <f t="shared" si="13"/>
        <v>0</v>
      </c>
      <c r="AD26" s="714">
        <f t="shared" si="14"/>
        <v>0</v>
      </c>
      <c r="AE26" s="690">
        <v>0</v>
      </c>
      <c r="AF26" s="690">
        <v>0</v>
      </c>
      <c r="AG26" s="690">
        <f t="shared" si="15"/>
        <v>0</v>
      </c>
      <c r="AH26" s="690">
        <f t="shared" si="16"/>
        <v>0</v>
      </c>
      <c r="AI26" s="716">
        <v>0</v>
      </c>
      <c r="AJ26" s="713">
        <v>0</v>
      </c>
      <c r="AK26" s="713">
        <v>0</v>
      </c>
      <c r="AL26" s="713">
        <v>0</v>
      </c>
      <c r="AM26" s="713">
        <v>0</v>
      </c>
      <c r="AN26" s="713">
        <v>0</v>
      </c>
      <c r="AO26" s="713">
        <v>0</v>
      </c>
      <c r="AP26" s="713">
        <v>0</v>
      </c>
      <c r="AQ26" s="713">
        <f t="shared" si="17"/>
        <v>0</v>
      </c>
      <c r="AR26" s="713">
        <f t="shared" si="18"/>
        <v>0</v>
      </c>
      <c r="AS26" s="756">
        <f t="shared" si="19"/>
        <v>0</v>
      </c>
      <c r="AT26" s="471">
        <f>I26+AH26</f>
        <v>1516246</v>
      </c>
      <c r="AU26" s="461">
        <f>J26+W26</f>
        <v>1118755</v>
      </c>
      <c r="AV26" s="461">
        <f t="shared" si="28"/>
        <v>0</v>
      </c>
      <c r="AW26" s="461">
        <f t="shared" si="29"/>
        <v>378139</v>
      </c>
      <c r="AX26" s="461">
        <f t="shared" si="29"/>
        <v>11188</v>
      </c>
      <c r="AY26" s="461">
        <f>N26+AG26</f>
        <v>8164</v>
      </c>
      <c r="AZ26" s="462">
        <f>O26+AS26</f>
        <v>3.6</v>
      </c>
      <c r="BA26" s="462">
        <f t="shared" si="30"/>
        <v>0</v>
      </c>
      <c r="BB26" s="464">
        <f t="shared" si="30"/>
        <v>3.6</v>
      </c>
    </row>
    <row r="27" spans="1:54" ht="14.1" customHeight="1" x14ac:dyDescent="0.2">
      <c r="A27" s="73">
        <v>4</v>
      </c>
      <c r="B27" s="70">
        <v>2437</v>
      </c>
      <c r="C27" s="71">
        <v>600079074</v>
      </c>
      <c r="D27" s="70">
        <v>72743221</v>
      </c>
      <c r="E27" s="72" t="s">
        <v>560</v>
      </c>
      <c r="F27" s="73"/>
      <c r="G27" s="72"/>
      <c r="H27" s="74"/>
      <c r="I27" s="647">
        <v>16910922</v>
      </c>
      <c r="J27" s="75">
        <v>12482469</v>
      </c>
      <c r="K27" s="75">
        <v>0</v>
      </c>
      <c r="L27" s="75">
        <v>4219074</v>
      </c>
      <c r="M27" s="75">
        <v>124825</v>
      </c>
      <c r="N27" s="75">
        <v>84554</v>
      </c>
      <c r="O27" s="76">
        <v>27.795000000000002</v>
      </c>
      <c r="P27" s="76">
        <v>19.475000000000001</v>
      </c>
      <c r="Q27" s="77">
        <v>8.32</v>
      </c>
      <c r="R27" s="664">
        <f t="shared" ref="R27:BB27" si="31">SUM(R23:R26)</f>
        <v>0</v>
      </c>
      <c r="S27" s="664">
        <f t="shared" si="31"/>
        <v>0</v>
      </c>
      <c r="T27" s="664">
        <f t="shared" si="31"/>
        <v>0</v>
      </c>
      <c r="U27" s="664">
        <f t="shared" si="31"/>
        <v>0</v>
      </c>
      <c r="V27" s="664">
        <f t="shared" si="31"/>
        <v>0</v>
      </c>
      <c r="W27" s="664">
        <f t="shared" si="31"/>
        <v>0</v>
      </c>
      <c r="X27" s="664">
        <f t="shared" si="31"/>
        <v>0</v>
      </c>
      <c r="Y27" s="664">
        <f t="shared" si="31"/>
        <v>0</v>
      </c>
      <c r="Z27" s="664">
        <f t="shared" si="31"/>
        <v>0</v>
      </c>
      <c r="AA27" s="664">
        <f t="shared" si="31"/>
        <v>0</v>
      </c>
      <c r="AB27" s="664">
        <f t="shared" si="31"/>
        <v>0</v>
      </c>
      <c r="AC27" s="664">
        <f t="shared" si="31"/>
        <v>0</v>
      </c>
      <c r="AD27" s="664">
        <f t="shared" si="31"/>
        <v>0</v>
      </c>
      <c r="AE27" s="664">
        <f t="shared" si="31"/>
        <v>0</v>
      </c>
      <c r="AF27" s="664">
        <f t="shared" si="31"/>
        <v>0</v>
      </c>
      <c r="AG27" s="664">
        <f t="shared" si="31"/>
        <v>0</v>
      </c>
      <c r="AH27" s="664">
        <f t="shared" si="31"/>
        <v>0</v>
      </c>
      <c r="AI27" s="732">
        <f t="shared" si="31"/>
        <v>0</v>
      </c>
      <c r="AJ27" s="732">
        <f t="shared" si="31"/>
        <v>0</v>
      </c>
      <c r="AK27" s="732">
        <f t="shared" si="31"/>
        <v>0</v>
      </c>
      <c r="AL27" s="732">
        <f t="shared" si="31"/>
        <v>0</v>
      </c>
      <c r="AM27" s="732">
        <f t="shared" si="31"/>
        <v>0</v>
      </c>
      <c r="AN27" s="732">
        <f t="shared" si="31"/>
        <v>0</v>
      </c>
      <c r="AO27" s="732">
        <f t="shared" si="31"/>
        <v>0</v>
      </c>
      <c r="AP27" s="732">
        <f t="shared" si="31"/>
        <v>0</v>
      </c>
      <c r="AQ27" s="732">
        <f t="shared" si="31"/>
        <v>0</v>
      </c>
      <c r="AR27" s="732">
        <f t="shared" si="31"/>
        <v>0</v>
      </c>
      <c r="AS27" s="759">
        <f t="shared" si="31"/>
        <v>0</v>
      </c>
      <c r="AT27" s="647">
        <f t="shared" si="31"/>
        <v>16910922</v>
      </c>
      <c r="AU27" s="75">
        <f t="shared" si="31"/>
        <v>12482469</v>
      </c>
      <c r="AV27" s="75">
        <f t="shared" si="31"/>
        <v>0</v>
      </c>
      <c r="AW27" s="75">
        <f t="shared" si="31"/>
        <v>4219074</v>
      </c>
      <c r="AX27" s="75">
        <f t="shared" si="31"/>
        <v>124825</v>
      </c>
      <c r="AY27" s="75">
        <f t="shared" si="31"/>
        <v>84554</v>
      </c>
      <c r="AZ27" s="76">
        <f t="shared" si="31"/>
        <v>27.795000000000002</v>
      </c>
      <c r="BA27" s="76">
        <f t="shared" si="31"/>
        <v>19.475000000000001</v>
      </c>
      <c r="BB27" s="77">
        <f t="shared" si="31"/>
        <v>8.32</v>
      </c>
    </row>
    <row r="28" spans="1:54" ht="14.1" customHeight="1" x14ac:dyDescent="0.2">
      <c r="A28" s="67">
        <v>5</v>
      </c>
      <c r="B28" s="64">
        <v>2411</v>
      </c>
      <c r="C28" s="65">
        <v>600079554</v>
      </c>
      <c r="D28" s="64">
        <v>72742666</v>
      </c>
      <c r="E28" s="66" t="s">
        <v>561</v>
      </c>
      <c r="F28" s="67">
        <v>3111</v>
      </c>
      <c r="G28" s="66" t="s">
        <v>306</v>
      </c>
      <c r="H28" s="68" t="s">
        <v>276</v>
      </c>
      <c r="I28" s="463">
        <v>7248867</v>
      </c>
      <c r="J28" s="16">
        <v>5351088</v>
      </c>
      <c r="K28" s="16">
        <v>0</v>
      </c>
      <c r="L28" s="458">
        <v>1808668</v>
      </c>
      <c r="M28" s="458">
        <v>53511</v>
      </c>
      <c r="N28" s="16">
        <v>35600</v>
      </c>
      <c r="O28" s="13">
        <v>10.8193</v>
      </c>
      <c r="P28" s="13">
        <v>8.4192999999999998</v>
      </c>
      <c r="Q28" s="17">
        <v>2.4000000000000004</v>
      </c>
      <c r="R28" s="731">
        <f t="shared" si="9"/>
        <v>0</v>
      </c>
      <c r="S28" s="690">
        <v>0</v>
      </c>
      <c r="T28" s="690">
        <v>0</v>
      </c>
      <c r="U28" s="690">
        <v>0</v>
      </c>
      <c r="V28" s="690">
        <v>0</v>
      </c>
      <c r="W28" s="690">
        <f t="shared" si="10"/>
        <v>0</v>
      </c>
      <c r="X28" s="690">
        <v>0</v>
      </c>
      <c r="Y28" s="690">
        <v>0</v>
      </c>
      <c r="Z28" s="690">
        <v>0</v>
      </c>
      <c r="AA28" s="690">
        <f t="shared" si="11"/>
        <v>0</v>
      </c>
      <c r="AB28" s="690">
        <f t="shared" si="12"/>
        <v>0</v>
      </c>
      <c r="AC28" s="714">
        <f t="shared" si="13"/>
        <v>0</v>
      </c>
      <c r="AD28" s="714">
        <f t="shared" si="14"/>
        <v>0</v>
      </c>
      <c r="AE28" s="690">
        <v>0</v>
      </c>
      <c r="AF28" s="690">
        <v>0</v>
      </c>
      <c r="AG28" s="690">
        <f t="shared" si="15"/>
        <v>0</v>
      </c>
      <c r="AH28" s="690">
        <f t="shared" si="16"/>
        <v>0</v>
      </c>
      <c r="AI28" s="716">
        <v>0</v>
      </c>
      <c r="AJ28" s="713">
        <v>0</v>
      </c>
      <c r="AK28" s="713">
        <v>0</v>
      </c>
      <c r="AL28" s="713">
        <v>0</v>
      </c>
      <c r="AM28" s="713">
        <v>0</v>
      </c>
      <c r="AN28" s="713">
        <v>0</v>
      </c>
      <c r="AO28" s="713">
        <v>0</v>
      </c>
      <c r="AP28" s="713">
        <v>0</v>
      </c>
      <c r="AQ28" s="713">
        <f t="shared" si="17"/>
        <v>0</v>
      </c>
      <c r="AR28" s="713">
        <f t="shared" si="18"/>
        <v>0</v>
      </c>
      <c r="AS28" s="756">
        <f t="shared" si="19"/>
        <v>0</v>
      </c>
      <c r="AT28" s="471">
        <f>I28+AH28</f>
        <v>7248867</v>
      </c>
      <c r="AU28" s="461">
        <f>J28+W28</f>
        <v>5351088</v>
      </c>
      <c r="AV28" s="461">
        <f t="shared" ref="AV28:AV30" si="32">K28+AA28</f>
        <v>0</v>
      </c>
      <c r="AW28" s="461">
        <f t="shared" ref="AW28:AX30" si="33">L28+AC28</f>
        <v>1808668</v>
      </c>
      <c r="AX28" s="461">
        <f t="shared" si="33"/>
        <v>53511</v>
      </c>
      <c r="AY28" s="461">
        <f>N28+AG28</f>
        <v>35600</v>
      </c>
      <c r="AZ28" s="462">
        <f>O28+AS28</f>
        <v>10.8193</v>
      </c>
      <c r="BA28" s="462">
        <f t="shared" ref="BA28:BB30" si="34">P28+AQ28</f>
        <v>8.4192999999999998</v>
      </c>
      <c r="BB28" s="464">
        <f t="shared" si="34"/>
        <v>2.4000000000000004</v>
      </c>
    </row>
    <row r="29" spans="1:54" ht="14.1" customHeight="1" x14ac:dyDescent="0.2">
      <c r="A29" s="67">
        <v>5</v>
      </c>
      <c r="B29" s="64">
        <v>2411</v>
      </c>
      <c r="C29" s="65">
        <v>600079554</v>
      </c>
      <c r="D29" s="64">
        <v>72742666</v>
      </c>
      <c r="E29" s="66" t="s">
        <v>561</v>
      </c>
      <c r="F29" s="67">
        <v>3111</v>
      </c>
      <c r="G29" s="66" t="s">
        <v>307</v>
      </c>
      <c r="H29" s="68" t="s">
        <v>277</v>
      </c>
      <c r="I29" s="463">
        <v>0</v>
      </c>
      <c r="J29" s="458">
        <v>0</v>
      </c>
      <c r="K29" s="458">
        <v>0</v>
      </c>
      <c r="L29" s="458">
        <v>0</v>
      </c>
      <c r="M29" s="458">
        <v>0</v>
      </c>
      <c r="N29" s="458">
        <v>0</v>
      </c>
      <c r="O29" s="459">
        <v>0</v>
      </c>
      <c r="P29" s="460">
        <v>0</v>
      </c>
      <c r="Q29" s="624">
        <v>0</v>
      </c>
      <c r="R29" s="731">
        <f t="shared" si="9"/>
        <v>0</v>
      </c>
      <c r="S29" s="690">
        <v>57741</v>
      </c>
      <c r="T29" s="690">
        <v>0</v>
      </c>
      <c r="U29" s="690">
        <v>0</v>
      </c>
      <c r="V29" s="690">
        <v>0</v>
      </c>
      <c r="W29" s="690">
        <f t="shared" si="10"/>
        <v>57741</v>
      </c>
      <c r="X29" s="690">
        <v>0</v>
      </c>
      <c r="Y29" s="690">
        <v>0</v>
      </c>
      <c r="Z29" s="690">
        <v>0</v>
      </c>
      <c r="AA29" s="690">
        <f t="shared" si="11"/>
        <v>0</v>
      </c>
      <c r="AB29" s="690">
        <f t="shared" si="12"/>
        <v>57741</v>
      </c>
      <c r="AC29" s="714">
        <f t="shared" si="13"/>
        <v>19516</v>
      </c>
      <c r="AD29" s="714">
        <f t="shared" si="14"/>
        <v>577</v>
      </c>
      <c r="AE29" s="690">
        <v>0</v>
      </c>
      <c r="AF29" s="690">
        <v>0</v>
      </c>
      <c r="AG29" s="690">
        <f t="shared" si="15"/>
        <v>0</v>
      </c>
      <c r="AH29" s="690">
        <f t="shared" si="16"/>
        <v>77834</v>
      </c>
      <c r="AI29" s="716">
        <v>0</v>
      </c>
      <c r="AJ29" s="713">
        <v>0</v>
      </c>
      <c r="AK29" s="713">
        <v>0.17</v>
      </c>
      <c r="AL29" s="713">
        <v>0</v>
      </c>
      <c r="AM29" s="713">
        <v>0</v>
      </c>
      <c r="AN29" s="713">
        <v>0</v>
      </c>
      <c r="AO29" s="713">
        <v>0</v>
      </c>
      <c r="AP29" s="713">
        <v>0</v>
      </c>
      <c r="AQ29" s="713">
        <f t="shared" si="17"/>
        <v>0.17</v>
      </c>
      <c r="AR29" s="713">
        <f t="shared" si="18"/>
        <v>0</v>
      </c>
      <c r="AS29" s="756">
        <f t="shared" si="19"/>
        <v>0.17</v>
      </c>
      <c r="AT29" s="471">
        <f>I29+AH29</f>
        <v>77834</v>
      </c>
      <c r="AU29" s="461">
        <f>J29+W29</f>
        <v>57741</v>
      </c>
      <c r="AV29" s="461">
        <f t="shared" si="32"/>
        <v>0</v>
      </c>
      <c r="AW29" s="461">
        <f t="shared" si="33"/>
        <v>19516</v>
      </c>
      <c r="AX29" s="461">
        <f t="shared" si="33"/>
        <v>577</v>
      </c>
      <c r="AY29" s="461">
        <f>N29+AG29</f>
        <v>0</v>
      </c>
      <c r="AZ29" s="462">
        <f>O29+AS29</f>
        <v>0.17</v>
      </c>
      <c r="BA29" s="462">
        <f t="shared" si="34"/>
        <v>0.17</v>
      </c>
      <c r="BB29" s="464">
        <f t="shared" si="34"/>
        <v>0</v>
      </c>
    </row>
    <row r="30" spans="1:54" ht="14.1" customHeight="1" x14ac:dyDescent="0.2">
      <c r="A30" s="67">
        <v>5</v>
      </c>
      <c r="B30" s="64">
        <v>2411</v>
      </c>
      <c r="C30" s="65">
        <v>600079554</v>
      </c>
      <c r="D30" s="64">
        <v>72742666</v>
      </c>
      <c r="E30" s="66" t="s">
        <v>561</v>
      </c>
      <c r="F30" s="67">
        <v>3141</v>
      </c>
      <c r="G30" s="66" t="s">
        <v>310</v>
      </c>
      <c r="H30" s="68" t="s">
        <v>277</v>
      </c>
      <c r="I30" s="463">
        <v>968629</v>
      </c>
      <c r="J30" s="668">
        <v>715096</v>
      </c>
      <c r="K30" s="668">
        <v>0</v>
      </c>
      <c r="L30" s="458">
        <v>241702</v>
      </c>
      <c r="M30" s="458">
        <v>7151</v>
      </c>
      <c r="N30" s="668">
        <v>4680</v>
      </c>
      <c r="O30" s="459">
        <v>2.2999999999999998</v>
      </c>
      <c r="P30" s="460">
        <v>0</v>
      </c>
      <c r="Q30" s="624">
        <v>2.2999999999999998</v>
      </c>
      <c r="R30" s="731">
        <f t="shared" si="9"/>
        <v>0</v>
      </c>
      <c r="S30" s="690">
        <v>0</v>
      </c>
      <c r="T30" s="690">
        <v>0</v>
      </c>
      <c r="U30" s="690">
        <v>0</v>
      </c>
      <c r="V30" s="690">
        <v>0</v>
      </c>
      <c r="W30" s="690">
        <f t="shared" si="10"/>
        <v>0</v>
      </c>
      <c r="X30" s="690">
        <v>0</v>
      </c>
      <c r="Y30" s="690">
        <v>0</v>
      </c>
      <c r="Z30" s="690">
        <v>0</v>
      </c>
      <c r="AA30" s="690">
        <f t="shared" si="11"/>
        <v>0</v>
      </c>
      <c r="AB30" s="690">
        <f t="shared" si="12"/>
        <v>0</v>
      </c>
      <c r="AC30" s="714">
        <f t="shared" si="13"/>
        <v>0</v>
      </c>
      <c r="AD30" s="714">
        <f t="shared" si="14"/>
        <v>0</v>
      </c>
      <c r="AE30" s="690">
        <v>0</v>
      </c>
      <c r="AF30" s="690">
        <v>0</v>
      </c>
      <c r="AG30" s="690">
        <f t="shared" si="15"/>
        <v>0</v>
      </c>
      <c r="AH30" s="690">
        <f t="shared" si="16"/>
        <v>0</v>
      </c>
      <c r="AI30" s="716">
        <v>0</v>
      </c>
      <c r="AJ30" s="713">
        <v>0</v>
      </c>
      <c r="AK30" s="713">
        <v>0</v>
      </c>
      <c r="AL30" s="713">
        <v>0</v>
      </c>
      <c r="AM30" s="713">
        <v>0</v>
      </c>
      <c r="AN30" s="713">
        <v>0</v>
      </c>
      <c r="AO30" s="713">
        <v>0</v>
      </c>
      <c r="AP30" s="713">
        <v>0</v>
      </c>
      <c r="AQ30" s="713">
        <f t="shared" si="17"/>
        <v>0</v>
      </c>
      <c r="AR30" s="713">
        <f t="shared" si="18"/>
        <v>0</v>
      </c>
      <c r="AS30" s="756">
        <f t="shared" si="19"/>
        <v>0</v>
      </c>
      <c r="AT30" s="471">
        <f>I30+AH30</f>
        <v>968629</v>
      </c>
      <c r="AU30" s="461">
        <f>J30+W30</f>
        <v>715096</v>
      </c>
      <c r="AV30" s="461">
        <f t="shared" si="32"/>
        <v>0</v>
      </c>
      <c r="AW30" s="461">
        <f t="shared" si="33"/>
        <v>241702</v>
      </c>
      <c r="AX30" s="461">
        <f t="shared" si="33"/>
        <v>7151</v>
      </c>
      <c r="AY30" s="461">
        <f>N30+AG30</f>
        <v>4680</v>
      </c>
      <c r="AZ30" s="462">
        <f>O30+AS30</f>
        <v>2.2999999999999998</v>
      </c>
      <c r="BA30" s="462">
        <f t="shared" si="34"/>
        <v>0</v>
      </c>
      <c r="BB30" s="464">
        <f t="shared" si="34"/>
        <v>2.2999999999999998</v>
      </c>
    </row>
    <row r="31" spans="1:54" ht="14.1" customHeight="1" x14ac:dyDescent="0.2">
      <c r="A31" s="73">
        <v>5</v>
      </c>
      <c r="B31" s="70">
        <v>2411</v>
      </c>
      <c r="C31" s="71">
        <v>600079554</v>
      </c>
      <c r="D31" s="70">
        <v>72742666</v>
      </c>
      <c r="E31" s="72" t="s">
        <v>562</v>
      </c>
      <c r="F31" s="73"/>
      <c r="G31" s="72"/>
      <c r="H31" s="74"/>
      <c r="I31" s="647">
        <v>8217496</v>
      </c>
      <c r="J31" s="75">
        <v>6066184</v>
      </c>
      <c r="K31" s="75">
        <v>0</v>
      </c>
      <c r="L31" s="75">
        <v>2050370</v>
      </c>
      <c r="M31" s="75">
        <v>60662</v>
      </c>
      <c r="N31" s="75">
        <v>40280</v>
      </c>
      <c r="O31" s="76">
        <v>13.119299999999999</v>
      </c>
      <c r="P31" s="76">
        <v>8.4192999999999998</v>
      </c>
      <c r="Q31" s="77">
        <v>4.7</v>
      </c>
      <c r="R31" s="664">
        <f t="shared" ref="R31:BB31" si="35">SUM(R28:R30)</f>
        <v>0</v>
      </c>
      <c r="S31" s="664">
        <f t="shared" si="35"/>
        <v>57741</v>
      </c>
      <c r="T31" s="664">
        <f t="shared" si="35"/>
        <v>0</v>
      </c>
      <c r="U31" s="664">
        <f t="shared" si="35"/>
        <v>0</v>
      </c>
      <c r="V31" s="664">
        <f t="shared" si="35"/>
        <v>0</v>
      </c>
      <c r="W31" s="664">
        <f t="shared" si="35"/>
        <v>57741</v>
      </c>
      <c r="X31" s="664">
        <f t="shared" si="35"/>
        <v>0</v>
      </c>
      <c r="Y31" s="664">
        <f t="shared" si="35"/>
        <v>0</v>
      </c>
      <c r="Z31" s="664">
        <f t="shared" si="35"/>
        <v>0</v>
      </c>
      <c r="AA31" s="664">
        <f t="shared" si="35"/>
        <v>0</v>
      </c>
      <c r="AB31" s="664">
        <f t="shared" si="35"/>
        <v>57741</v>
      </c>
      <c r="AC31" s="664">
        <f t="shared" si="35"/>
        <v>19516</v>
      </c>
      <c r="AD31" s="664">
        <f t="shared" si="35"/>
        <v>577</v>
      </c>
      <c r="AE31" s="664">
        <f t="shared" si="35"/>
        <v>0</v>
      </c>
      <c r="AF31" s="664">
        <f t="shared" si="35"/>
        <v>0</v>
      </c>
      <c r="AG31" s="664">
        <f t="shared" si="35"/>
        <v>0</v>
      </c>
      <c r="AH31" s="664">
        <f t="shared" si="35"/>
        <v>77834</v>
      </c>
      <c r="AI31" s="732">
        <f t="shared" si="35"/>
        <v>0</v>
      </c>
      <c r="AJ31" s="732">
        <f t="shared" si="35"/>
        <v>0</v>
      </c>
      <c r="AK31" s="732">
        <f t="shared" si="35"/>
        <v>0.17</v>
      </c>
      <c r="AL31" s="732">
        <f t="shared" si="35"/>
        <v>0</v>
      </c>
      <c r="AM31" s="732">
        <f t="shared" si="35"/>
        <v>0</v>
      </c>
      <c r="AN31" s="732">
        <f t="shared" si="35"/>
        <v>0</v>
      </c>
      <c r="AO31" s="732">
        <f t="shared" si="35"/>
        <v>0</v>
      </c>
      <c r="AP31" s="732">
        <f t="shared" si="35"/>
        <v>0</v>
      </c>
      <c r="AQ31" s="732">
        <f t="shared" si="35"/>
        <v>0.17</v>
      </c>
      <c r="AR31" s="732">
        <f t="shared" si="35"/>
        <v>0</v>
      </c>
      <c r="AS31" s="759">
        <f t="shared" si="35"/>
        <v>0.17</v>
      </c>
      <c r="AT31" s="647">
        <f t="shared" si="35"/>
        <v>8295330</v>
      </c>
      <c r="AU31" s="75">
        <f t="shared" si="35"/>
        <v>6123925</v>
      </c>
      <c r="AV31" s="75">
        <f t="shared" si="35"/>
        <v>0</v>
      </c>
      <c r="AW31" s="75">
        <f t="shared" si="35"/>
        <v>2069886</v>
      </c>
      <c r="AX31" s="75">
        <f t="shared" si="35"/>
        <v>61239</v>
      </c>
      <c r="AY31" s="75">
        <f t="shared" si="35"/>
        <v>40280</v>
      </c>
      <c r="AZ31" s="76">
        <f t="shared" si="35"/>
        <v>13.289300000000001</v>
      </c>
      <c r="BA31" s="76">
        <f t="shared" si="35"/>
        <v>8.5892999999999997</v>
      </c>
      <c r="BB31" s="77">
        <f t="shared" si="35"/>
        <v>4.7</v>
      </c>
    </row>
    <row r="32" spans="1:54" ht="14.1" customHeight="1" x14ac:dyDescent="0.2">
      <c r="A32" s="67">
        <v>6</v>
      </c>
      <c r="B32" s="64">
        <v>2407</v>
      </c>
      <c r="C32" s="65">
        <v>600079520</v>
      </c>
      <c r="D32" s="64">
        <v>72741465</v>
      </c>
      <c r="E32" s="66" t="s">
        <v>563</v>
      </c>
      <c r="F32" s="67">
        <v>3111</v>
      </c>
      <c r="G32" s="66" t="s">
        <v>306</v>
      </c>
      <c r="H32" s="68" t="s">
        <v>276</v>
      </c>
      <c r="I32" s="463">
        <v>14723175</v>
      </c>
      <c r="J32" s="16">
        <v>10865560</v>
      </c>
      <c r="K32" s="16">
        <v>0</v>
      </c>
      <c r="L32" s="458">
        <v>3672559</v>
      </c>
      <c r="M32" s="458">
        <v>108656</v>
      </c>
      <c r="N32" s="16">
        <v>76400</v>
      </c>
      <c r="O32" s="13">
        <v>22.011600000000001</v>
      </c>
      <c r="P32" s="13">
        <v>17.451599999999999</v>
      </c>
      <c r="Q32" s="17">
        <v>4.5600000000000005</v>
      </c>
      <c r="R32" s="731">
        <f t="shared" si="9"/>
        <v>0</v>
      </c>
      <c r="S32" s="690">
        <v>0</v>
      </c>
      <c r="T32" s="690">
        <v>0</v>
      </c>
      <c r="U32" s="690">
        <v>0</v>
      </c>
      <c r="V32" s="690">
        <v>0</v>
      </c>
      <c r="W32" s="690">
        <f t="shared" si="10"/>
        <v>0</v>
      </c>
      <c r="X32" s="690">
        <v>0</v>
      </c>
      <c r="Y32" s="690">
        <v>0</v>
      </c>
      <c r="Z32" s="690">
        <v>0</v>
      </c>
      <c r="AA32" s="690">
        <f t="shared" si="11"/>
        <v>0</v>
      </c>
      <c r="AB32" s="690">
        <f t="shared" si="12"/>
        <v>0</v>
      </c>
      <c r="AC32" s="714">
        <f t="shared" si="13"/>
        <v>0</v>
      </c>
      <c r="AD32" s="714">
        <f t="shared" si="14"/>
        <v>0</v>
      </c>
      <c r="AE32" s="690">
        <v>0</v>
      </c>
      <c r="AF32" s="690">
        <v>0</v>
      </c>
      <c r="AG32" s="690">
        <f t="shared" si="15"/>
        <v>0</v>
      </c>
      <c r="AH32" s="690">
        <f t="shared" si="16"/>
        <v>0</v>
      </c>
      <c r="AI32" s="716">
        <v>0</v>
      </c>
      <c r="AJ32" s="713">
        <v>0</v>
      </c>
      <c r="AK32" s="713">
        <v>0</v>
      </c>
      <c r="AL32" s="713">
        <v>0</v>
      </c>
      <c r="AM32" s="713">
        <v>0</v>
      </c>
      <c r="AN32" s="713">
        <v>0</v>
      </c>
      <c r="AO32" s="713">
        <v>0</v>
      </c>
      <c r="AP32" s="713">
        <v>0</v>
      </c>
      <c r="AQ32" s="713">
        <f t="shared" si="17"/>
        <v>0</v>
      </c>
      <c r="AR32" s="713">
        <f t="shared" si="18"/>
        <v>0</v>
      </c>
      <c r="AS32" s="756">
        <f t="shared" si="19"/>
        <v>0</v>
      </c>
      <c r="AT32" s="471">
        <f>I32+AH32</f>
        <v>14723175</v>
      </c>
      <c r="AU32" s="461">
        <f>J32+W32</f>
        <v>10865560</v>
      </c>
      <c r="AV32" s="461">
        <f t="shared" ref="AV32:AV34" si="36">K32+AA32</f>
        <v>0</v>
      </c>
      <c r="AW32" s="461">
        <f t="shared" ref="AW32:AX34" si="37">L32+AC32</f>
        <v>3672559</v>
      </c>
      <c r="AX32" s="461">
        <f t="shared" si="37"/>
        <v>108656</v>
      </c>
      <c r="AY32" s="461">
        <f>N32+AG32</f>
        <v>76400</v>
      </c>
      <c r="AZ32" s="462">
        <f>O32+AS32</f>
        <v>22.011600000000001</v>
      </c>
      <c r="BA32" s="462">
        <f t="shared" ref="BA32:BB34" si="38">P32+AQ32</f>
        <v>17.451599999999999</v>
      </c>
      <c r="BB32" s="464">
        <f t="shared" si="38"/>
        <v>4.5600000000000005</v>
      </c>
    </row>
    <row r="33" spans="1:54" ht="14.1" customHeight="1" x14ac:dyDescent="0.2">
      <c r="A33" s="67">
        <v>6</v>
      </c>
      <c r="B33" s="64">
        <v>2407</v>
      </c>
      <c r="C33" s="65">
        <v>600079520</v>
      </c>
      <c r="D33" s="64">
        <v>72741465</v>
      </c>
      <c r="E33" s="66" t="s">
        <v>563</v>
      </c>
      <c r="F33" s="67">
        <v>3111</v>
      </c>
      <c r="G33" s="78" t="s">
        <v>307</v>
      </c>
      <c r="H33" s="68" t="s">
        <v>277</v>
      </c>
      <c r="I33" s="463">
        <v>817267</v>
      </c>
      <c r="J33" s="458">
        <v>606282</v>
      </c>
      <c r="K33" s="458">
        <v>0</v>
      </c>
      <c r="L33" s="458">
        <v>204923</v>
      </c>
      <c r="M33" s="458">
        <v>6062</v>
      </c>
      <c r="N33" s="458">
        <v>0</v>
      </c>
      <c r="O33" s="459">
        <v>1.75</v>
      </c>
      <c r="P33" s="460">
        <v>1.75</v>
      </c>
      <c r="Q33" s="624">
        <v>0</v>
      </c>
      <c r="R33" s="731">
        <f t="shared" si="9"/>
        <v>0</v>
      </c>
      <c r="S33" s="690">
        <v>0</v>
      </c>
      <c r="T33" s="690">
        <v>0</v>
      </c>
      <c r="U33" s="690">
        <v>0</v>
      </c>
      <c r="V33" s="690">
        <v>0</v>
      </c>
      <c r="W33" s="690">
        <f t="shared" si="10"/>
        <v>0</v>
      </c>
      <c r="X33" s="690">
        <v>0</v>
      </c>
      <c r="Y33" s="690">
        <v>0</v>
      </c>
      <c r="Z33" s="690">
        <v>0</v>
      </c>
      <c r="AA33" s="690">
        <f t="shared" si="11"/>
        <v>0</v>
      </c>
      <c r="AB33" s="690">
        <f t="shared" si="12"/>
        <v>0</v>
      </c>
      <c r="AC33" s="714">
        <f t="shared" si="13"/>
        <v>0</v>
      </c>
      <c r="AD33" s="714">
        <f t="shared" si="14"/>
        <v>0</v>
      </c>
      <c r="AE33" s="690">
        <v>0</v>
      </c>
      <c r="AF33" s="690">
        <v>0</v>
      </c>
      <c r="AG33" s="690">
        <f t="shared" si="15"/>
        <v>0</v>
      </c>
      <c r="AH33" s="690">
        <f t="shared" si="16"/>
        <v>0</v>
      </c>
      <c r="AI33" s="716">
        <v>0</v>
      </c>
      <c r="AJ33" s="713">
        <v>0</v>
      </c>
      <c r="AK33" s="713">
        <v>0</v>
      </c>
      <c r="AL33" s="713">
        <v>0</v>
      </c>
      <c r="AM33" s="713">
        <v>0</v>
      </c>
      <c r="AN33" s="713">
        <v>0</v>
      </c>
      <c r="AO33" s="713">
        <v>0</v>
      </c>
      <c r="AP33" s="713">
        <v>0</v>
      </c>
      <c r="AQ33" s="713">
        <f t="shared" si="17"/>
        <v>0</v>
      </c>
      <c r="AR33" s="713">
        <f t="shared" si="18"/>
        <v>0</v>
      </c>
      <c r="AS33" s="756">
        <f t="shared" si="19"/>
        <v>0</v>
      </c>
      <c r="AT33" s="471">
        <f>I33+AH33</f>
        <v>817267</v>
      </c>
      <c r="AU33" s="461">
        <f>J33+W33</f>
        <v>606282</v>
      </c>
      <c r="AV33" s="461">
        <f t="shared" si="36"/>
        <v>0</v>
      </c>
      <c r="AW33" s="461">
        <f t="shared" si="37"/>
        <v>204923</v>
      </c>
      <c r="AX33" s="461">
        <f t="shared" si="37"/>
        <v>6062</v>
      </c>
      <c r="AY33" s="461">
        <f>N33+AG33</f>
        <v>0</v>
      </c>
      <c r="AZ33" s="462">
        <f>O33+AS33</f>
        <v>1.75</v>
      </c>
      <c r="BA33" s="462">
        <f t="shared" si="38"/>
        <v>1.75</v>
      </c>
      <c r="BB33" s="464">
        <f t="shared" si="38"/>
        <v>0</v>
      </c>
    </row>
    <row r="34" spans="1:54" ht="14.1" customHeight="1" x14ac:dyDescent="0.2">
      <c r="A34" s="67">
        <v>6</v>
      </c>
      <c r="B34" s="64">
        <v>2407</v>
      </c>
      <c r="C34" s="65">
        <v>600079520</v>
      </c>
      <c r="D34" s="64">
        <v>72741465</v>
      </c>
      <c r="E34" s="66" t="s">
        <v>563</v>
      </c>
      <c r="F34" s="67">
        <v>3141</v>
      </c>
      <c r="G34" s="66" t="s">
        <v>310</v>
      </c>
      <c r="H34" s="68" t="s">
        <v>277</v>
      </c>
      <c r="I34" s="463">
        <v>1834423</v>
      </c>
      <c r="J34" s="668">
        <v>1353480</v>
      </c>
      <c r="K34" s="668">
        <v>0</v>
      </c>
      <c r="L34" s="458">
        <v>457476</v>
      </c>
      <c r="M34" s="458">
        <v>13535</v>
      </c>
      <c r="N34" s="668">
        <v>9932</v>
      </c>
      <c r="O34" s="459">
        <v>4.3499999999999996</v>
      </c>
      <c r="P34" s="460">
        <v>0</v>
      </c>
      <c r="Q34" s="624">
        <v>4.3499999999999996</v>
      </c>
      <c r="R34" s="731">
        <f t="shared" si="9"/>
        <v>0</v>
      </c>
      <c r="S34" s="690">
        <v>0</v>
      </c>
      <c r="T34" s="690">
        <v>0</v>
      </c>
      <c r="U34" s="690">
        <v>0</v>
      </c>
      <c r="V34" s="690">
        <v>0</v>
      </c>
      <c r="W34" s="690">
        <f t="shared" si="10"/>
        <v>0</v>
      </c>
      <c r="X34" s="690">
        <v>0</v>
      </c>
      <c r="Y34" s="690">
        <v>0</v>
      </c>
      <c r="Z34" s="690">
        <v>0</v>
      </c>
      <c r="AA34" s="690">
        <f t="shared" si="11"/>
        <v>0</v>
      </c>
      <c r="AB34" s="690">
        <f t="shared" si="12"/>
        <v>0</v>
      </c>
      <c r="AC34" s="714">
        <f t="shared" si="13"/>
        <v>0</v>
      </c>
      <c r="AD34" s="714">
        <f t="shared" si="14"/>
        <v>0</v>
      </c>
      <c r="AE34" s="690">
        <v>0</v>
      </c>
      <c r="AF34" s="690">
        <v>0</v>
      </c>
      <c r="AG34" s="690">
        <f t="shared" si="15"/>
        <v>0</v>
      </c>
      <c r="AH34" s="690">
        <f t="shared" si="16"/>
        <v>0</v>
      </c>
      <c r="AI34" s="716">
        <v>0</v>
      </c>
      <c r="AJ34" s="713">
        <v>0</v>
      </c>
      <c r="AK34" s="713">
        <v>0</v>
      </c>
      <c r="AL34" s="713">
        <v>0</v>
      </c>
      <c r="AM34" s="713">
        <v>0</v>
      </c>
      <c r="AN34" s="713">
        <v>0</v>
      </c>
      <c r="AO34" s="713">
        <v>0</v>
      </c>
      <c r="AP34" s="713">
        <v>0</v>
      </c>
      <c r="AQ34" s="713">
        <f t="shared" si="17"/>
        <v>0</v>
      </c>
      <c r="AR34" s="713">
        <f t="shared" si="18"/>
        <v>0</v>
      </c>
      <c r="AS34" s="756">
        <f t="shared" si="19"/>
        <v>0</v>
      </c>
      <c r="AT34" s="471">
        <f>I34+AH34</f>
        <v>1834423</v>
      </c>
      <c r="AU34" s="461">
        <f>J34+W34</f>
        <v>1353480</v>
      </c>
      <c r="AV34" s="461">
        <f t="shared" si="36"/>
        <v>0</v>
      </c>
      <c r="AW34" s="461">
        <f t="shared" si="37"/>
        <v>457476</v>
      </c>
      <c r="AX34" s="461">
        <f t="shared" si="37"/>
        <v>13535</v>
      </c>
      <c r="AY34" s="461">
        <f>N34+AG34</f>
        <v>9932</v>
      </c>
      <c r="AZ34" s="462">
        <f>O34+AS34</f>
        <v>4.3499999999999996</v>
      </c>
      <c r="BA34" s="462">
        <f t="shared" si="38"/>
        <v>0</v>
      </c>
      <c r="BB34" s="464">
        <f t="shared" si="38"/>
        <v>4.3499999999999996</v>
      </c>
    </row>
    <row r="35" spans="1:54" ht="14.1" customHeight="1" x14ac:dyDescent="0.2">
      <c r="A35" s="73">
        <v>6</v>
      </c>
      <c r="B35" s="70">
        <v>2407</v>
      </c>
      <c r="C35" s="71">
        <v>600079520</v>
      </c>
      <c r="D35" s="70">
        <v>72741465</v>
      </c>
      <c r="E35" s="72" t="s">
        <v>564</v>
      </c>
      <c r="F35" s="73"/>
      <c r="G35" s="72"/>
      <c r="H35" s="74"/>
      <c r="I35" s="647">
        <v>17374865</v>
      </c>
      <c r="J35" s="75">
        <v>12825322</v>
      </c>
      <c r="K35" s="75">
        <v>0</v>
      </c>
      <c r="L35" s="75">
        <v>4334958</v>
      </c>
      <c r="M35" s="75">
        <v>128253</v>
      </c>
      <c r="N35" s="75">
        <v>86332</v>
      </c>
      <c r="O35" s="76">
        <v>28.111600000000003</v>
      </c>
      <c r="P35" s="76">
        <v>19.201599999999999</v>
      </c>
      <c r="Q35" s="77">
        <v>8.91</v>
      </c>
      <c r="R35" s="664">
        <f t="shared" ref="R35:BB35" si="39">SUM(R32:R34)</f>
        <v>0</v>
      </c>
      <c r="S35" s="664">
        <f t="shared" si="39"/>
        <v>0</v>
      </c>
      <c r="T35" s="664">
        <f t="shared" si="39"/>
        <v>0</v>
      </c>
      <c r="U35" s="664">
        <f t="shared" si="39"/>
        <v>0</v>
      </c>
      <c r="V35" s="664">
        <f t="shared" si="39"/>
        <v>0</v>
      </c>
      <c r="W35" s="664">
        <f t="shared" si="39"/>
        <v>0</v>
      </c>
      <c r="X35" s="664">
        <f t="shared" si="39"/>
        <v>0</v>
      </c>
      <c r="Y35" s="664">
        <f t="shared" si="39"/>
        <v>0</v>
      </c>
      <c r="Z35" s="664">
        <f t="shared" si="39"/>
        <v>0</v>
      </c>
      <c r="AA35" s="664">
        <f t="shared" si="39"/>
        <v>0</v>
      </c>
      <c r="AB35" s="664">
        <f t="shared" si="39"/>
        <v>0</v>
      </c>
      <c r="AC35" s="664">
        <f t="shared" si="39"/>
        <v>0</v>
      </c>
      <c r="AD35" s="664">
        <f t="shared" si="39"/>
        <v>0</v>
      </c>
      <c r="AE35" s="664">
        <f t="shared" si="39"/>
        <v>0</v>
      </c>
      <c r="AF35" s="664">
        <f t="shared" si="39"/>
        <v>0</v>
      </c>
      <c r="AG35" s="664">
        <f t="shared" si="39"/>
        <v>0</v>
      </c>
      <c r="AH35" s="664">
        <f t="shared" si="39"/>
        <v>0</v>
      </c>
      <c r="AI35" s="732">
        <f t="shared" si="39"/>
        <v>0</v>
      </c>
      <c r="AJ35" s="732">
        <f t="shared" si="39"/>
        <v>0</v>
      </c>
      <c r="AK35" s="732">
        <f t="shared" si="39"/>
        <v>0</v>
      </c>
      <c r="AL35" s="732">
        <f t="shared" si="39"/>
        <v>0</v>
      </c>
      <c r="AM35" s="732">
        <f t="shared" si="39"/>
        <v>0</v>
      </c>
      <c r="AN35" s="732">
        <f t="shared" si="39"/>
        <v>0</v>
      </c>
      <c r="AO35" s="732">
        <f t="shared" si="39"/>
        <v>0</v>
      </c>
      <c r="AP35" s="732">
        <f t="shared" si="39"/>
        <v>0</v>
      </c>
      <c r="AQ35" s="732">
        <f t="shared" si="39"/>
        <v>0</v>
      </c>
      <c r="AR35" s="732">
        <f t="shared" si="39"/>
        <v>0</v>
      </c>
      <c r="AS35" s="759">
        <f t="shared" si="39"/>
        <v>0</v>
      </c>
      <c r="AT35" s="647">
        <f t="shared" si="39"/>
        <v>17374865</v>
      </c>
      <c r="AU35" s="75">
        <f t="shared" si="39"/>
        <v>12825322</v>
      </c>
      <c r="AV35" s="75">
        <f t="shared" si="39"/>
        <v>0</v>
      </c>
      <c r="AW35" s="75">
        <f t="shared" si="39"/>
        <v>4334958</v>
      </c>
      <c r="AX35" s="75">
        <f t="shared" si="39"/>
        <v>128253</v>
      </c>
      <c r="AY35" s="75">
        <f t="shared" si="39"/>
        <v>86332</v>
      </c>
      <c r="AZ35" s="76">
        <f t="shared" si="39"/>
        <v>28.111600000000003</v>
      </c>
      <c r="BA35" s="76">
        <f t="shared" si="39"/>
        <v>19.201599999999999</v>
      </c>
      <c r="BB35" s="77">
        <f t="shared" si="39"/>
        <v>8.91</v>
      </c>
    </row>
    <row r="36" spans="1:54" ht="14.1" customHeight="1" x14ac:dyDescent="0.2">
      <c r="A36" s="67">
        <v>7</v>
      </c>
      <c r="B36" s="64">
        <v>2422</v>
      </c>
      <c r="C36" s="65">
        <v>600079082</v>
      </c>
      <c r="D36" s="64">
        <v>72742585</v>
      </c>
      <c r="E36" s="66" t="s">
        <v>565</v>
      </c>
      <c r="F36" s="67">
        <v>3111</v>
      </c>
      <c r="G36" s="66" t="s">
        <v>306</v>
      </c>
      <c r="H36" s="68" t="s">
        <v>276</v>
      </c>
      <c r="I36" s="463">
        <v>9147391</v>
      </c>
      <c r="J36" s="16">
        <v>6692414</v>
      </c>
      <c r="K36" s="16">
        <v>61000</v>
      </c>
      <c r="L36" s="458">
        <v>2282654</v>
      </c>
      <c r="M36" s="458">
        <v>66923</v>
      </c>
      <c r="N36" s="16">
        <v>44400</v>
      </c>
      <c r="O36" s="13">
        <v>13.6988</v>
      </c>
      <c r="P36" s="13">
        <v>10.838800000000001</v>
      </c>
      <c r="Q36" s="17">
        <v>2.8600000000000003</v>
      </c>
      <c r="R36" s="731">
        <f t="shared" si="9"/>
        <v>31000</v>
      </c>
      <c r="S36" s="690">
        <v>0</v>
      </c>
      <c r="T36" s="690">
        <v>0</v>
      </c>
      <c r="U36" s="690">
        <v>0</v>
      </c>
      <c r="V36" s="690">
        <v>0</v>
      </c>
      <c r="W36" s="690">
        <f t="shared" si="10"/>
        <v>31000</v>
      </c>
      <c r="X36" s="690">
        <v>-31000</v>
      </c>
      <c r="Y36" s="690">
        <v>0</v>
      </c>
      <c r="Z36" s="690">
        <v>0</v>
      </c>
      <c r="AA36" s="690">
        <f t="shared" si="11"/>
        <v>-31000</v>
      </c>
      <c r="AB36" s="690">
        <f t="shared" si="12"/>
        <v>0</v>
      </c>
      <c r="AC36" s="714">
        <f t="shared" si="13"/>
        <v>0</v>
      </c>
      <c r="AD36" s="714">
        <f t="shared" si="14"/>
        <v>310</v>
      </c>
      <c r="AE36" s="690">
        <v>0</v>
      </c>
      <c r="AF36" s="690">
        <v>0</v>
      </c>
      <c r="AG36" s="690">
        <f t="shared" si="15"/>
        <v>0</v>
      </c>
      <c r="AH36" s="690">
        <f t="shared" si="16"/>
        <v>310</v>
      </c>
      <c r="AI36" s="716">
        <v>0</v>
      </c>
      <c r="AJ36" s="713">
        <v>0.11</v>
      </c>
      <c r="AK36" s="713">
        <v>0</v>
      </c>
      <c r="AL36" s="713">
        <v>0</v>
      </c>
      <c r="AM36" s="713">
        <v>0</v>
      </c>
      <c r="AN36" s="713">
        <v>0</v>
      </c>
      <c r="AO36" s="713">
        <v>0</v>
      </c>
      <c r="AP36" s="713">
        <v>0</v>
      </c>
      <c r="AQ36" s="713">
        <f t="shared" si="17"/>
        <v>0</v>
      </c>
      <c r="AR36" s="713">
        <f t="shared" si="18"/>
        <v>0.11</v>
      </c>
      <c r="AS36" s="756">
        <f t="shared" si="19"/>
        <v>0.11</v>
      </c>
      <c r="AT36" s="471">
        <f>I36+AH36</f>
        <v>9147701</v>
      </c>
      <c r="AU36" s="461">
        <f>J36+W36</f>
        <v>6723414</v>
      </c>
      <c r="AV36" s="461">
        <f t="shared" ref="AV36:AV38" si="40">K36+AA36</f>
        <v>30000</v>
      </c>
      <c r="AW36" s="461">
        <f t="shared" ref="AW36:AX38" si="41">L36+AC36</f>
        <v>2282654</v>
      </c>
      <c r="AX36" s="461">
        <f t="shared" si="41"/>
        <v>67233</v>
      </c>
      <c r="AY36" s="461">
        <f>N36+AG36</f>
        <v>44400</v>
      </c>
      <c r="AZ36" s="462">
        <f>O36+AS36</f>
        <v>13.8088</v>
      </c>
      <c r="BA36" s="462">
        <f t="shared" ref="BA36:BB38" si="42">P36+AQ36</f>
        <v>10.838800000000001</v>
      </c>
      <c r="BB36" s="464">
        <f t="shared" si="42"/>
        <v>2.97</v>
      </c>
    </row>
    <row r="37" spans="1:54" ht="14.1" customHeight="1" x14ac:dyDescent="0.2">
      <c r="A37" s="67">
        <v>7</v>
      </c>
      <c r="B37" s="64">
        <v>2422</v>
      </c>
      <c r="C37" s="65">
        <v>600079082</v>
      </c>
      <c r="D37" s="64">
        <v>72742585</v>
      </c>
      <c r="E37" s="66" t="s">
        <v>565</v>
      </c>
      <c r="F37" s="67">
        <v>3111</v>
      </c>
      <c r="G37" s="78" t="s">
        <v>307</v>
      </c>
      <c r="H37" s="68" t="s">
        <v>277</v>
      </c>
      <c r="I37" s="463">
        <v>467010</v>
      </c>
      <c r="J37" s="458">
        <v>346447</v>
      </c>
      <c r="K37" s="458">
        <v>0</v>
      </c>
      <c r="L37" s="458">
        <v>117099</v>
      </c>
      <c r="M37" s="458">
        <v>3464</v>
      </c>
      <c r="N37" s="458">
        <v>0</v>
      </c>
      <c r="O37" s="459">
        <v>1</v>
      </c>
      <c r="P37" s="460">
        <v>1</v>
      </c>
      <c r="Q37" s="624">
        <v>0</v>
      </c>
      <c r="R37" s="731">
        <f t="shared" si="9"/>
        <v>0</v>
      </c>
      <c r="S37" s="690">
        <v>-28870</v>
      </c>
      <c r="T37" s="690">
        <v>0</v>
      </c>
      <c r="U37" s="690">
        <v>0</v>
      </c>
      <c r="V37" s="690">
        <v>0</v>
      </c>
      <c r="W37" s="690">
        <f t="shared" si="10"/>
        <v>-28870</v>
      </c>
      <c r="X37" s="690">
        <v>0</v>
      </c>
      <c r="Y37" s="690">
        <v>0</v>
      </c>
      <c r="Z37" s="690">
        <v>0</v>
      </c>
      <c r="AA37" s="690">
        <f t="shared" si="11"/>
        <v>0</v>
      </c>
      <c r="AB37" s="690">
        <f t="shared" si="12"/>
        <v>-28870</v>
      </c>
      <c r="AC37" s="714">
        <f t="shared" si="13"/>
        <v>-9758</v>
      </c>
      <c r="AD37" s="714">
        <f t="shared" si="14"/>
        <v>-289</v>
      </c>
      <c r="AE37" s="690">
        <v>0</v>
      </c>
      <c r="AF37" s="690">
        <v>0</v>
      </c>
      <c r="AG37" s="690">
        <f t="shared" si="15"/>
        <v>0</v>
      </c>
      <c r="AH37" s="690">
        <f t="shared" si="16"/>
        <v>-38917</v>
      </c>
      <c r="AI37" s="716">
        <v>0</v>
      </c>
      <c r="AJ37" s="713">
        <v>0</v>
      </c>
      <c r="AK37" s="713">
        <v>-0.08</v>
      </c>
      <c r="AL37" s="713">
        <v>0</v>
      </c>
      <c r="AM37" s="713">
        <v>0</v>
      </c>
      <c r="AN37" s="713">
        <v>0</v>
      </c>
      <c r="AO37" s="713">
        <v>0</v>
      </c>
      <c r="AP37" s="713">
        <v>0</v>
      </c>
      <c r="AQ37" s="713">
        <f t="shared" si="17"/>
        <v>-0.08</v>
      </c>
      <c r="AR37" s="713">
        <f t="shared" si="18"/>
        <v>0</v>
      </c>
      <c r="AS37" s="756">
        <f t="shared" si="19"/>
        <v>-0.08</v>
      </c>
      <c r="AT37" s="471">
        <f>I37+AH37</f>
        <v>428093</v>
      </c>
      <c r="AU37" s="461">
        <f>J37+W37</f>
        <v>317577</v>
      </c>
      <c r="AV37" s="461">
        <f t="shared" si="40"/>
        <v>0</v>
      </c>
      <c r="AW37" s="461">
        <f t="shared" si="41"/>
        <v>107341</v>
      </c>
      <c r="AX37" s="461">
        <f t="shared" si="41"/>
        <v>3175</v>
      </c>
      <c r="AY37" s="461">
        <f>N37+AG37</f>
        <v>0</v>
      </c>
      <c r="AZ37" s="462">
        <f>O37+AS37</f>
        <v>0.92</v>
      </c>
      <c r="BA37" s="462">
        <f t="shared" si="42"/>
        <v>0.92</v>
      </c>
      <c r="BB37" s="464">
        <f t="shared" si="42"/>
        <v>0</v>
      </c>
    </row>
    <row r="38" spans="1:54" ht="14.1" customHeight="1" x14ac:dyDescent="0.2">
      <c r="A38" s="67">
        <v>7</v>
      </c>
      <c r="B38" s="64">
        <v>2422</v>
      </c>
      <c r="C38" s="65">
        <v>600079082</v>
      </c>
      <c r="D38" s="64">
        <v>72742585</v>
      </c>
      <c r="E38" s="66" t="s">
        <v>565</v>
      </c>
      <c r="F38" s="67">
        <v>3141</v>
      </c>
      <c r="G38" s="66" t="s">
        <v>310</v>
      </c>
      <c r="H38" s="68" t="s">
        <v>277</v>
      </c>
      <c r="I38" s="463">
        <v>1127969</v>
      </c>
      <c r="J38" s="668">
        <v>828520</v>
      </c>
      <c r="K38" s="668">
        <v>4000</v>
      </c>
      <c r="L38" s="458">
        <v>281392</v>
      </c>
      <c r="M38" s="458">
        <v>8285</v>
      </c>
      <c r="N38" s="668">
        <v>5772</v>
      </c>
      <c r="O38" s="459">
        <v>2.68</v>
      </c>
      <c r="P38" s="460">
        <v>0</v>
      </c>
      <c r="Q38" s="624">
        <v>2.68</v>
      </c>
      <c r="R38" s="731">
        <f t="shared" si="9"/>
        <v>4000</v>
      </c>
      <c r="S38" s="690">
        <v>0</v>
      </c>
      <c r="T38" s="690">
        <v>0</v>
      </c>
      <c r="U38" s="690">
        <v>0</v>
      </c>
      <c r="V38" s="690">
        <v>0</v>
      </c>
      <c r="W38" s="690">
        <f t="shared" si="10"/>
        <v>4000</v>
      </c>
      <c r="X38" s="690">
        <v>-4000</v>
      </c>
      <c r="Y38" s="690">
        <v>0</v>
      </c>
      <c r="Z38" s="690">
        <v>0</v>
      </c>
      <c r="AA38" s="690">
        <f t="shared" si="11"/>
        <v>-4000</v>
      </c>
      <c r="AB38" s="690">
        <f t="shared" si="12"/>
        <v>0</v>
      </c>
      <c r="AC38" s="714">
        <f t="shared" si="13"/>
        <v>0</v>
      </c>
      <c r="AD38" s="714">
        <f t="shared" si="14"/>
        <v>40</v>
      </c>
      <c r="AE38" s="690">
        <v>0</v>
      </c>
      <c r="AF38" s="690">
        <v>0</v>
      </c>
      <c r="AG38" s="690">
        <f t="shared" si="15"/>
        <v>0</v>
      </c>
      <c r="AH38" s="690">
        <f t="shared" si="16"/>
        <v>40</v>
      </c>
      <c r="AI38" s="716">
        <v>0</v>
      </c>
      <c r="AJ38" s="713">
        <v>0</v>
      </c>
      <c r="AK38" s="713">
        <v>0</v>
      </c>
      <c r="AL38" s="713">
        <v>0</v>
      </c>
      <c r="AM38" s="713">
        <v>0</v>
      </c>
      <c r="AN38" s="713">
        <v>0</v>
      </c>
      <c r="AO38" s="713">
        <v>0</v>
      </c>
      <c r="AP38" s="713">
        <v>0</v>
      </c>
      <c r="AQ38" s="713">
        <f t="shared" si="17"/>
        <v>0</v>
      </c>
      <c r="AR38" s="713">
        <f t="shared" si="18"/>
        <v>0</v>
      </c>
      <c r="AS38" s="756">
        <f t="shared" si="19"/>
        <v>0</v>
      </c>
      <c r="AT38" s="471">
        <f>I38+AH38</f>
        <v>1128009</v>
      </c>
      <c r="AU38" s="461">
        <f>J38+W38</f>
        <v>832520</v>
      </c>
      <c r="AV38" s="461">
        <f t="shared" si="40"/>
        <v>0</v>
      </c>
      <c r="AW38" s="461">
        <f t="shared" si="41"/>
        <v>281392</v>
      </c>
      <c r="AX38" s="461">
        <f t="shared" si="41"/>
        <v>8325</v>
      </c>
      <c r="AY38" s="461">
        <f>N38+AG38</f>
        <v>5772</v>
      </c>
      <c r="AZ38" s="462">
        <f>O38+AS38</f>
        <v>2.68</v>
      </c>
      <c r="BA38" s="462">
        <f t="shared" si="42"/>
        <v>0</v>
      </c>
      <c r="BB38" s="464">
        <f t="shared" si="42"/>
        <v>2.68</v>
      </c>
    </row>
    <row r="39" spans="1:54" ht="14.1" customHeight="1" x14ac:dyDescent="0.2">
      <c r="A39" s="73">
        <v>7</v>
      </c>
      <c r="B39" s="70">
        <v>2422</v>
      </c>
      <c r="C39" s="71">
        <v>600079082</v>
      </c>
      <c r="D39" s="70">
        <v>72742585</v>
      </c>
      <c r="E39" s="72" t="s">
        <v>566</v>
      </c>
      <c r="F39" s="73"/>
      <c r="G39" s="72"/>
      <c r="H39" s="74"/>
      <c r="I39" s="647">
        <v>10742370</v>
      </c>
      <c r="J39" s="75">
        <v>7867381</v>
      </c>
      <c r="K39" s="75">
        <v>65000</v>
      </c>
      <c r="L39" s="75">
        <v>2681145</v>
      </c>
      <c r="M39" s="75">
        <v>78672</v>
      </c>
      <c r="N39" s="75">
        <v>50172</v>
      </c>
      <c r="O39" s="76">
        <v>17.378800000000002</v>
      </c>
      <c r="P39" s="76">
        <v>11.838800000000001</v>
      </c>
      <c r="Q39" s="77">
        <v>5.5400000000000009</v>
      </c>
      <c r="R39" s="664">
        <f t="shared" ref="R39:BB39" si="43">SUM(R36:R38)</f>
        <v>35000</v>
      </c>
      <c r="S39" s="664">
        <f t="shared" si="43"/>
        <v>-28870</v>
      </c>
      <c r="T39" s="664">
        <f t="shared" si="43"/>
        <v>0</v>
      </c>
      <c r="U39" s="664">
        <f t="shared" si="43"/>
        <v>0</v>
      </c>
      <c r="V39" s="664">
        <f t="shared" si="43"/>
        <v>0</v>
      </c>
      <c r="W39" s="664">
        <f t="shared" si="43"/>
        <v>6130</v>
      </c>
      <c r="X39" s="664">
        <f t="shared" si="43"/>
        <v>-35000</v>
      </c>
      <c r="Y39" s="664">
        <f t="shared" si="43"/>
        <v>0</v>
      </c>
      <c r="Z39" s="664">
        <f t="shared" si="43"/>
        <v>0</v>
      </c>
      <c r="AA39" s="664">
        <f t="shared" si="43"/>
        <v>-35000</v>
      </c>
      <c r="AB39" s="664">
        <f t="shared" si="43"/>
        <v>-28870</v>
      </c>
      <c r="AC39" s="664">
        <f t="shared" si="43"/>
        <v>-9758</v>
      </c>
      <c r="AD39" s="664">
        <f t="shared" si="43"/>
        <v>61</v>
      </c>
      <c r="AE39" s="664">
        <f t="shared" si="43"/>
        <v>0</v>
      </c>
      <c r="AF39" s="664">
        <f t="shared" si="43"/>
        <v>0</v>
      </c>
      <c r="AG39" s="664">
        <f t="shared" si="43"/>
        <v>0</v>
      </c>
      <c r="AH39" s="664">
        <f t="shared" si="43"/>
        <v>-38567</v>
      </c>
      <c r="AI39" s="732">
        <f t="shared" si="43"/>
        <v>0</v>
      </c>
      <c r="AJ39" s="732">
        <f t="shared" si="43"/>
        <v>0.11</v>
      </c>
      <c r="AK39" s="732">
        <f t="shared" si="43"/>
        <v>-0.08</v>
      </c>
      <c r="AL39" s="732">
        <f t="shared" si="43"/>
        <v>0</v>
      </c>
      <c r="AM39" s="732">
        <f t="shared" si="43"/>
        <v>0</v>
      </c>
      <c r="AN39" s="732">
        <f t="shared" si="43"/>
        <v>0</v>
      </c>
      <c r="AO39" s="732">
        <f t="shared" si="43"/>
        <v>0</v>
      </c>
      <c r="AP39" s="732">
        <f t="shared" si="43"/>
        <v>0</v>
      </c>
      <c r="AQ39" s="732">
        <f t="shared" si="43"/>
        <v>-0.08</v>
      </c>
      <c r="AR39" s="732">
        <f t="shared" si="43"/>
        <v>0.11</v>
      </c>
      <c r="AS39" s="759">
        <f t="shared" si="43"/>
        <v>0.03</v>
      </c>
      <c r="AT39" s="647">
        <f t="shared" si="43"/>
        <v>10703803</v>
      </c>
      <c r="AU39" s="75">
        <f t="shared" si="43"/>
        <v>7873511</v>
      </c>
      <c r="AV39" s="75">
        <f t="shared" si="43"/>
        <v>30000</v>
      </c>
      <c r="AW39" s="75">
        <f t="shared" si="43"/>
        <v>2671387</v>
      </c>
      <c r="AX39" s="75">
        <f t="shared" si="43"/>
        <v>78733</v>
      </c>
      <c r="AY39" s="75">
        <f t="shared" si="43"/>
        <v>50172</v>
      </c>
      <c r="AZ39" s="76">
        <f t="shared" si="43"/>
        <v>17.408799999999999</v>
      </c>
      <c r="BA39" s="76">
        <f t="shared" si="43"/>
        <v>11.758800000000001</v>
      </c>
      <c r="BB39" s="77">
        <f t="shared" si="43"/>
        <v>5.65</v>
      </c>
    </row>
    <row r="40" spans="1:54" ht="14.1" customHeight="1" x14ac:dyDescent="0.2">
      <c r="A40" s="67">
        <v>8</v>
      </c>
      <c r="B40" s="64">
        <v>2427</v>
      </c>
      <c r="C40" s="65">
        <v>600079091</v>
      </c>
      <c r="D40" s="64">
        <v>72741627</v>
      </c>
      <c r="E40" s="66" t="s">
        <v>567</v>
      </c>
      <c r="F40" s="67">
        <v>3111</v>
      </c>
      <c r="G40" s="66" t="s">
        <v>306</v>
      </c>
      <c r="H40" s="68" t="s">
        <v>276</v>
      </c>
      <c r="I40" s="463">
        <v>5459027</v>
      </c>
      <c r="J40" s="16">
        <v>4029842</v>
      </c>
      <c r="K40" s="16">
        <v>0</v>
      </c>
      <c r="L40" s="458">
        <v>1362087</v>
      </c>
      <c r="M40" s="458">
        <v>40298</v>
      </c>
      <c r="N40" s="16">
        <v>26800</v>
      </c>
      <c r="O40" s="13">
        <v>8.0417999999999985</v>
      </c>
      <c r="P40" s="13">
        <v>6.2417999999999996</v>
      </c>
      <c r="Q40" s="17">
        <v>1.7999999999999998</v>
      </c>
      <c r="R40" s="731">
        <f t="shared" si="9"/>
        <v>0</v>
      </c>
      <c r="S40" s="690">
        <v>0</v>
      </c>
      <c r="T40" s="690">
        <v>0</v>
      </c>
      <c r="U40" s="690">
        <v>0</v>
      </c>
      <c r="V40" s="690">
        <v>0</v>
      </c>
      <c r="W40" s="690">
        <f t="shared" si="10"/>
        <v>0</v>
      </c>
      <c r="X40" s="690">
        <v>0</v>
      </c>
      <c r="Y40" s="690">
        <v>0</v>
      </c>
      <c r="Z40" s="690">
        <v>0</v>
      </c>
      <c r="AA40" s="690">
        <f t="shared" si="11"/>
        <v>0</v>
      </c>
      <c r="AB40" s="690">
        <f t="shared" si="12"/>
        <v>0</v>
      </c>
      <c r="AC40" s="714">
        <f t="shared" si="13"/>
        <v>0</v>
      </c>
      <c r="AD40" s="714">
        <f t="shared" si="14"/>
        <v>0</v>
      </c>
      <c r="AE40" s="690">
        <v>0</v>
      </c>
      <c r="AF40" s="690">
        <v>0</v>
      </c>
      <c r="AG40" s="690">
        <f t="shared" si="15"/>
        <v>0</v>
      </c>
      <c r="AH40" s="690">
        <f t="shared" si="16"/>
        <v>0</v>
      </c>
      <c r="AI40" s="716">
        <v>0</v>
      </c>
      <c r="AJ40" s="713">
        <v>0</v>
      </c>
      <c r="AK40" s="713">
        <v>0</v>
      </c>
      <c r="AL40" s="713">
        <v>0</v>
      </c>
      <c r="AM40" s="713">
        <v>0</v>
      </c>
      <c r="AN40" s="713">
        <v>0</v>
      </c>
      <c r="AO40" s="713">
        <v>0</v>
      </c>
      <c r="AP40" s="713">
        <v>0</v>
      </c>
      <c r="AQ40" s="713">
        <f t="shared" si="17"/>
        <v>0</v>
      </c>
      <c r="AR40" s="713">
        <f t="shared" si="18"/>
        <v>0</v>
      </c>
      <c r="AS40" s="756">
        <f t="shared" si="19"/>
        <v>0</v>
      </c>
      <c r="AT40" s="471">
        <f>I40+AH40</f>
        <v>5459027</v>
      </c>
      <c r="AU40" s="461">
        <f>J40+W40</f>
        <v>4029842</v>
      </c>
      <c r="AV40" s="461">
        <f t="shared" ref="AV40:AV41" si="44">K40+AA40</f>
        <v>0</v>
      </c>
      <c r="AW40" s="461">
        <f>L40+AC40</f>
        <v>1362087</v>
      </c>
      <c r="AX40" s="461">
        <f>M40+AD40</f>
        <v>40298</v>
      </c>
      <c r="AY40" s="461">
        <f>N40+AG40</f>
        <v>26800</v>
      </c>
      <c r="AZ40" s="462">
        <f>O40+AS40</f>
        <v>8.0417999999999985</v>
      </c>
      <c r="BA40" s="462">
        <f>P40+AQ40</f>
        <v>6.2417999999999996</v>
      </c>
      <c r="BB40" s="464">
        <f>Q40+AR40</f>
        <v>1.7999999999999998</v>
      </c>
    </row>
    <row r="41" spans="1:54" ht="14.1" customHeight="1" x14ac:dyDescent="0.2">
      <c r="A41" s="67">
        <v>8</v>
      </c>
      <c r="B41" s="64">
        <v>2427</v>
      </c>
      <c r="C41" s="65">
        <v>600079091</v>
      </c>
      <c r="D41" s="64">
        <v>72741627</v>
      </c>
      <c r="E41" s="66" t="s">
        <v>567</v>
      </c>
      <c r="F41" s="67">
        <v>3141</v>
      </c>
      <c r="G41" s="66" t="s">
        <v>310</v>
      </c>
      <c r="H41" s="68" t="s">
        <v>277</v>
      </c>
      <c r="I41" s="463">
        <v>317526</v>
      </c>
      <c r="J41" s="668">
        <v>233863</v>
      </c>
      <c r="K41" s="668">
        <v>0</v>
      </c>
      <c r="L41" s="458">
        <v>79046</v>
      </c>
      <c r="M41" s="458">
        <v>2339</v>
      </c>
      <c r="N41" s="668">
        <v>2278</v>
      </c>
      <c r="O41" s="459">
        <v>0.75</v>
      </c>
      <c r="P41" s="460">
        <v>0</v>
      </c>
      <c r="Q41" s="624">
        <v>0.75</v>
      </c>
      <c r="R41" s="731">
        <f t="shared" si="9"/>
        <v>0</v>
      </c>
      <c r="S41" s="690">
        <v>0</v>
      </c>
      <c r="T41" s="690">
        <v>0</v>
      </c>
      <c r="U41" s="690">
        <v>0</v>
      </c>
      <c r="V41" s="690">
        <v>0</v>
      </c>
      <c r="W41" s="690">
        <f t="shared" si="10"/>
        <v>0</v>
      </c>
      <c r="X41" s="690">
        <v>0</v>
      </c>
      <c r="Y41" s="690">
        <v>0</v>
      </c>
      <c r="Z41" s="690">
        <v>0</v>
      </c>
      <c r="AA41" s="690">
        <f t="shared" si="11"/>
        <v>0</v>
      </c>
      <c r="AB41" s="690">
        <f t="shared" si="12"/>
        <v>0</v>
      </c>
      <c r="AC41" s="714">
        <f t="shared" si="13"/>
        <v>0</v>
      </c>
      <c r="AD41" s="714">
        <f t="shared" si="14"/>
        <v>0</v>
      </c>
      <c r="AE41" s="690">
        <v>0</v>
      </c>
      <c r="AF41" s="690">
        <v>0</v>
      </c>
      <c r="AG41" s="690">
        <f t="shared" si="15"/>
        <v>0</v>
      </c>
      <c r="AH41" s="690">
        <f t="shared" si="16"/>
        <v>0</v>
      </c>
      <c r="AI41" s="716">
        <v>0</v>
      </c>
      <c r="AJ41" s="713">
        <v>0</v>
      </c>
      <c r="AK41" s="713">
        <v>0</v>
      </c>
      <c r="AL41" s="713">
        <v>0</v>
      </c>
      <c r="AM41" s="713">
        <v>0</v>
      </c>
      <c r="AN41" s="713">
        <v>0</v>
      </c>
      <c r="AO41" s="713">
        <v>0</v>
      </c>
      <c r="AP41" s="713">
        <v>0</v>
      </c>
      <c r="AQ41" s="713">
        <f t="shared" si="17"/>
        <v>0</v>
      </c>
      <c r="AR41" s="713">
        <f t="shared" si="18"/>
        <v>0</v>
      </c>
      <c r="AS41" s="756">
        <f t="shared" si="19"/>
        <v>0</v>
      </c>
      <c r="AT41" s="471">
        <f>I41+AH41</f>
        <v>317526</v>
      </c>
      <c r="AU41" s="461">
        <f>J41+W41</f>
        <v>233863</v>
      </c>
      <c r="AV41" s="461">
        <f t="shared" si="44"/>
        <v>0</v>
      </c>
      <c r="AW41" s="461">
        <f>L41+AC41</f>
        <v>79046</v>
      </c>
      <c r="AX41" s="461">
        <f>M41+AD41</f>
        <v>2339</v>
      </c>
      <c r="AY41" s="461">
        <f>N41+AG41</f>
        <v>2278</v>
      </c>
      <c r="AZ41" s="462">
        <f>O41+AS41</f>
        <v>0.75</v>
      </c>
      <c r="BA41" s="462">
        <f>P41+AQ41</f>
        <v>0</v>
      </c>
      <c r="BB41" s="464">
        <f>Q41+AR41</f>
        <v>0.75</v>
      </c>
    </row>
    <row r="42" spans="1:54" ht="14.1" customHeight="1" x14ac:dyDescent="0.2">
      <c r="A42" s="73">
        <v>8</v>
      </c>
      <c r="B42" s="70">
        <v>2427</v>
      </c>
      <c r="C42" s="71">
        <v>600079091</v>
      </c>
      <c r="D42" s="70">
        <v>72741627</v>
      </c>
      <c r="E42" s="72" t="s">
        <v>568</v>
      </c>
      <c r="F42" s="73"/>
      <c r="G42" s="72"/>
      <c r="H42" s="74"/>
      <c r="I42" s="647">
        <v>5776553</v>
      </c>
      <c r="J42" s="75">
        <v>4263705</v>
      </c>
      <c r="K42" s="75">
        <v>0</v>
      </c>
      <c r="L42" s="75">
        <v>1441133</v>
      </c>
      <c r="M42" s="75">
        <v>42637</v>
      </c>
      <c r="N42" s="75">
        <v>29078</v>
      </c>
      <c r="O42" s="76">
        <v>8.7917999999999985</v>
      </c>
      <c r="P42" s="76">
        <v>6.2417999999999996</v>
      </c>
      <c r="Q42" s="77">
        <v>2.5499999999999998</v>
      </c>
      <c r="R42" s="664">
        <f t="shared" ref="R42:BB42" si="45">SUM(R40:R41)</f>
        <v>0</v>
      </c>
      <c r="S42" s="664">
        <f t="shared" si="45"/>
        <v>0</v>
      </c>
      <c r="T42" s="664">
        <f t="shared" si="45"/>
        <v>0</v>
      </c>
      <c r="U42" s="664">
        <f t="shared" si="45"/>
        <v>0</v>
      </c>
      <c r="V42" s="664">
        <f t="shared" si="45"/>
        <v>0</v>
      </c>
      <c r="W42" s="664">
        <f t="shared" si="45"/>
        <v>0</v>
      </c>
      <c r="X42" s="664">
        <f t="shared" si="45"/>
        <v>0</v>
      </c>
      <c r="Y42" s="664">
        <f t="shared" si="45"/>
        <v>0</v>
      </c>
      <c r="Z42" s="664">
        <f t="shared" si="45"/>
        <v>0</v>
      </c>
      <c r="AA42" s="664">
        <f t="shared" si="45"/>
        <v>0</v>
      </c>
      <c r="AB42" s="664">
        <f t="shared" si="45"/>
        <v>0</v>
      </c>
      <c r="AC42" s="664">
        <f t="shared" si="45"/>
        <v>0</v>
      </c>
      <c r="AD42" s="664">
        <f t="shared" si="45"/>
        <v>0</v>
      </c>
      <c r="AE42" s="664">
        <f t="shared" si="45"/>
        <v>0</v>
      </c>
      <c r="AF42" s="664">
        <f t="shared" si="45"/>
        <v>0</v>
      </c>
      <c r="AG42" s="664">
        <f t="shared" si="45"/>
        <v>0</v>
      </c>
      <c r="AH42" s="664">
        <f t="shared" si="45"/>
        <v>0</v>
      </c>
      <c r="AI42" s="732">
        <f t="shared" si="45"/>
        <v>0</v>
      </c>
      <c r="AJ42" s="732">
        <f t="shared" si="45"/>
        <v>0</v>
      </c>
      <c r="AK42" s="732">
        <f t="shared" si="45"/>
        <v>0</v>
      </c>
      <c r="AL42" s="732">
        <f t="shared" si="45"/>
        <v>0</v>
      </c>
      <c r="AM42" s="732">
        <f t="shared" si="45"/>
        <v>0</v>
      </c>
      <c r="AN42" s="732">
        <f t="shared" si="45"/>
        <v>0</v>
      </c>
      <c r="AO42" s="732">
        <f t="shared" si="45"/>
        <v>0</v>
      </c>
      <c r="AP42" s="732">
        <f t="shared" si="45"/>
        <v>0</v>
      </c>
      <c r="AQ42" s="732">
        <f t="shared" si="45"/>
        <v>0</v>
      </c>
      <c r="AR42" s="732">
        <f t="shared" si="45"/>
        <v>0</v>
      </c>
      <c r="AS42" s="759">
        <f t="shared" si="45"/>
        <v>0</v>
      </c>
      <c r="AT42" s="647">
        <f t="shared" si="45"/>
        <v>5776553</v>
      </c>
      <c r="AU42" s="75">
        <f t="shared" si="45"/>
        <v>4263705</v>
      </c>
      <c r="AV42" s="75">
        <f t="shared" si="45"/>
        <v>0</v>
      </c>
      <c r="AW42" s="75">
        <f t="shared" si="45"/>
        <v>1441133</v>
      </c>
      <c r="AX42" s="75">
        <f t="shared" si="45"/>
        <v>42637</v>
      </c>
      <c r="AY42" s="75">
        <f t="shared" si="45"/>
        <v>29078</v>
      </c>
      <c r="AZ42" s="76">
        <f t="shared" si="45"/>
        <v>8.7917999999999985</v>
      </c>
      <c r="BA42" s="76">
        <f t="shared" si="45"/>
        <v>6.2417999999999996</v>
      </c>
      <c r="BB42" s="77">
        <f t="shared" si="45"/>
        <v>2.5499999999999998</v>
      </c>
    </row>
    <row r="43" spans="1:54" ht="14.1" customHeight="1" x14ac:dyDescent="0.2">
      <c r="A43" s="67">
        <v>9</v>
      </c>
      <c r="B43" s="64">
        <v>2327</v>
      </c>
      <c r="C43" s="65">
        <v>691002606</v>
      </c>
      <c r="D43" s="64">
        <v>72076950</v>
      </c>
      <c r="E43" s="66" t="s">
        <v>569</v>
      </c>
      <c r="F43" s="67">
        <v>3111</v>
      </c>
      <c r="G43" s="66" t="s">
        <v>306</v>
      </c>
      <c r="H43" s="68" t="s">
        <v>276</v>
      </c>
      <c r="I43" s="463">
        <v>9407067</v>
      </c>
      <c r="J43" s="16">
        <v>6945302</v>
      </c>
      <c r="K43" s="16">
        <v>0</v>
      </c>
      <c r="L43" s="458">
        <v>2347512</v>
      </c>
      <c r="M43" s="458">
        <v>69453</v>
      </c>
      <c r="N43" s="16">
        <v>44800</v>
      </c>
      <c r="O43" s="13">
        <v>14.1996</v>
      </c>
      <c r="P43" s="13">
        <v>11.2096</v>
      </c>
      <c r="Q43" s="17">
        <v>2.99</v>
      </c>
      <c r="R43" s="731">
        <f t="shared" si="9"/>
        <v>0</v>
      </c>
      <c r="S43" s="690">
        <v>0</v>
      </c>
      <c r="T43" s="690">
        <v>0</v>
      </c>
      <c r="U43" s="690">
        <v>0</v>
      </c>
      <c r="V43" s="690">
        <v>0</v>
      </c>
      <c r="W43" s="690">
        <f t="shared" si="10"/>
        <v>0</v>
      </c>
      <c r="X43" s="690">
        <v>0</v>
      </c>
      <c r="Y43" s="690">
        <v>0</v>
      </c>
      <c r="Z43" s="690">
        <v>0</v>
      </c>
      <c r="AA43" s="690">
        <f t="shared" si="11"/>
        <v>0</v>
      </c>
      <c r="AB43" s="690">
        <f t="shared" si="12"/>
        <v>0</v>
      </c>
      <c r="AC43" s="714">
        <f t="shared" si="13"/>
        <v>0</v>
      </c>
      <c r="AD43" s="714">
        <f t="shared" si="14"/>
        <v>0</v>
      </c>
      <c r="AE43" s="690">
        <v>0</v>
      </c>
      <c r="AF43" s="690">
        <v>0</v>
      </c>
      <c r="AG43" s="690">
        <f t="shared" si="15"/>
        <v>0</v>
      </c>
      <c r="AH43" s="690">
        <f t="shared" si="16"/>
        <v>0</v>
      </c>
      <c r="AI43" s="716">
        <v>0</v>
      </c>
      <c r="AJ43" s="713">
        <v>0</v>
      </c>
      <c r="AK43" s="713">
        <v>0</v>
      </c>
      <c r="AL43" s="713">
        <v>0</v>
      </c>
      <c r="AM43" s="713">
        <v>0</v>
      </c>
      <c r="AN43" s="713">
        <v>0</v>
      </c>
      <c r="AO43" s="713">
        <v>0</v>
      </c>
      <c r="AP43" s="713">
        <v>0</v>
      </c>
      <c r="AQ43" s="713">
        <f t="shared" si="17"/>
        <v>0</v>
      </c>
      <c r="AR43" s="713">
        <f t="shared" si="18"/>
        <v>0</v>
      </c>
      <c r="AS43" s="756">
        <f t="shared" si="19"/>
        <v>0</v>
      </c>
      <c r="AT43" s="471">
        <f>I43+AH43</f>
        <v>9407067</v>
      </c>
      <c r="AU43" s="461">
        <f>J43+W43</f>
        <v>6945302</v>
      </c>
      <c r="AV43" s="461">
        <f t="shared" ref="AV43:AV45" si="46">K43+AA43</f>
        <v>0</v>
      </c>
      <c r="AW43" s="461">
        <f t="shared" ref="AW43:AX45" si="47">L43+AC43</f>
        <v>2347512</v>
      </c>
      <c r="AX43" s="461">
        <f t="shared" si="47"/>
        <v>69453</v>
      </c>
      <c r="AY43" s="461">
        <f>N43+AG43</f>
        <v>44800</v>
      </c>
      <c r="AZ43" s="462">
        <f>O43+AS43</f>
        <v>14.1996</v>
      </c>
      <c r="BA43" s="462">
        <f t="shared" ref="BA43:BB45" si="48">P43+AQ43</f>
        <v>11.2096</v>
      </c>
      <c r="BB43" s="464">
        <f t="shared" si="48"/>
        <v>2.99</v>
      </c>
    </row>
    <row r="44" spans="1:54" ht="14.1" customHeight="1" x14ac:dyDescent="0.2">
      <c r="A44" s="67">
        <v>9</v>
      </c>
      <c r="B44" s="64">
        <v>2327</v>
      </c>
      <c r="C44" s="65">
        <v>691002606</v>
      </c>
      <c r="D44" s="64">
        <v>72076950</v>
      </c>
      <c r="E44" s="66" t="s">
        <v>569</v>
      </c>
      <c r="F44" s="67">
        <v>3111</v>
      </c>
      <c r="G44" s="78" t="s">
        <v>307</v>
      </c>
      <c r="H44" s="68" t="s">
        <v>277</v>
      </c>
      <c r="I44" s="463">
        <v>934021</v>
      </c>
      <c r="J44" s="458">
        <v>692894</v>
      </c>
      <c r="K44" s="458">
        <v>0</v>
      </c>
      <c r="L44" s="458">
        <v>234198</v>
      </c>
      <c r="M44" s="458">
        <v>6929</v>
      </c>
      <c r="N44" s="458">
        <v>0</v>
      </c>
      <c r="O44" s="459">
        <v>2</v>
      </c>
      <c r="P44" s="460">
        <v>2</v>
      </c>
      <c r="Q44" s="624">
        <v>0</v>
      </c>
      <c r="R44" s="731">
        <f t="shared" si="9"/>
        <v>0</v>
      </c>
      <c r="S44" s="690">
        <v>-146284</v>
      </c>
      <c r="T44" s="690">
        <v>0</v>
      </c>
      <c r="U44" s="690">
        <v>0</v>
      </c>
      <c r="V44" s="690">
        <v>0</v>
      </c>
      <c r="W44" s="690">
        <f t="shared" si="10"/>
        <v>-146284</v>
      </c>
      <c r="X44" s="690">
        <v>0</v>
      </c>
      <c r="Y44" s="690">
        <v>0</v>
      </c>
      <c r="Z44" s="690">
        <v>0</v>
      </c>
      <c r="AA44" s="690">
        <f t="shared" si="11"/>
        <v>0</v>
      </c>
      <c r="AB44" s="690">
        <f t="shared" si="12"/>
        <v>-146284</v>
      </c>
      <c r="AC44" s="714">
        <f t="shared" si="13"/>
        <v>-49444</v>
      </c>
      <c r="AD44" s="714">
        <f t="shared" si="14"/>
        <v>-1463</v>
      </c>
      <c r="AE44" s="690">
        <v>0</v>
      </c>
      <c r="AF44" s="690">
        <v>0</v>
      </c>
      <c r="AG44" s="690">
        <f t="shared" si="15"/>
        <v>0</v>
      </c>
      <c r="AH44" s="690">
        <f t="shared" si="16"/>
        <v>-197191</v>
      </c>
      <c r="AI44" s="716">
        <v>0</v>
      </c>
      <c r="AJ44" s="713">
        <v>0</v>
      </c>
      <c r="AK44" s="713">
        <v>-0.34</v>
      </c>
      <c r="AL44" s="713">
        <v>0</v>
      </c>
      <c r="AM44" s="713">
        <v>0</v>
      </c>
      <c r="AN44" s="713">
        <v>0</v>
      </c>
      <c r="AO44" s="713">
        <v>0</v>
      </c>
      <c r="AP44" s="713">
        <v>0</v>
      </c>
      <c r="AQ44" s="713">
        <f t="shared" si="17"/>
        <v>-0.34</v>
      </c>
      <c r="AR44" s="713">
        <f t="shared" si="18"/>
        <v>0</v>
      </c>
      <c r="AS44" s="756">
        <f t="shared" si="19"/>
        <v>-0.34</v>
      </c>
      <c r="AT44" s="471">
        <f>I44+AH44</f>
        <v>736830</v>
      </c>
      <c r="AU44" s="461">
        <f>J44+W44</f>
        <v>546610</v>
      </c>
      <c r="AV44" s="461">
        <f t="shared" si="46"/>
        <v>0</v>
      </c>
      <c r="AW44" s="461">
        <f t="shared" si="47"/>
        <v>184754</v>
      </c>
      <c r="AX44" s="461">
        <f t="shared" si="47"/>
        <v>5466</v>
      </c>
      <c r="AY44" s="461">
        <f>N44+AG44</f>
        <v>0</v>
      </c>
      <c r="AZ44" s="462">
        <f>O44+AS44</f>
        <v>1.66</v>
      </c>
      <c r="BA44" s="462">
        <f t="shared" si="48"/>
        <v>1.66</v>
      </c>
      <c r="BB44" s="464">
        <f t="shared" si="48"/>
        <v>0</v>
      </c>
    </row>
    <row r="45" spans="1:54" ht="14.1" customHeight="1" x14ac:dyDescent="0.2">
      <c r="A45" s="67">
        <v>9</v>
      </c>
      <c r="B45" s="64">
        <v>2327</v>
      </c>
      <c r="C45" s="65">
        <v>691002606</v>
      </c>
      <c r="D45" s="64">
        <v>72076950</v>
      </c>
      <c r="E45" s="66" t="s">
        <v>569</v>
      </c>
      <c r="F45" s="67">
        <v>3141</v>
      </c>
      <c r="G45" s="66" t="s">
        <v>310</v>
      </c>
      <c r="H45" s="68" t="s">
        <v>277</v>
      </c>
      <c r="I45" s="463">
        <v>1151204</v>
      </c>
      <c r="J45" s="668">
        <v>849611</v>
      </c>
      <c r="K45" s="668">
        <v>0</v>
      </c>
      <c r="L45" s="458">
        <v>287169</v>
      </c>
      <c r="M45" s="458">
        <v>8496</v>
      </c>
      <c r="N45" s="668">
        <v>5928</v>
      </c>
      <c r="O45" s="459">
        <v>2.73</v>
      </c>
      <c r="P45" s="460">
        <v>0</v>
      </c>
      <c r="Q45" s="624">
        <v>2.73</v>
      </c>
      <c r="R45" s="731">
        <f t="shared" si="9"/>
        <v>0</v>
      </c>
      <c r="S45" s="690">
        <v>0</v>
      </c>
      <c r="T45" s="690">
        <v>0</v>
      </c>
      <c r="U45" s="690">
        <v>0</v>
      </c>
      <c r="V45" s="690">
        <v>0</v>
      </c>
      <c r="W45" s="690">
        <f t="shared" si="10"/>
        <v>0</v>
      </c>
      <c r="X45" s="690">
        <v>0</v>
      </c>
      <c r="Y45" s="690">
        <v>0</v>
      </c>
      <c r="Z45" s="690">
        <v>0</v>
      </c>
      <c r="AA45" s="690">
        <f t="shared" si="11"/>
        <v>0</v>
      </c>
      <c r="AB45" s="690">
        <f t="shared" si="12"/>
        <v>0</v>
      </c>
      <c r="AC45" s="714">
        <f t="shared" si="13"/>
        <v>0</v>
      </c>
      <c r="AD45" s="714">
        <f t="shared" si="14"/>
        <v>0</v>
      </c>
      <c r="AE45" s="690">
        <v>0</v>
      </c>
      <c r="AF45" s="690">
        <v>0</v>
      </c>
      <c r="AG45" s="690">
        <f t="shared" si="15"/>
        <v>0</v>
      </c>
      <c r="AH45" s="690">
        <f t="shared" si="16"/>
        <v>0</v>
      </c>
      <c r="AI45" s="716">
        <v>0</v>
      </c>
      <c r="AJ45" s="713">
        <v>0</v>
      </c>
      <c r="AK45" s="713">
        <v>0</v>
      </c>
      <c r="AL45" s="713">
        <v>0</v>
      </c>
      <c r="AM45" s="713">
        <v>0</v>
      </c>
      <c r="AN45" s="713">
        <v>0</v>
      </c>
      <c r="AO45" s="713">
        <v>0</v>
      </c>
      <c r="AP45" s="713">
        <v>0</v>
      </c>
      <c r="AQ45" s="713">
        <f t="shared" si="17"/>
        <v>0</v>
      </c>
      <c r="AR45" s="713">
        <f t="shared" si="18"/>
        <v>0</v>
      </c>
      <c r="AS45" s="756">
        <f t="shared" si="19"/>
        <v>0</v>
      </c>
      <c r="AT45" s="471">
        <f>I45+AH45</f>
        <v>1151204</v>
      </c>
      <c r="AU45" s="461">
        <f>J45+W45</f>
        <v>849611</v>
      </c>
      <c r="AV45" s="461">
        <f t="shared" si="46"/>
        <v>0</v>
      </c>
      <c r="AW45" s="461">
        <f t="shared" si="47"/>
        <v>287169</v>
      </c>
      <c r="AX45" s="461">
        <f t="shared" si="47"/>
        <v>8496</v>
      </c>
      <c r="AY45" s="461">
        <f>N45+AG45</f>
        <v>5928</v>
      </c>
      <c r="AZ45" s="462">
        <f>O45+AS45</f>
        <v>2.73</v>
      </c>
      <c r="BA45" s="462">
        <f t="shared" si="48"/>
        <v>0</v>
      </c>
      <c r="BB45" s="464">
        <f t="shared" si="48"/>
        <v>2.73</v>
      </c>
    </row>
    <row r="46" spans="1:54" ht="14.1" customHeight="1" x14ac:dyDescent="0.2">
      <c r="A46" s="73">
        <v>9</v>
      </c>
      <c r="B46" s="70">
        <v>2327</v>
      </c>
      <c r="C46" s="71">
        <v>691002606</v>
      </c>
      <c r="D46" s="70">
        <v>72076950</v>
      </c>
      <c r="E46" s="72" t="s">
        <v>570</v>
      </c>
      <c r="F46" s="73"/>
      <c r="G46" s="72"/>
      <c r="H46" s="74"/>
      <c r="I46" s="647">
        <v>11492292</v>
      </c>
      <c r="J46" s="75">
        <v>8487807</v>
      </c>
      <c r="K46" s="75">
        <v>0</v>
      </c>
      <c r="L46" s="75">
        <v>2868879</v>
      </c>
      <c r="M46" s="75">
        <v>84878</v>
      </c>
      <c r="N46" s="75">
        <v>50728</v>
      </c>
      <c r="O46" s="76">
        <v>18.929600000000001</v>
      </c>
      <c r="P46" s="76">
        <v>13.2096</v>
      </c>
      <c r="Q46" s="77">
        <v>5.7200000000000006</v>
      </c>
      <c r="R46" s="664">
        <f t="shared" ref="R46:BB46" si="49">SUM(R43:R45)</f>
        <v>0</v>
      </c>
      <c r="S46" s="664">
        <f t="shared" si="49"/>
        <v>-146284</v>
      </c>
      <c r="T46" s="664">
        <f t="shared" si="49"/>
        <v>0</v>
      </c>
      <c r="U46" s="664">
        <f t="shared" si="49"/>
        <v>0</v>
      </c>
      <c r="V46" s="664">
        <f t="shared" si="49"/>
        <v>0</v>
      </c>
      <c r="W46" s="664">
        <f t="shared" si="49"/>
        <v>-146284</v>
      </c>
      <c r="X46" s="664">
        <f t="shared" si="49"/>
        <v>0</v>
      </c>
      <c r="Y46" s="664">
        <f t="shared" si="49"/>
        <v>0</v>
      </c>
      <c r="Z46" s="664">
        <f t="shared" si="49"/>
        <v>0</v>
      </c>
      <c r="AA46" s="664">
        <f t="shared" si="49"/>
        <v>0</v>
      </c>
      <c r="AB46" s="664">
        <f t="shared" si="49"/>
        <v>-146284</v>
      </c>
      <c r="AC46" s="664">
        <f t="shared" si="49"/>
        <v>-49444</v>
      </c>
      <c r="AD46" s="664">
        <f t="shared" si="49"/>
        <v>-1463</v>
      </c>
      <c r="AE46" s="664">
        <f t="shared" si="49"/>
        <v>0</v>
      </c>
      <c r="AF46" s="664">
        <f t="shared" si="49"/>
        <v>0</v>
      </c>
      <c r="AG46" s="664">
        <f t="shared" si="49"/>
        <v>0</v>
      </c>
      <c r="AH46" s="664">
        <f t="shared" si="49"/>
        <v>-197191</v>
      </c>
      <c r="AI46" s="732">
        <f t="shared" si="49"/>
        <v>0</v>
      </c>
      <c r="AJ46" s="732">
        <f t="shared" si="49"/>
        <v>0</v>
      </c>
      <c r="AK46" s="732">
        <f t="shared" si="49"/>
        <v>-0.34</v>
      </c>
      <c r="AL46" s="732">
        <f t="shared" si="49"/>
        <v>0</v>
      </c>
      <c r="AM46" s="732">
        <f t="shared" si="49"/>
        <v>0</v>
      </c>
      <c r="AN46" s="732">
        <f t="shared" si="49"/>
        <v>0</v>
      </c>
      <c r="AO46" s="732">
        <f t="shared" si="49"/>
        <v>0</v>
      </c>
      <c r="AP46" s="732">
        <f t="shared" si="49"/>
        <v>0</v>
      </c>
      <c r="AQ46" s="732">
        <f t="shared" si="49"/>
        <v>-0.34</v>
      </c>
      <c r="AR46" s="732">
        <f t="shared" si="49"/>
        <v>0</v>
      </c>
      <c r="AS46" s="759">
        <f t="shared" si="49"/>
        <v>-0.34</v>
      </c>
      <c r="AT46" s="647">
        <f t="shared" si="49"/>
        <v>11295101</v>
      </c>
      <c r="AU46" s="75">
        <f t="shared" si="49"/>
        <v>8341523</v>
      </c>
      <c r="AV46" s="75">
        <f t="shared" si="49"/>
        <v>0</v>
      </c>
      <c r="AW46" s="75">
        <f t="shared" si="49"/>
        <v>2819435</v>
      </c>
      <c r="AX46" s="75">
        <f t="shared" si="49"/>
        <v>83415</v>
      </c>
      <c r="AY46" s="75">
        <f t="shared" si="49"/>
        <v>50728</v>
      </c>
      <c r="AZ46" s="76">
        <f t="shared" si="49"/>
        <v>18.589600000000001</v>
      </c>
      <c r="BA46" s="76">
        <f t="shared" si="49"/>
        <v>12.8696</v>
      </c>
      <c r="BB46" s="77">
        <f t="shared" si="49"/>
        <v>5.7200000000000006</v>
      </c>
    </row>
    <row r="47" spans="1:54" ht="14.1" customHeight="1" x14ac:dyDescent="0.2">
      <c r="A47" s="67">
        <v>10</v>
      </c>
      <c r="B47" s="64">
        <v>2321</v>
      </c>
      <c r="C47" s="65">
        <v>600079287</v>
      </c>
      <c r="D47" s="64">
        <v>72742976</v>
      </c>
      <c r="E47" s="66" t="s">
        <v>571</v>
      </c>
      <c r="F47" s="67">
        <v>3111</v>
      </c>
      <c r="G47" s="66" t="s">
        <v>306</v>
      </c>
      <c r="H47" s="68" t="s">
        <v>276</v>
      </c>
      <c r="I47" s="463">
        <v>9190994</v>
      </c>
      <c r="J47" s="16">
        <v>6775366</v>
      </c>
      <c r="K47" s="16">
        <v>0</v>
      </c>
      <c r="L47" s="458">
        <v>2290074</v>
      </c>
      <c r="M47" s="458">
        <v>67754</v>
      </c>
      <c r="N47" s="16">
        <v>57800</v>
      </c>
      <c r="O47" s="13">
        <v>13.8416</v>
      </c>
      <c r="P47" s="13">
        <v>10.451599999999999</v>
      </c>
      <c r="Q47" s="17">
        <v>3.39</v>
      </c>
      <c r="R47" s="731">
        <f t="shared" si="9"/>
        <v>0</v>
      </c>
      <c r="S47" s="690">
        <v>0</v>
      </c>
      <c r="T47" s="690">
        <v>0</v>
      </c>
      <c r="U47" s="690">
        <v>0</v>
      </c>
      <c r="V47" s="690">
        <v>0</v>
      </c>
      <c r="W47" s="690">
        <f t="shared" si="10"/>
        <v>0</v>
      </c>
      <c r="X47" s="690">
        <v>0</v>
      </c>
      <c r="Y47" s="690">
        <v>0</v>
      </c>
      <c r="Z47" s="690">
        <v>0</v>
      </c>
      <c r="AA47" s="690">
        <f t="shared" si="11"/>
        <v>0</v>
      </c>
      <c r="AB47" s="690">
        <f t="shared" si="12"/>
        <v>0</v>
      </c>
      <c r="AC47" s="714">
        <f t="shared" si="13"/>
        <v>0</v>
      </c>
      <c r="AD47" s="714">
        <f t="shared" si="14"/>
        <v>0</v>
      </c>
      <c r="AE47" s="690">
        <v>0</v>
      </c>
      <c r="AF47" s="690">
        <v>0</v>
      </c>
      <c r="AG47" s="690">
        <f t="shared" si="15"/>
        <v>0</v>
      </c>
      <c r="AH47" s="690">
        <f t="shared" si="16"/>
        <v>0</v>
      </c>
      <c r="AI47" s="716">
        <v>0</v>
      </c>
      <c r="AJ47" s="713">
        <v>0</v>
      </c>
      <c r="AK47" s="713">
        <v>0</v>
      </c>
      <c r="AL47" s="713">
        <v>0</v>
      </c>
      <c r="AM47" s="713">
        <v>0</v>
      </c>
      <c r="AN47" s="713">
        <v>0</v>
      </c>
      <c r="AO47" s="713">
        <v>0</v>
      </c>
      <c r="AP47" s="713">
        <v>0</v>
      </c>
      <c r="AQ47" s="713">
        <f t="shared" si="17"/>
        <v>0</v>
      </c>
      <c r="AR47" s="713">
        <f t="shared" si="18"/>
        <v>0</v>
      </c>
      <c r="AS47" s="756">
        <f t="shared" si="19"/>
        <v>0</v>
      </c>
      <c r="AT47" s="471">
        <f>I47+AH47</f>
        <v>9190994</v>
      </c>
      <c r="AU47" s="461">
        <f>J47+W47</f>
        <v>6775366</v>
      </c>
      <c r="AV47" s="461">
        <f t="shared" ref="AV47:AV48" si="50">K47+AA47</f>
        <v>0</v>
      </c>
      <c r="AW47" s="461">
        <f>L47+AC47</f>
        <v>2290074</v>
      </c>
      <c r="AX47" s="461">
        <f>M47+AD47</f>
        <v>67754</v>
      </c>
      <c r="AY47" s="461">
        <f>N47+AG47</f>
        <v>57800</v>
      </c>
      <c r="AZ47" s="462">
        <f>O47+AS47</f>
        <v>13.8416</v>
      </c>
      <c r="BA47" s="462">
        <f>P47+AQ47</f>
        <v>10.451599999999999</v>
      </c>
      <c r="BB47" s="464">
        <f>Q47+AR47</f>
        <v>3.39</v>
      </c>
    </row>
    <row r="48" spans="1:54" ht="14.1" customHeight="1" x14ac:dyDescent="0.2">
      <c r="A48" s="67">
        <v>10</v>
      </c>
      <c r="B48" s="64">
        <v>2321</v>
      </c>
      <c r="C48" s="65">
        <v>600079287</v>
      </c>
      <c r="D48" s="64">
        <v>72742976</v>
      </c>
      <c r="E48" s="66" t="s">
        <v>571</v>
      </c>
      <c r="F48" s="67">
        <v>3141</v>
      </c>
      <c r="G48" s="66" t="s">
        <v>310</v>
      </c>
      <c r="H48" s="68" t="s">
        <v>277</v>
      </c>
      <c r="I48" s="463">
        <v>1478081</v>
      </c>
      <c r="J48" s="668">
        <v>1091793</v>
      </c>
      <c r="K48" s="668">
        <v>0</v>
      </c>
      <c r="L48" s="458">
        <v>369026</v>
      </c>
      <c r="M48" s="458">
        <v>10918</v>
      </c>
      <c r="N48" s="668">
        <v>6344</v>
      </c>
      <c r="O48" s="459">
        <v>3.51</v>
      </c>
      <c r="P48" s="460">
        <v>0</v>
      </c>
      <c r="Q48" s="624">
        <v>3.51</v>
      </c>
      <c r="R48" s="731">
        <f t="shared" si="9"/>
        <v>0</v>
      </c>
      <c r="S48" s="690">
        <v>0</v>
      </c>
      <c r="T48" s="690">
        <v>0</v>
      </c>
      <c r="U48" s="690">
        <v>0</v>
      </c>
      <c r="V48" s="690">
        <v>0</v>
      </c>
      <c r="W48" s="690">
        <f t="shared" si="10"/>
        <v>0</v>
      </c>
      <c r="X48" s="690">
        <v>0</v>
      </c>
      <c r="Y48" s="690">
        <v>0</v>
      </c>
      <c r="Z48" s="690">
        <v>0</v>
      </c>
      <c r="AA48" s="690">
        <f t="shared" si="11"/>
        <v>0</v>
      </c>
      <c r="AB48" s="690">
        <f t="shared" si="12"/>
        <v>0</v>
      </c>
      <c r="AC48" s="714">
        <f t="shared" si="13"/>
        <v>0</v>
      </c>
      <c r="AD48" s="714">
        <f t="shared" si="14"/>
        <v>0</v>
      </c>
      <c r="AE48" s="690">
        <v>0</v>
      </c>
      <c r="AF48" s="690">
        <v>0</v>
      </c>
      <c r="AG48" s="690">
        <f t="shared" si="15"/>
        <v>0</v>
      </c>
      <c r="AH48" s="690">
        <f t="shared" si="16"/>
        <v>0</v>
      </c>
      <c r="AI48" s="716">
        <v>0</v>
      </c>
      <c r="AJ48" s="713">
        <v>0</v>
      </c>
      <c r="AK48" s="713">
        <v>0</v>
      </c>
      <c r="AL48" s="713">
        <v>0</v>
      </c>
      <c r="AM48" s="713">
        <v>0</v>
      </c>
      <c r="AN48" s="713">
        <v>0</v>
      </c>
      <c r="AO48" s="713">
        <v>0</v>
      </c>
      <c r="AP48" s="713">
        <v>0</v>
      </c>
      <c r="AQ48" s="713">
        <f t="shared" si="17"/>
        <v>0</v>
      </c>
      <c r="AR48" s="713">
        <f t="shared" si="18"/>
        <v>0</v>
      </c>
      <c r="AS48" s="756">
        <f t="shared" si="19"/>
        <v>0</v>
      </c>
      <c r="AT48" s="471">
        <f>I48+AH48</f>
        <v>1478081</v>
      </c>
      <c r="AU48" s="461">
        <f>J48+W48</f>
        <v>1091793</v>
      </c>
      <c r="AV48" s="461">
        <f t="shared" si="50"/>
        <v>0</v>
      </c>
      <c r="AW48" s="461">
        <f>L48+AC48</f>
        <v>369026</v>
      </c>
      <c r="AX48" s="461">
        <f>M48+AD48</f>
        <v>10918</v>
      </c>
      <c r="AY48" s="461">
        <f>N48+AG48</f>
        <v>6344</v>
      </c>
      <c r="AZ48" s="462">
        <f>O48+AS48</f>
        <v>3.51</v>
      </c>
      <c r="BA48" s="462">
        <f>P48+AQ48</f>
        <v>0</v>
      </c>
      <c r="BB48" s="464">
        <f>Q48+AR48</f>
        <v>3.51</v>
      </c>
    </row>
    <row r="49" spans="1:54" ht="14.1" customHeight="1" x14ac:dyDescent="0.2">
      <c r="A49" s="73">
        <v>10</v>
      </c>
      <c r="B49" s="70">
        <v>2321</v>
      </c>
      <c r="C49" s="71">
        <v>600079287</v>
      </c>
      <c r="D49" s="70">
        <v>72742976</v>
      </c>
      <c r="E49" s="72" t="s">
        <v>572</v>
      </c>
      <c r="F49" s="73"/>
      <c r="G49" s="72"/>
      <c r="H49" s="74"/>
      <c r="I49" s="647">
        <v>10669075</v>
      </c>
      <c r="J49" s="75">
        <v>7867159</v>
      </c>
      <c r="K49" s="75">
        <v>0</v>
      </c>
      <c r="L49" s="75">
        <v>2659100</v>
      </c>
      <c r="M49" s="75">
        <v>78672</v>
      </c>
      <c r="N49" s="75">
        <v>64144</v>
      </c>
      <c r="O49" s="76">
        <v>17.351599999999998</v>
      </c>
      <c r="P49" s="76">
        <v>10.451599999999999</v>
      </c>
      <c r="Q49" s="77">
        <v>6.9</v>
      </c>
      <c r="R49" s="664">
        <f t="shared" ref="R49:BB49" si="51">SUM(R47:R48)</f>
        <v>0</v>
      </c>
      <c r="S49" s="664">
        <f t="shared" si="51"/>
        <v>0</v>
      </c>
      <c r="T49" s="664">
        <f t="shared" si="51"/>
        <v>0</v>
      </c>
      <c r="U49" s="664">
        <f t="shared" si="51"/>
        <v>0</v>
      </c>
      <c r="V49" s="664">
        <f t="shared" si="51"/>
        <v>0</v>
      </c>
      <c r="W49" s="664">
        <f t="shared" si="51"/>
        <v>0</v>
      </c>
      <c r="X49" s="664">
        <f t="shared" si="51"/>
        <v>0</v>
      </c>
      <c r="Y49" s="664">
        <f t="shared" si="51"/>
        <v>0</v>
      </c>
      <c r="Z49" s="664">
        <f t="shared" si="51"/>
        <v>0</v>
      </c>
      <c r="AA49" s="664">
        <f t="shared" si="51"/>
        <v>0</v>
      </c>
      <c r="AB49" s="664">
        <f t="shared" si="51"/>
        <v>0</v>
      </c>
      <c r="AC49" s="664">
        <f t="shared" si="51"/>
        <v>0</v>
      </c>
      <c r="AD49" s="664">
        <f t="shared" si="51"/>
        <v>0</v>
      </c>
      <c r="AE49" s="664">
        <f t="shared" si="51"/>
        <v>0</v>
      </c>
      <c r="AF49" s="664">
        <f t="shared" si="51"/>
        <v>0</v>
      </c>
      <c r="AG49" s="664">
        <f t="shared" si="51"/>
        <v>0</v>
      </c>
      <c r="AH49" s="664">
        <f t="shared" si="51"/>
        <v>0</v>
      </c>
      <c r="AI49" s="732">
        <f t="shared" si="51"/>
        <v>0</v>
      </c>
      <c r="AJ49" s="732">
        <f t="shared" si="51"/>
        <v>0</v>
      </c>
      <c r="AK49" s="732">
        <f t="shared" si="51"/>
        <v>0</v>
      </c>
      <c r="AL49" s="732">
        <f t="shared" si="51"/>
        <v>0</v>
      </c>
      <c r="AM49" s="732">
        <f t="shared" si="51"/>
        <v>0</v>
      </c>
      <c r="AN49" s="732">
        <f t="shared" si="51"/>
        <v>0</v>
      </c>
      <c r="AO49" s="732">
        <f t="shared" si="51"/>
        <v>0</v>
      </c>
      <c r="AP49" s="732">
        <f t="shared" si="51"/>
        <v>0</v>
      </c>
      <c r="AQ49" s="732">
        <f t="shared" si="51"/>
        <v>0</v>
      </c>
      <c r="AR49" s="732">
        <f t="shared" si="51"/>
        <v>0</v>
      </c>
      <c r="AS49" s="759">
        <f t="shared" si="51"/>
        <v>0</v>
      </c>
      <c r="AT49" s="647">
        <f t="shared" si="51"/>
        <v>10669075</v>
      </c>
      <c r="AU49" s="75">
        <f t="shared" si="51"/>
        <v>7867159</v>
      </c>
      <c r="AV49" s="75">
        <f t="shared" si="51"/>
        <v>0</v>
      </c>
      <c r="AW49" s="75">
        <f t="shared" si="51"/>
        <v>2659100</v>
      </c>
      <c r="AX49" s="75">
        <f t="shared" si="51"/>
        <v>78672</v>
      </c>
      <c r="AY49" s="75">
        <f t="shared" si="51"/>
        <v>64144</v>
      </c>
      <c r="AZ49" s="76">
        <f t="shared" si="51"/>
        <v>17.351599999999998</v>
      </c>
      <c r="BA49" s="76">
        <f t="shared" si="51"/>
        <v>10.451599999999999</v>
      </c>
      <c r="BB49" s="77">
        <f t="shared" si="51"/>
        <v>6.9</v>
      </c>
    </row>
    <row r="50" spans="1:54" ht="14.1" customHeight="1" x14ac:dyDescent="0.2">
      <c r="A50" s="67">
        <v>11</v>
      </c>
      <c r="B50" s="64">
        <v>2423</v>
      </c>
      <c r="C50" s="65">
        <v>600079368</v>
      </c>
      <c r="D50" s="64">
        <v>72742828</v>
      </c>
      <c r="E50" s="66" t="s">
        <v>573</v>
      </c>
      <c r="F50" s="67">
        <v>3111</v>
      </c>
      <c r="G50" s="66" t="s">
        <v>306</v>
      </c>
      <c r="H50" s="68" t="s">
        <v>276</v>
      </c>
      <c r="I50" s="463">
        <v>3704786</v>
      </c>
      <c r="J50" s="16">
        <v>2713669</v>
      </c>
      <c r="K50" s="16">
        <v>20000</v>
      </c>
      <c r="L50" s="458">
        <v>923980</v>
      </c>
      <c r="M50" s="458">
        <v>27137</v>
      </c>
      <c r="N50" s="16">
        <v>20000</v>
      </c>
      <c r="O50" s="13">
        <v>5.3558000000000003</v>
      </c>
      <c r="P50" s="13">
        <v>4.2257999999999996</v>
      </c>
      <c r="Q50" s="17">
        <v>1.1300000000000001</v>
      </c>
      <c r="R50" s="731">
        <f t="shared" si="9"/>
        <v>-17000</v>
      </c>
      <c r="S50" s="690">
        <v>0</v>
      </c>
      <c r="T50" s="690">
        <v>0</v>
      </c>
      <c r="U50" s="690">
        <v>0</v>
      </c>
      <c r="V50" s="690">
        <v>0</v>
      </c>
      <c r="W50" s="690">
        <f t="shared" si="10"/>
        <v>-17000</v>
      </c>
      <c r="X50" s="690">
        <v>17000</v>
      </c>
      <c r="Y50" s="690">
        <v>0</v>
      </c>
      <c r="Z50" s="690">
        <v>0</v>
      </c>
      <c r="AA50" s="690">
        <f t="shared" si="11"/>
        <v>17000</v>
      </c>
      <c r="AB50" s="690">
        <f t="shared" si="12"/>
        <v>0</v>
      </c>
      <c r="AC50" s="714">
        <f t="shared" si="13"/>
        <v>0</v>
      </c>
      <c r="AD50" s="714">
        <f t="shared" si="14"/>
        <v>-170</v>
      </c>
      <c r="AE50" s="690">
        <v>0</v>
      </c>
      <c r="AF50" s="690">
        <v>0</v>
      </c>
      <c r="AG50" s="690">
        <f t="shared" si="15"/>
        <v>0</v>
      </c>
      <c r="AH50" s="690">
        <f t="shared" si="16"/>
        <v>-170</v>
      </c>
      <c r="AI50" s="716">
        <v>0</v>
      </c>
      <c r="AJ50" s="713">
        <v>0</v>
      </c>
      <c r="AK50" s="713">
        <v>0</v>
      </c>
      <c r="AL50" s="713">
        <v>0</v>
      </c>
      <c r="AM50" s="713">
        <v>0</v>
      </c>
      <c r="AN50" s="713">
        <v>0</v>
      </c>
      <c r="AO50" s="713">
        <v>0</v>
      </c>
      <c r="AP50" s="713">
        <v>0</v>
      </c>
      <c r="AQ50" s="713">
        <f t="shared" si="17"/>
        <v>0</v>
      </c>
      <c r="AR50" s="713">
        <f t="shared" si="18"/>
        <v>0</v>
      </c>
      <c r="AS50" s="756">
        <f t="shared" si="19"/>
        <v>0</v>
      </c>
      <c r="AT50" s="471">
        <f>I50+AH50</f>
        <v>3704616</v>
      </c>
      <c r="AU50" s="461">
        <f>J50+W50</f>
        <v>2696669</v>
      </c>
      <c r="AV50" s="461">
        <f t="shared" ref="AV50:AV51" si="52">K50+AA50</f>
        <v>37000</v>
      </c>
      <c r="AW50" s="461">
        <f>L50+AC50</f>
        <v>923980</v>
      </c>
      <c r="AX50" s="461">
        <f>M50+AD50</f>
        <v>26967</v>
      </c>
      <c r="AY50" s="461">
        <f>N50+AG50</f>
        <v>20000</v>
      </c>
      <c r="AZ50" s="462">
        <f>O50+AS50</f>
        <v>5.3558000000000003</v>
      </c>
      <c r="BA50" s="462">
        <f>P50+AQ50</f>
        <v>4.2257999999999996</v>
      </c>
      <c r="BB50" s="464">
        <f>Q50+AR50</f>
        <v>1.1300000000000001</v>
      </c>
    </row>
    <row r="51" spans="1:54" ht="14.1" customHeight="1" x14ac:dyDescent="0.2">
      <c r="A51" s="67">
        <v>11</v>
      </c>
      <c r="B51" s="64">
        <v>2423</v>
      </c>
      <c r="C51" s="65">
        <v>600079368</v>
      </c>
      <c r="D51" s="64">
        <v>72742828</v>
      </c>
      <c r="E51" s="66" t="s">
        <v>573</v>
      </c>
      <c r="F51" s="67">
        <v>3141</v>
      </c>
      <c r="G51" s="66" t="s">
        <v>310</v>
      </c>
      <c r="H51" s="68" t="s">
        <v>277</v>
      </c>
      <c r="I51" s="463">
        <v>649380</v>
      </c>
      <c r="J51" s="668">
        <v>479807</v>
      </c>
      <c r="K51" s="668">
        <v>0</v>
      </c>
      <c r="L51" s="458">
        <v>162175</v>
      </c>
      <c r="M51" s="458">
        <v>4798</v>
      </c>
      <c r="N51" s="668">
        <v>2600</v>
      </c>
      <c r="O51" s="459">
        <v>1.54</v>
      </c>
      <c r="P51" s="460">
        <v>0</v>
      </c>
      <c r="Q51" s="624">
        <v>1.54</v>
      </c>
      <c r="R51" s="731">
        <f t="shared" si="9"/>
        <v>0</v>
      </c>
      <c r="S51" s="690">
        <v>0</v>
      </c>
      <c r="T51" s="690">
        <v>0</v>
      </c>
      <c r="U51" s="690">
        <v>0</v>
      </c>
      <c r="V51" s="690">
        <v>0</v>
      </c>
      <c r="W51" s="690">
        <f t="shared" si="10"/>
        <v>0</v>
      </c>
      <c r="X51" s="690">
        <v>0</v>
      </c>
      <c r="Y51" s="690">
        <v>0</v>
      </c>
      <c r="Z51" s="690">
        <v>0</v>
      </c>
      <c r="AA51" s="690">
        <f t="shared" si="11"/>
        <v>0</v>
      </c>
      <c r="AB51" s="690">
        <f t="shared" si="12"/>
        <v>0</v>
      </c>
      <c r="AC51" s="714">
        <f t="shared" si="13"/>
        <v>0</v>
      </c>
      <c r="AD51" s="714">
        <f t="shared" si="14"/>
        <v>0</v>
      </c>
      <c r="AE51" s="690">
        <v>0</v>
      </c>
      <c r="AF51" s="690">
        <v>0</v>
      </c>
      <c r="AG51" s="690">
        <f t="shared" si="15"/>
        <v>0</v>
      </c>
      <c r="AH51" s="690">
        <f t="shared" si="16"/>
        <v>0</v>
      </c>
      <c r="AI51" s="716">
        <v>0</v>
      </c>
      <c r="AJ51" s="713">
        <v>0</v>
      </c>
      <c r="AK51" s="713">
        <v>0</v>
      </c>
      <c r="AL51" s="713">
        <v>0</v>
      </c>
      <c r="AM51" s="713">
        <v>0</v>
      </c>
      <c r="AN51" s="713">
        <v>0</v>
      </c>
      <c r="AO51" s="713">
        <v>0</v>
      </c>
      <c r="AP51" s="713">
        <v>0</v>
      </c>
      <c r="AQ51" s="713">
        <f t="shared" si="17"/>
        <v>0</v>
      </c>
      <c r="AR51" s="713">
        <f t="shared" si="18"/>
        <v>0</v>
      </c>
      <c r="AS51" s="756">
        <f t="shared" si="19"/>
        <v>0</v>
      </c>
      <c r="AT51" s="471">
        <f>I51+AH51</f>
        <v>649380</v>
      </c>
      <c r="AU51" s="461">
        <f>J51+W51</f>
        <v>479807</v>
      </c>
      <c r="AV51" s="461">
        <f t="shared" si="52"/>
        <v>0</v>
      </c>
      <c r="AW51" s="461">
        <f>L51+AC51</f>
        <v>162175</v>
      </c>
      <c r="AX51" s="461">
        <f>M51+AD51</f>
        <v>4798</v>
      </c>
      <c r="AY51" s="461">
        <f>N51+AG51</f>
        <v>2600</v>
      </c>
      <c r="AZ51" s="462">
        <f>O51+AS51</f>
        <v>1.54</v>
      </c>
      <c r="BA51" s="462">
        <f>P51+AQ51</f>
        <v>0</v>
      </c>
      <c r="BB51" s="464">
        <f>Q51+AR51</f>
        <v>1.54</v>
      </c>
    </row>
    <row r="52" spans="1:54" ht="14.1" customHeight="1" x14ac:dyDescent="0.2">
      <c r="A52" s="73">
        <v>11</v>
      </c>
      <c r="B52" s="70">
        <v>2423</v>
      </c>
      <c r="C52" s="71">
        <v>600079368</v>
      </c>
      <c r="D52" s="70">
        <v>72742828</v>
      </c>
      <c r="E52" s="72" t="s">
        <v>574</v>
      </c>
      <c r="F52" s="73"/>
      <c r="G52" s="72"/>
      <c r="H52" s="74"/>
      <c r="I52" s="647">
        <v>4354166</v>
      </c>
      <c r="J52" s="75">
        <v>3193476</v>
      </c>
      <c r="K52" s="75">
        <v>20000</v>
      </c>
      <c r="L52" s="75">
        <v>1086155</v>
      </c>
      <c r="M52" s="75">
        <v>31935</v>
      </c>
      <c r="N52" s="75">
        <v>22600</v>
      </c>
      <c r="O52" s="76">
        <v>6.8958000000000004</v>
      </c>
      <c r="P52" s="76">
        <v>4.2257999999999996</v>
      </c>
      <c r="Q52" s="77">
        <v>2.67</v>
      </c>
      <c r="R52" s="664">
        <f t="shared" ref="R52:BB52" si="53">SUM(R50:R51)</f>
        <v>-17000</v>
      </c>
      <c r="S52" s="664">
        <f t="shared" si="53"/>
        <v>0</v>
      </c>
      <c r="T52" s="664">
        <f t="shared" si="53"/>
        <v>0</v>
      </c>
      <c r="U52" s="664">
        <f t="shared" si="53"/>
        <v>0</v>
      </c>
      <c r="V52" s="664">
        <f t="shared" si="53"/>
        <v>0</v>
      </c>
      <c r="W52" s="664">
        <f t="shared" si="53"/>
        <v>-17000</v>
      </c>
      <c r="X52" s="664">
        <f t="shared" si="53"/>
        <v>17000</v>
      </c>
      <c r="Y52" s="664">
        <f t="shared" si="53"/>
        <v>0</v>
      </c>
      <c r="Z52" s="664">
        <f t="shared" si="53"/>
        <v>0</v>
      </c>
      <c r="AA52" s="664">
        <f t="shared" si="53"/>
        <v>17000</v>
      </c>
      <c r="AB52" s="664">
        <f t="shared" si="53"/>
        <v>0</v>
      </c>
      <c r="AC52" s="664">
        <f t="shared" si="53"/>
        <v>0</v>
      </c>
      <c r="AD52" s="664">
        <f t="shared" si="53"/>
        <v>-170</v>
      </c>
      <c r="AE52" s="664">
        <f t="shared" si="53"/>
        <v>0</v>
      </c>
      <c r="AF52" s="664">
        <f t="shared" si="53"/>
        <v>0</v>
      </c>
      <c r="AG52" s="664">
        <f t="shared" si="53"/>
        <v>0</v>
      </c>
      <c r="AH52" s="664">
        <f t="shared" si="53"/>
        <v>-170</v>
      </c>
      <c r="AI52" s="732">
        <f t="shared" si="53"/>
        <v>0</v>
      </c>
      <c r="AJ52" s="732">
        <f t="shared" si="53"/>
        <v>0</v>
      </c>
      <c r="AK52" s="732">
        <f t="shared" si="53"/>
        <v>0</v>
      </c>
      <c r="AL52" s="732">
        <f t="shared" si="53"/>
        <v>0</v>
      </c>
      <c r="AM52" s="732">
        <f t="shared" si="53"/>
        <v>0</v>
      </c>
      <c r="AN52" s="732">
        <f t="shared" si="53"/>
        <v>0</v>
      </c>
      <c r="AO52" s="732">
        <f t="shared" si="53"/>
        <v>0</v>
      </c>
      <c r="AP52" s="732">
        <f t="shared" si="53"/>
        <v>0</v>
      </c>
      <c r="AQ52" s="732">
        <f t="shared" si="53"/>
        <v>0</v>
      </c>
      <c r="AR52" s="732">
        <f t="shared" si="53"/>
        <v>0</v>
      </c>
      <c r="AS52" s="759">
        <f t="shared" si="53"/>
        <v>0</v>
      </c>
      <c r="AT52" s="647">
        <f t="shared" si="53"/>
        <v>4353996</v>
      </c>
      <c r="AU52" s="75">
        <f t="shared" si="53"/>
        <v>3176476</v>
      </c>
      <c r="AV52" s="75">
        <f t="shared" si="53"/>
        <v>37000</v>
      </c>
      <c r="AW52" s="75">
        <f t="shared" si="53"/>
        <v>1086155</v>
      </c>
      <c r="AX52" s="75">
        <f t="shared" si="53"/>
        <v>31765</v>
      </c>
      <c r="AY52" s="75">
        <f t="shared" si="53"/>
        <v>22600</v>
      </c>
      <c r="AZ52" s="76">
        <f t="shared" si="53"/>
        <v>6.8958000000000004</v>
      </c>
      <c r="BA52" s="76">
        <f t="shared" si="53"/>
        <v>4.2257999999999996</v>
      </c>
      <c r="BB52" s="77">
        <f t="shared" si="53"/>
        <v>2.67</v>
      </c>
    </row>
    <row r="53" spans="1:54" ht="14.1" customHeight="1" x14ac:dyDescent="0.2">
      <c r="A53" s="67">
        <v>12</v>
      </c>
      <c r="B53" s="64">
        <v>2428</v>
      </c>
      <c r="C53" s="65">
        <v>600079112</v>
      </c>
      <c r="D53" s="64">
        <v>72743140</v>
      </c>
      <c r="E53" s="66" t="s">
        <v>575</v>
      </c>
      <c r="F53" s="67">
        <v>3111</v>
      </c>
      <c r="G53" s="66" t="s">
        <v>306</v>
      </c>
      <c r="H53" s="68" t="s">
        <v>276</v>
      </c>
      <c r="I53" s="463">
        <v>7527706</v>
      </c>
      <c r="J53" s="16">
        <v>5552527</v>
      </c>
      <c r="K53" s="16">
        <v>0</v>
      </c>
      <c r="L53" s="458">
        <v>1876754</v>
      </c>
      <c r="M53" s="458">
        <v>55525</v>
      </c>
      <c r="N53" s="16">
        <v>42900</v>
      </c>
      <c r="O53" s="13">
        <v>11.174200000000001</v>
      </c>
      <c r="P53" s="13">
        <v>8.7742000000000004</v>
      </c>
      <c r="Q53" s="17">
        <v>2.4000000000000004</v>
      </c>
      <c r="R53" s="731">
        <f t="shared" si="9"/>
        <v>0</v>
      </c>
      <c r="S53" s="690">
        <v>0</v>
      </c>
      <c r="T53" s="690">
        <v>0</v>
      </c>
      <c r="U53" s="690">
        <v>0</v>
      </c>
      <c r="V53" s="690">
        <v>0</v>
      </c>
      <c r="W53" s="690">
        <f t="shared" si="10"/>
        <v>0</v>
      </c>
      <c r="X53" s="690">
        <v>0</v>
      </c>
      <c r="Y53" s="690">
        <v>0</v>
      </c>
      <c r="Z53" s="690">
        <v>0</v>
      </c>
      <c r="AA53" s="690">
        <f t="shared" si="11"/>
        <v>0</v>
      </c>
      <c r="AB53" s="690">
        <f t="shared" si="12"/>
        <v>0</v>
      </c>
      <c r="AC53" s="714">
        <f t="shared" si="13"/>
        <v>0</v>
      </c>
      <c r="AD53" s="714">
        <f t="shared" si="14"/>
        <v>0</v>
      </c>
      <c r="AE53" s="690">
        <v>0</v>
      </c>
      <c r="AF53" s="690">
        <v>0</v>
      </c>
      <c r="AG53" s="690">
        <f t="shared" si="15"/>
        <v>0</v>
      </c>
      <c r="AH53" s="690">
        <f t="shared" si="16"/>
        <v>0</v>
      </c>
      <c r="AI53" s="716">
        <v>0</v>
      </c>
      <c r="AJ53" s="713">
        <v>0</v>
      </c>
      <c r="AK53" s="713">
        <v>0</v>
      </c>
      <c r="AL53" s="713">
        <v>0</v>
      </c>
      <c r="AM53" s="713">
        <v>0</v>
      </c>
      <c r="AN53" s="713">
        <v>0</v>
      </c>
      <c r="AO53" s="713">
        <v>0</v>
      </c>
      <c r="AP53" s="713">
        <v>0</v>
      </c>
      <c r="AQ53" s="713">
        <f t="shared" si="17"/>
        <v>0</v>
      </c>
      <c r="AR53" s="713">
        <f t="shared" si="18"/>
        <v>0</v>
      </c>
      <c r="AS53" s="756">
        <f t="shared" si="19"/>
        <v>0</v>
      </c>
      <c r="AT53" s="471">
        <f>I53+AH53</f>
        <v>7527706</v>
      </c>
      <c r="AU53" s="461">
        <f>J53+W53</f>
        <v>5552527</v>
      </c>
      <c r="AV53" s="461">
        <f t="shared" ref="AV53:AV54" si="54">K53+AA53</f>
        <v>0</v>
      </c>
      <c r="AW53" s="461">
        <f>L53+AC53</f>
        <v>1876754</v>
      </c>
      <c r="AX53" s="461">
        <f>M53+AD53</f>
        <v>55525</v>
      </c>
      <c r="AY53" s="461">
        <f>N53+AG53</f>
        <v>42900</v>
      </c>
      <c r="AZ53" s="462">
        <f>O53+AS53</f>
        <v>11.174200000000001</v>
      </c>
      <c r="BA53" s="462">
        <f>P53+AQ53</f>
        <v>8.7742000000000004</v>
      </c>
      <c r="BB53" s="464">
        <f>Q53+AR53</f>
        <v>2.4000000000000004</v>
      </c>
    </row>
    <row r="54" spans="1:54" ht="14.1" customHeight="1" x14ac:dyDescent="0.2">
      <c r="A54" s="67">
        <v>12</v>
      </c>
      <c r="B54" s="64">
        <v>2428</v>
      </c>
      <c r="C54" s="65">
        <v>600079112</v>
      </c>
      <c r="D54" s="64">
        <v>72743140</v>
      </c>
      <c r="E54" s="66" t="s">
        <v>575</v>
      </c>
      <c r="F54" s="67">
        <v>3141</v>
      </c>
      <c r="G54" s="66" t="s">
        <v>310</v>
      </c>
      <c r="H54" s="68" t="s">
        <v>277</v>
      </c>
      <c r="I54" s="463">
        <v>1013897</v>
      </c>
      <c r="J54" s="668">
        <v>748446</v>
      </c>
      <c r="K54" s="668">
        <v>0</v>
      </c>
      <c r="L54" s="458">
        <v>252975</v>
      </c>
      <c r="M54" s="458">
        <v>7484</v>
      </c>
      <c r="N54" s="668">
        <v>4992</v>
      </c>
      <c r="O54" s="459">
        <v>2.41</v>
      </c>
      <c r="P54" s="460">
        <v>0</v>
      </c>
      <c r="Q54" s="624">
        <v>2.41</v>
      </c>
      <c r="R54" s="731">
        <f t="shared" si="9"/>
        <v>0</v>
      </c>
      <c r="S54" s="690">
        <v>0</v>
      </c>
      <c r="T54" s="690">
        <v>0</v>
      </c>
      <c r="U54" s="690">
        <v>0</v>
      </c>
      <c r="V54" s="690">
        <v>0</v>
      </c>
      <c r="W54" s="690">
        <f t="shared" si="10"/>
        <v>0</v>
      </c>
      <c r="X54" s="690">
        <v>0</v>
      </c>
      <c r="Y54" s="690">
        <v>0</v>
      </c>
      <c r="Z54" s="690">
        <v>0</v>
      </c>
      <c r="AA54" s="690">
        <f t="shared" si="11"/>
        <v>0</v>
      </c>
      <c r="AB54" s="690">
        <f t="shared" si="12"/>
        <v>0</v>
      </c>
      <c r="AC54" s="714">
        <f t="shared" si="13"/>
        <v>0</v>
      </c>
      <c r="AD54" s="714">
        <f t="shared" si="14"/>
        <v>0</v>
      </c>
      <c r="AE54" s="690">
        <v>0</v>
      </c>
      <c r="AF54" s="690">
        <v>0</v>
      </c>
      <c r="AG54" s="690">
        <f t="shared" si="15"/>
        <v>0</v>
      </c>
      <c r="AH54" s="690">
        <f t="shared" si="16"/>
        <v>0</v>
      </c>
      <c r="AI54" s="716">
        <v>0</v>
      </c>
      <c r="AJ54" s="713">
        <v>0</v>
      </c>
      <c r="AK54" s="713">
        <v>0</v>
      </c>
      <c r="AL54" s="713">
        <v>0</v>
      </c>
      <c r="AM54" s="713">
        <v>0</v>
      </c>
      <c r="AN54" s="713">
        <v>0</v>
      </c>
      <c r="AO54" s="713">
        <v>0</v>
      </c>
      <c r="AP54" s="713">
        <v>0</v>
      </c>
      <c r="AQ54" s="713">
        <f t="shared" si="17"/>
        <v>0</v>
      </c>
      <c r="AR54" s="713">
        <f t="shared" si="18"/>
        <v>0</v>
      </c>
      <c r="AS54" s="756">
        <f t="shared" si="19"/>
        <v>0</v>
      </c>
      <c r="AT54" s="471">
        <f>I54+AH54</f>
        <v>1013897</v>
      </c>
      <c r="AU54" s="461">
        <f>J54+W54</f>
        <v>748446</v>
      </c>
      <c r="AV54" s="461">
        <f t="shared" si="54"/>
        <v>0</v>
      </c>
      <c r="AW54" s="461">
        <f>L54+AC54</f>
        <v>252975</v>
      </c>
      <c r="AX54" s="461">
        <f>M54+AD54</f>
        <v>7484</v>
      </c>
      <c r="AY54" s="461">
        <f>N54+AG54</f>
        <v>4992</v>
      </c>
      <c r="AZ54" s="462">
        <f>O54+AS54</f>
        <v>2.41</v>
      </c>
      <c r="BA54" s="462">
        <f>P54+AQ54</f>
        <v>0</v>
      </c>
      <c r="BB54" s="464">
        <f>Q54+AR54</f>
        <v>2.41</v>
      </c>
    </row>
    <row r="55" spans="1:54" ht="14.1" customHeight="1" x14ac:dyDescent="0.2">
      <c r="A55" s="73">
        <v>12</v>
      </c>
      <c r="B55" s="70">
        <v>2428</v>
      </c>
      <c r="C55" s="71">
        <v>600079112</v>
      </c>
      <c r="D55" s="70">
        <v>72743140</v>
      </c>
      <c r="E55" s="72" t="s">
        <v>576</v>
      </c>
      <c r="F55" s="73"/>
      <c r="G55" s="72"/>
      <c r="H55" s="74"/>
      <c r="I55" s="647">
        <v>8541603</v>
      </c>
      <c r="J55" s="75">
        <v>6300973</v>
      </c>
      <c r="K55" s="75">
        <v>0</v>
      </c>
      <c r="L55" s="75">
        <v>2129729</v>
      </c>
      <c r="M55" s="75">
        <v>63009</v>
      </c>
      <c r="N55" s="75">
        <v>47892</v>
      </c>
      <c r="O55" s="76">
        <v>13.584200000000001</v>
      </c>
      <c r="P55" s="76">
        <v>8.7742000000000004</v>
      </c>
      <c r="Q55" s="77">
        <v>4.8100000000000005</v>
      </c>
      <c r="R55" s="664">
        <f t="shared" ref="R55:BB55" si="55">SUM(R53:R54)</f>
        <v>0</v>
      </c>
      <c r="S55" s="664">
        <f t="shared" si="55"/>
        <v>0</v>
      </c>
      <c r="T55" s="664">
        <f t="shared" si="55"/>
        <v>0</v>
      </c>
      <c r="U55" s="664">
        <f t="shared" si="55"/>
        <v>0</v>
      </c>
      <c r="V55" s="664">
        <f t="shared" si="55"/>
        <v>0</v>
      </c>
      <c r="W55" s="664">
        <f t="shared" si="55"/>
        <v>0</v>
      </c>
      <c r="X55" s="664">
        <f t="shared" si="55"/>
        <v>0</v>
      </c>
      <c r="Y55" s="664">
        <f t="shared" si="55"/>
        <v>0</v>
      </c>
      <c r="Z55" s="664">
        <f t="shared" si="55"/>
        <v>0</v>
      </c>
      <c r="AA55" s="664">
        <f t="shared" si="55"/>
        <v>0</v>
      </c>
      <c r="AB55" s="664">
        <f t="shared" si="55"/>
        <v>0</v>
      </c>
      <c r="AC55" s="664">
        <f t="shared" si="55"/>
        <v>0</v>
      </c>
      <c r="AD55" s="664">
        <f t="shared" si="55"/>
        <v>0</v>
      </c>
      <c r="AE55" s="664">
        <f t="shared" si="55"/>
        <v>0</v>
      </c>
      <c r="AF55" s="664">
        <f t="shared" si="55"/>
        <v>0</v>
      </c>
      <c r="AG55" s="664">
        <f t="shared" si="55"/>
        <v>0</v>
      </c>
      <c r="AH55" s="664">
        <f t="shared" si="55"/>
        <v>0</v>
      </c>
      <c r="AI55" s="732">
        <f t="shared" si="55"/>
        <v>0</v>
      </c>
      <c r="AJ55" s="732">
        <f t="shared" si="55"/>
        <v>0</v>
      </c>
      <c r="AK55" s="732">
        <f t="shared" si="55"/>
        <v>0</v>
      </c>
      <c r="AL55" s="732">
        <f t="shared" si="55"/>
        <v>0</v>
      </c>
      <c r="AM55" s="732">
        <f t="shared" si="55"/>
        <v>0</v>
      </c>
      <c r="AN55" s="732">
        <f t="shared" si="55"/>
        <v>0</v>
      </c>
      <c r="AO55" s="732">
        <f t="shared" si="55"/>
        <v>0</v>
      </c>
      <c r="AP55" s="732">
        <f t="shared" si="55"/>
        <v>0</v>
      </c>
      <c r="AQ55" s="732">
        <f t="shared" si="55"/>
        <v>0</v>
      </c>
      <c r="AR55" s="732">
        <f t="shared" si="55"/>
        <v>0</v>
      </c>
      <c r="AS55" s="759">
        <f t="shared" si="55"/>
        <v>0</v>
      </c>
      <c r="AT55" s="647">
        <f t="shared" si="55"/>
        <v>8541603</v>
      </c>
      <c r="AU55" s="75">
        <f t="shared" si="55"/>
        <v>6300973</v>
      </c>
      <c r="AV55" s="75">
        <f t="shared" si="55"/>
        <v>0</v>
      </c>
      <c r="AW55" s="75">
        <f t="shared" si="55"/>
        <v>2129729</v>
      </c>
      <c r="AX55" s="75">
        <f t="shared" si="55"/>
        <v>63009</v>
      </c>
      <c r="AY55" s="75">
        <f t="shared" si="55"/>
        <v>47892</v>
      </c>
      <c r="AZ55" s="76">
        <f t="shared" si="55"/>
        <v>13.584200000000001</v>
      </c>
      <c r="BA55" s="76">
        <f t="shared" si="55"/>
        <v>8.7742000000000004</v>
      </c>
      <c r="BB55" s="77">
        <f t="shared" si="55"/>
        <v>4.8100000000000005</v>
      </c>
    </row>
    <row r="56" spans="1:54" ht="14.1" customHeight="1" x14ac:dyDescent="0.2">
      <c r="A56" s="67">
        <v>13</v>
      </c>
      <c r="B56" s="64">
        <v>2413</v>
      </c>
      <c r="C56" s="65">
        <v>600079601</v>
      </c>
      <c r="D56" s="64">
        <v>72742909</v>
      </c>
      <c r="E56" s="66" t="s">
        <v>577</v>
      </c>
      <c r="F56" s="67">
        <v>3111</v>
      </c>
      <c r="G56" s="66" t="s">
        <v>306</v>
      </c>
      <c r="H56" s="68" t="s">
        <v>276</v>
      </c>
      <c r="I56" s="463">
        <v>5311695</v>
      </c>
      <c r="J56" s="16">
        <v>3920249</v>
      </c>
      <c r="K56" s="16">
        <v>0</v>
      </c>
      <c r="L56" s="458">
        <v>1325044</v>
      </c>
      <c r="M56" s="458">
        <v>39202</v>
      </c>
      <c r="N56" s="16">
        <v>27200</v>
      </c>
      <c r="O56" s="13">
        <v>8.0419</v>
      </c>
      <c r="P56" s="13">
        <v>6.2419000000000002</v>
      </c>
      <c r="Q56" s="17">
        <v>1.7999999999999998</v>
      </c>
      <c r="R56" s="731">
        <f t="shared" si="9"/>
        <v>0</v>
      </c>
      <c r="S56" s="690">
        <v>0</v>
      </c>
      <c r="T56" s="690">
        <v>0</v>
      </c>
      <c r="U56" s="690">
        <v>0</v>
      </c>
      <c r="V56" s="690">
        <v>0</v>
      </c>
      <c r="W56" s="690">
        <f t="shared" si="10"/>
        <v>0</v>
      </c>
      <c r="X56" s="690">
        <v>0</v>
      </c>
      <c r="Y56" s="690">
        <v>0</v>
      </c>
      <c r="Z56" s="690">
        <v>0</v>
      </c>
      <c r="AA56" s="690">
        <f t="shared" si="11"/>
        <v>0</v>
      </c>
      <c r="AB56" s="690">
        <f t="shared" si="12"/>
        <v>0</v>
      </c>
      <c r="AC56" s="714">
        <f t="shared" si="13"/>
        <v>0</v>
      </c>
      <c r="AD56" s="714">
        <f t="shared" si="14"/>
        <v>0</v>
      </c>
      <c r="AE56" s="690">
        <v>0</v>
      </c>
      <c r="AF56" s="690">
        <v>0</v>
      </c>
      <c r="AG56" s="690">
        <f t="shared" si="15"/>
        <v>0</v>
      </c>
      <c r="AH56" s="690">
        <f t="shared" si="16"/>
        <v>0</v>
      </c>
      <c r="AI56" s="716">
        <v>0</v>
      </c>
      <c r="AJ56" s="713">
        <v>0</v>
      </c>
      <c r="AK56" s="713">
        <v>0</v>
      </c>
      <c r="AL56" s="713">
        <v>0</v>
      </c>
      <c r="AM56" s="713">
        <v>0</v>
      </c>
      <c r="AN56" s="713">
        <v>0</v>
      </c>
      <c r="AO56" s="713">
        <v>0</v>
      </c>
      <c r="AP56" s="713">
        <v>0</v>
      </c>
      <c r="AQ56" s="713">
        <f t="shared" si="17"/>
        <v>0</v>
      </c>
      <c r="AR56" s="713">
        <f t="shared" si="18"/>
        <v>0</v>
      </c>
      <c r="AS56" s="756">
        <f t="shared" si="19"/>
        <v>0</v>
      </c>
      <c r="AT56" s="471">
        <f>I56+AH56</f>
        <v>5311695</v>
      </c>
      <c r="AU56" s="461">
        <f>J56+W56</f>
        <v>3920249</v>
      </c>
      <c r="AV56" s="461">
        <f t="shared" ref="AV56:AV58" si="56">K56+AA56</f>
        <v>0</v>
      </c>
      <c r="AW56" s="461">
        <f t="shared" ref="AW56:AX58" si="57">L56+AC56</f>
        <v>1325044</v>
      </c>
      <c r="AX56" s="461">
        <f t="shared" si="57"/>
        <v>39202</v>
      </c>
      <c r="AY56" s="461">
        <f>N56+AG56</f>
        <v>27200</v>
      </c>
      <c r="AZ56" s="462">
        <f>O56+AS56</f>
        <v>8.0419</v>
      </c>
      <c r="BA56" s="462">
        <f t="shared" ref="BA56:BB58" si="58">P56+AQ56</f>
        <v>6.2419000000000002</v>
      </c>
      <c r="BB56" s="464">
        <f t="shared" si="58"/>
        <v>1.7999999999999998</v>
      </c>
    </row>
    <row r="57" spans="1:54" ht="14.1" customHeight="1" x14ac:dyDescent="0.2">
      <c r="A57" s="67">
        <v>13</v>
      </c>
      <c r="B57" s="64">
        <v>2413</v>
      </c>
      <c r="C57" s="65">
        <v>600079601</v>
      </c>
      <c r="D57" s="64">
        <v>72742909</v>
      </c>
      <c r="E57" s="66" t="s">
        <v>577</v>
      </c>
      <c r="F57" s="67">
        <v>3111</v>
      </c>
      <c r="G57" s="78" t="s">
        <v>307</v>
      </c>
      <c r="H57" s="68" t="s">
        <v>277</v>
      </c>
      <c r="I57" s="463">
        <v>0</v>
      </c>
      <c r="J57" s="458">
        <v>0</v>
      </c>
      <c r="K57" s="458">
        <v>0</v>
      </c>
      <c r="L57" s="458">
        <v>0</v>
      </c>
      <c r="M57" s="458">
        <v>0</v>
      </c>
      <c r="N57" s="458">
        <v>0</v>
      </c>
      <c r="O57" s="459">
        <v>0</v>
      </c>
      <c r="P57" s="460">
        <v>0</v>
      </c>
      <c r="Q57" s="624">
        <v>0</v>
      </c>
      <c r="R57" s="731">
        <f t="shared" si="9"/>
        <v>0</v>
      </c>
      <c r="S57" s="690">
        <v>0</v>
      </c>
      <c r="T57" s="690">
        <v>0</v>
      </c>
      <c r="U57" s="690">
        <v>0</v>
      </c>
      <c r="V57" s="690">
        <v>0</v>
      </c>
      <c r="W57" s="690">
        <f t="shared" si="10"/>
        <v>0</v>
      </c>
      <c r="X57" s="690">
        <v>0</v>
      </c>
      <c r="Y57" s="690">
        <v>0</v>
      </c>
      <c r="Z57" s="690">
        <v>0</v>
      </c>
      <c r="AA57" s="690">
        <f t="shared" si="11"/>
        <v>0</v>
      </c>
      <c r="AB57" s="690">
        <f t="shared" si="12"/>
        <v>0</v>
      </c>
      <c r="AC57" s="714">
        <f t="shared" si="13"/>
        <v>0</v>
      </c>
      <c r="AD57" s="714">
        <f t="shared" si="14"/>
        <v>0</v>
      </c>
      <c r="AE57" s="690">
        <v>0</v>
      </c>
      <c r="AF57" s="690">
        <v>0</v>
      </c>
      <c r="AG57" s="690">
        <f t="shared" si="15"/>
        <v>0</v>
      </c>
      <c r="AH57" s="690">
        <f t="shared" si="16"/>
        <v>0</v>
      </c>
      <c r="AI57" s="716">
        <v>0</v>
      </c>
      <c r="AJ57" s="713">
        <v>0</v>
      </c>
      <c r="AK57" s="713">
        <v>0</v>
      </c>
      <c r="AL57" s="713">
        <v>0</v>
      </c>
      <c r="AM57" s="713">
        <v>0</v>
      </c>
      <c r="AN57" s="713">
        <v>0</v>
      </c>
      <c r="AO57" s="713">
        <v>0</v>
      </c>
      <c r="AP57" s="713">
        <v>0</v>
      </c>
      <c r="AQ57" s="713">
        <f t="shared" si="17"/>
        <v>0</v>
      </c>
      <c r="AR57" s="713">
        <f t="shared" si="18"/>
        <v>0</v>
      </c>
      <c r="AS57" s="756">
        <f t="shared" si="19"/>
        <v>0</v>
      </c>
      <c r="AT57" s="471">
        <f>I57+AH57</f>
        <v>0</v>
      </c>
      <c r="AU57" s="461">
        <f>J57+W57</f>
        <v>0</v>
      </c>
      <c r="AV57" s="461">
        <f t="shared" si="56"/>
        <v>0</v>
      </c>
      <c r="AW57" s="461">
        <f t="shared" si="57"/>
        <v>0</v>
      </c>
      <c r="AX57" s="461">
        <f t="shared" si="57"/>
        <v>0</v>
      </c>
      <c r="AY57" s="461">
        <f>N57+AG57</f>
        <v>0</v>
      </c>
      <c r="AZ57" s="462">
        <f>O57+AS57</f>
        <v>0</v>
      </c>
      <c r="BA57" s="462">
        <f t="shared" si="58"/>
        <v>0</v>
      </c>
      <c r="BB57" s="464">
        <f t="shared" si="58"/>
        <v>0</v>
      </c>
    </row>
    <row r="58" spans="1:54" ht="14.1" customHeight="1" x14ac:dyDescent="0.2">
      <c r="A58" s="67">
        <v>13</v>
      </c>
      <c r="B58" s="64">
        <v>2413</v>
      </c>
      <c r="C58" s="65">
        <v>600079601</v>
      </c>
      <c r="D58" s="64">
        <v>72742909</v>
      </c>
      <c r="E58" s="66" t="s">
        <v>577</v>
      </c>
      <c r="F58" s="67">
        <v>3141</v>
      </c>
      <c r="G58" s="66" t="s">
        <v>310</v>
      </c>
      <c r="H58" s="68" t="s">
        <v>277</v>
      </c>
      <c r="I58" s="463">
        <v>799550</v>
      </c>
      <c r="J58" s="668">
        <v>590515</v>
      </c>
      <c r="K58" s="668">
        <v>0</v>
      </c>
      <c r="L58" s="458">
        <v>199594</v>
      </c>
      <c r="M58" s="458">
        <v>5905</v>
      </c>
      <c r="N58" s="668">
        <v>3536</v>
      </c>
      <c r="O58" s="459">
        <v>1.9</v>
      </c>
      <c r="P58" s="460">
        <v>0</v>
      </c>
      <c r="Q58" s="624">
        <v>1.9</v>
      </c>
      <c r="R58" s="731">
        <f t="shared" si="9"/>
        <v>0</v>
      </c>
      <c r="S58" s="690">
        <v>0</v>
      </c>
      <c r="T58" s="690">
        <v>0</v>
      </c>
      <c r="U58" s="690">
        <v>0</v>
      </c>
      <c r="V58" s="690">
        <v>0</v>
      </c>
      <c r="W58" s="690">
        <f t="shared" si="10"/>
        <v>0</v>
      </c>
      <c r="X58" s="690">
        <v>0</v>
      </c>
      <c r="Y58" s="690">
        <v>0</v>
      </c>
      <c r="Z58" s="690">
        <v>0</v>
      </c>
      <c r="AA58" s="690">
        <f t="shared" si="11"/>
        <v>0</v>
      </c>
      <c r="AB58" s="690">
        <f t="shared" si="12"/>
        <v>0</v>
      </c>
      <c r="AC58" s="714">
        <f t="shared" si="13"/>
        <v>0</v>
      </c>
      <c r="AD58" s="714">
        <f t="shared" si="14"/>
        <v>0</v>
      </c>
      <c r="AE58" s="690">
        <v>0</v>
      </c>
      <c r="AF58" s="690">
        <v>0</v>
      </c>
      <c r="AG58" s="690">
        <f t="shared" si="15"/>
        <v>0</v>
      </c>
      <c r="AH58" s="690">
        <f t="shared" si="16"/>
        <v>0</v>
      </c>
      <c r="AI58" s="716">
        <v>0</v>
      </c>
      <c r="AJ58" s="713">
        <v>0</v>
      </c>
      <c r="AK58" s="713">
        <v>0</v>
      </c>
      <c r="AL58" s="713">
        <v>0</v>
      </c>
      <c r="AM58" s="713">
        <v>0</v>
      </c>
      <c r="AN58" s="713">
        <v>0</v>
      </c>
      <c r="AO58" s="713">
        <v>0</v>
      </c>
      <c r="AP58" s="713">
        <v>0</v>
      </c>
      <c r="AQ58" s="713">
        <f t="shared" si="17"/>
        <v>0</v>
      </c>
      <c r="AR58" s="713">
        <f t="shared" si="18"/>
        <v>0</v>
      </c>
      <c r="AS58" s="756">
        <f t="shared" si="19"/>
        <v>0</v>
      </c>
      <c r="AT58" s="471">
        <f>I58+AH58</f>
        <v>799550</v>
      </c>
      <c r="AU58" s="461">
        <f>J58+W58</f>
        <v>590515</v>
      </c>
      <c r="AV58" s="461">
        <f t="shared" si="56"/>
        <v>0</v>
      </c>
      <c r="AW58" s="461">
        <f t="shared" si="57"/>
        <v>199594</v>
      </c>
      <c r="AX58" s="461">
        <f t="shared" si="57"/>
        <v>5905</v>
      </c>
      <c r="AY58" s="461">
        <f>N58+AG58</f>
        <v>3536</v>
      </c>
      <c r="AZ58" s="462">
        <f>O58+AS58</f>
        <v>1.9</v>
      </c>
      <c r="BA58" s="462">
        <f t="shared" si="58"/>
        <v>0</v>
      </c>
      <c r="BB58" s="464">
        <f t="shared" si="58"/>
        <v>1.9</v>
      </c>
    </row>
    <row r="59" spans="1:54" ht="14.1" customHeight="1" x14ac:dyDescent="0.2">
      <c r="A59" s="73">
        <v>13</v>
      </c>
      <c r="B59" s="70">
        <v>2413</v>
      </c>
      <c r="C59" s="71">
        <v>600079601</v>
      </c>
      <c r="D59" s="70">
        <v>72742909</v>
      </c>
      <c r="E59" s="72" t="s">
        <v>578</v>
      </c>
      <c r="F59" s="73"/>
      <c r="G59" s="72"/>
      <c r="H59" s="74"/>
      <c r="I59" s="647">
        <v>6111245</v>
      </c>
      <c r="J59" s="75">
        <v>4510764</v>
      </c>
      <c r="K59" s="75">
        <v>0</v>
      </c>
      <c r="L59" s="75">
        <v>1524638</v>
      </c>
      <c r="M59" s="75">
        <v>45107</v>
      </c>
      <c r="N59" s="75">
        <v>30736</v>
      </c>
      <c r="O59" s="76">
        <v>9.9419000000000004</v>
      </c>
      <c r="P59" s="76">
        <v>6.2419000000000002</v>
      </c>
      <c r="Q59" s="77">
        <v>3.6999999999999997</v>
      </c>
      <c r="R59" s="664">
        <f t="shared" ref="R59:BB59" si="59">SUM(R56:R58)</f>
        <v>0</v>
      </c>
      <c r="S59" s="664">
        <f t="shared" si="59"/>
        <v>0</v>
      </c>
      <c r="T59" s="664">
        <f t="shared" si="59"/>
        <v>0</v>
      </c>
      <c r="U59" s="664">
        <f t="shared" si="59"/>
        <v>0</v>
      </c>
      <c r="V59" s="664">
        <f t="shared" si="59"/>
        <v>0</v>
      </c>
      <c r="W59" s="664">
        <f t="shared" si="59"/>
        <v>0</v>
      </c>
      <c r="X59" s="664">
        <f t="shared" si="59"/>
        <v>0</v>
      </c>
      <c r="Y59" s="664">
        <f t="shared" si="59"/>
        <v>0</v>
      </c>
      <c r="Z59" s="664">
        <f t="shared" si="59"/>
        <v>0</v>
      </c>
      <c r="AA59" s="664">
        <f t="shared" si="59"/>
        <v>0</v>
      </c>
      <c r="AB59" s="664">
        <f t="shared" si="59"/>
        <v>0</v>
      </c>
      <c r="AC59" s="664">
        <f t="shared" si="59"/>
        <v>0</v>
      </c>
      <c r="AD59" s="664">
        <f t="shared" si="59"/>
        <v>0</v>
      </c>
      <c r="AE59" s="664">
        <f t="shared" si="59"/>
        <v>0</v>
      </c>
      <c r="AF59" s="664">
        <f t="shared" si="59"/>
        <v>0</v>
      </c>
      <c r="AG59" s="664">
        <f t="shared" si="59"/>
        <v>0</v>
      </c>
      <c r="AH59" s="664">
        <f t="shared" si="59"/>
        <v>0</v>
      </c>
      <c r="AI59" s="732">
        <f t="shared" si="59"/>
        <v>0</v>
      </c>
      <c r="AJ59" s="732">
        <f t="shared" si="59"/>
        <v>0</v>
      </c>
      <c r="AK59" s="732">
        <f t="shared" si="59"/>
        <v>0</v>
      </c>
      <c r="AL59" s="732">
        <f t="shared" si="59"/>
        <v>0</v>
      </c>
      <c r="AM59" s="732">
        <f t="shared" si="59"/>
        <v>0</v>
      </c>
      <c r="AN59" s="732">
        <f t="shared" si="59"/>
        <v>0</v>
      </c>
      <c r="AO59" s="732">
        <f t="shared" si="59"/>
        <v>0</v>
      </c>
      <c r="AP59" s="732">
        <f t="shared" si="59"/>
        <v>0</v>
      </c>
      <c r="AQ59" s="732">
        <f t="shared" si="59"/>
        <v>0</v>
      </c>
      <c r="AR59" s="732">
        <f t="shared" si="59"/>
        <v>0</v>
      </c>
      <c r="AS59" s="759">
        <f t="shared" si="59"/>
        <v>0</v>
      </c>
      <c r="AT59" s="647">
        <f t="shared" si="59"/>
        <v>6111245</v>
      </c>
      <c r="AU59" s="75">
        <f t="shared" si="59"/>
        <v>4510764</v>
      </c>
      <c r="AV59" s="75">
        <f t="shared" si="59"/>
        <v>0</v>
      </c>
      <c r="AW59" s="75">
        <f t="shared" si="59"/>
        <v>1524638</v>
      </c>
      <c r="AX59" s="75">
        <f t="shared" si="59"/>
        <v>45107</v>
      </c>
      <c r="AY59" s="75">
        <f t="shared" si="59"/>
        <v>30736</v>
      </c>
      <c r="AZ59" s="76">
        <f t="shared" si="59"/>
        <v>9.9419000000000004</v>
      </c>
      <c r="BA59" s="76">
        <f t="shared" si="59"/>
        <v>6.2419000000000002</v>
      </c>
      <c r="BB59" s="77">
        <f t="shared" si="59"/>
        <v>3.6999999999999997</v>
      </c>
    </row>
    <row r="60" spans="1:54" ht="14.1" customHeight="1" x14ac:dyDescent="0.2">
      <c r="A60" s="67">
        <v>14</v>
      </c>
      <c r="B60" s="64">
        <v>2410</v>
      </c>
      <c r="C60" s="65">
        <v>600079121</v>
      </c>
      <c r="D60" s="64">
        <v>72742348</v>
      </c>
      <c r="E60" s="66" t="s">
        <v>579</v>
      </c>
      <c r="F60" s="67">
        <v>3111</v>
      </c>
      <c r="G60" s="66" t="s">
        <v>306</v>
      </c>
      <c r="H60" s="68" t="s">
        <v>276</v>
      </c>
      <c r="I60" s="463">
        <v>7471778</v>
      </c>
      <c r="J60" s="16">
        <v>5492752</v>
      </c>
      <c r="K60" s="16">
        <v>18900</v>
      </c>
      <c r="L60" s="458">
        <v>1862938</v>
      </c>
      <c r="M60" s="458">
        <v>54928</v>
      </c>
      <c r="N60" s="16">
        <v>42260</v>
      </c>
      <c r="O60" s="13">
        <v>11.030600000000002</v>
      </c>
      <c r="P60" s="13">
        <v>8.5506000000000011</v>
      </c>
      <c r="Q60" s="17">
        <v>2.48</v>
      </c>
      <c r="R60" s="731">
        <f t="shared" si="9"/>
        <v>-10800</v>
      </c>
      <c r="S60" s="690">
        <v>0</v>
      </c>
      <c r="T60" s="690">
        <v>0</v>
      </c>
      <c r="U60" s="690">
        <v>0</v>
      </c>
      <c r="V60" s="690">
        <v>0</v>
      </c>
      <c r="W60" s="690">
        <f t="shared" si="10"/>
        <v>-10800</v>
      </c>
      <c r="X60" s="690">
        <v>10800</v>
      </c>
      <c r="Y60" s="690">
        <v>0</v>
      </c>
      <c r="Z60" s="690">
        <v>0</v>
      </c>
      <c r="AA60" s="690">
        <f t="shared" si="11"/>
        <v>10800</v>
      </c>
      <c r="AB60" s="690">
        <f t="shared" si="12"/>
        <v>0</v>
      </c>
      <c r="AC60" s="714">
        <f t="shared" si="13"/>
        <v>0</v>
      </c>
      <c r="AD60" s="714">
        <f t="shared" si="14"/>
        <v>-108</v>
      </c>
      <c r="AE60" s="690">
        <v>0</v>
      </c>
      <c r="AF60" s="690">
        <v>0</v>
      </c>
      <c r="AG60" s="690">
        <f t="shared" si="15"/>
        <v>0</v>
      </c>
      <c r="AH60" s="690">
        <f t="shared" si="16"/>
        <v>-108</v>
      </c>
      <c r="AI60" s="716">
        <v>-0.02</v>
      </c>
      <c r="AJ60" s="713">
        <v>0</v>
      </c>
      <c r="AK60" s="713">
        <v>0</v>
      </c>
      <c r="AL60" s="713">
        <v>0</v>
      </c>
      <c r="AM60" s="713">
        <v>0</v>
      </c>
      <c r="AN60" s="713">
        <v>0</v>
      </c>
      <c r="AO60" s="713">
        <v>0</v>
      </c>
      <c r="AP60" s="713">
        <v>0</v>
      </c>
      <c r="AQ60" s="713">
        <f t="shared" si="17"/>
        <v>-0.02</v>
      </c>
      <c r="AR60" s="713">
        <f t="shared" si="18"/>
        <v>0</v>
      </c>
      <c r="AS60" s="756">
        <f t="shared" si="19"/>
        <v>-0.02</v>
      </c>
      <c r="AT60" s="471">
        <f>I60+AH60</f>
        <v>7471670</v>
      </c>
      <c r="AU60" s="461">
        <f>J60+W60</f>
        <v>5481952</v>
      </c>
      <c r="AV60" s="461">
        <f t="shared" ref="AV60:AV62" si="60">K60+AA60</f>
        <v>29700</v>
      </c>
      <c r="AW60" s="461">
        <f t="shared" ref="AW60:AX62" si="61">L60+AC60</f>
        <v>1862938</v>
      </c>
      <c r="AX60" s="461">
        <f t="shared" si="61"/>
        <v>54820</v>
      </c>
      <c r="AY60" s="461">
        <f>N60+AG60</f>
        <v>42260</v>
      </c>
      <c r="AZ60" s="462">
        <f>O60+AS60</f>
        <v>11.010600000000002</v>
      </c>
      <c r="BA60" s="462">
        <f t="shared" ref="BA60:BB62" si="62">P60+AQ60</f>
        <v>8.5306000000000015</v>
      </c>
      <c r="BB60" s="464">
        <f t="shared" si="62"/>
        <v>2.48</v>
      </c>
    </row>
    <row r="61" spans="1:54" ht="14.1" customHeight="1" x14ac:dyDescent="0.2">
      <c r="A61" s="67">
        <v>14</v>
      </c>
      <c r="B61" s="64">
        <v>2410</v>
      </c>
      <c r="C61" s="65">
        <v>600079121</v>
      </c>
      <c r="D61" s="64">
        <v>72742348</v>
      </c>
      <c r="E61" s="66" t="s">
        <v>579</v>
      </c>
      <c r="F61" s="67">
        <v>3111</v>
      </c>
      <c r="G61" s="44" t="s">
        <v>308</v>
      </c>
      <c r="H61" s="68" t="s">
        <v>276</v>
      </c>
      <c r="I61" s="463">
        <v>413895</v>
      </c>
      <c r="J61" s="16">
        <v>307044</v>
      </c>
      <c r="K61" s="16">
        <v>0</v>
      </c>
      <c r="L61" s="458">
        <v>103781</v>
      </c>
      <c r="M61" s="458">
        <v>3070</v>
      </c>
      <c r="N61" s="16">
        <v>0</v>
      </c>
      <c r="O61" s="13">
        <v>1</v>
      </c>
      <c r="P61" s="13">
        <v>1</v>
      </c>
      <c r="Q61" s="17">
        <v>0</v>
      </c>
      <c r="R61" s="731">
        <f t="shared" si="9"/>
        <v>0</v>
      </c>
      <c r="S61" s="690">
        <v>0</v>
      </c>
      <c r="T61" s="690">
        <v>0</v>
      </c>
      <c r="U61" s="690">
        <v>0</v>
      </c>
      <c r="V61" s="690">
        <v>0</v>
      </c>
      <c r="W61" s="690">
        <f t="shared" si="10"/>
        <v>0</v>
      </c>
      <c r="X61" s="690">
        <v>0</v>
      </c>
      <c r="Y61" s="690">
        <v>0</v>
      </c>
      <c r="Z61" s="690">
        <v>0</v>
      </c>
      <c r="AA61" s="690">
        <f t="shared" si="11"/>
        <v>0</v>
      </c>
      <c r="AB61" s="690">
        <f t="shared" si="12"/>
        <v>0</v>
      </c>
      <c r="AC61" s="714">
        <f t="shared" si="13"/>
        <v>0</v>
      </c>
      <c r="AD61" s="714">
        <f t="shared" si="14"/>
        <v>0</v>
      </c>
      <c r="AE61" s="690">
        <v>0</v>
      </c>
      <c r="AF61" s="690">
        <v>0</v>
      </c>
      <c r="AG61" s="690">
        <f t="shared" si="15"/>
        <v>0</v>
      </c>
      <c r="AH61" s="690">
        <f t="shared" si="16"/>
        <v>0</v>
      </c>
      <c r="AI61" s="716">
        <v>0</v>
      </c>
      <c r="AJ61" s="713">
        <v>0</v>
      </c>
      <c r="AK61" s="713">
        <v>0</v>
      </c>
      <c r="AL61" s="713">
        <v>0</v>
      </c>
      <c r="AM61" s="713">
        <v>0</v>
      </c>
      <c r="AN61" s="713">
        <v>0</v>
      </c>
      <c r="AO61" s="713">
        <v>0</v>
      </c>
      <c r="AP61" s="713">
        <v>0</v>
      </c>
      <c r="AQ61" s="713">
        <f t="shared" si="17"/>
        <v>0</v>
      </c>
      <c r="AR61" s="713">
        <f t="shared" si="18"/>
        <v>0</v>
      </c>
      <c r="AS61" s="756">
        <f t="shared" si="19"/>
        <v>0</v>
      </c>
      <c r="AT61" s="471">
        <f>I61+AH61</f>
        <v>413895</v>
      </c>
      <c r="AU61" s="461">
        <f>J61+W61</f>
        <v>307044</v>
      </c>
      <c r="AV61" s="461">
        <f t="shared" si="60"/>
        <v>0</v>
      </c>
      <c r="AW61" s="461">
        <f t="shared" si="61"/>
        <v>103781</v>
      </c>
      <c r="AX61" s="461">
        <f t="shared" si="61"/>
        <v>3070</v>
      </c>
      <c r="AY61" s="461">
        <f>N61+AG61</f>
        <v>0</v>
      </c>
      <c r="AZ61" s="462">
        <f>O61+AS61</f>
        <v>1</v>
      </c>
      <c r="BA61" s="462">
        <f t="shared" si="62"/>
        <v>1</v>
      </c>
      <c r="BB61" s="464">
        <f t="shared" si="62"/>
        <v>0</v>
      </c>
    </row>
    <row r="62" spans="1:54" ht="14.1" customHeight="1" x14ac:dyDescent="0.2">
      <c r="A62" s="67">
        <v>14</v>
      </c>
      <c r="B62" s="64">
        <v>2410</v>
      </c>
      <c r="C62" s="65">
        <v>600079121</v>
      </c>
      <c r="D62" s="64">
        <v>72742348</v>
      </c>
      <c r="E62" s="66" t="s">
        <v>579</v>
      </c>
      <c r="F62" s="67">
        <v>3141</v>
      </c>
      <c r="G62" s="66" t="s">
        <v>310</v>
      </c>
      <c r="H62" s="68" t="s">
        <v>277</v>
      </c>
      <c r="I62" s="463">
        <v>930822</v>
      </c>
      <c r="J62" s="668">
        <v>687242</v>
      </c>
      <c r="K62" s="668">
        <v>0</v>
      </c>
      <c r="L62" s="458">
        <v>232288</v>
      </c>
      <c r="M62" s="458">
        <v>6872</v>
      </c>
      <c r="N62" s="668">
        <v>4420</v>
      </c>
      <c r="O62" s="459">
        <v>2.21</v>
      </c>
      <c r="P62" s="460">
        <v>0</v>
      </c>
      <c r="Q62" s="624">
        <v>2.21</v>
      </c>
      <c r="R62" s="731">
        <f t="shared" si="9"/>
        <v>0</v>
      </c>
      <c r="S62" s="690">
        <v>0</v>
      </c>
      <c r="T62" s="690">
        <v>0</v>
      </c>
      <c r="U62" s="690">
        <v>0</v>
      </c>
      <c r="V62" s="690">
        <v>0</v>
      </c>
      <c r="W62" s="690">
        <f t="shared" si="10"/>
        <v>0</v>
      </c>
      <c r="X62" s="690">
        <v>0</v>
      </c>
      <c r="Y62" s="690">
        <v>0</v>
      </c>
      <c r="Z62" s="690">
        <v>0</v>
      </c>
      <c r="AA62" s="690">
        <f t="shared" si="11"/>
        <v>0</v>
      </c>
      <c r="AB62" s="690">
        <f t="shared" si="12"/>
        <v>0</v>
      </c>
      <c r="AC62" s="714">
        <f t="shared" si="13"/>
        <v>0</v>
      </c>
      <c r="AD62" s="714">
        <f t="shared" si="14"/>
        <v>0</v>
      </c>
      <c r="AE62" s="690">
        <v>0</v>
      </c>
      <c r="AF62" s="690">
        <v>0</v>
      </c>
      <c r="AG62" s="690">
        <f t="shared" si="15"/>
        <v>0</v>
      </c>
      <c r="AH62" s="690">
        <f t="shared" si="16"/>
        <v>0</v>
      </c>
      <c r="AI62" s="716">
        <v>0</v>
      </c>
      <c r="AJ62" s="713">
        <v>0</v>
      </c>
      <c r="AK62" s="713">
        <v>0</v>
      </c>
      <c r="AL62" s="713">
        <v>0</v>
      </c>
      <c r="AM62" s="713">
        <v>0</v>
      </c>
      <c r="AN62" s="713">
        <v>0</v>
      </c>
      <c r="AO62" s="713">
        <v>0</v>
      </c>
      <c r="AP62" s="713">
        <v>0</v>
      </c>
      <c r="AQ62" s="713">
        <f t="shared" si="17"/>
        <v>0</v>
      </c>
      <c r="AR62" s="713">
        <f t="shared" si="18"/>
        <v>0</v>
      </c>
      <c r="AS62" s="756">
        <f t="shared" si="19"/>
        <v>0</v>
      </c>
      <c r="AT62" s="471">
        <f>I62+AH62</f>
        <v>930822</v>
      </c>
      <c r="AU62" s="461">
        <f>J62+W62</f>
        <v>687242</v>
      </c>
      <c r="AV62" s="461">
        <f t="shared" si="60"/>
        <v>0</v>
      </c>
      <c r="AW62" s="461">
        <f t="shared" si="61"/>
        <v>232288</v>
      </c>
      <c r="AX62" s="461">
        <f t="shared" si="61"/>
        <v>6872</v>
      </c>
      <c r="AY62" s="461">
        <f>N62+AG62</f>
        <v>4420</v>
      </c>
      <c r="AZ62" s="462">
        <f>O62+AS62</f>
        <v>2.21</v>
      </c>
      <c r="BA62" s="462">
        <f t="shared" si="62"/>
        <v>0</v>
      </c>
      <c r="BB62" s="464">
        <f t="shared" si="62"/>
        <v>2.21</v>
      </c>
    </row>
    <row r="63" spans="1:54" ht="14.1" customHeight="1" x14ac:dyDescent="0.2">
      <c r="A63" s="73">
        <v>14</v>
      </c>
      <c r="B63" s="70">
        <v>2410</v>
      </c>
      <c r="C63" s="71">
        <v>600079121</v>
      </c>
      <c r="D63" s="70">
        <v>72742348</v>
      </c>
      <c r="E63" s="72" t="s">
        <v>580</v>
      </c>
      <c r="F63" s="73"/>
      <c r="G63" s="72"/>
      <c r="H63" s="74"/>
      <c r="I63" s="647">
        <v>8816495</v>
      </c>
      <c r="J63" s="75">
        <v>6487038</v>
      </c>
      <c r="K63" s="75">
        <v>18900</v>
      </c>
      <c r="L63" s="75">
        <v>2199007</v>
      </c>
      <c r="M63" s="75">
        <v>64870</v>
      </c>
      <c r="N63" s="75">
        <v>46680</v>
      </c>
      <c r="O63" s="76">
        <v>14.240600000000001</v>
      </c>
      <c r="P63" s="76">
        <v>9.5506000000000011</v>
      </c>
      <c r="Q63" s="77">
        <v>4.6899999999999995</v>
      </c>
      <c r="R63" s="664">
        <f t="shared" ref="R63:BB63" si="63">SUM(R60:R62)</f>
        <v>-10800</v>
      </c>
      <c r="S63" s="664">
        <f t="shared" si="63"/>
        <v>0</v>
      </c>
      <c r="T63" s="664">
        <f t="shared" si="63"/>
        <v>0</v>
      </c>
      <c r="U63" s="664">
        <f t="shared" si="63"/>
        <v>0</v>
      </c>
      <c r="V63" s="664">
        <f t="shared" si="63"/>
        <v>0</v>
      </c>
      <c r="W63" s="664">
        <f t="shared" si="63"/>
        <v>-10800</v>
      </c>
      <c r="X63" s="664">
        <f t="shared" si="63"/>
        <v>10800</v>
      </c>
      <c r="Y63" s="664">
        <f t="shared" si="63"/>
        <v>0</v>
      </c>
      <c r="Z63" s="664">
        <f t="shared" si="63"/>
        <v>0</v>
      </c>
      <c r="AA63" s="664">
        <f t="shared" si="63"/>
        <v>10800</v>
      </c>
      <c r="AB63" s="664">
        <f t="shared" si="63"/>
        <v>0</v>
      </c>
      <c r="AC63" s="664">
        <f t="shared" si="63"/>
        <v>0</v>
      </c>
      <c r="AD63" s="664">
        <f t="shared" si="63"/>
        <v>-108</v>
      </c>
      <c r="AE63" s="664">
        <f t="shared" si="63"/>
        <v>0</v>
      </c>
      <c r="AF63" s="664">
        <f t="shared" si="63"/>
        <v>0</v>
      </c>
      <c r="AG63" s="664">
        <f t="shared" si="63"/>
        <v>0</v>
      </c>
      <c r="AH63" s="664">
        <f t="shared" si="63"/>
        <v>-108</v>
      </c>
      <c r="AI63" s="732">
        <f t="shared" si="63"/>
        <v>-0.02</v>
      </c>
      <c r="AJ63" s="732">
        <f t="shared" si="63"/>
        <v>0</v>
      </c>
      <c r="AK63" s="732">
        <f t="shared" si="63"/>
        <v>0</v>
      </c>
      <c r="AL63" s="732">
        <f t="shared" si="63"/>
        <v>0</v>
      </c>
      <c r="AM63" s="732">
        <f t="shared" si="63"/>
        <v>0</v>
      </c>
      <c r="AN63" s="732">
        <f t="shared" si="63"/>
        <v>0</v>
      </c>
      <c r="AO63" s="732">
        <f t="shared" si="63"/>
        <v>0</v>
      </c>
      <c r="AP63" s="732">
        <f t="shared" si="63"/>
        <v>0</v>
      </c>
      <c r="AQ63" s="732">
        <f t="shared" si="63"/>
        <v>-0.02</v>
      </c>
      <c r="AR63" s="732">
        <f t="shared" si="63"/>
        <v>0</v>
      </c>
      <c r="AS63" s="759">
        <f t="shared" si="63"/>
        <v>-0.02</v>
      </c>
      <c r="AT63" s="647">
        <f t="shared" si="63"/>
        <v>8816387</v>
      </c>
      <c r="AU63" s="75">
        <f t="shared" si="63"/>
        <v>6476238</v>
      </c>
      <c r="AV63" s="75">
        <f t="shared" si="63"/>
        <v>29700</v>
      </c>
      <c r="AW63" s="75">
        <f t="shared" si="63"/>
        <v>2199007</v>
      </c>
      <c r="AX63" s="75">
        <f t="shared" si="63"/>
        <v>64762</v>
      </c>
      <c r="AY63" s="75">
        <f t="shared" si="63"/>
        <v>46680</v>
      </c>
      <c r="AZ63" s="76">
        <f t="shared" si="63"/>
        <v>14.220600000000001</v>
      </c>
      <c r="BA63" s="76">
        <f t="shared" si="63"/>
        <v>9.5306000000000015</v>
      </c>
      <c r="BB63" s="77">
        <f t="shared" si="63"/>
        <v>4.6899999999999995</v>
      </c>
    </row>
    <row r="64" spans="1:54" ht="14.1" customHeight="1" x14ac:dyDescent="0.2">
      <c r="A64" s="67">
        <v>15</v>
      </c>
      <c r="B64" s="64">
        <v>2436</v>
      </c>
      <c r="C64" s="65">
        <v>600079538</v>
      </c>
      <c r="D64" s="64">
        <v>72741546</v>
      </c>
      <c r="E64" s="66" t="s">
        <v>581</v>
      </c>
      <c r="F64" s="67">
        <v>3111</v>
      </c>
      <c r="G64" s="66" t="s">
        <v>306</v>
      </c>
      <c r="H64" s="68" t="s">
        <v>276</v>
      </c>
      <c r="I64" s="463">
        <v>8455393</v>
      </c>
      <c r="J64" s="16">
        <v>6158348</v>
      </c>
      <c r="K64" s="16">
        <v>80000</v>
      </c>
      <c r="L64" s="458">
        <v>2108562</v>
      </c>
      <c r="M64" s="458">
        <v>61583</v>
      </c>
      <c r="N64" s="16">
        <v>46900</v>
      </c>
      <c r="O64" s="13">
        <v>13.17</v>
      </c>
      <c r="P64" s="13">
        <v>10.36</v>
      </c>
      <c r="Q64" s="17">
        <v>2.81</v>
      </c>
      <c r="R64" s="731">
        <f t="shared" si="9"/>
        <v>-10000</v>
      </c>
      <c r="S64" s="690">
        <v>0</v>
      </c>
      <c r="T64" s="690">
        <v>0</v>
      </c>
      <c r="U64" s="690">
        <v>0</v>
      </c>
      <c r="V64" s="690">
        <v>0</v>
      </c>
      <c r="W64" s="690">
        <f t="shared" si="10"/>
        <v>-10000</v>
      </c>
      <c r="X64" s="690">
        <v>10000</v>
      </c>
      <c r="Y64" s="690">
        <v>0</v>
      </c>
      <c r="Z64" s="690">
        <v>0</v>
      </c>
      <c r="AA64" s="690">
        <f t="shared" si="11"/>
        <v>10000</v>
      </c>
      <c r="AB64" s="690">
        <f t="shared" si="12"/>
        <v>0</v>
      </c>
      <c r="AC64" s="714">
        <f t="shared" si="13"/>
        <v>0</v>
      </c>
      <c r="AD64" s="714">
        <f t="shared" si="14"/>
        <v>-100</v>
      </c>
      <c r="AE64" s="690">
        <v>0</v>
      </c>
      <c r="AF64" s="690">
        <v>0</v>
      </c>
      <c r="AG64" s="690">
        <f t="shared" si="15"/>
        <v>0</v>
      </c>
      <c r="AH64" s="690">
        <f t="shared" si="16"/>
        <v>-100</v>
      </c>
      <c r="AI64" s="716">
        <v>-0.06</v>
      </c>
      <c r="AJ64" s="713">
        <v>-0.02</v>
      </c>
      <c r="AK64" s="713">
        <v>0</v>
      </c>
      <c r="AL64" s="713">
        <v>0</v>
      </c>
      <c r="AM64" s="713">
        <v>0</v>
      </c>
      <c r="AN64" s="713">
        <v>0</v>
      </c>
      <c r="AO64" s="713">
        <v>0</v>
      </c>
      <c r="AP64" s="713">
        <v>0</v>
      </c>
      <c r="AQ64" s="713">
        <f t="shared" si="17"/>
        <v>-0.06</v>
      </c>
      <c r="AR64" s="713">
        <f t="shared" si="18"/>
        <v>-0.02</v>
      </c>
      <c r="AS64" s="756">
        <f t="shared" si="19"/>
        <v>-0.08</v>
      </c>
      <c r="AT64" s="471">
        <f>I64+AH64</f>
        <v>8455293</v>
      </c>
      <c r="AU64" s="461">
        <f>J64+W64</f>
        <v>6148348</v>
      </c>
      <c r="AV64" s="461">
        <f t="shared" ref="AV64:AV66" si="64">K64+AA64</f>
        <v>90000</v>
      </c>
      <c r="AW64" s="461">
        <f t="shared" ref="AW64:AX66" si="65">L64+AC64</f>
        <v>2108562</v>
      </c>
      <c r="AX64" s="461">
        <f t="shared" si="65"/>
        <v>61483</v>
      </c>
      <c r="AY64" s="461">
        <f>N64+AG64</f>
        <v>46900</v>
      </c>
      <c r="AZ64" s="462">
        <f>O64+AS64</f>
        <v>13.09</v>
      </c>
      <c r="BA64" s="462">
        <f t="shared" ref="BA64:BB66" si="66">P64+AQ64</f>
        <v>10.299999999999999</v>
      </c>
      <c r="BB64" s="464">
        <f t="shared" si="66"/>
        <v>2.79</v>
      </c>
    </row>
    <row r="65" spans="1:54" ht="14.1" customHeight="1" x14ac:dyDescent="0.2">
      <c r="A65" s="67">
        <v>15</v>
      </c>
      <c r="B65" s="64">
        <v>2436</v>
      </c>
      <c r="C65" s="65">
        <v>600079538</v>
      </c>
      <c r="D65" s="64">
        <v>72741546</v>
      </c>
      <c r="E65" s="66" t="s">
        <v>581</v>
      </c>
      <c r="F65" s="67">
        <v>3111</v>
      </c>
      <c r="G65" s="78" t="s">
        <v>307</v>
      </c>
      <c r="H65" s="68" t="s">
        <v>277</v>
      </c>
      <c r="I65" s="463">
        <v>599289</v>
      </c>
      <c r="J65" s="458">
        <v>444576</v>
      </c>
      <c r="K65" s="458">
        <v>0</v>
      </c>
      <c r="L65" s="458">
        <v>150267</v>
      </c>
      <c r="M65" s="458">
        <v>4446</v>
      </c>
      <c r="N65" s="458">
        <v>0</v>
      </c>
      <c r="O65" s="459">
        <v>1.75</v>
      </c>
      <c r="P65" s="460">
        <v>1.75</v>
      </c>
      <c r="Q65" s="624">
        <v>0</v>
      </c>
      <c r="R65" s="731">
        <f t="shared" si="9"/>
        <v>0</v>
      </c>
      <c r="S65" s="690">
        <v>82773</v>
      </c>
      <c r="T65" s="690">
        <v>0</v>
      </c>
      <c r="U65" s="690">
        <v>0</v>
      </c>
      <c r="V65" s="690">
        <v>0</v>
      </c>
      <c r="W65" s="690">
        <f t="shared" si="10"/>
        <v>82773</v>
      </c>
      <c r="X65" s="690">
        <v>0</v>
      </c>
      <c r="Y65" s="690">
        <v>0</v>
      </c>
      <c r="Z65" s="690">
        <v>0</v>
      </c>
      <c r="AA65" s="690">
        <f t="shared" si="11"/>
        <v>0</v>
      </c>
      <c r="AB65" s="690">
        <f t="shared" si="12"/>
        <v>82773</v>
      </c>
      <c r="AC65" s="714">
        <f t="shared" si="13"/>
        <v>27977</v>
      </c>
      <c r="AD65" s="714">
        <f t="shared" si="14"/>
        <v>828</v>
      </c>
      <c r="AE65" s="690">
        <v>2750</v>
      </c>
      <c r="AF65" s="690">
        <v>0</v>
      </c>
      <c r="AG65" s="690">
        <f t="shared" si="15"/>
        <v>2750</v>
      </c>
      <c r="AH65" s="690">
        <f t="shared" si="16"/>
        <v>114328</v>
      </c>
      <c r="AI65" s="716">
        <v>0</v>
      </c>
      <c r="AJ65" s="713">
        <v>0</v>
      </c>
      <c r="AK65" s="713">
        <v>0.09</v>
      </c>
      <c r="AL65" s="713">
        <v>0</v>
      </c>
      <c r="AM65" s="713">
        <v>0</v>
      </c>
      <c r="AN65" s="713">
        <v>0</v>
      </c>
      <c r="AO65" s="713">
        <v>0</v>
      </c>
      <c r="AP65" s="713">
        <v>0</v>
      </c>
      <c r="AQ65" s="713">
        <f t="shared" si="17"/>
        <v>0.09</v>
      </c>
      <c r="AR65" s="713">
        <f t="shared" si="18"/>
        <v>0</v>
      </c>
      <c r="AS65" s="756">
        <f t="shared" si="19"/>
        <v>0.09</v>
      </c>
      <c r="AT65" s="471">
        <f>I65+AH65</f>
        <v>713617</v>
      </c>
      <c r="AU65" s="461">
        <f>J65+W65</f>
        <v>527349</v>
      </c>
      <c r="AV65" s="461">
        <f t="shared" si="64"/>
        <v>0</v>
      </c>
      <c r="AW65" s="461">
        <f t="shared" si="65"/>
        <v>178244</v>
      </c>
      <c r="AX65" s="461">
        <f t="shared" si="65"/>
        <v>5274</v>
      </c>
      <c r="AY65" s="461">
        <f>N65+AG65</f>
        <v>2750</v>
      </c>
      <c r="AZ65" s="462">
        <f>O65+AS65</f>
        <v>1.84</v>
      </c>
      <c r="BA65" s="462">
        <f t="shared" si="66"/>
        <v>1.84</v>
      </c>
      <c r="BB65" s="464">
        <f t="shared" si="66"/>
        <v>0</v>
      </c>
    </row>
    <row r="66" spans="1:54" ht="14.1" customHeight="1" x14ac:dyDescent="0.2">
      <c r="A66" s="67">
        <v>15</v>
      </c>
      <c r="B66" s="64">
        <v>2436</v>
      </c>
      <c r="C66" s="65">
        <v>600079538</v>
      </c>
      <c r="D66" s="64">
        <v>72741546</v>
      </c>
      <c r="E66" s="66" t="s">
        <v>581</v>
      </c>
      <c r="F66" s="67">
        <v>3141</v>
      </c>
      <c r="G66" s="66" t="s">
        <v>310</v>
      </c>
      <c r="H66" s="68" t="s">
        <v>277</v>
      </c>
      <c r="I66" s="463">
        <v>1082069</v>
      </c>
      <c r="J66" s="668">
        <v>798671</v>
      </c>
      <c r="K66" s="668">
        <v>0</v>
      </c>
      <c r="L66" s="458">
        <v>269951</v>
      </c>
      <c r="M66" s="458">
        <v>7987</v>
      </c>
      <c r="N66" s="668">
        <v>5460</v>
      </c>
      <c r="O66" s="459">
        <v>2.57</v>
      </c>
      <c r="P66" s="460">
        <v>0</v>
      </c>
      <c r="Q66" s="624">
        <v>2.57</v>
      </c>
      <c r="R66" s="731">
        <f t="shared" si="9"/>
        <v>0</v>
      </c>
      <c r="S66" s="690">
        <v>0</v>
      </c>
      <c r="T66" s="690">
        <v>0</v>
      </c>
      <c r="U66" s="690">
        <v>0</v>
      </c>
      <c r="V66" s="690">
        <v>0</v>
      </c>
      <c r="W66" s="690">
        <f t="shared" si="10"/>
        <v>0</v>
      </c>
      <c r="X66" s="690">
        <v>0</v>
      </c>
      <c r="Y66" s="690">
        <v>0</v>
      </c>
      <c r="Z66" s="690">
        <v>0</v>
      </c>
      <c r="AA66" s="690">
        <f t="shared" si="11"/>
        <v>0</v>
      </c>
      <c r="AB66" s="690">
        <f t="shared" si="12"/>
        <v>0</v>
      </c>
      <c r="AC66" s="714">
        <f t="shared" si="13"/>
        <v>0</v>
      </c>
      <c r="AD66" s="714">
        <f t="shared" si="14"/>
        <v>0</v>
      </c>
      <c r="AE66" s="690">
        <v>0</v>
      </c>
      <c r="AF66" s="690">
        <v>0</v>
      </c>
      <c r="AG66" s="690">
        <f t="shared" si="15"/>
        <v>0</v>
      </c>
      <c r="AH66" s="690">
        <f t="shared" si="16"/>
        <v>0</v>
      </c>
      <c r="AI66" s="716">
        <v>0</v>
      </c>
      <c r="AJ66" s="713">
        <v>0</v>
      </c>
      <c r="AK66" s="713">
        <v>0</v>
      </c>
      <c r="AL66" s="713">
        <v>0</v>
      </c>
      <c r="AM66" s="713">
        <v>0</v>
      </c>
      <c r="AN66" s="713">
        <v>0</v>
      </c>
      <c r="AO66" s="713">
        <v>0</v>
      </c>
      <c r="AP66" s="713">
        <v>0</v>
      </c>
      <c r="AQ66" s="713">
        <f t="shared" si="17"/>
        <v>0</v>
      </c>
      <c r="AR66" s="713">
        <f t="shared" si="18"/>
        <v>0</v>
      </c>
      <c r="AS66" s="756">
        <f t="shared" si="19"/>
        <v>0</v>
      </c>
      <c r="AT66" s="471">
        <f>I66+AH66</f>
        <v>1082069</v>
      </c>
      <c r="AU66" s="461">
        <f>J66+W66</f>
        <v>798671</v>
      </c>
      <c r="AV66" s="461">
        <f t="shared" si="64"/>
        <v>0</v>
      </c>
      <c r="AW66" s="461">
        <f t="shared" si="65"/>
        <v>269951</v>
      </c>
      <c r="AX66" s="461">
        <f t="shared" si="65"/>
        <v>7987</v>
      </c>
      <c r="AY66" s="461">
        <f>N66+AG66</f>
        <v>5460</v>
      </c>
      <c r="AZ66" s="462">
        <f>O66+AS66</f>
        <v>2.57</v>
      </c>
      <c r="BA66" s="462">
        <f t="shared" si="66"/>
        <v>0</v>
      </c>
      <c r="BB66" s="464">
        <f t="shared" si="66"/>
        <v>2.57</v>
      </c>
    </row>
    <row r="67" spans="1:54" ht="14.1" customHeight="1" x14ac:dyDescent="0.2">
      <c r="A67" s="73">
        <v>15</v>
      </c>
      <c r="B67" s="70">
        <v>2436</v>
      </c>
      <c r="C67" s="71">
        <v>600079538</v>
      </c>
      <c r="D67" s="70">
        <v>72741546</v>
      </c>
      <c r="E67" s="72" t="s">
        <v>582</v>
      </c>
      <c r="F67" s="73"/>
      <c r="G67" s="72"/>
      <c r="H67" s="74"/>
      <c r="I67" s="647">
        <v>10136751</v>
      </c>
      <c r="J67" s="75">
        <v>7401595</v>
      </c>
      <c r="K67" s="75">
        <v>80000</v>
      </c>
      <c r="L67" s="75">
        <v>2528780</v>
      </c>
      <c r="M67" s="75">
        <v>74016</v>
      </c>
      <c r="N67" s="75">
        <v>52360</v>
      </c>
      <c r="O67" s="76">
        <v>17.489999999999998</v>
      </c>
      <c r="P67" s="76">
        <v>12.11</v>
      </c>
      <c r="Q67" s="77">
        <v>5.38</v>
      </c>
      <c r="R67" s="664">
        <f t="shared" ref="R67:BB67" si="67">SUM(R64:R66)</f>
        <v>-10000</v>
      </c>
      <c r="S67" s="664">
        <f t="shared" si="67"/>
        <v>82773</v>
      </c>
      <c r="T67" s="664">
        <f t="shared" si="67"/>
        <v>0</v>
      </c>
      <c r="U67" s="664">
        <f t="shared" si="67"/>
        <v>0</v>
      </c>
      <c r="V67" s="664">
        <f t="shared" si="67"/>
        <v>0</v>
      </c>
      <c r="W67" s="664">
        <f t="shared" si="67"/>
        <v>72773</v>
      </c>
      <c r="X67" s="664">
        <f t="shared" si="67"/>
        <v>10000</v>
      </c>
      <c r="Y67" s="664">
        <f t="shared" si="67"/>
        <v>0</v>
      </c>
      <c r="Z67" s="664">
        <f t="shared" si="67"/>
        <v>0</v>
      </c>
      <c r="AA67" s="664">
        <f t="shared" si="67"/>
        <v>10000</v>
      </c>
      <c r="AB67" s="664">
        <f t="shared" si="67"/>
        <v>82773</v>
      </c>
      <c r="AC67" s="664">
        <f t="shared" si="67"/>
        <v>27977</v>
      </c>
      <c r="AD67" s="664">
        <f t="shared" si="67"/>
        <v>728</v>
      </c>
      <c r="AE67" s="664">
        <f t="shared" si="67"/>
        <v>2750</v>
      </c>
      <c r="AF67" s="664">
        <f t="shared" si="67"/>
        <v>0</v>
      </c>
      <c r="AG67" s="664">
        <f t="shared" si="67"/>
        <v>2750</v>
      </c>
      <c r="AH67" s="664">
        <f t="shared" si="67"/>
        <v>114228</v>
      </c>
      <c r="AI67" s="732">
        <f t="shared" si="67"/>
        <v>-0.06</v>
      </c>
      <c r="AJ67" s="732">
        <f t="shared" si="67"/>
        <v>-0.02</v>
      </c>
      <c r="AK67" s="732">
        <f t="shared" si="67"/>
        <v>0.09</v>
      </c>
      <c r="AL67" s="732">
        <f t="shared" si="67"/>
        <v>0</v>
      </c>
      <c r="AM67" s="732">
        <f t="shared" si="67"/>
        <v>0</v>
      </c>
      <c r="AN67" s="732">
        <f t="shared" si="67"/>
        <v>0</v>
      </c>
      <c r="AO67" s="732">
        <f t="shared" si="67"/>
        <v>0</v>
      </c>
      <c r="AP67" s="732">
        <f t="shared" si="67"/>
        <v>0</v>
      </c>
      <c r="AQ67" s="732">
        <f t="shared" si="67"/>
        <v>0.03</v>
      </c>
      <c r="AR67" s="732">
        <f t="shared" si="67"/>
        <v>-0.02</v>
      </c>
      <c r="AS67" s="759">
        <f t="shared" si="67"/>
        <v>9.999999999999995E-3</v>
      </c>
      <c r="AT67" s="647">
        <f t="shared" si="67"/>
        <v>10250979</v>
      </c>
      <c r="AU67" s="75">
        <f t="shared" si="67"/>
        <v>7474368</v>
      </c>
      <c r="AV67" s="75">
        <f t="shared" si="67"/>
        <v>90000</v>
      </c>
      <c r="AW67" s="75">
        <f t="shared" si="67"/>
        <v>2556757</v>
      </c>
      <c r="AX67" s="75">
        <f t="shared" si="67"/>
        <v>74744</v>
      </c>
      <c r="AY67" s="75">
        <f t="shared" si="67"/>
        <v>55110</v>
      </c>
      <c r="AZ67" s="76">
        <f t="shared" si="67"/>
        <v>17.5</v>
      </c>
      <c r="BA67" s="76">
        <f t="shared" si="67"/>
        <v>12.139999999999999</v>
      </c>
      <c r="BB67" s="77">
        <f t="shared" si="67"/>
        <v>5.3599999999999994</v>
      </c>
    </row>
    <row r="68" spans="1:54" ht="14.1" customHeight="1" x14ac:dyDescent="0.2">
      <c r="A68" s="67">
        <v>16</v>
      </c>
      <c r="B68" s="64">
        <v>2424</v>
      </c>
      <c r="C68" s="65">
        <v>600079147</v>
      </c>
      <c r="D68" s="64">
        <v>72741945</v>
      </c>
      <c r="E68" s="66" t="s">
        <v>583</v>
      </c>
      <c r="F68" s="67">
        <v>3111</v>
      </c>
      <c r="G68" s="66" t="s">
        <v>306</v>
      </c>
      <c r="H68" s="68" t="s">
        <v>276</v>
      </c>
      <c r="I68" s="463">
        <v>3474096</v>
      </c>
      <c r="J68" s="16">
        <v>2562979</v>
      </c>
      <c r="K68" s="16">
        <v>0</v>
      </c>
      <c r="L68" s="458">
        <v>866287</v>
      </c>
      <c r="M68" s="458">
        <v>25630</v>
      </c>
      <c r="N68" s="16">
        <v>19200</v>
      </c>
      <c r="O68" s="13">
        <v>5.2</v>
      </c>
      <c r="P68" s="13">
        <v>4</v>
      </c>
      <c r="Q68" s="17">
        <v>1.2000000000000002</v>
      </c>
      <c r="R68" s="731">
        <f t="shared" si="9"/>
        <v>0</v>
      </c>
      <c r="S68" s="690">
        <v>0</v>
      </c>
      <c r="T68" s="690">
        <v>0</v>
      </c>
      <c r="U68" s="690">
        <v>0</v>
      </c>
      <c r="V68" s="690">
        <v>0</v>
      </c>
      <c r="W68" s="690">
        <f t="shared" si="10"/>
        <v>0</v>
      </c>
      <c r="X68" s="690">
        <v>0</v>
      </c>
      <c r="Y68" s="690">
        <v>0</v>
      </c>
      <c r="Z68" s="690">
        <v>0</v>
      </c>
      <c r="AA68" s="690">
        <f t="shared" si="11"/>
        <v>0</v>
      </c>
      <c r="AB68" s="690">
        <f t="shared" si="12"/>
        <v>0</v>
      </c>
      <c r="AC68" s="714">
        <f t="shared" si="13"/>
        <v>0</v>
      </c>
      <c r="AD68" s="714">
        <f t="shared" si="14"/>
        <v>0</v>
      </c>
      <c r="AE68" s="690">
        <v>0</v>
      </c>
      <c r="AF68" s="690">
        <v>0</v>
      </c>
      <c r="AG68" s="690">
        <f t="shared" si="15"/>
        <v>0</v>
      </c>
      <c r="AH68" s="690">
        <f t="shared" si="16"/>
        <v>0</v>
      </c>
      <c r="AI68" s="716">
        <v>0</v>
      </c>
      <c r="AJ68" s="713">
        <v>0</v>
      </c>
      <c r="AK68" s="713">
        <v>0</v>
      </c>
      <c r="AL68" s="713">
        <v>0</v>
      </c>
      <c r="AM68" s="713">
        <v>0</v>
      </c>
      <c r="AN68" s="713">
        <v>0</v>
      </c>
      <c r="AO68" s="713">
        <v>0</v>
      </c>
      <c r="AP68" s="713">
        <v>0</v>
      </c>
      <c r="AQ68" s="713">
        <f t="shared" si="17"/>
        <v>0</v>
      </c>
      <c r="AR68" s="713">
        <f t="shared" si="18"/>
        <v>0</v>
      </c>
      <c r="AS68" s="756">
        <f t="shared" si="19"/>
        <v>0</v>
      </c>
      <c r="AT68" s="471">
        <f>I68+AH68</f>
        <v>3474096</v>
      </c>
      <c r="AU68" s="461">
        <f>J68+W68</f>
        <v>2562979</v>
      </c>
      <c r="AV68" s="461">
        <f t="shared" ref="AV68:AV69" si="68">K68+AA68</f>
        <v>0</v>
      </c>
      <c r="AW68" s="461">
        <f>L68+AC68</f>
        <v>866287</v>
      </c>
      <c r="AX68" s="461">
        <f>M68+AD68</f>
        <v>25630</v>
      </c>
      <c r="AY68" s="461">
        <f>N68+AG68</f>
        <v>19200</v>
      </c>
      <c r="AZ68" s="462">
        <f>O68+AS68</f>
        <v>5.2</v>
      </c>
      <c r="BA68" s="462">
        <f>P68+AQ68</f>
        <v>4</v>
      </c>
      <c r="BB68" s="464">
        <f>Q68+AR68</f>
        <v>1.2000000000000002</v>
      </c>
    </row>
    <row r="69" spans="1:54" ht="14.1" customHeight="1" x14ac:dyDescent="0.2">
      <c r="A69" s="67">
        <v>16</v>
      </c>
      <c r="B69" s="64">
        <v>2424</v>
      </c>
      <c r="C69" s="65">
        <v>600079147</v>
      </c>
      <c r="D69" s="64">
        <v>72741945</v>
      </c>
      <c r="E69" s="66" t="s">
        <v>583</v>
      </c>
      <c r="F69" s="67">
        <v>3141</v>
      </c>
      <c r="G69" s="66" t="s">
        <v>310</v>
      </c>
      <c r="H69" s="68" t="s">
        <v>277</v>
      </c>
      <c r="I69" s="463">
        <v>631479</v>
      </c>
      <c r="J69" s="668">
        <v>466605</v>
      </c>
      <c r="K69" s="668">
        <v>0</v>
      </c>
      <c r="L69" s="458">
        <v>157712</v>
      </c>
      <c r="M69" s="458">
        <v>4666</v>
      </c>
      <c r="N69" s="668">
        <v>2496</v>
      </c>
      <c r="O69" s="459">
        <v>1.5</v>
      </c>
      <c r="P69" s="460">
        <v>0</v>
      </c>
      <c r="Q69" s="624">
        <v>1.5</v>
      </c>
      <c r="R69" s="731">
        <f t="shared" si="9"/>
        <v>0</v>
      </c>
      <c r="S69" s="690">
        <v>0</v>
      </c>
      <c r="T69" s="690">
        <v>0</v>
      </c>
      <c r="U69" s="690">
        <v>0</v>
      </c>
      <c r="V69" s="690">
        <v>0</v>
      </c>
      <c r="W69" s="690">
        <f t="shared" si="10"/>
        <v>0</v>
      </c>
      <c r="X69" s="690">
        <v>0</v>
      </c>
      <c r="Y69" s="690">
        <v>0</v>
      </c>
      <c r="Z69" s="690">
        <v>0</v>
      </c>
      <c r="AA69" s="690">
        <f t="shared" si="11"/>
        <v>0</v>
      </c>
      <c r="AB69" s="690">
        <f t="shared" si="12"/>
        <v>0</v>
      </c>
      <c r="AC69" s="714">
        <f t="shared" si="13"/>
        <v>0</v>
      </c>
      <c r="AD69" s="714">
        <f t="shared" si="14"/>
        <v>0</v>
      </c>
      <c r="AE69" s="690">
        <v>0</v>
      </c>
      <c r="AF69" s="690">
        <v>0</v>
      </c>
      <c r="AG69" s="690">
        <f t="shared" si="15"/>
        <v>0</v>
      </c>
      <c r="AH69" s="690">
        <f t="shared" si="16"/>
        <v>0</v>
      </c>
      <c r="AI69" s="716">
        <v>0</v>
      </c>
      <c r="AJ69" s="713">
        <v>0</v>
      </c>
      <c r="AK69" s="713">
        <v>0</v>
      </c>
      <c r="AL69" s="713">
        <v>0</v>
      </c>
      <c r="AM69" s="713">
        <v>0</v>
      </c>
      <c r="AN69" s="713">
        <v>0</v>
      </c>
      <c r="AO69" s="713">
        <v>0</v>
      </c>
      <c r="AP69" s="713">
        <v>0</v>
      </c>
      <c r="AQ69" s="713">
        <f t="shared" si="17"/>
        <v>0</v>
      </c>
      <c r="AR69" s="713">
        <f t="shared" si="18"/>
        <v>0</v>
      </c>
      <c r="AS69" s="756">
        <f t="shared" si="19"/>
        <v>0</v>
      </c>
      <c r="AT69" s="471">
        <f>I69+AH69</f>
        <v>631479</v>
      </c>
      <c r="AU69" s="461">
        <f>J69+W69</f>
        <v>466605</v>
      </c>
      <c r="AV69" s="461">
        <f t="shared" si="68"/>
        <v>0</v>
      </c>
      <c r="AW69" s="461">
        <f>L69+AC69</f>
        <v>157712</v>
      </c>
      <c r="AX69" s="461">
        <f>M69+AD69</f>
        <v>4666</v>
      </c>
      <c r="AY69" s="461">
        <f>N69+AG69</f>
        <v>2496</v>
      </c>
      <c r="AZ69" s="462">
        <f>O69+AS69</f>
        <v>1.5</v>
      </c>
      <c r="BA69" s="462">
        <f>P69+AQ69</f>
        <v>0</v>
      </c>
      <c r="BB69" s="464">
        <f>Q69+AR69</f>
        <v>1.5</v>
      </c>
    </row>
    <row r="70" spans="1:54" ht="14.1" customHeight="1" x14ac:dyDescent="0.2">
      <c r="A70" s="73">
        <v>16</v>
      </c>
      <c r="B70" s="70">
        <v>2424</v>
      </c>
      <c r="C70" s="71">
        <v>600079147</v>
      </c>
      <c r="D70" s="70">
        <v>72741945</v>
      </c>
      <c r="E70" s="72" t="s">
        <v>584</v>
      </c>
      <c r="F70" s="73"/>
      <c r="G70" s="72"/>
      <c r="H70" s="74"/>
      <c r="I70" s="647">
        <v>4105575</v>
      </c>
      <c r="J70" s="75">
        <v>3029584</v>
      </c>
      <c r="K70" s="75">
        <v>0</v>
      </c>
      <c r="L70" s="75">
        <v>1023999</v>
      </c>
      <c r="M70" s="75">
        <v>30296</v>
      </c>
      <c r="N70" s="75">
        <v>21696</v>
      </c>
      <c r="O70" s="76">
        <v>6.7</v>
      </c>
      <c r="P70" s="76">
        <v>4</v>
      </c>
      <c r="Q70" s="77">
        <v>2.7</v>
      </c>
      <c r="R70" s="664">
        <f t="shared" ref="R70:BB70" si="69">SUM(R68:R69)</f>
        <v>0</v>
      </c>
      <c r="S70" s="664">
        <f t="shared" si="69"/>
        <v>0</v>
      </c>
      <c r="T70" s="664">
        <f t="shared" si="69"/>
        <v>0</v>
      </c>
      <c r="U70" s="664">
        <f t="shared" si="69"/>
        <v>0</v>
      </c>
      <c r="V70" s="664">
        <f t="shared" si="69"/>
        <v>0</v>
      </c>
      <c r="W70" s="664">
        <f t="shared" si="69"/>
        <v>0</v>
      </c>
      <c r="X70" s="664">
        <f t="shared" si="69"/>
        <v>0</v>
      </c>
      <c r="Y70" s="664">
        <f t="shared" si="69"/>
        <v>0</v>
      </c>
      <c r="Z70" s="664">
        <f t="shared" si="69"/>
        <v>0</v>
      </c>
      <c r="AA70" s="664">
        <f t="shared" si="69"/>
        <v>0</v>
      </c>
      <c r="AB70" s="664">
        <f t="shared" si="69"/>
        <v>0</v>
      </c>
      <c r="AC70" s="664">
        <f t="shared" si="69"/>
        <v>0</v>
      </c>
      <c r="AD70" s="664">
        <f t="shared" si="69"/>
        <v>0</v>
      </c>
      <c r="AE70" s="664">
        <f t="shared" si="69"/>
        <v>0</v>
      </c>
      <c r="AF70" s="664">
        <f t="shared" si="69"/>
        <v>0</v>
      </c>
      <c r="AG70" s="664">
        <f t="shared" si="69"/>
        <v>0</v>
      </c>
      <c r="AH70" s="664">
        <f t="shared" si="69"/>
        <v>0</v>
      </c>
      <c r="AI70" s="732">
        <f t="shared" si="69"/>
        <v>0</v>
      </c>
      <c r="AJ70" s="732">
        <f t="shared" si="69"/>
        <v>0</v>
      </c>
      <c r="AK70" s="732">
        <f t="shared" si="69"/>
        <v>0</v>
      </c>
      <c r="AL70" s="732">
        <f t="shared" si="69"/>
        <v>0</v>
      </c>
      <c r="AM70" s="732">
        <f t="shared" si="69"/>
        <v>0</v>
      </c>
      <c r="AN70" s="732">
        <f t="shared" si="69"/>
        <v>0</v>
      </c>
      <c r="AO70" s="732">
        <f t="shared" si="69"/>
        <v>0</v>
      </c>
      <c r="AP70" s="732">
        <f t="shared" si="69"/>
        <v>0</v>
      </c>
      <c r="AQ70" s="732">
        <f t="shared" si="69"/>
        <v>0</v>
      </c>
      <c r="AR70" s="732">
        <f t="shared" si="69"/>
        <v>0</v>
      </c>
      <c r="AS70" s="759">
        <f t="shared" si="69"/>
        <v>0</v>
      </c>
      <c r="AT70" s="647">
        <f t="shared" si="69"/>
        <v>4105575</v>
      </c>
      <c r="AU70" s="75">
        <f t="shared" si="69"/>
        <v>3029584</v>
      </c>
      <c r="AV70" s="75">
        <f t="shared" si="69"/>
        <v>0</v>
      </c>
      <c r="AW70" s="75">
        <f t="shared" si="69"/>
        <v>1023999</v>
      </c>
      <c r="AX70" s="75">
        <f t="shared" si="69"/>
        <v>30296</v>
      </c>
      <c r="AY70" s="75">
        <f t="shared" si="69"/>
        <v>21696</v>
      </c>
      <c r="AZ70" s="76">
        <f t="shared" si="69"/>
        <v>6.7</v>
      </c>
      <c r="BA70" s="76">
        <f t="shared" si="69"/>
        <v>4</v>
      </c>
      <c r="BB70" s="77">
        <f t="shared" si="69"/>
        <v>2.7</v>
      </c>
    </row>
    <row r="71" spans="1:54" ht="14.1" customHeight="1" x14ac:dyDescent="0.2">
      <c r="A71" s="67">
        <v>17</v>
      </c>
      <c r="B71" s="64">
        <v>2417</v>
      </c>
      <c r="C71" s="65">
        <v>600079562</v>
      </c>
      <c r="D71" s="64">
        <v>72742810</v>
      </c>
      <c r="E71" s="66" t="s">
        <v>585</v>
      </c>
      <c r="F71" s="67">
        <v>3111</v>
      </c>
      <c r="G71" s="66" t="s">
        <v>306</v>
      </c>
      <c r="H71" s="68" t="s">
        <v>276</v>
      </c>
      <c r="I71" s="463">
        <v>17505954</v>
      </c>
      <c r="J71" s="16">
        <v>12906857</v>
      </c>
      <c r="K71" s="16">
        <v>0</v>
      </c>
      <c r="L71" s="458">
        <v>4362518</v>
      </c>
      <c r="M71" s="458">
        <v>129069</v>
      </c>
      <c r="N71" s="16">
        <v>107510</v>
      </c>
      <c r="O71" s="13">
        <v>27.02</v>
      </c>
      <c r="P71" s="13">
        <v>21</v>
      </c>
      <c r="Q71" s="17">
        <v>6.02</v>
      </c>
      <c r="R71" s="731">
        <f t="shared" si="9"/>
        <v>0</v>
      </c>
      <c r="S71" s="690">
        <v>0</v>
      </c>
      <c r="T71" s="690">
        <v>0</v>
      </c>
      <c r="U71" s="690">
        <v>0</v>
      </c>
      <c r="V71" s="690">
        <v>0</v>
      </c>
      <c r="W71" s="690">
        <f t="shared" si="10"/>
        <v>0</v>
      </c>
      <c r="X71" s="690">
        <v>0</v>
      </c>
      <c r="Y71" s="690">
        <v>0</v>
      </c>
      <c r="Z71" s="690">
        <v>0</v>
      </c>
      <c r="AA71" s="690">
        <f t="shared" si="11"/>
        <v>0</v>
      </c>
      <c r="AB71" s="690">
        <f t="shared" si="12"/>
        <v>0</v>
      </c>
      <c r="AC71" s="714">
        <f t="shared" si="13"/>
        <v>0</v>
      </c>
      <c r="AD71" s="714">
        <f t="shared" si="14"/>
        <v>0</v>
      </c>
      <c r="AE71" s="690">
        <v>0</v>
      </c>
      <c r="AF71" s="690">
        <v>0</v>
      </c>
      <c r="AG71" s="690">
        <f t="shared" si="15"/>
        <v>0</v>
      </c>
      <c r="AH71" s="690">
        <f t="shared" si="16"/>
        <v>0</v>
      </c>
      <c r="AI71" s="716">
        <v>0</v>
      </c>
      <c r="AJ71" s="713">
        <v>0</v>
      </c>
      <c r="AK71" s="713">
        <v>0</v>
      </c>
      <c r="AL71" s="713">
        <v>0</v>
      </c>
      <c r="AM71" s="713">
        <v>0</v>
      </c>
      <c r="AN71" s="713">
        <v>0</v>
      </c>
      <c r="AO71" s="713">
        <v>0</v>
      </c>
      <c r="AP71" s="713">
        <v>0</v>
      </c>
      <c r="AQ71" s="713">
        <f t="shared" si="17"/>
        <v>0</v>
      </c>
      <c r="AR71" s="713">
        <f t="shared" si="18"/>
        <v>0</v>
      </c>
      <c r="AS71" s="756">
        <f t="shared" si="19"/>
        <v>0</v>
      </c>
      <c r="AT71" s="471">
        <f>I71+AH71</f>
        <v>17505954</v>
      </c>
      <c r="AU71" s="461">
        <f>J71+W71</f>
        <v>12906857</v>
      </c>
      <c r="AV71" s="461">
        <f t="shared" ref="AV71:AV74" si="70">K71+AA71</f>
        <v>0</v>
      </c>
      <c r="AW71" s="461">
        <f t="shared" ref="AW71:AX74" si="71">L71+AC71</f>
        <v>4362518</v>
      </c>
      <c r="AX71" s="461">
        <f t="shared" si="71"/>
        <v>129069</v>
      </c>
      <c r="AY71" s="461">
        <f>N71+AG71</f>
        <v>107510</v>
      </c>
      <c r="AZ71" s="462">
        <f>O71+AS71</f>
        <v>27.02</v>
      </c>
      <c r="BA71" s="462">
        <f t="shared" ref="BA71:BB74" si="72">P71+AQ71</f>
        <v>21</v>
      </c>
      <c r="BB71" s="464">
        <f t="shared" si="72"/>
        <v>6.02</v>
      </c>
    </row>
    <row r="72" spans="1:54" ht="14.1" customHeight="1" x14ac:dyDescent="0.2">
      <c r="A72" s="67">
        <v>17</v>
      </c>
      <c r="B72" s="64">
        <v>2417</v>
      </c>
      <c r="C72" s="65">
        <v>600079562</v>
      </c>
      <c r="D72" s="64">
        <v>72742810</v>
      </c>
      <c r="E72" s="66" t="s">
        <v>585</v>
      </c>
      <c r="F72" s="67">
        <v>3111</v>
      </c>
      <c r="G72" s="44" t="s">
        <v>308</v>
      </c>
      <c r="H72" s="68" t="s">
        <v>276</v>
      </c>
      <c r="I72" s="463">
        <v>1239906</v>
      </c>
      <c r="J72" s="16">
        <v>919812</v>
      </c>
      <c r="K72" s="16">
        <v>0</v>
      </c>
      <c r="L72" s="458">
        <v>310896</v>
      </c>
      <c r="M72" s="458">
        <v>9198</v>
      </c>
      <c r="N72" s="16">
        <v>0</v>
      </c>
      <c r="O72" s="13">
        <v>3</v>
      </c>
      <c r="P72" s="13">
        <v>3</v>
      </c>
      <c r="Q72" s="17">
        <v>0</v>
      </c>
      <c r="R72" s="731">
        <f t="shared" si="9"/>
        <v>0</v>
      </c>
      <c r="S72" s="690">
        <v>0</v>
      </c>
      <c r="T72" s="690">
        <v>84532</v>
      </c>
      <c r="U72" s="690">
        <v>0</v>
      </c>
      <c r="V72" s="690">
        <v>0</v>
      </c>
      <c r="W72" s="690">
        <f t="shared" si="10"/>
        <v>84532</v>
      </c>
      <c r="X72" s="690">
        <v>0</v>
      </c>
      <c r="Y72" s="690">
        <v>0</v>
      </c>
      <c r="Z72" s="690">
        <v>0</v>
      </c>
      <c r="AA72" s="690">
        <f t="shared" si="11"/>
        <v>0</v>
      </c>
      <c r="AB72" s="690">
        <f t="shared" si="12"/>
        <v>84532</v>
      </c>
      <c r="AC72" s="714">
        <f t="shared" si="13"/>
        <v>28572</v>
      </c>
      <c r="AD72" s="714">
        <f t="shared" si="14"/>
        <v>845</v>
      </c>
      <c r="AE72" s="690">
        <v>0</v>
      </c>
      <c r="AF72" s="690">
        <v>0</v>
      </c>
      <c r="AG72" s="690">
        <f t="shared" si="15"/>
        <v>0</v>
      </c>
      <c r="AH72" s="690">
        <f t="shared" si="16"/>
        <v>113949</v>
      </c>
      <c r="AI72" s="716">
        <v>0</v>
      </c>
      <c r="AJ72" s="713">
        <v>0</v>
      </c>
      <c r="AK72" s="713">
        <v>0</v>
      </c>
      <c r="AL72" s="713">
        <v>0.33</v>
      </c>
      <c r="AM72" s="713">
        <v>0</v>
      </c>
      <c r="AN72" s="713">
        <v>0</v>
      </c>
      <c r="AO72" s="713">
        <v>0</v>
      </c>
      <c r="AP72" s="713">
        <v>0</v>
      </c>
      <c r="AQ72" s="713">
        <f t="shared" si="17"/>
        <v>0.33</v>
      </c>
      <c r="AR72" s="713">
        <f t="shared" si="18"/>
        <v>0</v>
      </c>
      <c r="AS72" s="756">
        <f t="shared" si="19"/>
        <v>0.33</v>
      </c>
      <c r="AT72" s="471">
        <f>I72+AH72</f>
        <v>1353855</v>
      </c>
      <c r="AU72" s="461">
        <f>J72+W72</f>
        <v>1004344</v>
      </c>
      <c r="AV72" s="461">
        <f t="shared" si="70"/>
        <v>0</v>
      </c>
      <c r="AW72" s="461">
        <f t="shared" si="71"/>
        <v>339468</v>
      </c>
      <c r="AX72" s="461">
        <f t="shared" si="71"/>
        <v>10043</v>
      </c>
      <c r="AY72" s="461">
        <f>N72+AG72</f>
        <v>0</v>
      </c>
      <c r="AZ72" s="462">
        <f>O72+AS72</f>
        <v>3.33</v>
      </c>
      <c r="BA72" s="462">
        <f t="shared" si="72"/>
        <v>3.33</v>
      </c>
      <c r="BB72" s="464">
        <f t="shared" si="72"/>
        <v>0</v>
      </c>
    </row>
    <row r="73" spans="1:54" ht="14.1" customHeight="1" x14ac:dyDescent="0.2">
      <c r="A73" s="67">
        <v>17</v>
      </c>
      <c r="B73" s="64">
        <v>2417</v>
      </c>
      <c r="C73" s="65">
        <v>600079562</v>
      </c>
      <c r="D73" s="64">
        <v>72742810</v>
      </c>
      <c r="E73" s="66" t="s">
        <v>585</v>
      </c>
      <c r="F73" s="67">
        <v>3111</v>
      </c>
      <c r="G73" s="44" t="s">
        <v>307</v>
      </c>
      <c r="H73" s="68" t="s">
        <v>277</v>
      </c>
      <c r="I73" s="463">
        <v>817268</v>
      </c>
      <c r="J73" s="458">
        <v>606282</v>
      </c>
      <c r="K73" s="458">
        <v>0</v>
      </c>
      <c r="L73" s="458">
        <v>204923</v>
      </c>
      <c r="M73" s="458">
        <v>6063</v>
      </c>
      <c r="N73" s="458">
        <v>0</v>
      </c>
      <c r="O73" s="459">
        <v>1.75</v>
      </c>
      <c r="P73" s="460">
        <v>1.75</v>
      </c>
      <c r="Q73" s="624">
        <v>0</v>
      </c>
      <c r="R73" s="731">
        <f t="shared" si="9"/>
        <v>0</v>
      </c>
      <c r="S73" s="690">
        <v>-30801</v>
      </c>
      <c r="T73" s="690">
        <v>0</v>
      </c>
      <c r="U73" s="690">
        <v>0</v>
      </c>
      <c r="V73" s="690">
        <v>0</v>
      </c>
      <c r="W73" s="690">
        <f t="shared" si="10"/>
        <v>-30801</v>
      </c>
      <c r="X73" s="690">
        <v>0</v>
      </c>
      <c r="Y73" s="690">
        <v>0</v>
      </c>
      <c r="Z73" s="690">
        <v>0</v>
      </c>
      <c r="AA73" s="690">
        <f t="shared" si="11"/>
        <v>0</v>
      </c>
      <c r="AB73" s="690">
        <f t="shared" si="12"/>
        <v>-30801</v>
      </c>
      <c r="AC73" s="714">
        <f t="shared" si="13"/>
        <v>-10411</v>
      </c>
      <c r="AD73" s="714">
        <f t="shared" si="14"/>
        <v>-308</v>
      </c>
      <c r="AE73" s="690">
        <v>0</v>
      </c>
      <c r="AF73" s="690">
        <v>0</v>
      </c>
      <c r="AG73" s="690">
        <f t="shared" si="15"/>
        <v>0</v>
      </c>
      <c r="AH73" s="690">
        <f t="shared" si="16"/>
        <v>-41520</v>
      </c>
      <c r="AI73" s="716">
        <v>0</v>
      </c>
      <c r="AJ73" s="713">
        <v>0</v>
      </c>
      <c r="AK73" s="713">
        <v>0</v>
      </c>
      <c r="AL73" s="713">
        <v>0</v>
      </c>
      <c r="AM73" s="713">
        <v>0</v>
      </c>
      <c r="AN73" s="713">
        <v>0</v>
      </c>
      <c r="AO73" s="713">
        <v>0</v>
      </c>
      <c r="AP73" s="713">
        <v>0</v>
      </c>
      <c r="AQ73" s="713">
        <f t="shared" si="17"/>
        <v>0</v>
      </c>
      <c r="AR73" s="713">
        <f t="shared" si="18"/>
        <v>0</v>
      </c>
      <c r="AS73" s="756">
        <f t="shared" si="19"/>
        <v>0</v>
      </c>
      <c r="AT73" s="471">
        <f>I73+AH73</f>
        <v>775748</v>
      </c>
      <c r="AU73" s="461">
        <f>J73+W73</f>
        <v>575481</v>
      </c>
      <c r="AV73" s="461">
        <f t="shared" si="70"/>
        <v>0</v>
      </c>
      <c r="AW73" s="461">
        <f t="shared" si="71"/>
        <v>194512</v>
      </c>
      <c r="AX73" s="461">
        <f t="shared" si="71"/>
        <v>5755</v>
      </c>
      <c r="AY73" s="461">
        <f>N73+AG73</f>
        <v>0</v>
      </c>
      <c r="AZ73" s="462">
        <f>O73+AS73</f>
        <v>1.75</v>
      </c>
      <c r="BA73" s="462">
        <f t="shared" si="72"/>
        <v>1.75</v>
      </c>
      <c r="BB73" s="464">
        <f t="shared" si="72"/>
        <v>0</v>
      </c>
    </row>
    <row r="74" spans="1:54" ht="14.1" customHeight="1" x14ac:dyDescent="0.2">
      <c r="A74" s="67">
        <v>17</v>
      </c>
      <c r="B74" s="64">
        <v>2417</v>
      </c>
      <c r="C74" s="65">
        <v>600079562</v>
      </c>
      <c r="D74" s="64">
        <v>72742810</v>
      </c>
      <c r="E74" s="66" t="s">
        <v>585</v>
      </c>
      <c r="F74" s="67">
        <v>3141</v>
      </c>
      <c r="G74" s="66" t="s">
        <v>310</v>
      </c>
      <c r="H74" s="68" t="s">
        <v>277</v>
      </c>
      <c r="I74" s="463">
        <v>1930731</v>
      </c>
      <c r="J74" s="458">
        <v>1425311</v>
      </c>
      <c r="K74" s="458">
        <v>0</v>
      </c>
      <c r="L74" s="458">
        <v>481755</v>
      </c>
      <c r="M74" s="458">
        <v>14253</v>
      </c>
      <c r="N74" s="458">
        <v>9412</v>
      </c>
      <c r="O74" s="459">
        <v>4.58</v>
      </c>
      <c r="P74" s="460">
        <v>0</v>
      </c>
      <c r="Q74" s="624">
        <v>4.58</v>
      </c>
      <c r="R74" s="731">
        <f t="shared" si="9"/>
        <v>0</v>
      </c>
      <c r="S74" s="690">
        <v>0</v>
      </c>
      <c r="T74" s="690">
        <v>0</v>
      </c>
      <c r="U74" s="690">
        <v>0</v>
      </c>
      <c r="V74" s="690">
        <v>0</v>
      </c>
      <c r="W74" s="690">
        <f t="shared" si="10"/>
        <v>0</v>
      </c>
      <c r="X74" s="690">
        <v>0</v>
      </c>
      <c r="Y74" s="690">
        <v>0</v>
      </c>
      <c r="Z74" s="690">
        <v>0</v>
      </c>
      <c r="AA74" s="690">
        <f t="shared" si="11"/>
        <v>0</v>
      </c>
      <c r="AB74" s="690">
        <f t="shared" si="12"/>
        <v>0</v>
      </c>
      <c r="AC74" s="714">
        <f t="shared" si="13"/>
        <v>0</v>
      </c>
      <c r="AD74" s="714">
        <f t="shared" si="14"/>
        <v>0</v>
      </c>
      <c r="AE74" s="690">
        <v>0</v>
      </c>
      <c r="AF74" s="690">
        <v>0</v>
      </c>
      <c r="AG74" s="690">
        <f t="shared" si="15"/>
        <v>0</v>
      </c>
      <c r="AH74" s="690">
        <f t="shared" si="16"/>
        <v>0</v>
      </c>
      <c r="AI74" s="716">
        <v>0</v>
      </c>
      <c r="AJ74" s="713">
        <v>0</v>
      </c>
      <c r="AK74" s="713">
        <v>0</v>
      </c>
      <c r="AL74" s="713">
        <v>0</v>
      </c>
      <c r="AM74" s="713">
        <v>0</v>
      </c>
      <c r="AN74" s="713">
        <v>0</v>
      </c>
      <c r="AO74" s="713">
        <v>0</v>
      </c>
      <c r="AP74" s="713">
        <v>0</v>
      </c>
      <c r="AQ74" s="713">
        <f t="shared" si="17"/>
        <v>0</v>
      </c>
      <c r="AR74" s="713">
        <f t="shared" si="18"/>
        <v>0</v>
      </c>
      <c r="AS74" s="756">
        <f t="shared" si="19"/>
        <v>0</v>
      </c>
      <c r="AT74" s="471">
        <f>I74+AH74</f>
        <v>1930731</v>
      </c>
      <c r="AU74" s="461">
        <f>J74+W74</f>
        <v>1425311</v>
      </c>
      <c r="AV74" s="461">
        <f t="shared" si="70"/>
        <v>0</v>
      </c>
      <c r="AW74" s="461">
        <f t="shared" si="71"/>
        <v>481755</v>
      </c>
      <c r="AX74" s="461">
        <f t="shared" si="71"/>
        <v>14253</v>
      </c>
      <c r="AY74" s="461">
        <f>N74+AG74</f>
        <v>9412</v>
      </c>
      <c r="AZ74" s="462">
        <f>O74+AS74</f>
        <v>4.58</v>
      </c>
      <c r="BA74" s="462">
        <f t="shared" si="72"/>
        <v>0</v>
      </c>
      <c r="BB74" s="464">
        <f t="shared" si="72"/>
        <v>4.58</v>
      </c>
    </row>
    <row r="75" spans="1:54" ht="14.1" customHeight="1" x14ac:dyDescent="0.2">
      <c r="A75" s="73">
        <v>17</v>
      </c>
      <c r="B75" s="70">
        <v>2417</v>
      </c>
      <c r="C75" s="71">
        <v>600079562</v>
      </c>
      <c r="D75" s="70">
        <v>72742810</v>
      </c>
      <c r="E75" s="72" t="s">
        <v>586</v>
      </c>
      <c r="F75" s="73"/>
      <c r="G75" s="72"/>
      <c r="H75" s="74"/>
      <c r="I75" s="647">
        <v>21493859</v>
      </c>
      <c r="J75" s="75">
        <v>15858262</v>
      </c>
      <c r="K75" s="75">
        <v>0</v>
      </c>
      <c r="L75" s="75">
        <v>5360092</v>
      </c>
      <c r="M75" s="75">
        <v>158583</v>
      </c>
      <c r="N75" s="75">
        <v>116922</v>
      </c>
      <c r="O75" s="76">
        <v>36.35</v>
      </c>
      <c r="P75" s="76">
        <v>25.75</v>
      </c>
      <c r="Q75" s="77">
        <v>10.6</v>
      </c>
      <c r="R75" s="664">
        <f t="shared" ref="R75:BB75" si="73">SUM(R71:R74)</f>
        <v>0</v>
      </c>
      <c r="S75" s="664">
        <f t="shared" si="73"/>
        <v>-30801</v>
      </c>
      <c r="T75" s="664">
        <f t="shared" si="73"/>
        <v>84532</v>
      </c>
      <c r="U75" s="664">
        <f t="shared" si="73"/>
        <v>0</v>
      </c>
      <c r="V75" s="664">
        <f t="shared" si="73"/>
        <v>0</v>
      </c>
      <c r="W75" s="664">
        <f t="shared" si="73"/>
        <v>53731</v>
      </c>
      <c r="X75" s="664">
        <f t="shared" si="73"/>
        <v>0</v>
      </c>
      <c r="Y75" s="664">
        <f t="shared" si="73"/>
        <v>0</v>
      </c>
      <c r="Z75" s="664">
        <f t="shared" si="73"/>
        <v>0</v>
      </c>
      <c r="AA75" s="664">
        <f t="shared" si="73"/>
        <v>0</v>
      </c>
      <c r="AB75" s="664">
        <f t="shared" si="73"/>
        <v>53731</v>
      </c>
      <c r="AC75" s="664">
        <f t="shared" si="73"/>
        <v>18161</v>
      </c>
      <c r="AD75" s="664">
        <f t="shared" si="73"/>
        <v>537</v>
      </c>
      <c r="AE75" s="664">
        <f t="shared" si="73"/>
        <v>0</v>
      </c>
      <c r="AF75" s="664">
        <f t="shared" si="73"/>
        <v>0</v>
      </c>
      <c r="AG75" s="664">
        <f t="shared" si="73"/>
        <v>0</v>
      </c>
      <c r="AH75" s="664">
        <f t="shared" si="73"/>
        <v>72429</v>
      </c>
      <c r="AI75" s="732">
        <f t="shared" si="73"/>
        <v>0</v>
      </c>
      <c r="AJ75" s="732">
        <f t="shared" si="73"/>
        <v>0</v>
      </c>
      <c r="AK75" s="732">
        <f t="shared" si="73"/>
        <v>0</v>
      </c>
      <c r="AL75" s="732">
        <f t="shared" si="73"/>
        <v>0.33</v>
      </c>
      <c r="AM75" s="732">
        <f t="shared" si="73"/>
        <v>0</v>
      </c>
      <c r="AN75" s="732">
        <f t="shared" si="73"/>
        <v>0</v>
      </c>
      <c r="AO75" s="732">
        <f t="shared" si="73"/>
        <v>0</v>
      </c>
      <c r="AP75" s="732">
        <f t="shared" si="73"/>
        <v>0</v>
      </c>
      <c r="AQ75" s="732">
        <f t="shared" si="73"/>
        <v>0.33</v>
      </c>
      <c r="AR75" s="732">
        <f t="shared" si="73"/>
        <v>0</v>
      </c>
      <c r="AS75" s="759">
        <f t="shared" si="73"/>
        <v>0.33</v>
      </c>
      <c r="AT75" s="647">
        <f t="shared" si="73"/>
        <v>21566288</v>
      </c>
      <c r="AU75" s="75">
        <f t="shared" si="73"/>
        <v>15911993</v>
      </c>
      <c r="AV75" s="75">
        <f t="shared" si="73"/>
        <v>0</v>
      </c>
      <c r="AW75" s="75">
        <f t="shared" si="73"/>
        <v>5378253</v>
      </c>
      <c r="AX75" s="75">
        <f t="shared" si="73"/>
        <v>159120</v>
      </c>
      <c r="AY75" s="75">
        <f t="shared" si="73"/>
        <v>116922</v>
      </c>
      <c r="AZ75" s="76">
        <f t="shared" si="73"/>
        <v>36.68</v>
      </c>
      <c r="BA75" s="76">
        <f t="shared" si="73"/>
        <v>26.08</v>
      </c>
      <c r="BB75" s="77">
        <f t="shared" si="73"/>
        <v>10.6</v>
      </c>
    </row>
    <row r="76" spans="1:54" ht="14.1" customHeight="1" x14ac:dyDescent="0.2">
      <c r="A76" s="67">
        <v>18</v>
      </c>
      <c r="B76" s="64">
        <v>2416</v>
      </c>
      <c r="C76" s="65">
        <v>600079571</v>
      </c>
      <c r="D76" s="64">
        <v>72742895</v>
      </c>
      <c r="E76" s="66" t="s">
        <v>587</v>
      </c>
      <c r="F76" s="67">
        <v>3111</v>
      </c>
      <c r="G76" s="66" t="s">
        <v>306</v>
      </c>
      <c r="H76" s="68" t="s">
        <v>276</v>
      </c>
      <c r="I76" s="463">
        <v>5480203</v>
      </c>
      <c r="J76" s="16">
        <v>3963237</v>
      </c>
      <c r="K76" s="16">
        <v>75000</v>
      </c>
      <c r="L76" s="458">
        <v>1364924</v>
      </c>
      <c r="M76" s="458">
        <v>39632</v>
      </c>
      <c r="N76" s="16">
        <v>37410</v>
      </c>
      <c r="O76" s="13">
        <v>8.09</v>
      </c>
      <c r="P76" s="13">
        <v>6.5</v>
      </c>
      <c r="Q76" s="17">
        <v>1.5899999999999999</v>
      </c>
      <c r="R76" s="731">
        <f t="shared" si="9"/>
        <v>-81800</v>
      </c>
      <c r="S76" s="690">
        <v>0</v>
      </c>
      <c r="T76" s="690">
        <v>0</v>
      </c>
      <c r="U76" s="690">
        <v>0</v>
      </c>
      <c r="V76" s="690">
        <v>0</v>
      </c>
      <c r="W76" s="690">
        <f t="shared" si="10"/>
        <v>-81800</v>
      </c>
      <c r="X76" s="690">
        <v>81800</v>
      </c>
      <c r="Y76" s="690">
        <v>0</v>
      </c>
      <c r="Z76" s="690">
        <v>0</v>
      </c>
      <c r="AA76" s="690">
        <f t="shared" si="11"/>
        <v>81800</v>
      </c>
      <c r="AB76" s="690">
        <f t="shared" si="12"/>
        <v>0</v>
      </c>
      <c r="AC76" s="714">
        <f t="shared" si="13"/>
        <v>0</v>
      </c>
      <c r="AD76" s="714">
        <f t="shared" si="14"/>
        <v>-818</v>
      </c>
      <c r="AE76" s="690">
        <v>0</v>
      </c>
      <c r="AF76" s="690">
        <v>0</v>
      </c>
      <c r="AG76" s="690">
        <f t="shared" si="15"/>
        <v>0</v>
      </c>
      <c r="AH76" s="690">
        <f t="shared" si="16"/>
        <v>-818</v>
      </c>
      <c r="AI76" s="716">
        <v>0</v>
      </c>
      <c r="AJ76" s="713">
        <v>-0.28999999999999998</v>
      </c>
      <c r="AK76" s="713">
        <v>0</v>
      </c>
      <c r="AL76" s="713">
        <v>0</v>
      </c>
      <c r="AM76" s="713">
        <v>0</v>
      </c>
      <c r="AN76" s="713">
        <v>0</v>
      </c>
      <c r="AO76" s="713">
        <v>0</v>
      </c>
      <c r="AP76" s="713">
        <v>0</v>
      </c>
      <c r="AQ76" s="713">
        <f t="shared" si="17"/>
        <v>0</v>
      </c>
      <c r="AR76" s="713">
        <f t="shared" si="18"/>
        <v>-0.28999999999999998</v>
      </c>
      <c r="AS76" s="756">
        <f t="shared" si="19"/>
        <v>-0.28999999999999998</v>
      </c>
      <c r="AT76" s="471">
        <f>I76+AH76</f>
        <v>5479385</v>
      </c>
      <c r="AU76" s="461">
        <f>J76+W76</f>
        <v>3881437</v>
      </c>
      <c r="AV76" s="461">
        <f t="shared" ref="AV76:AV78" si="74">K76+AA76</f>
        <v>156800</v>
      </c>
      <c r="AW76" s="461">
        <f t="shared" ref="AW76:AX78" si="75">L76+AC76</f>
        <v>1364924</v>
      </c>
      <c r="AX76" s="461">
        <f t="shared" si="75"/>
        <v>38814</v>
      </c>
      <c r="AY76" s="461">
        <f>N76+AG76</f>
        <v>37410</v>
      </c>
      <c r="AZ76" s="462">
        <f>O76+AS76</f>
        <v>7.8</v>
      </c>
      <c r="BA76" s="462">
        <f t="shared" ref="BA76:BB78" si="76">P76+AQ76</f>
        <v>6.5</v>
      </c>
      <c r="BB76" s="464">
        <f t="shared" si="76"/>
        <v>1.2999999999999998</v>
      </c>
    </row>
    <row r="77" spans="1:54" ht="14.1" customHeight="1" x14ac:dyDescent="0.2">
      <c r="A77" s="67">
        <v>18</v>
      </c>
      <c r="B77" s="64">
        <v>2416</v>
      </c>
      <c r="C77" s="65">
        <v>600079571</v>
      </c>
      <c r="D77" s="64">
        <v>72742895</v>
      </c>
      <c r="E77" s="66" t="s">
        <v>587</v>
      </c>
      <c r="F77" s="67">
        <v>3111</v>
      </c>
      <c r="G77" s="44" t="s">
        <v>308</v>
      </c>
      <c r="H77" s="68" t="s">
        <v>276</v>
      </c>
      <c r="I77" s="463">
        <v>905759</v>
      </c>
      <c r="J77" s="16">
        <v>671928</v>
      </c>
      <c r="K77" s="16">
        <v>0</v>
      </c>
      <c r="L77" s="458">
        <v>227112</v>
      </c>
      <c r="M77" s="458">
        <v>6719</v>
      </c>
      <c r="N77" s="16">
        <v>0</v>
      </c>
      <c r="O77" s="13">
        <v>2</v>
      </c>
      <c r="P77" s="13">
        <v>2</v>
      </c>
      <c r="Q77" s="17">
        <v>0</v>
      </c>
      <c r="R77" s="731">
        <f t="shared" ref="R77:R140" si="77">X77*-1</f>
        <v>0</v>
      </c>
      <c r="S77" s="690">
        <v>0</v>
      </c>
      <c r="T77" s="690">
        <v>0</v>
      </c>
      <c r="U77" s="690">
        <v>0</v>
      </c>
      <c r="V77" s="690">
        <v>0</v>
      </c>
      <c r="W77" s="690">
        <f t="shared" ref="W77:W140" si="78">SUM(R77:V77)</f>
        <v>0</v>
      </c>
      <c r="X77" s="690">
        <v>0</v>
      </c>
      <c r="Y77" s="690">
        <v>0</v>
      </c>
      <c r="Z77" s="690">
        <v>0</v>
      </c>
      <c r="AA77" s="690">
        <f t="shared" ref="AA77:AA140" si="79">SUM(X77:Z77)</f>
        <v>0</v>
      </c>
      <c r="AB77" s="690">
        <f t="shared" ref="AB77:AB140" si="80">W77+AA77</f>
        <v>0</v>
      </c>
      <c r="AC77" s="714">
        <f t="shared" ref="AC77:AC140" si="81">ROUND((W77+X77+Y77)*33.8%,0)</f>
        <v>0</v>
      </c>
      <c r="AD77" s="714">
        <f t="shared" ref="AD77:AD140" si="82">ROUND(W77*1%,0)</f>
        <v>0</v>
      </c>
      <c r="AE77" s="690">
        <v>0</v>
      </c>
      <c r="AF77" s="690">
        <v>0</v>
      </c>
      <c r="AG77" s="690">
        <f t="shared" ref="AG77:AG140" si="83">SUM(AE77:AF77)</f>
        <v>0</v>
      </c>
      <c r="AH77" s="690">
        <f t="shared" ref="AH77:AH140" si="84">AB77+AC77+AD77+AG77</f>
        <v>0</v>
      </c>
      <c r="AI77" s="716">
        <v>0</v>
      </c>
      <c r="AJ77" s="713">
        <v>0</v>
      </c>
      <c r="AK77" s="713">
        <v>0</v>
      </c>
      <c r="AL77" s="713">
        <v>0</v>
      </c>
      <c r="AM77" s="713">
        <v>0</v>
      </c>
      <c r="AN77" s="713">
        <v>0</v>
      </c>
      <c r="AO77" s="713">
        <v>0</v>
      </c>
      <c r="AP77" s="713">
        <v>0</v>
      </c>
      <c r="AQ77" s="713">
        <f t="shared" ref="AQ77:AQ140" si="85">AI77+AK77+AL77+AN77+AO77</f>
        <v>0</v>
      </c>
      <c r="AR77" s="713">
        <f t="shared" ref="AR77:AR140" si="86">AJ77+AM77+AP77</f>
        <v>0</v>
      </c>
      <c r="AS77" s="756">
        <f t="shared" ref="AS77:AS140" si="87">SUM(AQ77:AR77)</f>
        <v>0</v>
      </c>
      <c r="AT77" s="471">
        <f>I77+AH77</f>
        <v>905759</v>
      </c>
      <c r="AU77" s="461">
        <f>J77+W77</f>
        <v>671928</v>
      </c>
      <c r="AV77" s="461">
        <f t="shared" si="74"/>
        <v>0</v>
      </c>
      <c r="AW77" s="461">
        <f t="shared" si="75"/>
        <v>227112</v>
      </c>
      <c r="AX77" s="461">
        <f t="shared" si="75"/>
        <v>6719</v>
      </c>
      <c r="AY77" s="461">
        <f>N77+AG77</f>
        <v>0</v>
      </c>
      <c r="AZ77" s="462">
        <f>O77+AS77</f>
        <v>2</v>
      </c>
      <c r="BA77" s="462">
        <f t="shared" si="76"/>
        <v>2</v>
      </c>
      <c r="BB77" s="464">
        <f t="shared" si="76"/>
        <v>0</v>
      </c>
    </row>
    <row r="78" spans="1:54" ht="14.1" customHeight="1" x14ac:dyDescent="0.2">
      <c r="A78" s="67">
        <v>18</v>
      </c>
      <c r="B78" s="64">
        <v>2416</v>
      </c>
      <c r="C78" s="65">
        <v>600079571</v>
      </c>
      <c r="D78" s="64">
        <v>72742895</v>
      </c>
      <c r="E78" s="66" t="s">
        <v>587</v>
      </c>
      <c r="F78" s="67">
        <v>3141</v>
      </c>
      <c r="G78" s="66" t="s">
        <v>310</v>
      </c>
      <c r="H78" s="68" t="s">
        <v>277</v>
      </c>
      <c r="I78" s="463">
        <v>575733</v>
      </c>
      <c r="J78" s="668">
        <v>425481</v>
      </c>
      <c r="K78" s="668">
        <v>0</v>
      </c>
      <c r="L78" s="458">
        <v>143813</v>
      </c>
      <c r="M78" s="458">
        <v>4255</v>
      </c>
      <c r="N78" s="668">
        <v>2184</v>
      </c>
      <c r="O78" s="459">
        <v>1.37</v>
      </c>
      <c r="P78" s="460">
        <v>0</v>
      </c>
      <c r="Q78" s="624">
        <v>1.37</v>
      </c>
      <c r="R78" s="731">
        <f t="shared" si="77"/>
        <v>0</v>
      </c>
      <c r="S78" s="690">
        <v>0</v>
      </c>
      <c r="T78" s="690">
        <v>0</v>
      </c>
      <c r="U78" s="690">
        <v>0</v>
      </c>
      <c r="V78" s="690">
        <v>0</v>
      </c>
      <c r="W78" s="690">
        <f t="shared" si="78"/>
        <v>0</v>
      </c>
      <c r="X78" s="690">
        <v>0</v>
      </c>
      <c r="Y78" s="690">
        <v>0</v>
      </c>
      <c r="Z78" s="690">
        <v>0</v>
      </c>
      <c r="AA78" s="690">
        <f t="shared" si="79"/>
        <v>0</v>
      </c>
      <c r="AB78" s="690">
        <f t="shared" si="80"/>
        <v>0</v>
      </c>
      <c r="AC78" s="714">
        <f t="shared" si="81"/>
        <v>0</v>
      </c>
      <c r="AD78" s="714">
        <f t="shared" si="82"/>
        <v>0</v>
      </c>
      <c r="AE78" s="690">
        <v>0</v>
      </c>
      <c r="AF78" s="690">
        <v>0</v>
      </c>
      <c r="AG78" s="690">
        <f t="shared" si="83"/>
        <v>0</v>
      </c>
      <c r="AH78" s="690">
        <f t="shared" si="84"/>
        <v>0</v>
      </c>
      <c r="AI78" s="716">
        <v>0</v>
      </c>
      <c r="AJ78" s="713">
        <v>0</v>
      </c>
      <c r="AK78" s="713">
        <v>0</v>
      </c>
      <c r="AL78" s="713">
        <v>0</v>
      </c>
      <c r="AM78" s="713">
        <v>0</v>
      </c>
      <c r="AN78" s="713">
        <v>0</v>
      </c>
      <c r="AO78" s="713">
        <v>0</v>
      </c>
      <c r="AP78" s="713">
        <v>0</v>
      </c>
      <c r="AQ78" s="713">
        <f t="shared" si="85"/>
        <v>0</v>
      </c>
      <c r="AR78" s="713">
        <f t="shared" si="86"/>
        <v>0</v>
      </c>
      <c r="AS78" s="756">
        <f t="shared" si="87"/>
        <v>0</v>
      </c>
      <c r="AT78" s="471">
        <f>I78+AH78</f>
        <v>575733</v>
      </c>
      <c r="AU78" s="461">
        <f>J78+W78</f>
        <v>425481</v>
      </c>
      <c r="AV78" s="461">
        <f t="shared" si="74"/>
        <v>0</v>
      </c>
      <c r="AW78" s="461">
        <f t="shared" si="75"/>
        <v>143813</v>
      </c>
      <c r="AX78" s="461">
        <f t="shared" si="75"/>
        <v>4255</v>
      </c>
      <c r="AY78" s="461">
        <f>N78+AG78</f>
        <v>2184</v>
      </c>
      <c r="AZ78" s="462">
        <f>O78+AS78</f>
        <v>1.37</v>
      </c>
      <c r="BA78" s="462">
        <f t="shared" si="76"/>
        <v>0</v>
      </c>
      <c r="BB78" s="464">
        <f t="shared" si="76"/>
        <v>1.37</v>
      </c>
    </row>
    <row r="79" spans="1:54" ht="14.1" customHeight="1" x14ac:dyDescent="0.2">
      <c r="A79" s="73">
        <v>18</v>
      </c>
      <c r="B79" s="70">
        <v>2416</v>
      </c>
      <c r="C79" s="71">
        <v>600079571</v>
      </c>
      <c r="D79" s="70">
        <v>72742895</v>
      </c>
      <c r="E79" s="72" t="s">
        <v>588</v>
      </c>
      <c r="F79" s="73"/>
      <c r="G79" s="72"/>
      <c r="H79" s="74"/>
      <c r="I79" s="647">
        <v>6961695</v>
      </c>
      <c r="J79" s="75">
        <v>5060646</v>
      </c>
      <c r="K79" s="75">
        <v>75000</v>
      </c>
      <c r="L79" s="75">
        <v>1735849</v>
      </c>
      <c r="M79" s="75">
        <v>50606</v>
      </c>
      <c r="N79" s="75">
        <v>39594</v>
      </c>
      <c r="O79" s="76">
        <v>11.46</v>
      </c>
      <c r="P79" s="76">
        <v>8.5</v>
      </c>
      <c r="Q79" s="77">
        <v>2.96</v>
      </c>
      <c r="R79" s="664">
        <f t="shared" ref="R79:BB79" si="88">SUM(R76:R78)</f>
        <v>-81800</v>
      </c>
      <c r="S79" s="664">
        <f t="shared" si="88"/>
        <v>0</v>
      </c>
      <c r="T79" s="664">
        <f t="shared" si="88"/>
        <v>0</v>
      </c>
      <c r="U79" s="664">
        <f t="shared" si="88"/>
        <v>0</v>
      </c>
      <c r="V79" s="664">
        <f t="shared" si="88"/>
        <v>0</v>
      </c>
      <c r="W79" s="664">
        <f t="shared" si="88"/>
        <v>-81800</v>
      </c>
      <c r="X79" s="664">
        <f t="shared" si="88"/>
        <v>81800</v>
      </c>
      <c r="Y79" s="664">
        <f t="shared" si="88"/>
        <v>0</v>
      </c>
      <c r="Z79" s="664">
        <f t="shared" si="88"/>
        <v>0</v>
      </c>
      <c r="AA79" s="664">
        <f t="shared" si="88"/>
        <v>81800</v>
      </c>
      <c r="AB79" s="664">
        <f t="shared" si="88"/>
        <v>0</v>
      </c>
      <c r="AC79" s="664">
        <f t="shared" si="88"/>
        <v>0</v>
      </c>
      <c r="AD79" s="664">
        <f t="shared" si="88"/>
        <v>-818</v>
      </c>
      <c r="AE79" s="664">
        <f t="shared" si="88"/>
        <v>0</v>
      </c>
      <c r="AF79" s="664">
        <f t="shared" si="88"/>
        <v>0</v>
      </c>
      <c r="AG79" s="664">
        <f t="shared" si="88"/>
        <v>0</v>
      </c>
      <c r="AH79" s="664">
        <f t="shared" si="88"/>
        <v>-818</v>
      </c>
      <c r="AI79" s="732">
        <f t="shared" si="88"/>
        <v>0</v>
      </c>
      <c r="AJ79" s="732">
        <f t="shared" si="88"/>
        <v>-0.28999999999999998</v>
      </c>
      <c r="AK79" s="732">
        <f t="shared" si="88"/>
        <v>0</v>
      </c>
      <c r="AL79" s="732">
        <f t="shared" si="88"/>
        <v>0</v>
      </c>
      <c r="AM79" s="732">
        <f t="shared" si="88"/>
        <v>0</v>
      </c>
      <c r="AN79" s="732">
        <f t="shared" si="88"/>
        <v>0</v>
      </c>
      <c r="AO79" s="732">
        <f t="shared" si="88"/>
        <v>0</v>
      </c>
      <c r="AP79" s="732">
        <f t="shared" si="88"/>
        <v>0</v>
      </c>
      <c r="AQ79" s="732">
        <f t="shared" si="88"/>
        <v>0</v>
      </c>
      <c r="AR79" s="732">
        <f t="shared" si="88"/>
        <v>-0.28999999999999998</v>
      </c>
      <c r="AS79" s="759">
        <f t="shared" si="88"/>
        <v>-0.28999999999999998</v>
      </c>
      <c r="AT79" s="647">
        <f t="shared" si="88"/>
        <v>6960877</v>
      </c>
      <c r="AU79" s="75">
        <f t="shared" si="88"/>
        <v>4978846</v>
      </c>
      <c r="AV79" s="75">
        <f t="shared" si="88"/>
        <v>156800</v>
      </c>
      <c r="AW79" s="75">
        <f t="shared" si="88"/>
        <v>1735849</v>
      </c>
      <c r="AX79" s="75">
        <f t="shared" si="88"/>
        <v>49788</v>
      </c>
      <c r="AY79" s="75">
        <f t="shared" si="88"/>
        <v>39594</v>
      </c>
      <c r="AZ79" s="76">
        <f t="shared" si="88"/>
        <v>11.170000000000002</v>
      </c>
      <c r="BA79" s="76">
        <f t="shared" si="88"/>
        <v>8.5</v>
      </c>
      <c r="BB79" s="77">
        <f t="shared" si="88"/>
        <v>2.67</v>
      </c>
    </row>
    <row r="80" spans="1:54" ht="14.1" customHeight="1" x14ac:dyDescent="0.2">
      <c r="A80" s="67">
        <v>19</v>
      </c>
      <c r="B80" s="64">
        <v>2421</v>
      </c>
      <c r="C80" s="65">
        <v>600079163</v>
      </c>
      <c r="D80" s="64">
        <v>72743301</v>
      </c>
      <c r="E80" s="66" t="s">
        <v>589</v>
      </c>
      <c r="F80" s="67">
        <v>3111</v>
      </c>
      <c r="G80" s="66" t="s">
        <v>306</v>
      </c>
      <c r="H80" s="68" t="s">
        <v>276</v>
      </c>
      <c r="I80" s="463">
        <v>11024865</v>
      </c>
      <c r="J80" s="16">
        <v>8132615</v>
      </c>
      <c r="K80" s="16">
        <v>0</v>
      </c>
      <c r="L80" s="458">
        <v>2748824</v>
      </c>
      <c r="M80" s="458">
        <v>81326</v>
      </c>
      <c r="N80" s="16">
        <v>62100</v>
      </c>
      <c r="O80" s="13">
        <v>16.271899999999999</v>
      </c>
      <c r="P80" s="13">
        <v>12.741899999999999</v>
      </c>
      <c r="Q80" s="17">
        <v>3.53</v>
      </c>
      <c r="R80" s="731">
        <f t="shared" si="77"/>
        <v>-27450</v>
      </c>
      <c r="S80" s="690">
        <v>0</v>
      </c>
      <c r="T80" s="690">
        <v>0</v>
      </c>
      <c r="U80" s="690">
        <v>0</v>
      </c>
      <c r="V80" s="690">
        <v>0</v>
      </c>
      <c r="W80" s="690">
        <f t="shared" si="78"/>
        <v>-27450</v>
      </c>
      <c r="X80" s="690">
        <v>27450</v>
      </c>
      <c r="Y80" s="690">
        <v>0</v>
      </c>
      <c r="Z80" s="690">
        <v>0</v>
      </c>
      <c r="AA80" s="690">
        <f t="shared" si="79"/>
        <v>27450</v>
      </c>
      <c r="AB80" s="690">
        <f t="shared" si="80"/>
        <v>0</v>
      </c>
      <c r="AC80" s="714">
        <f t="shared" si="81"/>
        <v>0</v>
      </c>
      <c r="AD80" s="714">
        <f t="shared" si="82"/>
        <v>-275</v>
      </c>
      <c r="AE80" s="690">
        <v>0</v>
      </c>
      <c r="AF80" s="690">
        <v>0</v>
      </c>
      <c r="AG80" s="690">
        <f t="shared" si="83"/>
        <v>0</v>
      </c>
      <c r="AH80" s="690">
        <f t="shared" si="84"/>
        <v>-275</v>
      </c>
      <c r="AI80" s="716">
        <v>0</v>
      </c>
      <c r="AJ80" s="713">
        <v>-0.1</v>
      </c>
      <c r="AK80" s="713">
        <v>0</v>
      </c>
      <c r="AL80" s="713">
        <v>0</v>
      </c>
      <c r="AM80" s="713">
        <v>0</v>
      </c>
      <c r="AN80" s="713">
        <v>0</v>
      </c>
      <c r="AO80" s="713">
        <v>0</v>
      </c>
      <c r="AP80" s="713">
        <v>0</v>
      </c>
      <c r="AQ80" s="713">
        <f t="shared" si="85"/>
        <v>0</v>
      </c>
      <c r="AR80" s="713">
        <f t="shared" si="86"/>
        <v>-0.1</v>
      </c>
      <c r="AS80" s="756">
        <f t="shared" si="87"/>
        <v>-0.1</v>
      </c>
      <c r="AT80" s="471">
        <f>I80+AH80</f>
        <v>11024590</v>
      </c>
      <c r="AU80" s="461">
        <f>J80+W80</f>
        <v>8105165</v>
      </c>
      <c r="AV80" s="461">
        <f t="shared" ref="AV80:AV81" si="89">K80+AA80</f>
        <v>27450</v>
      </c>
      <c r="AW80" s="461">
        <f>L80+AC80</f>
        <v>2748824</v>
      </c>
      <c r="AX80" s="461">
        <f>M80+AD80</f>
        <v>81051</v>
      </c>
      <c r="AY80" s="461">
        <f>N80+AG80</f>
        <v>62100</v>
      </c>
      <c r="AZ80" s="462">
        <f>O80+AS80</f>
        <v>16.171899999999997</v>
      </c>
      <c r="BA80" s="462">
        <f>P80+AQ80</f>
        <v>12.741899999999999</v>
      </c>
      <c r="BB80" s="464">
        <f>Q80+AR80</f>
        <v>3.4299999999999997</v>
      </c>
    </row>
    <row r="81" spans="1:54" ht="14.1" customHeight="1" x14ac:dyDescent="0.2">
      <c r="A81" s="67">
        <v>19</v>
      </c>
      <c r="B81" s="64">
        <v>2421</v>
      </c>
      <c r="C81" s="65">
        <v>600079163</v>
      </c>
      <c r="D81" s="64">
        <v>72743301</v>
      </c>
      <c r="E81" s="66" t="s">
        <v>589</v>
      </c>
      <c r="F81" s="67">
        <v>3141</v>
      </c>
      <c r="G81" s="66" t="s">
        <v>310</v>
      </c>
      <c r="H81" s="68" t="s">
        <v>277</v>
      </c>
      <c r="I81" s="463">
        <v>1397391</v>
      </c>
      <c r="J81" s="668">
        <v>1031085</v>
      </c>
      <c r="K81" s="668">
        <v>0</v>
      </c>
      <c r="L81" s="458">
        <v>348507</v>
      </c>
      <c r="M81" s="458">
        <v>10311</v>
      </c>
      <c r="N81" s="668">
        <v>7488</v>
      </c>
      <c r="O81" s="459">
        <v>3.31</v>
      </c>
      <c r="P81" s="460">
        <v>0</v>
      </c>
      <c r="Q81" s="624">
        <v>3.31</v>
      </c>
      <c r="R81" s="731">
        <f t="shared" si="77"/>
        <v>0</v>
      </c>
      <c r="S81" s="690">
        <v>0</v>
      </c>
      <c r="T81" s="690">
        <v>0</v>
      </c>
      <c r="U81" s="690">
        <v>0</v>
      </c>
      <c r="V81" s="690">
        <v>0</v>
      </c>
      <c r="W81" s="690">
        <f t="shared" si="78"/>
        <v>0</v>
      </c>
      <c r="X81" s="690">
        <v>0</v>
      </c>
      <c r="Y81" s="690">
        <v>0</v>
      </c>
      <c r="Z81" s="690">
        <v>0</v>
      </c>
      <c r="AA81" s="690">
        <f t="shared" si="79"/>
        <v>0</v>
      </c>
      <c r="AB81" s="690">
        <f t="shared" si="80"/>
        <v>0</v>
      </c>
      <c r="AC81" s="714">
        <f t="shared" si="81"/>
        <v>0</v>
      </c>
      <c r="AD81" s="714">
        <f t="shared" si="82"/>
        <v>0</v>
      </c>
      <c r="AE81" s="690">
        <v>0</v>
      </c>
      <c r="AF81" s="690">
        <v>0</v>
      </c>
      <c r="AG81" s="690">
        <f t="shared" si="83"/>
        <v>0</v>
      </c>
      <c r="AH81" s="690">
        <f t="shared" si="84"/>
        <v>0</v>
      </c>
      <c r="AI81" s="716">
        <v>0</v>
      </c>
      <c r="AJ81" s="713">
        <v>0</v>
      </c>
      <c r="AK81" s="713">
        <v>0</v>
      </c>
      <c r="AL81" s="713">
        <v>0</v>
      </c>
      <c r="AM81" s="713">
        <v>0</v>
      </c>
      <c r="AN81" s="713">
        <v>0</v>
      </c>
      <c r="AO81" s="713">
        <v>0</v>
      </c>
      <c r="AP81" s="713">
        <v>0</v>
      </c>
      <c r="AQ81" s="713">
        <f t="shared" si="85"/>
        <v>0</v>
      </c>
      <c r="AR81" s="713">
        <f t="shared" si="86"/>
        <v>0</v>
      </c>
      <c r="AS81" s="756">
        <f t="shared" si="87"/>
        <v>0</v>
      </c>
      <c r="AT81" s="471">
        <f>I81+AH81</f>
        <v>1397391</v>
      </c>
      <c r="AU81" s="461">
        <f>J81+W81</f>
        <v>1031085</v>
      </c>
      <c r="AV81" s="461">
        <f t="shared" si="89"/>
        <v>0</v>
      </c>
      <c r="AW81" s="461">
        <f>L81+AC81</f>
        <v>348507</v>
      </c>
      <c r="AX81" s="461">
        <f>M81+AD81</f>
        <v>10311</v>
      </c>
      <c r="AY81" s="461">
        <f>N81+AG81</f>
        <v>7488</v>
      </c>
      <c r="AZ81" s="462">
        <f>O81+AS81</f>
        <v>3.31</v>
      </c>
      <c r="BA81" s="462">
        <f>P81+AQ81</f>
        <v>0</v>
      </c>
      <c r="BB81" s="464">
        <f>Q81+AR81</f>
        <v>3.31</v>
      </c>
    </row>
    <row r="82" spans="1:54" ht="14.1" customHeight="1" x14ac:dyDescent="0.2">
      <c r="A82" s="73">
        <v>19</v>
      </c>
      <c r="B82" s="70">
        <v>2421</v>
      </c>
      <c r="C82" s="71">
        <v>600079163</v>
      </c>
      <c r="D82" s="70">
        <v>72743301</v>
      </c>
      <c r="E82" s="72" t="s">
        <v>590</v>
      </c>
      <c r="F82" s="73"/>
      <c r="G82" s="72"/>
      <c r="H82" s="74"/>
      <c r="I82" s="647">
        <v>12422256</v>
      </c>
      <c r="J82" s="75">
        <v>9163700</v>
      </c>
      <c r="K82" s="75">
        <v>0</v>
      </c>
      <c r="L82" s="75">
        <v>3097331</v>
      </c>
      <c r="M82" s="75">
        <v>91637</v>
      </c>
      <c r="N82" s="75">
        <v>69588</v>
      </c>
      <c r="O82" s="76">
        <v>19.581899999999997</v>
      </c>
      <c r="P82" s="76">
        <v>12.741899999999999</v>
      </c>
      <c r="Q82" s="77">
        <v>6.84</v>
      </c>
      <c r="R82" s="664">
        <f t="shared" ref="R82:BB82" si="90">SUM(R80:R81)</f>
        <v>-27450</v>
      </c>
      <c r="S82" s="664">
        <f t="shared" si="90"/>
        <v>0</v>
      </c>
      <c r="T82" s="664">
        <f t="shared" si="90"/>
        <v>0</v>
      </c>
      <c r="U82" s="664">
        <f t="shared" si="90"/>
        <v>0</v>
      </c>
      <c r="V82" s="664">
        <f t="shared" si="90"/>
        <v>0</v>
      </c>
      <c r="W82" s="664">
        <f t="shared" si="90"/>
        <v>-27450</v>
      </c>
      <c r="X82" s="664">
        <f t="shared" si="90"/>
        <v>27450</v>
      </c>
      <c r="Y82" s="664">
        <f t="shared" si="90"/>
        <v>0</v>
      </c>
      <c r="Z82" s="664">
        <f t="shared" si="90"/>
        <v>0</v>
      </c>
      <c r="AA82" s="664">
        <f t="shared" si="90"/>
        <v>27450</v>
      </c>
      <c r="AB82" s="664">
        <f t="shared" si="90"/>
        <v>0</v>
      </c>
      <c r="AC82" s="664">
        <f t="shared" si="90"/>
        <v>0</v>
      </c>
      <c r="AD82" s="664">
        <f t="shared" si="90"/>
        <v>-275</v>
      </c>
      <c r="AE82" s="664">
        <f t="shared" si="90"/>
        <v>0</v>
      </c>
      <c r="AF82" s="664">
        <f t="shared" si="90"/>
        <v>0</v>
      </c>
      <c r="AG82" s="664">
        <f t="shared" si="90"/>
        <v>0</v>
      </c>
      <c r="AH82" s="664">
        <f t="shared" si="90"/>
        <v>-275</v>
      </c>
      <c r="AI82" s="732">
        <f t="shared" si="90"/>
        <v>0</v>
      </c>
      <c r="AJ82" s="732">
        <f t="shared" si="90"/>
        <v>-0.1</v>
      </c>
      <c r="AK82" s="732">
        <f t="shared" si="90"/>
        <v>0</v>
      </c>
      <c r="AL82" s="732">
        <f t="shared" si="90"/>
        <v>0</v>
      </c>
      <c r="AM82" s="732">
        <f t="shared" si="90"/>
        <v>0</v>
      </c>
      <c r="AN82" s="732">
        <f t="shared" si="90"/>
        <v>0</v>
      </c>
      <c r="AO82" s="732">
        <f t="shared" si="90"/>
        <v>0</v>
      </c>
      <c r="AP82" s="732">
        <f t="shared" si="90"/>
        <v>0</v>
      </c>
      <c r="AQ82" s="732">
        <f t="shared" si="90"/>
        <v>0</v>
      </c>
      <c r="AR82" s="732">
        <f t="shared" si="90"/>
        <v>-0.1</v>
      </c>
      <c r="AS82" s="759">
        <f t="shared" si="90"/>
        <v>-0.1</v>
      </c>
      <c r="AT82" s="647">
        <f t="shared" si="90"/>
        <v>12421981</v>
      </c>
      <c r="AU82" s="75">
        <f t="shared" si="90"/>
        <v>9136250</v>
      </c>
      <c r="AV82" s="75">
        <f t="shared" si="90"/>
        <v>27450</v>
      </c>
      <c r="AW82" s="75">
        <f t="shared" si="90"/>
        <v>3097331</v>
      </c>
      <c r="AX82" s="75">
        <f t="shared" si="90"/>
        <v>91362</v>
      </c>
      <c r="AY82" s="75">
        <f t="shared" si="90"/>
        <v>69588</v>
      </c>
      <c r="AZ82" s="76">
        <f t="shared" si="90"/>
        <v>19.481899999999996</v>
      </c>
      <c r="BA82" s="76">
        <f t="shared" si="90"/>
        <v>12.741899999999999</v>
      </c>
      <c r="BB82" s="77">
        <f t="shared" si="90"/>
        <v>6.74</v>
      </c>
    </row>
    <row r="83" spans="1:54" ht="14.1" customHeight="1" x14ac:dyDescent="0.2">
      <c r="A83" s="67">
        <v>20</v>
      </c>
      <c r="B83" s="64">
        <v>2419</v>
      </c>
      <c r="C83" s="65">
        <v>600079171</v>
      </c>
      <c r="D83" s="64">
        <v>72742500</v>
      </c>
      <c r="E83" s="66" t="s">
        <v>591</v>
      </c>
      <c r="F83" s="67">
        <v>3111</v>
      </c>
      <c r="G83" s="66" t="s">
        <v>306</v>
      </c>
      <c r="H83" s="68" t="s">
        <v>276</v>
      </c>
      <c r="I83" s="463">
        <v>5354724</v>
      </c>
      <c r="J83" s="16">
        <v>3952169</v>
      </c>
      <c r="K83" s="16">
        <v>0</v>
      </c>
      <c r="L83" s="458">
        <v>1335833</v>
      </c>
      <c r="M83" s="458">
        <v>39522</v>
      </c>
      <c r="N83" s="16">
        <v>27200</v>
      </c>
      <c r="O83" s="13">
        <v>8.0419</v>
      </c>
      <c r="P83" s="13">
        <v>6.2419000000000002</v>
      </c>
      <c r="Q83" s="17">
        <v>1.7999999999999998</v>
      </c>
      <c r="R83" s="731">
        <f t="shared" si="77"/>
        <v>0</v>
      </c>
      <c r="S83" s="690">
        <v>0</v>
      </c>
      <c r="T83" s="690">
        <v>0</v>
      </c>
      <c r="U83" s="690">
        <v>0</v>
      </c>
      <c r="V83" s="690">
        <v>0</v>
      </c>
      <c r="W83" s="690">
        <f t="shared" si="78"/>
        <v>0</v>
      </c>
      <c r="X83" s="690">
        <v>0</v>
      </c>
      <c r="Y83" s="690">
        <v>0</v>
      </c>
      <c r="Z83" s="690">
        <v>0</v>
      </c>
      <c r="AA83" s="690">
        <f t="shared" si="79"/>
        <v>0</v>
      </c>
      <c r="AB83" s="690">
        <f t="shared" si="80"/>
        <v>0</v>
      </c>
      <c r="AC83" s="714">
        <f t="shared" si="81"/>
        <v>0</v>
      </c>
      <c r="AD83" s="714">
        <f t="shared" si="82"/>
        <v>0</v>
      </c>
      <c r="AE83" s="690">
        <v>0</v>
      </c>
      <c r="AF83" s="690">
        <v>0</v>
      </c>
      <c r="AG83" s="690">
        <f t="shared" si="83"/>
        <v>0</v>
      </c>
      <c r="AH83" s="690">
        <f t="shared" si="84"/>
        <v>0</v>
      </c>
      <c r="AI83" s="716">
        <v>0</v>
      </c>
      <c r="AJ83" s="713">
        <v>0</v>
      </c>
      <c r="AK83" s="713">
        <v>0</v>
      </c>
      <c r="AL83" s="713">
        <v>0</v>
      </c>
      <c r="AM83" s="713">
        <v>0</v>
      </c>
      <c r="AN83" s="713">
        <v>0</v>
      </c>
      <c r="AO83" s="713">
        <v>0</v>
      </c>
      <c r="AP83" s="713">
        <v>0</v>
      </c>
      <c r="AQ83" s="713">
        <f t="shared" si="85"/>
        <v>0</v>
      </c>
      <c r="AR83" s="713">
        <f t="shared" si="86"/>
        <v>0</v>
      </c>
      <c r="AS83" s="756">
        <f t="shared" si="87"/>
        <v>0</v>
      </c>
      <c r="AT83" s="471">
        <f>I83+AH83</f>
        <v>5354724</v>
      </c>
      <c r="AU83" s="461">
        <f>J83+W83</f>
        <v>3952169</v>
      </c>
      <c r="AV83" s="461">
        <f t="shared" ref="AV83:AV85" si="91">K83+AA83</f>
        <v>0</v>
      </c>
      <c r="AW83" s="461">
        <f t="shared" ref="AW83:AX85" si="92">L83+AC83</f>
        <v>1335833</v>
      </c>
      <c r="AX83" s="461">
        <f t="shared" si="92"/>
        <v>39522</v>
      </c>
      <c r="AY83" s="461">
        <f>N83+AG83</f>
        <v>27200</v>
      </c>
      <c r="AZ83" s="462">
        <f>O83+AS83</f>
        <v>8.0419</v>
      </c>
      <c r="BA83" s="462">
        <f t="shared" ref="BA83:BB85" si="93">P83+AQ83</f>
        <v>6.2419000000000002</v>
      </c>
      <c r="BB83" s="464">
        <f t="shared" si="93"/>
        <v>1.7999999999999998</v>
      </c>
    </row>
    <row r="84" spans="1:54" ht="14.1" customHeight="1" x14ac:dyDescent="0.2">
      <c r="A84" s="67">
        <v>20</v>
      </c>
      <c r="B84" s="64">
        <v>2419</v>
      </c>
      <c r="C84" s="65">
        <v>600079171</v>
      </c>
      <c r="D84" s="64">
        <v>72742500</v>
      </c>
      <c r="E84" s="66" t="s">
        <v>591</v>
      </c>
      <c r="F84" s="67">
        <v>3111</v>
      </c>
      <c r="G84" s="44" t="s">
        <v>307</v>
      </c>
      <c r="H84" s="68" t="s">
        <v>277</v>
      </c>
      <c r="I84" s="463">
        <v>0</v>
      </c>
      <c r="J84" s="458">
        <v>0</v>
      </c>
      <c r="K84" s="458">
        <v>0</v>
      </c>
      <c r="L84" s="458">
        <v>0</v>
      </c>
      <c r="M84" s="458">
        <v>0</v>
      </c>
      <c r="N84" s="458">
        <v>0</v>
      </c>
      <c r="O84" s="459">
        <v>0</v>
      </c>
      <c r="P84" s="460">
        <v>0</v>
      </c>
      <c r="Q84" s="624">
        <v>0</v>
      </c>
      <c r="R84" s="731">
        <f t="shared" si="77"/>
        <v>0</v>
      </c>
      <c r="S84" s="690">
        <v>0</v>
      </c>
      <c r="T84" s="690">
        <v>0</v>
      </c>
      <c r="U84" s="690">
        <v>0</v>
      </c>
      <c r="V84" s="690">
        <v>0</v>
      </c>
      <c r="W84" s="690">
        <f t="shared" si="78"/>
        <v>0</v>
      </c>
      <c r="X84" s="690">
        <v>0</v>
      </c>
      <c r="Y84" s="690">
        <v>0</v>
      </c>
      <c r="Z84" s="690">
        <v>0</v>
      </c>
      <c r="AA84" s="690">
        <f t="shared" si="79"/>
        <v>0</v>
      </c>
      <c r="AB84" s="690">
        <f t="shared" si="80"/>
        <v>0</v>
      </c>
      <c r="AC84" s="714">
        <f t="shared" si="81"/>
        <v>0</v>
      </c>
      <c r="AD84" s="714">
        <f t="shared" si="82"/>
        <v>0</v>
      </c>
      <c r="AE84" s="690">
        <v>0</v>
      </c>
      <c r="AF84" s="690">
        <v>0</v>
      </c>
      <c r="AG84" s="690">
        <f t="shared" si="83"/>
        <v>0</v>
      </c>
      <c r="AH84" s="690">
        <f t="shared" si="84"/>
        <v>0</v>
      </c>
      <c r="AI84" s="716">
        <v>0</v>
      </c>
      <c r="AJ84" s="713">
        <v>0</v>
      </c>
      <c r="AK84" s="713">
        <v>0</v>
      </c>
      <c r="AL84" s="713">
        <v>0</v>
      </c>
      <c r="AM84" s="713">
        <v>0</v>
      </c>
      <c r="AN84" s="713">
        <v>0</v>
      </c>
      <c r="AO84" s="713">
        <v>0</v>
      </c>
      <c r="AP84" s="713">
        <v>0</v>
      </c>
      <c r="AQ84" s="713">
        <f t="shared" si="85"/>
        <v>0</v>
      </c>
      <c r="AR84" s="713">
        <f t="shared" si="86"/>
        <v>0</v>
      </c>
      <c r="AS84" s="756">
        <f t="shared" si="87"/>
        <v>0</v>
      </c>
      <c r="AT84" s="471">
        <f>I84+AH84</f>
        <v>0</v>
      </c>
      <c r="AU84" s="461">
        <f>J84+W84</f>
        <v>0</v>
      </c>
      <c r="AV84" s="461">
        <f t="shared" si="91"/>
        <v>0</v>
      </c>
      <c r="AW84" s="461">
        <f t="shared" si="92"/>
        <v>0</v>
      </c>
      <c r="AX84" s="461">
        <f t="shared" si="92"/>
        <v>0</v>
      </c>
      <c r="AY84" s="461">
        <f>N84+AG84</f>
        <v>0</v>
      </c>
      <c r="AZ84" s="462">
        <f>O84+AS84</f>
        <v>0</v>
      </c>
      <c r="BA84" s="462">
        <f t="shared" si="93"/>
        <v>0</v>
      </c>
      <c r="BB84" s="464">
        <f t="shared" si="93"/>
        <v>0</v>
      </c>
    </row>
    <row r="85" spans="1:54" ht="14.1" customHeight="1" x14ac:dyDescent="0.2">
      <c r="A85" s="67">
        <v>20</v>
      </c>
      <c r="B85" s="64">
        <v>2419</v>
      </c>
      <c r="C85" s="65">
        <v>600079171</v>
      </c>
      <c r="D85" s="64">
        <v>72742500</v>
      </c>
      <c r="E85" s="66" t="s">
        <v>591</v>
      </c>
      <c r="F85" s="67">
        <v>3141</v>
      </c>
      <c r="G85" s="66" t="s">
        <v>310</v>
      </c>
      <c r="H85" s="68" t="s">
        <v>277</v>
      </c>
      <c r="I85" s="463">
        <v>799550</v>
      </c>
      <c r="J85" s="668">
        <v>590515</v>
      </c>
      <c r="K85" s="668">
        <v>0</v>
      </c>
      <c r="L85" s="458">
        <v>199594</v>
      </c>
      <c r="M85" s="458">
        <v>5905</v>
      </c>
      <c r="N85" s="668">
        <v>3536</v>
      </c>
      <c r="O85" s="459">
        <v>1.9</v>
      </c>
      <c r="P85" s="460">
        <v>0</v>
      </c>
      <c r="Q85" s="624">
        <v>1.9</v>
      </c>
      <c r="R85" s="731">
        <f t="shared" si="77"/>
        <v>0</v>
      </c>
      <c r="S85" s="690">
        <v>0</v>
      </c>
      <c r="T85" s="690">
        <v>0</v>
      </c>
      <c r="U85" s="690">
        <v>0</v>
      </c>
      <c r="V85" s="690">
        <v>0</v>
      </c>
      <c r="W85" s="690">
        <f t="shared" si="78"/>
        <v>0</v>
      </c>
      <c r="X85" s="690">
        <v>0</v>
      </c>
      <c r="Y85" s="690">
        <v>0</v>
      </c>
      <c r="Z85" s="690">
        <v>0</v>
      </c>
      <c r="AA85" s="690">
        <f t="shared" si="79"/>
        <v>0</v>
      </c>
      <c r="AB85" s="690">
        <f t="shared" si="80"/>
        <v>0</v>
      </c>
      <c r="AC85" s="714">
        <f t="shared" si="81"/>
        <v>0</v>
      </c>
      <c r="AD85" s="714">
        <f t="shared" si="82"/>
        <v>0</v>
      </c>
      <c r="AE85" s="690">
        <v>0</v>
      </c>
      <c r="AF85" s="690">
        <v>0</v>
      </c>
      <c r="AG85" s="690">
        <f t="shared" si="83"/>
        <v>0</v>
      </c>
      <c r="AH85" s="690">
        <f t="shared" si="84"/>
        <v>0</v>
      </c>
      <c r="AI85" s="716">
        <v>0</v>
      </c>
      <c r="AJ85" s="713">
        <v>0</v>
      </c>
      <c r="AK85" s="713">
        <v>0</v>
      </c>
      <c r="AL85" s="713">
        <v>0</v>
      </c>
      <c r="AM85" s="713">
        <v>0</v>
      </c>
      <c r="AN85" s="713">
        <v>0</v>
      </c>
      <c r="AO85" s="713">
        <v>0</v>
      </c>
      <c r="AP85" s="713">
        <v>0</v>
      </c>
      <c r="AQ85" s="713">
        <f t="shared" si="85"/>
        <v>0</v>
      </c>
      <c r="AR85" s="713">
        <f t="shared" si="86"/>
        <v>0</v>
      </c>
      <c r="AS85" s="756">
        <f t="shared" si="87"/>
        <v>0</v>
      </c>
      <c r="AT85" s="471">
        <f>I85+AH85</f>
        <v>799550</v>
      </c>
      <c r="AU85" s="461">
        <f>J85+W85</f>
        <v>590515</v>
      </c>
      <c r="AV85" s="461">
        <f t="shared" si="91"/>
        <v>0</v>
      </c>
      <c r="AW85" s="461">
        <f t="shared" si="92"/>
        <v>199594</v>
      </c>
      <c r="AX85" s="461">
        <f t="shared" si="92"/>
        <v>5905</v>
      </c>
      <c r="AY85" s="461">
        <f>N85+AG85</f>
        <v>3536</v>
      </c>
      <c r="AZ85" s="462">
        <f>O85+AS85</f>
        <v>1.9</v>
      </c>
      <c r="BA85" s="462">
        <f t="shared" si="93"/>
        <v>0</v>
      </c>
      <c r="BB85" s="464">
        <f t="shared" si="93"/>
        <v>1.9</v>
      </c>
    </row>
    <row r="86" spans="1:54" ht="14.1" customHeight="1" x14ac:dyDescent="0.2">
      <c r="A86" s="73">
        <v>20</v>
      </c>
      <c r="B86" s="70">
        <v>2419</v>
      </c>
      <c r="C86" s="71">
        <v>600079171</v>
      </c>
      <c r="D86" s="70">
        <v>72742500</v>
      </c>
      <c r="E86" s="72" t="s">
        <v>592</v>
      </c>
      <c r="F86" s="73"/>
      <c r="G86" s="72"/>
      <c r="H86" s="74"/>
      <c r="I86" s="647">
        <v>6154274</v>
      </c>
      <c r="J86" s="75">
        <v>4542684</v>
      </c>
      <c r="K86" s="75">
        <v>0</v>
      </c>
      <c r="L86" s="75">
        <v>1535427</v>
      </c>
      <c r="M86" s="75">
        <v>45427</v>
      </c>
      <c r="N86" s="75">
        <v>30736</v>
      </c>
      <c r="O86" s="76">
        <v>9.9419000000000004</v>
      </c>
      <c r="P86" s="76">
        <v>6.2419000000000002</v>
      </c>
      <c r="Q86" s="77">
        <v>3.6999999999999997</v>
      </c>
      <c r="R86" s="664">
        <f t="shared" ref="R86:BB86" si="94">SUM(R83:R85)</f>
        <v>0</v>
      </c>
      <c r="S86" s="664">
        <f t="shared" si="94"/>
        <v>0</v>
      </c>
      <c r="T86" s="664">
        <f t="shared" si="94"/>
        <v>0</v>
      </c>
      <c r="U86" s="664">
        <f t="shared" si="94"/>
        <v>0</v>
      </c>
      <c r="V86" s="664">
        <f t="shared" si="94"/>
        <v>0</v>
      </c>
      <c r="W86" s="664">
        <f t="shared" si="94"/>
        <v>0</v>
      </c>
      <c r="X86" s="664">
        <f t="shared" si="94"/>
        <v>0</v>
      </c>
      <c r="Y86" s="664">
        <f t="shared" si="94"/>
        <v>0</v>
      </c>
      <c r="Z86" s="664">
        <f t="shared" si="94"/>
        <v>0</v>
      </c>
      <c r="AA86" s="664">
        <f t="shared" si="94"/>
        <v>0</v>
      </c>
      <c r="AB86" s="664">
        <f t="shared" si="94"/>
        <v>0</v>
      </c>
      <c r="AC86" s="664">
        <f t="shared" si="94"/>
        <v>0</v>
      </c>
      <c r="AD86" s="664">
        <f t="shared" si="94"/>
        <v>0</v>
      </c>
      <c r="AE86" s="664">
        <f t="shared" si="94"/>
        <v>0</v>
      </c>
      <c r="AF86" s="664">
        <f t="shared" si="94"/>
        <v>0</v>
      </c>
      <c r="AG86" s="664">
        <f t="shared" si="94"/>
        <v>0</v>
      </c>
      <c r="AH86" s="664">
        <f t="shared" si="94"/>
        <v>0</v>
      </c>
      <c r="AI86" s="732">
        <f t="shared" si="94"/>
        <v>0</v>
      </c>
      <c r="AJ86" s="732">
        <f t="shared" si="94"/>
        <v>0</v>
      </c>
      <c r="AK86" s="732">
        <f t="shared" si="94"/>
        <v>0</v>
      </c>
      <c r="AL86" s="732">
        <f t="shared" si="94"/>
        <v>0</v>
      </c>
      <c r="AM86" s="732">
        <f t="shared" si="94"/>
        <v>0</v>
      </c>
      <c r="AN86" s="732">
        <f t="shared" si="94"/>
        <v>0</v>
      </c>
      <c r="AO86" s="732">
        <f t="shared" si="94"/>
        <v>0</v>
      </c>
      <c r="AP86" s="732">
        <f t="shared" si="94"/>
        <v>0</v>
      </c>
      <c r="AQ86" s="732">
        <f t="shared" si="94"/>
        <v>0</v>
      </c>
      <c r="AR86" s="732">
        <f t="shared" si="94"/>
        <v>0</v>
      </c>
      <c r="AS86" s="759">
        <f t="shared" si="94"/>
        <v>0</v>
      </c>
      <c r="AT86" s="647">
        <f t="shared" si="94"/>
        <v>6154274</v>
      </c>
      <c r="AU86" s="75">
        <f t="shared" si="94"/>
        <v>4542684</v>
      </c>
      <c r="AV86" s="75">
        <f t="shared" si="94"/>
        <v>0</v>
      </c>
      <c r="AW86" s="75">
        <f t="shared" si="94"/>
        <v>1535427</v>
      </c>
      <c r="AX86" s="75">
        <f t="shared" si="94"/>
        <v>45427</v>
      </c>
      <c r="AY86" s="75">
        <f t="shared" si="94"/>
        <v>30736</v>
      </c>
      <c r="AZ86" s="76">
        <f t="shared" si="94"/>
        <v>9.9419000000000004</v>
      </c>
      <c r="BA86" s="76">
        <f t="shared" si="94"/>
        <v>6.2419000000000002</v>
      </c>
      <c r="BB86" s="77">
        <f t="shared" si="94"/>
        <v>3.6999999999999997</v>
      </c>
    </row>
    <row r="87" spans="1:54" ht="14.1" customHeight="1" x14ac:dyDescent="0.2">
      <c r="A87" s="67">
        <v>21</v>
      </c>
      <c r="B87" s="64">
        <v>2430</v>
      </c>
      <c r="C87" s="65">
        <v>600079180</v>
      </c>
      <c r="D87" s="64">
        <v>46747532</v>
      </c>
      <c r="E87" s="66" t="s">
        <v>593</v>
      </c>
      <c r="F87" s="67">
        <v>3111</v>
      </c>
      <c r="G87" s="66" t="s">
        <v>306</v>
      </c>
      <c r="H87" s="68" t="s">
        <v>276</v>
      </c>
      <c r="I87" s="463">
        <v>5405660</v>
      </c>
      <c r="J87" s="16">
        <v>3988768</v>
      </c>
      <c r="K87" s="16">
        <v>0</v>
      </c>
      <c r="L87" s="458">
        <v>1348204</v>
      </c>
      <c r="M87" s="458">
        <v>39888</v>
      </c>
      <c r="N87" s="16">
        <v>28800</v>
      </c>
      <c r="O87" s="13">
        <v>7.8</v>
      </c>
      <c r="P87" s="13">
        <v>6</v>
      </c>
      <c r="Q87" s="17">
        <v>1.7999999999999998</v>
      </c>
      <c r="R87" s="731">
        <f t="shared" si="77"/>
        <v>0</v>
      </c>
      <c r="S87" s="690">
        <v>0</v>
      </c>
      <c r="T87" s="690">
        <v>0</v>
      </c>
      <c r="U87" s="690">
        <v>0</v>
      </c>
      <c r="V87" s="690">
        <v>0</v>
      </c>
      <c r="W87" s="690">
        <f t="shared" si="78"/>
        <v>0</v>
      </c>
      <c r="X87" s="690">
        <v>0</v>
      </c>
      <c r="Y87" s="690">
        <v>0</v>
      </c>
      <c r="Z87" s="690">
        <v>0</v>
      </c>
      <c r="AA87" s="690">
        <f t="shared" si="79"/>
        <v>0</v>
      </c>
      <c r="AB87" s="690">
        <f t="shared" si="80"/>
        <v>0</v>
      </c>
      <c r="AC87" s="714">
        <f t="shared" si="81"/>
        <v>0</v>
      </c>
      <c r="AD87" s="714">
        <f t="shared" si="82"/>
        <v>0</v>
      </c>
      <c r="AE87" s="690">
        <v>0</v>
      </c>
      <c r="AF87" s="690">
        <v>0</v>
      </c>
      <c r="AG87" s="690">
        <f t="shared" si="83"/>
        <v>0</v>
      </c>
      <c r="AH87" s="690">
        <f t="shared" si="84"/>
        <v>0</v>
      </c>
      <c r="AI87" s="716">
        <v>0</v>
      </c>
      <c r="AJ87" s="713">
        <v>0</v>
      </c>
      <c r="AK87" s="713">
        <v>0</v>
      </c>
      <c r="AL87" s="713">
        <v>0</v>
      </c>
      <c r="AM87" s="713">
        <v>0</v>
      </c>
      <c r="AN87" s="713">
        <v>0</v>
      </c>
      <c r="AO87" s="713">
        <v>0</v>
      </c>
      <c r="AP87" s="713">
        <v>0</v>
      </c>
      <c r="AQ87" s="713">
        <f t="shared" si="85"/>
        <v>0</v>
      </c>
      <c r="AR87" s="713">
        <f t="shared" si="86"/>
        <v>0</v>
      </c>
      <c r="AS87" s="756">
        <f t="shared" si="87"/>
        <v>0</v>
      </c>
      <c r="AT87" s="471">
        <f>I87+AH87</f>
        <v>5405660</v>
      </c>
      <c r="AU87" s="461">
        <f>J87+W87</f>
        <v>3988768</v>
      </c>
      <c r="AV87" s="461">
        <f t="shared" ref="AV87:AV89" si="95">K87+AA87</f>
        <v>0</v>
      </c>
      <c r="AW87" s="461">
        <f t="shared" ref="AW87:AX89" si="96">L87+AC87</f>
        <v>1348204</v>
      </c>
      <c r="AX87" s="461">
        <f t="shared" si="96"/>
        <v>39888</v>
      </c>
      <c r="AY87" s="461">
        <f>N87+AG87</f>
        <v>28800</v>
      </c>
      <c r="AZ87" s="462">
        <f>O87+AS87</f>
        <v>7.8</v>
      </c>
      <c r="BA87" s="462">
        <f t="shared" ref="BA87:BB89" si="97">P87+AQ87</f>
        <v>6</v>
      </c>
      <c r="BB87" s="464">
        <f t="shared" si="97"/>
        <v>1.7999999999999998</v>
      </c>
    </row>
    <row r="88" spans="1:54" ht="14.1" customHeight="1" x14ac:dyDescent="0.2">
      <c r="A88" s="67">
        <v>21</v>
      </c>
      <c r="B88" s="64">
        <v>2430</v>
      </c>
      <c r="C88" s="65">
        <v>600079180</v>
      </c>
      <c r="D88" s="64">
        <v>46747532</v>
      </c>
      <c r="E88" s="66" t="s">
        <v>593</v>
      </c>
      <c r="F88" s="67">
        <v>3111</v>
      </c>
      <c r="G88" s="78" t="s">
        <v>307</v>
      </c>
      <c r="H88" s="68" t="s">
        <v>277</v>
      </c>
      <c r="I88" s="463">
        <v>0</v>
      </c>
      <c r="J88" s="458">
        <v>0</v>
      </c>
      <c r="K88" s="458">
        <v>0</v>
      </c>
      <c r="L88" s="458">
        <v>0</v>
      </c>
      <c r="M88" s="458">
        <v>0</v>
      </c>
      <c r="N88" s="458">
        <v>0</v>
      </c>
      <c r="O88" s="459">
        <v>0</v>
      </c>
      <c r="P88" s="460">
        <v>0</v>
      </c>
      <c r="Q88" s="624">
        <v>0</v>
      </c>
      <c r="R88" s="731">
        <f t="shared" si="77"/>
        <v>0</v>
      </c>
      <c r="S88" s="690">
        <v>0</v>
      </c>
      <c r="T88" s="690">
        <v>0</v>
      </c>
      <c r="U88" s="690">
        <v>0</v>
      </c>
      <c r="V88" s="690">
        <v>0</v>
      </c>
      <c r="W88" s="690">
        <f t="shared" si="78"/>
        <v>0</v>
      </c>
      <c r="X88" s="690">
        <v>0</v>
      </c>
      <c r="Y88" s="690">
        <v>0</v>
      </c>
      <c r="Z88" s="690">
        <v>0</v>
      </c>
      <c r="AA88" s="690">
        <f t="shared" si="79"/>
        <v>0</v>
      </c>
      <c r="AB88" s="690">
        <f t="shared" si="80"/>
        <v>0</v>
      </c>
      <c r="AC88" s="714">
        <f t="shared" si="81"/>
        <v>0</v>
      </c>
      <c r="AD88" s="714">
        <f t="shared" si="82"/>
        <v>0</v>
      </c>
      <c r="AE88" s="690">
        <v>0</v>
      </c>
      <c r="AF88" s="690">
        <v>0</v>
      </c>
      <c r="AG88" s="690">
        <f t="shared" si="83"/>
        <v>0</v>
      </c>
      <c r="AH88" s="690">
        <f t="shared" si="84"/>
        <v>0</v>
      </c>
      <c r="AI88" s="716">
        <v>0</v>
      </c>
      <c r="AJ88" s="713">
        <v>0</v>
      </c>
      <c r="AK88" s="713">
        <v>0</v>
      </c>
      <c r="AL88" s="713">
        <v>0</v>
      </c>
      <c r="AM88" s="713">
        <v>0</v>
      </c>
      <c r="AN88" s="713">
        <v>0</v>
      </c>
      <c r="AO88" s="713">
        <v>0</v>
      </c>
      <c r="AP88" s="713">
        <v>0</v>
      </c>
      <c r="AQ88" s="713">
        <f t="shared" si="85"/>
        <v>0</v>
      </c>
      <c r="AR88" s="713">
        <f t="shared" si="86"/>
        <v>0</v>
      </c>
      <c r="AS88" s="756">
        <f t="shared" si="87"/>
        <v>0</v>
      </c>
      <c r="AT88" s="471">
        <f>I88+AH88</f>
        <v>0</v>
      </c>
      <c r="AU88" s="461">
        <f>J88+W88</f>
        <v>0</v>
      </c>
      <c r="AV88" s="461">
        <f t="shared" si="95"/>
        <v>0</v>
      </c>
      <c r="AW88" s="461">
        <f t="shared" si="96"/>
        <v>0</v>
      </c>
      <c r="AX88" s="461">
        <f t="shared" si="96"/>
        <v>0</v>
      </c>
      <c r="AY88" s="461">
        <f>N88+AG88</f>
        <v>0</v>
      </c>
      <c r="AZ88" s="462">
        <f>O88+AS88</f>
        <v>0</v>
      </c>
      <c r="BA88" s="462">
        <f t="shared" si="97"/>
        <v>0</v>
      </c>
      <c r="BB88" s="464">
        <f t="shared" si="97"/>
        <v>0</v>
      </c>
    </row>
    <row r="89" spans="1:54" ht="14.1" customHeight="1" x14ac:dyDescent="0.2">
      <c r="A89" s="67">
        <v>21</v>
      </c>
      <c r="B89" s="64">
        <v>2430</v>
      </c>
      <c r="C89" s="65">
        <v>600079180</v>
      </c>
      <c r="D89" s="64">
        <v>46747532</v>
      </c>
      <c r="E89" s="66" t="s">
        <v>593</v>
      </c>
      <c r="F89" s="67">
        <v>3141</v>
      </c>
      <c r="G89" s="66" t="s">
        <v>310</v>
      </c>
      <c r="H89" s="68" t="s">
        <v>277</v>
      </c>
      <c r="I89" s="463">
        <v>823204</v>
      </c>
      <c r="J89" s="668">
        <v>607947</v>
      </c>
      <c r="K89" s="668">
        <v>0</v>
      </c>
      <c r="L89" s="458">
        <v>205486</v>
      </c>
      <c r="M89" s="458">
        <v>6079</v>
      </c>
      <c r="N89" s="668">
        <v>3692</v>
      </c>
      <c r="O89" s="459">
        <v>1.95</v>
      </c>
      <c r="P89" s="460">
        <v>0</v>
      </c>
      <c r="Q89" s="624">
        <v>1.95</v>
      </c>
      <c r="R89" s="731">
        <f t="shared" si="77"/>
        <v>0</v>
      </c>
      <c r="S89" s="690">
        <v>0</v>
      </c>
      <c r="T89" s="690">
        <v>0</v>
      </c>
      <c r="U89" s="690">
        <v>0</v>
      </c>
      <c r="V89" s="690">
        <v>0</v>
      </c>
      <c r="W89" s="690">
        <f t="shared" si="78"/>
        <v>0</v>
      </c>
      <c r="X89" s="690">
        <v>0</v>
      </c>
      <c r="Y89" s="690">
        <v>0</v>
      </c>
      <c r="Z89" s="690">
        <v>0</v>
      </c>
      <c r="AA89" s="690">
        <f t="shared" si="79"/>
        <v>0</v>
      </c>
      <c r="AB89" s="690">
        <f t="shared" si="80"/>
        <v>0</v>
      </c>
      <c r="AC89" s="714">
        <f t="shared" si="81"/>
        <v>0</v>
      </c>
      <c r="AD89" s="714">
        <f t="shared" si="82"/>
        <v>0</v>
      </c>
      <c r="AE89" s="690">
        <v>0</v>
      </c>
      <c r="AF89" s="690">
        <v>0</v>
      </c>
      <c r="AG89" s="690">
        <f t="shared" si="83"/>
        <v>0</v>
      </c>
      <c r="AH89" s="690">
        <f t="shared" si="84"/>
        <v>0</v>
      </c>
      <c r="AI89" s="716">
        <v>0</v>
      </c>
      <c r="AJ89" s="713">
        <v>0</v>
      </c>
      <c r="AK89" s="713">
        <v>0</v>
      </c>
      <c r="AL89" s="713">
        <v>0</v>
      </c>
      <c r="AM89" s="713">
        <v>0</v>
      </c>
      <c r="AN89" s="713">
        <v>0</v>
      </c>
      <c r="AO89" s="713">
        <v>0</v>
      </c>
      <c r="AP89" s="713">
        <v>0</v>
      </c>
      <c r="AQ89" s="713">
        <f t="shared" si="85"/>
        <v>0</v>
      </c>
      <c r="AR89" s="713">
        <f t="shared" si="86"/>
        <v>0</v>
      </c>
      <c r="AS89" s="756">
        <f t="shared" si="87"/>
        <v>0</v>
      </c>
      <c r="AT89" s="471">
        <f>I89+AH89</f>
        <v>823204</v>
      </c>
      <c r="AU89" s="461">
        <f>J89+W89</f>
        <v>607947</v>
      </c>
      <c r="AV89" s="461">
        <f t="shared" si="95"/>
        <v>0</v>
      </c>
      <c r="AW89" s="461">
        <f t="shared" si="96"/>
        <v>205486</v>
      </c>
      <c r="AX89" s="461">
        <f t="shared" si="96"/>
        <v>6079</v>
      </c>
      <c r="AY89" s="461">
        <f>N89+AG89</f>
        <v>3692</v>
      </c>
      <c r="AZ89" s="462">
        <f>O89+AS89</f>
        <v>1.95</v>
      </c>
      <c r="BA89" s="462">
        <f t="shared" si="97"/>
        <v>0</v>
      </c>
      <c r="BB89" s="464">
        <f t="shared" si="97"/>
        <v>1.95</v>
      </c>
    </row>
    <row r="90" spans="1:54" ht="13.5" customHeight="1" x14ac:dyDescent="0.2">
      <c r="A90" s="73">
        <v>21</v>
      </c>
      <c r="B90" s="70">
        <v>2430</v>
      </c>
      <c r="C90" s="71">
        <v>600079180</v>
      </c>
      <c r="D90" s="70">
        <v>46747532</v>
      </c>
      <c r="E90" s="72" t="s">
        <v>594</v>
      </c>
      <c r="F90" s="73"/>
      <c r="G90" s="72"/>
      <c r="H90" s="74"/>
      <c r="I90" s="647">
        <v>6228864</v>
      </c>
      <c r="J90" s="75">
        <v>4596715</v>
      </c>
      <c r="K90" s="75">
        <v>0</v>
      </c>
      <c r="L90" s="75">
        <v>1553690</v>
      </c>
      <c r="M90" s="75">
        <v>45967</v>
      </c>
      <c r="N90" s="75">
        <v>32492</v>
      </c>
      <c r="O90" s="76">
        <v>9.75</v>
      </c>
      <c r="P90" s="76">
        <v>6</v>
      </c>
      <c r="Q90" s="77">
        <v>3.75</v>
      </c>
      <c r="R90" s="664">
        <f t="shared" ref="R90:BB90" si="98">SUM(R87:R89)</f>
        <v>0</v>
      </c>
      <c r="S90" s="664">
        <f t="shared" si="98"/>
        <v>0</v>
      </c>
      <c r="T90" s="664">
        <f t="shared" si="98"/>
        <v>0</v>
      </c>
      <c r="U90" s="664">
        <f t="shared" si="98"/>
        <v>0</v>
      </c>
      <c r="V90" s="664">
        <f t="shared" si="98"/>
        <v>0</v>
      </c>
      <c r="W90" s="664">
        <f t="shared" si="98"/>
        <v>0</v>
      </c>
      <c r="X90" s="664">
        <f t="shared" si="98"/>
        <v>0</v>
      </c>
      <c r="Y90" s="664">
        <f t="shared" si="98"/>
        <v>0</v>
      </c>
      <c r="Z90" s="664">
        <f t="shared" si="98"/>
        <v>0</v>
      </c>
      <c r="AA90" s="664">
        <f t="shared" si="98"/>
        <v>0</v>
      </c>
      <c r="AB90" s="664">
        <f t="shared" si="98"/>
        <v>0</v>
      </c>
      <c r="AC90" s="664">
        <f t="shared" si="98"/>
        <v>0</v>
      </c>
      <c r="AD90" s="664">
        <f t="shared" si="98"/>
        <v>0</v>
      </c>
      <c r="AE90" s="664">
        <f t="shared" si="98"/>
        <v>0</v>
      </c>
      <c r="AF90" s="664">
        <f t="shared" si="98"/>
        <v>0</v>
      </c>
      <c r="AG90" s="664">
        <f t="shared" si="98"/>
        <v>0</v>
      </c>
      <c r="AH90" s="664">
        <f t="shared" si="98"/>
        <v>0</v>
      </c>
      <c r="AI90" s="732">
        <f t="shared" si="98"/>
        <v>0</v>
      </c>
      <c r="AJ90" s="732">
        <f t="shared" si="98"/>
        <v>0</v>
      </c>
      <c r="AK90" s="732">
        <f t="shared" si="98"/>
        <v>0</v>
      </c>
      <c r="AL90" s="732">
        <f t="shared" si="98"/>
        <v>0</v>
      </c>
      <c r="AM90" s="732">
        <f t="shared" si="98"/>
        <v>0</v>
      </c>
      <c r="AN90" s="732">
        <f t="shared" si="98"/>
        <v>0</v>
      </c>
      <c r="AO90" s="732">
        <f t="shared" si="98"/>
        <v>0</v>
      </c>
      <c r="AP90" s="732">
        <f t="shared" si="98"/>
        <v>0</v>
      </c>
      <c r="AQ90" s="732">
        <f t="shared" si="98"/>
        <v>0</v>
      </c>
      <c r="AR90" s="732">
        <f t="shared" si="98"/>
        <v>0</v>
      </c>
      <c r="AS90" s="759">
        <f t="shared" si="98"/>
        <v>0</v>
      </c>
      <c r="AT90" s="647">
        <f t="shared" si="98"/>
        <v>6228864</v>
      </c>
      <c r="AU90" s="75">
        <f t="shared" si="98"/>
        <v>4596715</v>
      </c>
      <c r="AV90" s="75">
        <f t="shared" si="98"/>
        <v>0</v>
      </c>
      <c r="AW90" s="75">
        <f t="shared" si="98"/>
        <v>1553690</v>
      </c>
      <c r="AX90" s="75">
        <f t="shared" si="98"/>
        <v>45967</v>
      </c>
      <c r="AY90" s="75">
        <f t="shared" si="98"/>
        <v>32492</v>
      </c>
      <c r="AZ90" s="76">
        <f t="shared" si="98"/>
        <v>9.75</v>
      </c>
      <c r="BA90" s="76">
        <f t="shared" si="98"/>
        <v>6</v>
      </c>
      <c r="BB90" s="77">
        <f t="shared" si="98"/>
        <v>3.75</v>
      </c>
    </row>
    <row r="91" spans="1:54" ht="14.1" customHeight="1" x14ac:dyDescent="0.2">
      <c r="A91" s="67">
        <v>22</v>
      </c>
      <c r="B91" s="64">
        <v>2409</v>
      </c>
      <c r="C91" s="65">
        <v>600079635</v>
      </c>
      <c r="D91" s="64">
        <v>72742747</v>
      </c>
      <c r="E91" s="66" t="s">
        <v>595</v>
      </c>
      <c r="F91" s="67">
        <v>3111</v>
      </c>
      <c r="G91" s="66" t="s">
        <v>306</v>
      </c>
      <c r="H91" s="68" t="s">
        <v>276</v>
      </c>
      <c r="I91" s="463">
        <v>7868798</v>
      </c>
      <c r="J91" s="16">
        <v>5804375</v>
      </c>
      <c r="K91" s="16">
        <v>0</v>
      </c>
      <c r="L91" s="458">
        <v>1961879</v>
      </c>
      <c r="M91" s="458">
        <v>58044</v>
      </c>
      <c r="N91" s="16">
        <v>44500</v>
      </c>
      <c r="O91" s="13">
        <v>11.700000000000001</v>
      </c>
      <c r="P91" s="13">
        <v>8.9</v>
      </c>
      <c r="Q91" s="17">
        <v>2.8000000000000003</v>
      </c>
      <c r="R91" s="731">
        <f t="shared" si="77"/>
        <v>0</v>
      </c>
      <c r="S91" s="690">
        <v>0</v>
      </c>
      <c r="T91" s="690">
        <v>0</v>
      </c>
      <c r="U91" s="690">
        <v>0</v>
      </c>
      <c r="V91" s="690">
        <v>0</v>
      </c>
      <c r="W91" s="690">
        <f t="shared" si="78"/>
        <v>0</v>
      </c>
      <c r="X91" s="690">
        <v>0</v>
      </c>
      <c r="Y91" s="690">
        <v>0</v>
      </c>
      <c r="Z91" s="690">
        <v>0</v>
      </c>
      <c r="AA91" s="690">
        <f t="shared" si="79"/>
        <v>0</v>
      </c>
      <c r="AB91" s="690">
        <f t="shared" si="80"/>
        <v>0</v>
      </c>
      <c r="AC91" s="714">
        <f t="shared" si="81"/>
        <v>0</v>
      </c>
      <c r="AD91" s="714">
        <f t="shared" si="82"/>
        <v>0</v>
      </c>
      <c r="AE91" s="690">
        <v>0</v>
      </c>
      <c r="AF91" s="690">
        <v>0</v>
      </c>
      <c r="AG91" s="690">
        <f t="shared" si="83"/>
        <v>0</v>
      </c>
      <c r="AH91" s="690">
        <f t="shared" si="84"/>
        <v>0</v>
      </c>
      <c r="AI91" s="716">
        <v>0</v>
      </c>
      <c r="AJ91" s="713">
        <v>0</v>
      </c>
      <c r="AK91" s="713">
        <v>0</v>
      </c>
      <c r="AL91" s="713">
        <v>0</v>
      </c>
      <c r="AM91" s="713">
        <v>0</v>
      </c>
      <c r="AN91" s="713">
        <v>0</v>
      </c>
      <c r="AO91" s="713">
        <v>0</v>
      </c>
      <c r="AP91" s="713">
        <v>0</v>
      </c>
      <c r="AQ91" s="713">
        <f t="shared" si="85"/>
        <v>0</v>
      </c>
      <c r="AR91" s="713">
        <f t="shared" si="86"/>
        <v>0</v>
      </c>
      <c r="AS91" s="756">
        <f t="shared" si="87"/>
        <v>0</v>
      </c>
      <c r="AT91" s="471">
        <f>I91+AH91</f>
        <v>7868798</v>
      </c>
      <c r="AU91" s="461">
        <f>J91+W91</f>
        <v>5804375</v>
      </c>
      <c r="AV91" s="461">
        <f t="shared" ref="AV91:AV93" si="99">K91+AA91</f>
        <v>0</v>
      </c>
      <c r="AW91" s="461">
        <f t="shared" ref="AW91:AX93" si="100">L91+AC91</f>
        <v>1961879</v>
      </c>
      <c r="AX91" s="461">
        <f t="shared" si="100"/>
        <v>58044</v>
      </c>
      <c r="AY91" s="461">
        <f>N91+AG91</f>
        <v>44500</v>
      </c>
      <c r="AZ91" s="462">
        <f>O91+AS91</f>
        <v>11.700000000000001</v>
      </c>
      <c r="BA91" s="462">
        <f t="shared" ref="BA91:BB93" si="101">P91+AQ91</f>
        <v>8.9</v>
      </c>
      <c r="BB91" s="464">
        <f t="shared" si="101"/>
        <v>2.8000000000000003</v>
      </c>
    </row>
    <row r="92" spans="1:54" ht="14.1" customHeight="1" x14ac:dyDescent="0.2">
      <c r="A92" s="67">
        <v>22</v>
      </c>
      <c r="B92" s="64">
        <v>2409</v>
      </c>
      <c r="C92" s="65">
        <v>600079635</v>
      </c>
      <c r="D92" s="64">
        <v>72742747</v>
      </c>
      <c r="E92" s="66" t="s">
        <v>595</v>
      </c>
      <c r="F92" s="67">
        <v>3111</v>
      </c>
      <c r="G92" s="66" t="s">
        <v>307</v>
      </c>
      <c r="H92" s="68" t="s">
        <v>277</v>
      </c>
      <c r="I92" s="463">
        <v>304404</v>
      </c>
      <c r="J92" s="458">
        <v>225819</v>
      </c>
      <c r="K92" s="458">
        <v>0</v>
      </c>
      <c r="L92" s="458">
        <v>76327</v>
      </c>
      <c r="M92" s="458">
        <v>2258</v>
      </c>
      <c r="N92" s="458">
        <v>0</v>
      </c>
      <c r="O92" s="459">
        <v>0.89</v>
      </c>
      <c r="P92" s="460">
        <v>0.89</v>
      </c>
      <c r="Q92" s="624">
        <v>0</v>
      </c>
      <c r="R92" s="731">
        <f t="shared" si="77"/>
        <v>0</v>
      </c>
      <c r="S92" s="690">
        <v>40209</v>
      </c>
      <c r="T92" s="690">
        <v>0</v>
      </c>
      <c r="U92" s="690">
        <v>0</v>
      </c>
      <c r="V92" s="690">
        <v>0</v>
      </c>
      <c r="W92" s="690">
        <f t="shared" si="78"/>
        <v>40209</v>
      </c>
      <c r="X92" s="690">
        <v>0</v>
      </c>
      <c r="Y92" s="690">
        <v>0</v>
      </c>
      <c r="Z92" s="690">
        <v>0</v>
      </c>
      <c r="AA92" s="690">
        <f t="shared" si="79"/>
        <v>0</v>
      </c>
      <c r="AB92" s="690">
        <f t="shared" si="80"/>
        <v>40209</v>
      </c>
      <c r="AC92" s="714">
        <f t="shared" si="81"/>
        <v>13591</v>
      </c>
      <c r="AD92" s="714">
        <f t="shared" si="82"/>
        <v>402</v>
      </c>
      <c r="AE92" s="690">
        <v>0</v>
      </c>
      <c r="AF92" s="690">
        <v>0</v>
      </c>
      <c r="AG92" s="690">
        <f t="shared" si="83"/>
        <v>0</v>
      </c>
      <c r="AH92" s="690">
        <f t="shared" si="84"/>
        <v>54202</v>
      </c>
      <c r="AI92" s="716">
        <v>0</v>
      </c>
      <c r="AJ92" s="713">
        <v>0</v>
      </c>
      <c r="AK92" s="713">
        <v>0.03</v>
      </c>
      <c r="AL92" s="713">
        <v>0</v>
      </c>
      <c r="AM92" s="713">
        <v>0</v>
      </c>
      <c r="AN92" s="713">
        <v>0</v>
      </c>
      <c r="AO92" s="713">
        <v>0</v>
      </c>
      <c r="AP92" s="713">
        <v>0</v>
      </c>
      <c r="AQ92" s="713">
        <f t="shared" si="85"/>
        <v>0.03</v>
      </c>
      <c r="AR92" s="713">
        <f t="shared" si="86"/>
        <v>0</v>
      </c>
      <c r="AS92" s="756">
        <f t="shared" si="87"/>
        <v>0.03</v>
      </c>
      <c r="AT92" s="471">
        <f>I92+AH92</f>
        <v>358606</v>
      </c>
      <c r="AU92" s="461">
        <f>J92+W92</f>
        <v>266028</v>
      </c>
      <c r="AV92" s="461">
        <f t="shared" si="99"/>
        <v>0</v>
      </c>
      <c r="AW92" s="461">
        <f t="shared" si="100"/>
        <v>89918</v>
      </c>
      <c r="AX92" s="461">
        <f t="shared" si="100"/>
        <v>2660</v>
      </c>
      <c r="AY92" s="461">
        <f>N92+AG92</f>
        <v>0</v>
      </c>
      <c r="AZ92" s="462">
        <f>O92+AS92</f>
        <v>0.92</v>
      </c>
      <c r="BA92" s="462">
        <f t="shared" si="101"/>
        <v>0.92</v>
      </c>
      <c r="BB92" s="464">
        <f t="shared" si="101"/>
        <v>0</v>
      </c>
    </row>
    <row r="93" spans="1:54" ht="14.1" customHeight="1" x14ac:dyDescent="0.2">
      <c r="A93" s="67">
        <v>22</v>
      </c>
      <c r="B93" s="64">
        <v>2409</v>
      </c>
      <c r="C93" s="65">
        <v>600079635</v>
      </c>
      <c r="D93" s="64">
        <v>72742747</v>
      </c>
      <c r="E93" s="66" t="s">
        <v>595</v>
      </c>
      <c r="F93" s="67">
        <v>3141</v>
      </c>
      <c r="G93" s="66" t="s">
        <v>310</v>
      </c>
      <c r="H93" s="68" t="s">
        <v>277</v>
      </c>
      <c r="I93" s="463">
        <v>1298760</v>
      </c>
      <c r="J93" s="458">
        <v>959614</v>
      </c>
      <c r="K93" s="458">
        <v>0</v>
      </c>
      <c r="L93" s="458">
        <v>324350</v>
      </c>
      <c r="M93" s="458">
        <v>9596</v>
      </c>
      <c r="N93" s="458">
        <v>5200</v>
      </c>
      <c r="O93" s="459">
        <v>3.08</v>
      </c>
      <c r="P93" s="460">
        <v>0</v>
      </c>
      <c r="Q93" s="624">
        <v>3.08</v>
      </c>
      <c r="R93" s="731">
        <f t="shared" si="77"/>
        <v>0</v>
      </c>
      <c r="S93" s="690">
        <v>0</v>
      </c>
      <c r="T93" s="690">
        <v>0</v>
      </c>
      <c r="U93" s="690">
        <v>0</v>
      </c>
      <c r="V93" s="690">
        <v>0</v>
      </c>
      <c r="W93" s="690">
        <f t="shared" si="78"/>
        <v>0</v>
      </c>
      <c r="X93" s="690">
        <v>0</v>
      </c>
      <c r="Y93" s="690">
        <v>0</v>
      </c>
      <c r="Z93" s="690">
        <v>0</v>
      </c>
      <c r="AA93" s="690">
        <f t="shared" si="79"/>
        <v>0</v>
      </c>
      <c r="AB93" s="690">
        <f t="shared" si="80"/>
        <v>0</v>
      </c>
      <c r="AC93" s="714">
        <f t="shared" si="81"/>
        <v>0</v>
      </c>
      <c r="AD93" s="714">
        <f t="shared" si="82"/>
        <v>0</v>
      </c>
      <c r="AE93" s="690">
        <v>0</v>
      </c>
      <c r="AF93" s="690">
        <v>0</v>
      </c>
      <c r="AG93" s="690">
        <f t="shared" si="83"/>
        <v>0</v>
      </c>
      <c r="AH93" s="690">
        <f t="shared" si="84"/>
        <v>0</v>
      </c>
      <c r="AI93" s="716">
        <v>0</v>
      </c>
      <c r="AJ93" s="713">
        <v>0</v>
      </c>
      <c r="AK93" s="713">
        <v>0</v>
      </c>
      <c r="AL93" s="713">
        <v>0</v>
      </c>
      <c r="AM93" s="713">
        <v>0</v>
      </c>
      <c r="AN93" s="713">
        <v>0</v>
      </c>
      <c r="AO93" s="713">
        <v>0</v>
      </c>
      <c r="AP93" s="713">
        <v>0</v>
      </c>
      <c r="AQ93" s="713">
        <f t="shared" si="85"/>
        <v>0</v>
      </c>
      <c r="AR93" s="713">
        <f t="shared" si="86"/>
        <v>0</v>
      </c>
      <c r="AS93" s="756">
        <f t="shared" si="87"/>
        <v>0</v>
      </c>
      <c r="AT93" s="471">
        <f>I93+AH93</f>
        <v>1298760</v>
      </c>
      <c r="AU93" s="461">
        <f>J93+W93</f>
        <v>959614</v>
      </c>
      <c r="AV93" s="461">
        <f t="shared" si="99"/>
        <v>0</v>
      </c>
      <c r="AW93" s="461">
        <f t="shared" si="100"/>
        <v>324350</v>
      </c>
      <c r="AX93" s="461">
        <f t="shared" si="100"/>
        <v>9596</v>
      </c>
      <c r="AY93" s="461">
        <f>N93+AG93</f>
        <v>5200</v>
      </c>
      <c r="AZ93" s="462">
        <f>O93+AS93</f>
        <v>3.08</v>
      </c>
      <c r="BA93" s="462">
        <f t="shared" si="101"/>
        <v>0</v>
      </c>
      <c r="BB93" s="464">
        <f t="shared" si="101"/>
        <v>3.08</v>
      </c>
    </row>
    <row r="94" spans="1:54" ht="13.5" customHeight="1" x14ac:dyDescent="0.2">
      <c r="A94" s="73">
        <v>22</v>
      </c>
      <c r="B94" s="70">
        <v>2409</v>
      </c>
      <c r="C94" s="71">
        <v>600079635</v>
      </c>
      <c r="D94" s="70">
        <v>72742747</v>
      </c>
      <c r="E94" s="72" t="s">
        <v>596</v>
      </c>
      <c r="F94" s="73"/>
      <c r="G94" s="72"/>
      <c r="H94" s="74"/>
      <c r="I94" s="647">
        <v>9471962</v>
      </c>
      <c r="J94" s="75">
        <v>6989808</v>
      </c>
      <c r="K94" s="75">
        <v>0</v>
      </c>
      <c r="L94" s="75">
        <v>2362556</v>
      </c>
      <c r="M94" s="75">
        <v>69898</v>
      </c>
      <c r="N94" s="75">
        <v>49700</v>
      </c>
      <c r="O94" s="76">
        <v>15.670000000000002</v>
      </c>
      <c r="P94" s="76">
        <v>9.7900000000000009</v>
      </c>
      <c r="Q94" s="77">
        <v>5.8800000000000008</v>
      </c>
      <c r="R94" s="664">
        <f t="shared" ref="R94:BB94" si="102">SUM(R91:R93)</f>
        <v>0</v>
      </c>
      <c r="S94" s="664">
        <f t="shared" si="102"/>
        <v>40209</v>
      </c>
      <c r="T94" s="664">
        <f t="shared" si="102"/>
        <v>0</v>
      </c>
      <c r="U94" s="664">
        <f t="shared" si="102"/>
        <v>0</v>
      </c>
      <c r="V94" s="664">
        <f t="shared" si="102"/>
        <v>0</v>
      </c>
      <c r="W94" s="664">
        <f t="shared" si="102"/>
        <v>40209</v>
      </c>
      <c r="X94" s="664">
        <f t="shared" si="102"/>
        <v>0</v>
      </c>
      <c r="Y94" s="664">
        <f t="shared" si="102"/>
        <v>0</v>
      </c>
      <c r="Z94" s="664">
        <f t="shared" si="102"/>
        <v>0</v>
      </c>
      <c r="AA94" s="664">
        <f t="shared" si="102"/>
        <v>0</v>
      </c>
      <c r="AB94" s="664">
        <f t="shared" si="102"/>
        <v>40209</v>
      </c>
      <c r="AC94" s="664">
        <f t="shared" si="102"/>
        <v>13591</v>
      </c>
      <c r="AD94" s="664">
        <f t="shared" si="102"/>
        <v>402</v>
      </c>
      <c r="AE94" s="664">
        <f t="shared" si="102"/>
        <v>0</v>
      </c>
      <c r="AF94" s="664">
        <f t="shared" si="102"/>
        <v>0</v>
      </c>
      <c r="AG94" s="664">
        <f t="shared" si="102"/>
        <v>0</v>
      </c>
      <c r="AH94" s="664">
        <f t="shared" si="102"/>
        <v>54202</v>
      </c>
      <c r="AI94" s="732">
        <f t="shared" si="102"/>
        <v>0</v>
      </c>
      <c r="AJ94" s="732">
        <f t="shared" si="102"/>
        <v>0</v>
      </c>
      <c r="AK94" s="732">
        <f t="shared" si="102"/>
        <v>0.03</v>
      </c>
      <c r="AL94" s="732">
        <f t="shared" si="102"/>
        <v>0</v>
      </c>
      <c r="AM94" s="732">
        <f t="shared" si="102"/>
        <v>0</v>
      </c>
      <c r="AN94" s="732">
        <f t="shared" si="102"/>
        <v>0</v>
      </c>
      <c r="AO94" s="732">
        <f t="shared" si="102"/>
        <v>0</v>
      </c>
      <c r="AP94" s="732">
        <f t="shared" si="102"/>
        <v>0</v>
      </c>
      <c r="AQ94" s="732">
        <f t="shared" si="102"/>
        <v>0.03</v>
      </c>
      <c r="AR94" s="732">
        <f t="shared" si="102"/>
        <v>0</v>
      </c>
      <c r="AS94" s="759">
        <f t="shared" si="102"/>
        <v>0.03</v>
      </c>
      <c r="AT94" s="647">
        <f t="shared" si="102"/>
        <v>9526164</v>
      </c>
      <c r="AU94" s="75">
        <f t="shared" si="102"/>
        <v>7030017</v>
      </c>
      <c r="AV94" s="75">
        <f t="shared" si="102"/>
        <v>0</v>
      </c>
      <c r="AW94" s="75">
        <f t="shared" si="102"/>
        <v>2376147</v>
      </c>
      <c r="AX94" s="75">
        <f t="shared" si="102"/>
        <v>70300</v>
      </c>
      <c r="AY94" s="75">
        <f t="shared" si="102"/>
        <v>49700</v>
      </c>
      <c r="AZ94" s="76">
        <f t="shared" si="102"/>
        <v>15.700000000000001</v>
      </c>
      <c r="BA94" s="76">
        <f t="shared" si="102"/>
        <v>9.82</v>
      </c>
      <c r="BB94" s="77">
        <f t="shared" si="102"/>
        <v>5.8800000000000008</v>
      </c>
    </row>
    <row r="95" spans="1:54" ht="14.1" customHeight="1" x14ac:dyDescent="0.2">
      <c r="A95" s="67">
        <v>23</v>
      </c>
      <c r="B95" s="64">
        <v>2429</v>
      </c>
      <c r="C95" s="65">
        <v>600079244</v>
      </c>
      <c r="D95" s="64">
        <v>72741708</v>
      </c>
      <c r="E95" s="66" t="s">
        <v>597</v>
      </c>
      <c r="F95" s="67">
        <v>3111</v>
      </c>
      <c r="G95" s="66" t="s">
        <v>306</v>
      </c>
      <c r="H95" s="68" t="s">
        <v>276</v>
      </c>
      <c r="I95" s="463">
        <v>7335647</v>
      </c>
      <c r="J95" s="16">
        <v>5413388</v>
      </c>
      <c r="K95" s="16">
        <v>0</v>
      </c>
      <c r="L95" s="458">
        <v>1829725</v>
      </c>
      <c r="M95" s="458">
        <v>54134</v>
      </c>
      <c r="N95" s="16">
        <v>38400</v>
      </c>
      <c r="O95" s="13">
        <v>10.851599999999999</v>
      </c>
      <c r="P95" s="13">
        <v>8.4515999999999991</v>
      </c>
      <c r="Q95" s="17">
        <v>2.4000000000000004</v>
      </c>
      <c r="R95" s="731">
        <f t="shared" si="77"/>
        <v>0</v>
      </c>
      <c r="S95" s="690">
        <v>0</v>
      </c>
      <c r="T95" s="690">
        <v>0</v>
      </c>
      <c r="U95" s="690">
        <v>0</v>
      </c>
      <c r="V95" s="690">
        <v>0</v>
      </c>
      <c r="W95" s="690">
        <f t="shared" si="78"/>
        <v>0</v>
      </c>
      <c r="X95" s="690">
        <v>0</v>
      </c>
      <c r="Y95" s="690">
        <v>0</v>
      </c>
      <c r="Z95" s="690">
        <v>0</v>
      </c>
      <c r="AA95" s="690">
        <f t="shared" si="79"/>
        <v>0</v>
      </c>
      <c r="AB95" s="690">
        <f t="shared" si="80"/>
        <v>0</v>
      </c>
      <c r="AC95" s="714">
        <f t="shared" si="81"/>
        <v>0</v>
      </c>
      <c r="AD95" s="714">
        <f t="shared" si="82"/>
        <v>0</v>
      </c>
      <c r="AE95" s="690">
        <v>0</v>
      </c>
      <c r="AF95" s="690">
        <v>0</v>
      </c>
      <c r="AG95" s="690">
        <f t="shared" si="83"/>
        <v>0</v>
      </c>
      <c r="AH95" s="690">
        <f t="shared" si="84"/>
        <v>0</v>
      </c>
      <c r="AI95" s="716">
        <v>0</v>
      </c>
      <c r="AJ95" s="713">
        <v>0</v>
      </c>
      <c r="AK95" s="713">
        <v>0</v>
      </c>
      <c r="AL95" s="713">
        <v>0</v>
      </c>
      <c r="AM95" s="713">
        <v>0</v>
      </c>
      <c r="AN95" s="713">
        <v>0</v>
      </c>
      <c r="AO95" s="713">
        <v>0</v>
      </c>
      <c r="AP95" s="713">
        <v>0</v>
      </c>
      <c r="AQ95" s="713">
        <f t="shared" si="85"/>
        <v>0</v>
      </c>
      <c r="AR95" s="713">
        <f t="shared" si="86"/>
        <v>0</v>
      </c>
      <c r="AS95" s="756">
        <f t="shared" si="87"/>
        <v>0</v>
      </c>
      <c r="AT95" s="471">
        <f>I95+AH95</f>
        <v>7335647</v>
      </c>
      <c r="AU95" s="461">
        <f>J95+W95</f>
        <v>5413388</v>
      </c>
      <c r="AV95" s="461">
        <f t="shared" ref="AV95:AV97" si="103">K95+AA95</f>
        <v>0</v>
      </c>
      <c r="AW95" s="461">
        <f t="shared" ref="AW95:AX97" si="104">L95+AC95</f>
        <v>1829725</v>
      </c>
      <c r="AX95" s="461">
        <f t="shared" si="104"/>
        <v>54134</v>
      </c>
      <c r="AY95" s="461">
        <f>N95+AG95</f>
        <v>38400</v>
      </c>
      <c r="AZ95" s="462">
        <f>O95+AS95</f>
        <v>10.851599999999999</v>
      </c>
      <c r="BA95" s="462">
        <f t="shared" ref="BA95:BB97" si="105">P95+AQ95</f>
        <v>8.4515999999999991</v>
      </c>
      <c r="BB95" s="464">
        <f t="shared" si="105"/>
        <v>2.4000000000000004</v>
      </c>
    </row>
    <row r="96" spans="1:54" ht="14.1" customHeight="1" x14ac:dyDescent="0.2">
      <c r="A96" s="67">
        <v>23</v>
      </c>
      <c r="B96" s="64">
        <v>2429</v>
      </c>
      <c r="C96" s="65">
        <v>600079244</v>
      </c>
      <c r="D96" s="64">
        <v>72741708</v>
      </c>
      <c r="E96" s="66" t="s">
        <v>597</v>
      </c>
      <c r="F96" s="67">
        <v>3111</v>
      </c>
      <c r="G96" s="78" t="s">
        <v>307</v>
      </c>
      <c r="H96" s="68" t="s">
        <v>277</v>
      </c>
      <c r="I96" s="463">
        <v>702015</v>
      </c>
      <c r="J96" s="458">
        <v>519670</v>
      </c>
      <c r="K96" s="458">
        <v>0</v>
      </c>
      <c r="L96" s="458">
        <v>175648</v>
      </c>
      <c r="M96" s="458">
        <v>5197</v>
      </c>
      <c r="N96" s="458">
        <v>1500</v>
      </c>
      <c r="O96" s="459">
        <v>1.5</v>
      </c>
      <c r="P96" s="460">
        <v>1.5</v>
      </c>
      <c r="Q96" s="624">
        <v>0</v>
      </c>
      <c r="R96" s="731">
        <f t="shared" si="77"/>
        <v>0</v>
      </c>
      <c r="S96" s="690">
        <v>0</v>
      </c>
      <c r="T96" s="690">
        <v>0</v>
      </c>
      <c r="U96" s="690">
        <v>0</v>
      </c>
      <c r="V96" s="690">
        <v>0</v>
      </c>
      <c r="W96" s="690">
        <f t="shared" si="78"/>
        <v>0</v>
      </c>
      <c r="X96" s="690">
        <v>0</v>
      </c>
      <c r="Y96" s="690">
        <v>0</v>
      </c>
      <c r="Z96" s="690">
        <v>0</v>
      </c>
      <c r="AA96" s="690">
        <f t="shared" si="79"/>
        <v>0</v>
      </c>
      <c r="AB96" s="690">
        <f t="shared" si="80"/>
        <v>0</v>
      </c>
      <c r="AC96" s="714">
        <f t="shared" si="81"/>
        <v>0</v>
      </c>
      <c r="AD96" s="714">
        <f t="shared" si="82"/>
        <v>0</v>
      </c>
      <c r="AE96" s="690">
        <v>0</v>
      </c>
      <c r="AF96" s="690">
        <v>0</v>
      </c>
      <c r="AG96" s="690">
        <f t="shared" si="83"/>
        <v>0</v>
      </c>
      <c r="AH96" s="690">
        <f t="shared" si="84"/>
        <v>0</v>
      </c>
      <c r="AI96" s="716">
        <v>0</v>
      </c>
      <c r="AJ96" s="713">
        <v>0</v>
      </c>
      <c r="AK96" s="713">
        <v>0</v>
      </c>
      <c r="AL96" s="713">
        <v>0</v>
      </c>
      <c r="AM96" s="713">
        <v>0</v>
      </c>
      <c r="AN96" s="713">
        <v>0</v>
      </c>
      <c r="AO96" s="713">
        <v>0</v>
      </c>
      <c r="AP96" s="713">
        <v>0</v>
      </c>
      <c r="AQ96" s="713">
        <f t="shared" si="85"/>
        <v>0</v>
      </c>
      <c r="AR96" s="713">
        <f t="shared" si="86"/>
        <v>0</v>
      </c>
      <c r="AS96" s="756">
        <f t="shared" si="87"/>
        <v>0</v>
      </c>
      <c r="AT96" s="471">
        <f>I96+AH96</f>
        <v>702015</v>
      </c>
      <c r="AU96" s="461">
        <f>J96+W96</f>
        <v>519670</v>
      </c>
      <c r="AV96" s="461">
        <f t="shared" si="103"/>
        <v>0</v>
      </c>
      <c r="AW96" s="461">
        <f t="shared" si="104"/>
        <v>175648</v>
      </c>
      <c r="AX96" s="461">
        <f t="shared" si="104"/>
        <v>5197</v>
      </c>
      <c r="AY96" s="461">
        <f>N96+AG96</f>
        <v>1500</v>
      </c>
      <c r="AZ96" s="462">
        <f>O96+AS96</f>
        <v>1.5</v>
      </c>
      <c r="BA96" s="462">
        <f t="shared" si="105"/>
        <v>1.5</v>
      </c>
      <c r="BB96" s="464">
        <f t="shared" si="105"/>
        <v>0</v>
      </c>
    </row>
    <row r="97" spans="1:54" ht="14.1" customHeight="1" x14ac:dyDescent="0.2">
      <c r="A97" s="67">
        <v>23</v>
      </c>
      <c r="B97" s="64">
        <v>2429</v>
      </c>
      <c r="C97" s="65">
        <v>600079244</v>
      </c>
      <c r="D97" s="64">
        <v>72741708</v>
      </c>
      <c r="E97" s="66" t="s">
        <v>597</v>
      </c>
      <c r="F97" s="67">
        <v>3141</v>
      </c>
      <c r="G97" s="66" t="s">
        <v>310</v>
      </c>
      <c r="H97" s="68" t="s">
        <v>277</v>
      </c>
      <c r="I97" s="463">
        <v>1013897</v>
      </c>
      <c r="J97" s="668">
        <v>748446</v>
      </c>
      <c r="K97" s="668">
        <v>0</v>
      </c>
      <c r="L97" s="458">
        <v>252975</v>
      </c>
      <c r="M97" s="458">
        <v>7484</v>
      </c>
      <c r="N97" s="668">
        <v>4992</v>
      </c>
      <c r="O97" s="459">
        <v>2.41</v>
      </c>
      <c r="P97" s="460">
        <v>0</v>
      </c>
      <c r="Q97" s="624">
        <v>2.41</v>
      </c>
      <c r="R97" s="731">
        <f t="shared" si="77"/>
        <v>0</v>
      </c>
      <c r="S97" s="690">
        <v>0</v>
      </c>
      <c r="T97" s="690">
        <v>0</v>
      </c>
      <c r="U97" s="690">
        <v>0</v>
      </c>
      <c r="V97" s="690">
        <v>0</v>
      </c>
      <c r="W97" s="690">
        <f t="shared" si="78"/>
        <v>0</v>
      </c>
      <c r="X97" s="690">
        <v>0</v>
      </c>
      <c r="Y97" s="690">
        <v>0</v>
      </c>
      <c r="Z97" s="690">
        <v>0</v>
      </c>
      <c r="AA97" s="690">
        <f t="shared" si="79"/>
        <v>0</v>
      </c>
      <c r="AB97" s="690">
        <f t="shared" si="80"/>
        <v>0</v>
      </c>
      <c r="AC97" s="714">
        <f t="shared" si="81"/>
        <v>0</v>
      </c>
      <c r="AD97" s="714">
        <f t="shared" si="82"/>
        <v>0</v>
      </c>
      <c r="AE97" s="690">
        <v>0</v>
      </c>
      <c r="AF97" s="690">
        <v>0</v>
      </c>
      <c r="AG97" s="690">
        <f t="shared" si="83"/>
        <v>0</v>
      </c>
      <c r="AH97" s="690">
        <f t="shared" si="84"/>
        <v>0</v>
      </c>
      <c r="AI97" s="716">
        <v>0</v>
      </c>
      <c r="AJ97" s="713">
        <v>0</v>
      </c>
      <c r="AK97" s="713">
        <v>0</v>
      </c>
      <c r="AL97" s="713">
        <v>0</v>
      </c>
      <c r="AM97" s="713">
        <v>0</v>
      </c>
      <c r="AN97" s="713">
        <v>0</v>
      </c>
      <c r="AO97" s="713">
        <v>0</v>
      </c>
      <c r="AP97" s="713">
        <v>0</v>
      </c>
      <c r="AQ97" s="713">
        <f t="shared" si="85"/>
        <v>0</v>
      </c>
      <c r="AR97" s="713">
        <f t="shared" si="86"/>
        <v>0</v>
      </c>
      <c r="AS97" s="756">
        <f t="shared" si="87"/>
        <v>0</v>
      </c>
      <c r="AT97" s="471">
        <f>I97+AH97</f>
        <v>1013897</v>
      </c>
      <c r="AU97" s="461">
        <f>J97+W97</f>
        <v>748446</v>
      </c>
      <c r="AV97" s="461">
        <f t="shared" si="103"/>
        <v>0</v>
      </c>
      <c r="AW97" s="461">
        <f t="shared" si="104"/>
        <v>252975</v>
      </c>
      <c r="AX97" s="461">
        <f t="shared" si="104"/>
        <v>7484</v>
      </c>
      <c r="AY97" s="461">
        <f>N97+AG97</f>
        <v>4992</v>
      </c>
      <c r="AZ97" s="462">
        <f>O97+AS97</f>
        <v>2.41</v>
      </c>
      <c r="BA97" s="462">
        <f t="shared" si="105"/>
        <v>0</v>
      </c>
      <c r="BB97" s="464">
        <f t="shared" si="105"/>
        <v>2.41</v>
      </c>
    </row>
    <row r="98" spans="1:54" ht="13.5" customHeight="1" x14ac:dyDescent="0.2">
      <c r="A98" s="73">
        <v>23</v>
      </c>
      <c r="B98" s="70">
        <v>2429</v>
      </c>
      <c r="C98" s="71">
        <v>600079244</v>
      </c>
      <c r="D98" s="70">
        <v>72741708</v>
      </c>
      <c r="E98" s="72" t="s">
        <v>598</v>
      </c>
      <c r="F98" s="73"/>
      <c r="G98" s="72"/>
      <c r="H98" s="74"/>
      <c r="I98" s="647">
        <v>9051559</v>
      </c>
      <c r="J98" s="75">
        <v>6681504</v>
      </c>
      <c r="K98" s="75">
        <v>0</v>
      </c>
      <c r="L98" s="75">
        <v>2258348</v>
      </c>
      <c r="M98" s="75">
        <v>66815</v>
      </c>
      <c r="N98" s="75">
        <v>44892</v>
      </c>
      <c r="O98" s="76">
        <v>14.7616</v>
      </c>
      <c r="P98" s="76">
        <v>9.9515999999999991</v>
      </c>
      <c r="Q98" s="77">
        <v>4.8100000000000005</v>
      </c>
      <c r="R98" s="664">
        <f t="shared" ref="R98:BB98" si="106">SUM(R95:R97)</f>
        <v>0</v>
      </c>
      <c r="S98" s="664">
        <f t="shared" si="106"/>
        <v>0</v>
      </c>
      <c r="T98" s="664">
        <f t="shared" si="106"/>
        <v>0</v>
      </c>
      <c r="U98" s="664">
        <f t="shared" si="106"/>
        <v>0</v>
      </c>
      <c r="V98" s="664">
        <f t="shared" si="106"/>
        <v>0</v>
      </c>
      <c r="W98" s="664">
        <f t="shared" si="106"/>
        <v>0</v>
      </c>
      <c r="X98" s="664">
        <f t="shared" si="106"/>
        <v>0</v>
      </c>
      <c r="Y98" s="664">
        <f t="shared" si="106"/>
        <v>0</v>
      </c>
      <c r="Z98" s="664">
        <f t="shared" si="106"/>
        <v>0</v>
      </c>
      <c r="AA98" s="664">
        <f t="shared" si="106"/>
        <v>0</v>
      </c>
      <c r="AB98" s="664">
        <f t="shared" si="106"/>
        <v>0</v>
      </c>
      <c r="AC98" s="664">
        <f t="shared" si="106"/>
        <v>0</v>
      </c>
      <c r="AD98" s="664">
        <f t="shared" si="106"/>
        <v>0</v>
      </c>
      <c r="AE98" s="664">
        <f t="shared" si="106"/>
        <v>0</v>
      </c>
      <c r="AF98" s="664">
        <f t="shared" si="106"/>
        <v>0</v>
      </c>
      <c r="AG98" s="664">
        <f t="shared" si="106"/>
        <v>0</v>
      </c>
      <c r="AH98" s="664">
        <f t="shared" si="106"/>
        <v>0</v>
      </c>
      <c r="AI98" s="732">
        <f t="shared" si="106"/>
        <v>0</v>
      </c>
      <c r="AJ98" s="732">
        <f t="shared" si="106"/>
        <v>0</v>
      </c>
      <c r="AK98" s="732">
        <f t="shared" si="106"/>
        <v>0</v>
      </c>
      <c r="AL98" s="732">
        <f t="shared" si="106"/>
        <v>0</v>
      </c>
      <c r="AM98" s="732">
        <f t="shared" si="106"/>
        <v>0</v>
      </c>
      <c r="AN98" s="732">
        <f t="shared" si="106"/>
        <v>0</v>
      </c>
      <c r="AO98" s="732">
        <f t="shared" si="106"/>
        <v>0</v>
      </c>
      <c r="AP98" s="732">
        <f t="shared" si="106"/>
        <v>0</v>
      </c>
      <c r="AQ98" s="732">
        <f t="shared" si="106"/>
        <v>0</v>
      </c>
      <c r="AR98" s="732">
        <f t="shared" si="106"/>
        <v>0</v>
      </c>
      <c r="AS98" s="759">
        <f t="shared" si="106"/>
        <v>0</v>
      </c>
      <c r="AT98" s="647">
        <f t="shared" si="106"/>
        <v>9051559</v>
      </c>
      <c r="AU98" s="75">
        <f t="shared" si="106"/>
        <v>6681504</v>
      </c>
      <c r="AV98" s="75">
        <f t="shared" si="106"/>
        <v>0</v>
      </c>
      <c r="AW98" s="75">
        <f t="shared" si="106"/>
        <v>2258348</v>
      </c>
      <c r="AX98" s="75">
        <f t="shared" si="106"/>
        <v>66815</v>
      </c>
      <c r="AY98" s="75">
        <f t="shared" si="106"/>
        <v>44892</v>
      </c>
      <c r="AZ98" s="76">
        <f t="shared" si="106"/>
        <v>14.7616</v>
      </c>
      <c r="BA98" s="76">
        <f t="shared" si="106"/>
        <v>9.9515999999999991</v>
      </c>
      <c r="BB98" s="77">
        <f t="shared" si="106"/>
        <v>4.8100000000000005</v>
      </c>
    </row>
    <row r="99" spans="1:54" ht="14.1" customHeight="1" x14ac:dyDescent="0.2">
      <c r="A99" s="67">
        <v>24</v>
      </c>
      <c r="B99" s="64">
        <v>2412</v>
      </c>
      <c r="C99" s="65">
        <v>600079252</v>
      </c>
      <c r="D99" s="64">
        <v>72742429</v>
      </c>
      <c r="E99" s="66" t="s">
        <v>599</v>
      </c>
      <c r="F99" s="67">
        <v>3111</v>
      </c>
      <c r="G99" s="66" t="s">
        <v>306</v>
      </c>
      <c r="H99" s="68" t="s">
        <v>276</v>
      </c>
      <c r="I99" s="463">
        <v>10808703</v>
      </c>
      <c r="J99" s="16">
        <v>7980047</v>
      </c>
      <c r="K99" s="16">
        <v>0</v>
      </c>
      <c r="L99" s="458">
        <v>2697256</v>
      </c>
      <c r="M99" s="458">
        <v>79800</v>
      </c>
      <c r="N99" s="16">
        <v>51600</v>
      </c>
      <c r="O99" s="13">
        <v>16.671900000000001</v>
      </c>
      <c r="P99" s="13">
        <v>12.741899999999999</v>
      </c>
      <c r="Q99" s="17">
        <v>3.9299999999999997</v>
      </c>
      <c r="R99" s="731">
        <f t="shared" si="77"/>
        <v>-20224</v>
      </c>
      <c r="S99" s="690">
        <v>0</v>
      </c>
      <c r="T99" s="690">
        <v>260814</v>
      </c>
      <c r="U99" s="690">
        <v>0</v>
      </c>
      <c r="V99" s="690">
        <v>0</v>
      </c>
      <c r="W99" s="690">
        <f t="shared" si="78"/>
        <v>240590</v>
      </c>
      <c r="X99" s="690">
        <v>20224</v>
      </c>
      <c r="Y99" s="690">
        <v>0</v>
      </c>
      <c r="Z99" s="690">
        <v>0</v>
      </c>
      <c r="AA99" s="690">
        <f t="shared" si="79"/>
        <v>20224</v>
      </c>
      <c r="AB99" s="690">
        <f t="shared" si="80"/>
        <v>260814</v>
      </c>
      <c r="AC99" s="714">
        <f t="shared" si="81"/>
        <v>88155</v>
      </c>
      <c r="AD99" s="714">
        <f t="shared" si="82"/>
        <v>2406</v>
      </c>
      <c r="AE99" s="690">
        <v>0</v>
      </c>
      <c r="AF99" s="690">
        <v>0</v>
      </c>
      <c r="AG99" s="690">
        <f t="shared" si="83"/>
        <v>0</v>
      </c>
      <c r="AH99" s="690">
        <f t="shared" si="84"/>
        <v>351375</v>
      </c>
      <c r="AI99" s="716">
        <v>-0.03</v>
      </c>
      <c r="AJ99" s="713">
        <v>0</v>
      </c>
      <c r="AK99" s="713">
        <v>0</v>
      </c>
      <c r="AL99" s="713">
        <v>0.65</v>
      </c>
      <c r="AM99" s="713">
        <v>0</v>
      </c>
      <c r="AN99" s="713">
        <v>0</v>
      </c>
      <c r="AO99" s="713">
        <v>0</v>
      </c>
      <c r="AP99" s="713">
        <v>0</v>
      </c>
      <c r="AQ99" s="713">
        <f t="shared" si="85"/>
        <v>0.62</v>
      </c>
      <c r="AR99" s="713">
        <f t="shared" si="86"/>
        <v>0</v>
      </c>
      <c r="AS99" s="756">
        <f t="shared" si="87"/>
        <v>0.62</v>
      </c>
      <c r="AT99" s="471">
        <f>I99+AH99</f>
        <v>11160078</v>
      </c>
      <c r="AU99" s="461">
        <f>J99+W99</f>
        <v>8220637</v>
      </c>
      <c r="AV99" s="461">
        <f t="shared" ref="AV99:AV101" si="107">K99+AA99</f>
        <v>20224</v>
      </c>
      <c r="AW99" s="461">
        <f t="shared" ref="AW99:AX101" si="108">L99+AC99</f>
        <v>2785411</v>
      </c>
      <c r="AX99" s="461">
        <f t="shared" si="108"/>
        <v>82206</v>
      </c>
      <c r="AY99" s="461">
        <f>N99+AG99</f>
        <v>51600</v>
      </c>
      <c r="AZ99" s="462">
        <f>O99+AS99</f>
        <v>17.291900000000002</v>
      </c>
      <c r="BA99" s="462">
        <f t="shared" ref="BA99:BB101" si="109">P99+AQ99</f>
        <v>13.361899999999999</v>
      </c>
      <c r="BB99" s="464">
        <f t="shared" si="109"/>
        <v>3.9299999999999997</v>
      </c>
    </row>
    <row r="100" spans="1:54" ht="14.1" customHeight="1" x14ac:dyDescent="0.2">
      <c r="A100" s="67">
        <v>24</v>
      </c>
      <c r="B100" s="64">
        <v>2412</v>
      </c>
      <c r="C100" s="65">
        <v>600079252</v>
      </c>
      <c r="D100" s="64">
        <v>72742429</v>
      </c>
      <c r="E100" s="66" t="s">
        <v>599</v>
      </c>
      <c r="F100" s="67">
        <v>3111</v>
      </c>
      <c r="G100" s="78" t="s">
        <v>307</v>
      </c>
      <c r="H100" s="68" t="s">
        <v>277</v>
      </c>
      <c r="I100" s="463">
        <v>1027583</v>
      </c>
      <c r="J100" s="458">
        <v>762302</v>
      </c>
      <c r="K100" s="458">
        <v>0</v>
      </c>
      <c r="L100" s="458">
        <v>257658</v>
      </c>
      <c r="M100" s="458">
        <v>7623</v>
      </c>
      <c r="N100" s="458">
        <v>0</v>
      </c>
      <c r="O100" s="459">
        <v>2.15</v>
      </c>
      <c r="P100" s="460">
        <v>2.15</v>
      </c>
      <c r="Q100" s="624">
        <v>0</v>
      </c>
      <c r="R100" s="731">
        <f t="shared" si="77"/>
        <v>0</v>
      </c>
      <c r="S100" s="690">
        <v>46167</v>
      </c>
      <c r="T100" s="690">
        <v>0</v>
      </c>
      <c r="U100" s="690">
        <v>0</v>
      </c>
      <c r="V100" s="690">
        <v>0</v>
      </c>
      <c r="W100" s="690">
        <f t="shared" si="78"/>
        <v>46167</v>
      </c>
      <c r="X100" s="690">
        <v>0</v>
      </c>
      <c r="Y100" s="690">
        <v>0</v>
      </c>
      <c r="Z100" s="690">
        <v>0</v>
      </c>
      <c r="AA100" s="690">
        <f t="shared" si="79"/>
        <v>0</v>
      </c>
      <c r="AB100" s="690">
        <f t="shared" si="80"/>
        <v>46167</v>
      </c>
      <c r="AC100" s="714">
        <f t="shared" si="81"/>
        <v>15604</v>
      </c>
      <c r="AD100" s="714">
        <f t="shared" si="82"/>
        <v>462</v>
      </c>
      <c r="AE100" s="690">
        <v>3000</v>
      </c>
      <c r="AF100" s="690">
        <v>0</v>
      </c>
      <c r="AG100" s="690">
        <f t="shared" si="83"/>
        <v>3000</v>
      </c>
      <c r="AH100" s="690">
        <f t="shared" si="84"/>
        <v>65233</v>
      </c>
      <c r="AI100" s="716">
        <v>0</v>
      </c>
      <c r="AJ100" s="713">
        <v>0</v>
      </c>
      <c r="AK100" s="713">
        <v>0.31</v>
      </c>
      <c r="AL100" s="713">
        <v>0</v>
      </c>
      <c r="AM100" s="713">
        <v>0</v>
      </c>
      <c r="AN100" s="713">
        <v>0</v>
      </c>
      <c r="AO100" s="713">
        <v>0</v>
      </c>
      <c r="AP100" s="713">
        <v>0</v>
      </c>
      <c r="AQ100" s="713">
        <f t="shared" si="85"/>
        <v>0.31</v>
      </c>
      <c r="AR100" s="713">
        <f t="shared" si="86"/>
        <v>0</v>
      </c>
      <c r="AS100" s="756">
        <f t="shared" si="87"/>
        <v>0.31</v>
      </c>
      <c r="AT100" s="471">
        <f>I100+AH100</f>
        <v>1092816</v>
      </c>
      <c r="AU100" s="461">
        <f>J100+W100</f>
        <v>808469</v>
      </c>
      <c r="AV100" s="461">
        <f t="shared" si="107"/>
        <v>0</v>
      </c>
      <c r="AW100" s="461">
        <f t="shared" si="108"/>
        <v>273262</v>
      </c>
      <c r="AX100" s="461">
        <f t="shared" si="108"/>
        <v>8085</v>
      </c>
      <c r="AY100" s="461">
        <f>N100+AG100</f>
        <v>3000</v>
      </c>
      <c r="AZ100" s="462">
        <f>O100+AS100</f>
        <v>2.46</v>
      </c>
      <c r="BA100" s="462">
        <f t="shared" si="109"/>
        <v>2.46</v>
      </c>
      <c r="BB100" s="464">
        <f t="shared" si="109"/>
        <v>0</v>
      </c>
    </row>
    <row r="101" spans="1:54" ht="14.1" customHeight="1" x14ac:dyDescent="0.2">
      <c r="A101" s="67">
        <v>24</v>
      </c>
      <c r="B101" s="64">
        <v>2412</v>
      </c>
      <c r="C101" s="65">
        <v>600079252</v>
      </c>
      <c r="D101" s="64">
        <v>72742429</v>
      </c>
      <c r="E101" s="66" t="s">
        <v>599</v>
      </c>
      <c r="F101" s="67">
        <v>3141</v>
      </c>
      <c r="G101" s="66" t="s">
        <v>310</v>
      </c>
      <c r="H101" s="68" t="s">
        <v>277</v>
      </c>
      <c r="I101" s="463">
        <v>1489690</v>
      </c>
      <c r="J101" s="458">
        <v>1100212</v>
      </c>
      <c r="K101" s="458">
        <v>0</v>
      </c>
      <c r="L101" s="458">
        <v>371872</v>
      </c>
      <c r="M101" s="458">
        <v>11002</v>
      </c>
      <c r="N101" s="458">
        <v>6604</v>
      </c>
      <c r="O101" s="459">
        <v>3.53</v>
      </c>
      <c r="P101" s="460">
        <v>0</v>
      </c>
      <c r="Q101" s="624">
        <v>3.53</v>
      </c>
      <c r="R101" s="731">
        <f t="shared" si="77"/>
        <v>0</v>
      </c>
      <c r="S101" s="690">
        <v>0</v>
      </c>
      <c r="T101" s="690">
        <v>0</v>
      </c>
      <c r="U101" s="690">
        <v>0</v>
      </c>
      <c r="V101" s="690">
        <v>0</v>
      </c>
      <c r="W101" s="690">
        <f t="shared" si="78"/>
        <v>0</v>
      </c>
      <c r="X101" s="690">
        <v>0</v>
      </c>
      <c r="Y101" s="690">
        <v>0</v>
      </c>
      <c r="Z101" s="690">
        <v>0</v>
      </c>
      <c r="AA101" s="690">
        <f t="shared" si="79"/>
        <v>0</v>
      </c>
      <c r="AB101" s="690">
        <f t="shared" si="80"/>
        <v>0</v>
      </c>
      <c r="AC101" s="714">
        <f t="shared" si="81"/>
        <v>0</v>
      </c>
      <c r="AD101" s="714">
        <f t="shared" si="82"/>
        <v>0</v>
      </c>
      <c r="AE101" s="690">
        <v>0</v>
      </c>
      <c r="AF101" s="690">
        <v>0</v>
      </c>
      <c r="AG101" s="690">
        <f t="shared" si="83"/>
        <v>0</v>
      </c>
      <c r="AH101" s="690">
        <f t="shared" si="84"/>
        <v>0</v>
      </c>
      <c r="AI101" s="716">
        <v>0</v>
      </c>
      <c r="AJ101" s="713">
        <v>0</v>
      </c>
      <c r="AK101" s="713">
        <v>0</v>
      </c>
      <c r="AL101" s="713">
        <v>0</v>
      </c>
      <c r="AM101" s="713">
        <v>0</v>
      </c>
      <c r="AN101" s="713">
        <v>0</v>
      </c>
      <c r="AO101" s="713">
        <v>0</v>
      </c>
      <c r="AP101" s="713">
        <v>0</v>
      </c>
      <c r="AQ101" s="713">
        <f t="shared" si="85"/>
        <v>0</v>
      </c>
      <c r="AR101" s="713">
        <f t="shared" si="86"/>
        <v>0</v>
      </c>
      <c r="AS101" s="756">
        <f t="shared" si="87"/>
        <v>0</v>
      </c>
      <c r="AT101" s="471">
        <f>I101+AH101</f>
        <v>1489690</v>
      </c>
      <c r="AU101" s="461">
        <f>J101+W101</f>
        <v>1100212</v>
      </c>
      <c r="AV101" s="461">
        <f t="shared" si="107"/>
        <v>0</v>
      </c>
      <c r="AW101" s="461">
        <f t="shared" si="108"/>
        <v>371872</v>
      </c>
      <c r="AX101" s="461">
        <f t="shared" si="108"/>
        <v>11002</v>
      </c>
      <c r="AY101" s="461">
        <f>N101+AG101</f>
        <v>6604</v>
      </c>
      <c r="AZ101" s="462">
        <f>O101+AS101</f>
        <v>3.53</v>
      </c>
      <c r="BA101" s="462">
        <f t="shared" si="109"/>
        <v>0</v>
      </c>
      <c r="BB101" s="464">
        <f t="shared" si="109"/>
        <v>3.53</v>
      </c>
    </row>
    <row r="102" spans="1:54" ht="13.5" customHeight="1" x14ac:dyDescent="0.2">
      <c r="A102" s="73">
        <v>24</v>
      </c>
      <c r="B102" s="70">
        <v>2412</v>
      </c>
      <c r="C102" s="71">
        <v>600079252</v>
      </c>
      <c r="D102" s="70">
        <v>72742429</v>
      </c>
      <c r="E102" s="72" t="s">
        <v>600</v>
      </c>
      <c r="F102" s="73"/>
      <c r="G102" s="72"/>
      <c r="H102" s="74"/>
      <c r="I102" s="647">
        <v>13325976</v>
      </c>
      <c r="J102" s="75">
        <v>9842561</v>
      </c>
      <c r="K102" s="75">
        <v>0</v>
      </c>
      <c r="L102" s="75">
        <v>3326786</v>
      </c>
      <c r="M102" s="75">
        <v>98425</v>
      </c>
      <c r="N102" s="75">
        <v>58204</v>
      </c>
      <c r="O102" s="76">
        <v>22.351900000000001</v>
      </c>
      <c r="P102" s="76">
        <v>14.8919</v>
      </c>
      <c r="Q102" s="77">
        <v>7.4599999999999991</v>
      </c>
      <c r="R102" s="664">
        <f t="shared" ref="R102:BB102" si="110">SUM(R99:R101)</f>
        <v>-20224</v>
      </c>
      <c r="S102" s="664">
        <f t="shared" si="110"/>
        <v>46167</v>
      </c>
      <c r="T102" s="664">
        <f t="shared" si="110"/>
        <v>260814</v>
      </c>
      <c r="U102" s="664">
        <f t="shared" si="110"/>
        <v>0</v>
      </c>
      <c r="V102" s="664">
        <f t="shared" si="110"/>
        <v>0</v>
      </c>
      <c r="W102" s="664">
        <f t="shared" si="110"/>
        <v>286757</v>
      </c>
      <c r="X102" s="664">
        <f t="shared" si="110"/>
        <v>20224</v>
      </c>
      <c r="Y102" s="664">
        <f t="shared" si="110"/>
        <v>0</v>
      </c>
      <c r="Z102" s="664">
        <f t="shared" si="110"/>
        <v>0</v>
      </c>
      <c r="AA102" s="664">
        <f t="shared" si="110"/>
        <v>20224</v>
      </c>
      <c r="AB102" s="664">
        <f t="shared" si="110"/>
        <v>306981</v>
      </c>
      <c r="AC102" s="664">
        <f t="shared" si="110"/>
        <v>103759</v>
      </c>
      <c r="AD102" s="664">
        <f t="shared" si="110"/>
        <v>2868</v>
      </c>
      <c r="AE102" s="664">
        <f t="shared" si="110"/>
        <v>3000</v>
      </c>
      <c r="AF102" s="664">
        <f t="shared" si="110"/>
        <v>0</v>
      </c>
      <c r="AG102" s="664">
        <f t="shared" si="110"/>
        <v>3000</v>
      </c>
      <c r="AH102" s="664">
        <f t="shared" si="110"/>
        <v>416608</v>
      </c>
      <c r="AI102" s="732">
        <f t="shared" si="110"/>
        <v>-0.03</v>
      </c>
      <c r="AJ102" s="732">
        <f t="shared" si="110"/>
        <v>0</v>
      </c>
      <c r="AK102" s="732">
        <f t="shared" si="110"/>
        <v>0.31</v>
      </c>
      <c r="AL102" s="732">
        <f t="shared" si="110"/>
        <v>0.65</v>
      </c>
      <c r="AM102" s="732">
        <f t="shared" si="110"/>
        <v>0</v>
      </c>
      <c r="AN102" s="732">
        <f t="shared" si="110"/>
        <v>0</v>
      </c>
      <c r="AO102" s="732">
        <f t="shared" si="110"/>
        <v>0</v>
      </c>
      <c r="AP102" s="732">
        <f t="shared" si="110"/>
        <v>0</v>
      </c>
      <c r="AQ102" s="732">
        <f t="shared" si="110"/>
        <v>0.92999999999999994</v>
      </c>
      <c r="AR102" s="732">
        <f t="shared" si="110"/>
        <v>0</v>
      </c>
      <c r="AS102" s="759">
        <f t="shared" si="110"/>
        <v>0.92999999999999994</v>
      </c>
      <c r="AT102" s="647">
        <f t="shared" si="110"/>
        <v>13742584</v>
      </c>
      <c r="AU102" s="75">
        <f t="shared" si="110"/>
        <v>10129318</v>
      </c>
      <c r="AV102" s="75">
        <f t="shared" si="110"/>
        <v>20224</v>
      </c>
      <c r="AW102" s="75">
        <f t="shared" si="110"/>
        <v>3430545</v>
      </c>
      <c r="AX102" s="75">
        <f t="shared" si="110"/>
        <v>101293</v>
      </c>
      <c r="AY102" s="75">
        <f t="shared" si="110"/>
        <v>61204</v>
      </c>
      <c r="AZ102" s="76">
        <f t="shared" si="110"/>
        <v>23.281900000000004</v>
      </c>
      <c r="BA102" s="76">
        <f t="shared" si="110"/>
        <v>15.821899999999999</v>
      </c>
      <c r="BB102" s="77">
        <f t="shared" si="110"/>
        <v>7.4599999999999991</v>
      </c>
    </row>
    <row r="103" spans="1:54" ht="14.1" customHeight="1" x14ac:dyDescent="0.2">
      <c r="A103" s="67">
        <v>25</v>
      </c>
      <c r="B103" s="64">
        <v>2418</v>
      </c>
      <c r="C103" s="65">
        <v>600079261</v>
      </c>
      <c r="D103" s="64">
        <v>72741783</v>
      </c>
      <c r="E103" s="66" t="s">
        <v>601</v>
      </c>
      <c r="F103" s="67">
        <v>3111</v>
      </c>
      <c r="G103" s="66" t="s">
        <v>306</v>
      </c>
      <c r="H103" s="68" t="s">
        <v>276</v>
      </c>
      <c r="I103" s="463">
        <v>3488741</v>
      </c>
      <c r="J103" s="16">
        <v>2555772</v>
      </c>
      <c r="K103" s="16">
        <v>20000</v>
      </c>
      <c r="L103" s="458">
        <v>870611</v>
      </c>
      <c r="M103" s="458">
        <v>25558</v>
      </c>
      <c r="N103" s="16">
        <v>16800</v>
      </c>
      <c r="O103" s="13">
        <v>5.1300000000000008</v>
      </c>
      <c r="P103" s="13">
        <v>4</v>
      </c>
      <c r="Q103" s="17">
        <v>1.1300000000000001</v>
      </c>
      <c r="R103" s="731">
        <f t="shared" si="77"/>
        <v>0</v>
      </c>
      <c r="S103" s="690">
        <v>0</v>
      </c>
      <c r="T103" s="690">
        <v>0</v>
      </c>
      <c r="U103" s="690">
        <v>0</v>
      </c>
      <c r="V103" s="690">
        <v>0</v>
      </c>
      <c r="W103" s="690">
        <f t="shared" si="78"/>
        <v>0</v>
      </c>
      <c r="X103" s="690">
        <v>0</v>
      </c>
      <c r="Y103" s="690">
        <v>0</v>
      </c>
      <c r="Z103" s="690">
        <v>0</v>
      </c>
      <c r="AA103" s="690">
        <f t="shared" si="79"/>
        <v>0</v>
      </c>
      <c r="AB103" s="690">
        <f t="shared" si="80"/>
        <v>0</v>
      </c>
      <c r="AC103" s="714">
        <f t="shared" si="81"/>
        <v>0</v>
      </c>
      <c r="AD103" s="714">
        <f t="shared" si="82"/>
        <v>0</v>
      </c>
      <c r="AE103" s="690">
        <v>0</v>
      </c>
      <c r="AF103" s="690">
        <v>0</v>
      </c>
      <c r="AG103" s="690">
        <f t="shared" si="83"/>
        <v>0</v>
      </c>
      <c r="AH103" s="690">
        <f t="shared" si="84"/>
        <v>0</v>
      </c>
      <c r="AI103" s="716">
        <v>0</v>
      </c>
      <c r="AJ103" s="713">
        <v>7.0000000000000007E-2</v>
      </c>
      <c r="AK103" s="713">
        <v>0</v>
      </c>
      <c r="AL103" s="713">
        <v>0</v>
      </c>
      <c r="AM103" s="713">
        <v>0</v>
      </c>
      <c r="AN103" s="713">
        <v>0</v>
      </c>
      <c r="AO103" s="713">
        <v>0</v>
      </c>
      <c r="AP103" s="713">
        <v>0</v>
      </c>
      <c r="AQ103" s="713">
        <f t="shared" si="85"/>
        <v>0</v>
      </c>
      <c r="AR103" s="713">
        <f t="shared" si="86"/>
        <v>7.0000000000000007E-2</v>
      </c>
      <c r="AS103" s="756">
        <f t="shared" si="87"/>
        <v>7.0000000000000007E-2</v>
      </c>
      <c r="AT103" s="471">
        <f>I103+AH103</f>
        <v>3488741</v>
      </c>
      <c r="AU103" s="461">
        <f>J103+W103</f>
        <v>2555772</v>
      </c>
      <c r="AV103" s="461">
        <f t="shared" ref="AV103:AV104" si="111">K103+AA103</f>
        <v>20000</v>
      </c>
      <c r="AW103" s="461">
        <f>L103+AC103</f>
        <v>870611</v>
      </c>
      <c r="AX103" s="461">
        <f>M103+AD103</f>
        <v>25558</v>
      </c>
      <c r="AY103" s="461">
        <f>N103+AG103</f>
        <v>16800</v>
      </c>
      <c r="AZ103" s="462">
        <f>O103+AS103</f>
        <v>5.2000000000000011</v>
      </c>
      <c r="BA103" s="462">
        <f>P103+AQ103</f>
        <v>4</v>
      </c>
      <c r="BB103" s="464">
        <f>Q103+AR103</f>
        <v>1.2000000000000002</v>
      </c>
    </row>
    <row r="104" spans="1:54" ht="14.1" customHeight="1" x14ac:dyDescent="0.2">
      <c r="A104" s="67">
        <v>25</v>
      </c>
      <c r="B104" s="64">
        <v>2418</v>
      </c>
      <c r="C104" s="65">
        <v>600079261</v>
      </c>
      <c r="D104" s="64">
        <v>72741783</v>
      </c>
      <c r="E104" s="66" t="s">
        <v>601</v>
      </c>
      <c r="F104" s="67">
        <v>3141</v>
      </c>
      <c r="G104" s="66" t="s">
        <v>310</v>
      </c>
      <c r="H104" s="68" t="s">
        <v>277</v>
      </c>
      <c r="I104" s="463">
        <v>575733</v>
      </c>
      <c r="J104" s="668">
        <v>425481</v>
      </c>
      <c r="K104" s="668">
        <v>0</v>
      </c>
      <c r="L104" s="458">
        <v>143813</v>
      </c>
      <c r="M104" s="458">
        <v>4255</v>
      </c>
      <c r="N104" s="668">
        <v>2184</v>
      </c>
      <c r="O104" s="459">
        <v>1.37</v>
      </c>
      <c r="P104" s="460">
        <v>0</v>
      </c>
      <c r="Q104" s="624">
        <v>1.37</v>
      </c>
      <c r="R104" s="731">
        <f t="shared" si="77"/>
        <v>0</v>
      </c>
      <c r="S104" s="690">
        <v>0</v>
      </c>
      <c r="T104" s="690">
        <v>0</v>
      </c>
      <c r="U104" s="690">
        <v>0</v>
      </c>
      <c r="V104" s="690">
        <v>0</v>
      </c>
      <c r="W104" s="690">
        <f t="shared" si="78"/>
        <v>0</v>
      </c>
      <c r="X104" s="690">
        <v>0</v>
      </c>
      <c r="Y104" s="690">
        <v>0</v>
      </c>
      <c r="Z104" s="690">
        <v>0</v>
      </c>
      <c r="AA104" s="690">
        <f t="shared" si="79"/>
        <v>0</v>
      </c>
      <c r="AB104" s="690">
        <f t="shared" si="80"/>
        <v>0</v>
      </c>
      <c r="AC104" s="714">
        <f t="shared" si="81"/>
        <v>0</v>
      </c>
      <c r="AD104" s="714">
        <f t="shared" si="82"/>
        <v>0</v>
      </c>
      <c r="AE104" s="690">
        <v>0</v>
      </c>
      <c r="AF104" s="690">
        <v>0</v>
      </c>
      <c r="AG104" s="690">
        <f t="shared" si="83"/>
        <v>0</v>
      </c>
      <c r="AH104" s="690">
        <f t="shared" si="84"/>
        <v>0</v>
      </c>
      <c r="AI104" s="716">
        <v>0</v>
      </c>
      <c r="AJ104" s="713">
        <v>0</v>
      </c>
      <c r="AK104" s="713">
        <v>0</v>
      </c>
      <c r="AL104" s="713">
        <v>0</v>
      </c>
      <c r="AM104" s="713">
        <v>0</v>
      </c>
      <c r="AN104" s="713">
        <v>0</v>
      </c>
      <c r="AO104" s="713">
        <v>0</v>
      </c>
      <c r="AP104" s="713">
        <v>0</v>
      </c>
      <c r="AQ104" s="713">
        <f t="shared" si="85"/>
        <v>0</v>
      </c>
      <c r="AR104" s="713">
        <f t="shared" si="86"/>
        <v>0</v>
      </c>
      <c r="AS104" s="756">
        <f t="shared" si="87"/>
        <v>0</v>
      </c>
      <c r="AT104" s="471">
        <f>I104+AH104</f>
        <v>575733</v>
      </c>
      <c r="AU104" s="461">
        <f>J104+W104</f>
        <v>425481</v>
      </c>
      <c r="AV104" s="461">
        <f t="shared" si="111"/>
        <v>0</v>
      </c>
      <c r="AW104" s="461">
        <f>L104+AC104</f>
        <v>143813</v>
      </c>
      <c r="AX104" s="461">
        <f>M104+AD104</f>
        <v>4255</v>
      </c>
      <c r="AY104" s="461">
        <f>N104+AG104</f>
        <v>2184</v>
      </c>
      <c r="AZ104" s="462">
        <f>O104+AS104</f>
        <v>1.37</v>
      </c>
      <c r="BA104" s="462">
        <f>P104+AQ104</f>
        <v>0</v>
      </c>
      <c r="BB104" s="464">
        <f>Q104+AR104</f>
        <v>1.37</v>
      </c>
    </row>
    <row r="105" spans="1:54" ht="13.5" customHeight="1" x14ac:dyDescent="0.2">
      <c r="A105" s="73">
        <v>25</v>
      </c>
      <c r="B105" s="70">
        <v>2418</v>
      </c>
      <c r="C105" s="71">
        <v>600079261</v>
      </c>
      <c r="D105" s="70">
        <v>72741783</v>
      </c>
      <c r="E105" s="72" t="s">
        <v>602</v>
      </c>
      <c r="F105" s="73"/>
      <c r="G105" s="72"/>
      <c r="H105" s="74"/>
      <c r="I105" s="647">
        <v>4064474</v>
      </c>
      <c r="J105" s="75">
        <v>2981253</v>
      </c>
      <c r="K105" s="75">
        <v>20000</v>
      </c>
      <c r="L105" s="75">
        <v>1014424</v>
      </c>
      <c r="M105" s="75">
        <v>29813</v>
      </c>
      <c r="N105" s="75">
        <v>18984</v>
      </c>
      <c r="O105" s="76">
        <v>6.5000000000000009</v>
      </c>
      <c r="P105" s="76">
        <v>4</v>
      </c>
      <c r="Q105" s="77">
        <v>2.5</v>
      </c>
      <c r="R105" s="664">
        <f t="shared" ref="R105:BB105" si="112">SUM(R103:R104)</f>
        <v>0</v>
      </c>
      <c r="S105" s="664">
        <f t="shared" si="112"/>
        <v>0</v>
      </c>
      <c r="T105" s="664">
        <f t="shared" si="112"/>
        <v>0</v>
      </c>
      <c r="U105" s="664">
        <f t="shared" si="112"/>
        <v>0</v>
      </c>
      <c r="V105" s="664">
        <f t="shared" si="112"/>
        <v>0</v>
      </c>
      <c r="W105" s="664">
        <f t="shared" si="112"/>
        <v>0</v>
      </c>
      <c r="X105" s="664">
        <f t="shared" si="112"/>
        <v>0</v>
      </c>
      <c r="Y105" s="664">
        <f t="shared" si="112"/>
        <v>0</v>
      </c>
      <c r="Z105" s="664">
        <f t="shared" si="112"/>
        <v>0</v>
      </c>
      <c r="AA105" s="664">
        <f t="shared" si="112"/>
        <v>0</v>
      </c>
      <c r="AB105" s="664">
        <f t="shared" si="112"/>
        <v>0</v>
      </c>
      <c r="AC105" s="664">
        <f t="shared" si="112"/>
        <v>0</v>
      </c>
      <c r="AD105" s="664">
        <f t="shared" si="112"/>
        <v>0</v>
      </c>
      <c r="AE105" s="664">
        <f t="shared" si="112"/>
        <v>0</v>
      </c>
      <c r="AF105" s="664">
        <f t="shared" si="112"/>
        <v>0</v>
      </c>
      <c r="AG105" s="664">
        <f t="shared" si="112"/>
        <v>0</v>
      </c>
      <c r="AH105" s="664">
        <f t="shared" si="112"/>
        <v>0</v>
      </c>
      <c r="AI105" s="732">
        <f t="shared" si="112"/>
        <v>0</v>
      </c>
      <c r="AJ105" s="732">
        <f t="shared" si="112"/>
        <v>7.0000000000000007E-2</v>
      </c>
      <c r="AK105" s="732">
        <f t="shared" si="112"/>
        <v>0</v>
      </c>
      <c r="AL105" s="732">
        <f t="shared" si="112"/>
        <v>0</v>
      </c>
      <c r="AM105" s="732">
        <f t="shared" si="112"/>
        <v>0</v>
      </c>
      <c r="AN105" s="732">
        <f t="shared" si="112"/>
        <v>0</v>
      </c>
      <c r="AO105" s="732">
        <f t="shared" si="112"/>
        <v>0</v>
      </c>
      <c r="AP105" s="732">
        <f t="shared" si="112"/>
        <v>0</v>
      </c>
      <c r="AQ105" s="732">
        <f t="shared" si="112"/>
        <v>0</v>
      </c>
      <c r="AR105" s="732">
        <f t="shared" si="112"/>
        <v>7.0000000000000007E-2</v>
      </c>
      <c r="AS105" s="759">
        <f t="shared" si="112"/>
        <v>7.0000000000000007E-2</v>
      </c>
      <c r="AT105" s="647">
        <f t="shared" si="112"/>
        <v>4064474</v>
      </c>
      <c r="AU105" s="75">
        <f t="shared" si="112"/>
        <v>2981253</v>
      </c>
      <c r="AV105" s="75">
        <f t="shared" si="112"/>
        <v>20000</v>
      </c>
      <c r="AW105" s="75">
        <f t="shared" si="112"/>
        <v>1014424</v>
      </c>
      <c r="AX105" s="75">
        <f t="shared" si="112"/>
        <v>29813</v>
      </c>
      <c r="AY105" s="75">
        <f t="shared" si="112"/>
        <v>18984</v>
      </c>
      <c r="AZ105" s="76">
        <f t="shared" si="112"/>
        <v>6.5700000000000012</v>
      </c>
      <c r="BA105" s="76">
        <f t="shared" si="112"/>
        <v>4</v>
      </c>
      <c r="BB105" s="77">
        <f t="shared" si="112"/>
        <v>2.5700000000000003</v>
      </c>
    </row>
    <row r="106" spans="1:54" ht="14.1" customHeight="1" x14ac:dyDescent="0.2">
      <c r="A106" s="67">
        <v>26</v>
      </c>
      <c r="B106" s="64">
        <v>2414</v>
      </c>
      <c r="C106" s="65">
        <v>600079295</v>
      </c>
      <c r="D106" s="64">
        <v>72742020</v>
      </c>
      <c r="E106" s="66" t="s">
        <v>603</v>
      </c>
      <c r="F106" s="67">
        <v>3111</v>
      </c>
      <c r="G106" s="66" t="s">
        <v>306</v>
      </c>
      <c r="H106" s="68" t="s">
        <v>276</v>
      </c>
      <c r="I106" s="463">
        <v>5113152</v>
      </c>
      <c r="J106" s="16">
        <v>3754131</v>
      </c>
      <c r="K106" s="16">
        <v>18000</v>
      </c>
      <c r="L106" s="458">
        <v>1274980</v>
      </c>
      <c r="M106" s="458">
        <v>37541</v>
      </c>
      <c r="N106" s="16">
        <v>28500</v>
      </c>
      <c r="O106" s="13">
        <v>7.8919000000000015</v>
      </c>
      <c r="P106" s="13">
        <v>6.2119000000000009</v>
      </c>
      <c r="Q106" s="17">
        <v>1.6800000000000002</v>
      </c>
      <c r="R106" s="731">
        <f t="shared" si="77"/>
        <v>2400</v>
      </c>
      <c r="S106" s="690">
        <v>0</v>
      </c>
      <c r="T106" s="690">
        <v>0</v>
      </c>
      <c r="U106" s="690">
        <v>0</v>
      </c>
      <c r="V106" s="690">
        <v>0</v>
      </c>
      <c r="W106" s="690">
        <f t="shared" si="78"/>
        <v>2400</v>
      </c>
      <c r="X106" s="690">
        <v>-2400</v>
      </c>
      <c r="Y106" s="690">
        <v>0</v>
      </c>
      <c r="Z106" s="690">
        <v>0</v>
      </c>
      <c r="AA106" s="690">
        <f t="shared" si="79"/>
        <v>-2400</v>
      </c>
      <c r="AB106" s="690">
        <f t="shared" si="80"/>
        <v>0</v>
      </c>
      <c r="AC106" s="714">
        <f t="shared" si="81"/>
        <v>0</v>
      </c>
      <c r="AD106" s="714">
        <f t="shared" si="82"/>
        <v>24</v>
      </c>
      <c r="AE106" s="690">
        <v>0</v>
      </c>
      <c r="AF106" s="690">
        <v>0</v>
      </c>
      <c r="AG106" s="690">
        <f t="shared" si="83"/>
        <v>0</v>
      </c>
      <c r="AH106" s="690">
        <f t="shared" si="84"/>
        <v>24</v>
      </c>
      <c r="AI106" s="716">
        <v>0</v>
      </c>
      <c r="AJ106" s="713">
        <v>0</v>
      </c>
      <c r="AK106" s="713">
        <v>0</v>
      </c>
      <c r="AL106" s="713">
        <v>0</v>
      </c>
      <c r="AM106" s="713">
        <v>0</v>
      </c>
      <c r="AN106" s="713">
        <v>0</v>
      </c>
      <c r="AO106" s="713">
        <v>0</v>
      </c>
      <c r="AP106" s="713">
        <v>0</v>
      </c>
      <c r="AQ106" s="713">
        <f t="shared" si="85"/>
        <v>0</v>
      </c>
      <c r="AR106" s="713">
        <f t="shared" si="86"/>
        <v>0</v>
      </c>
      <c r="AS106" s="756">
        <f t="shared" si="87"/>
        <v>0</v>
      </c>
      <c r="AT106" s="471">
        <f>I106+AH106</f>
        <v>5113176</v>
      </c>
      <c r="AU106" s="461">
        <f>J106+W106</f>
        <v>3756531</v>
      </c>
      <c r="AV106" s="461">
        <f t="shared" ref="AV106:AV108" si="113">K106+AA106</f>
        <v>15600</v>
      </c>
      <c r="AW106" s="461">
        <f t="shared" ref="AW106:AX108" si="114">L106+AC106</f>
        <v>1274980</v>
      </c>
      <c r="AX106" s="461">
        <f t="shared" si="114"/>
        <v>37565</v>
      </c>
      <c r="AY106" s="461">
        <f>N106+AG106</f>
        <v>28500</v>
      </c>
      <c r="AZ106" s="462">
        <f>O106+AS106</f>
        <v>7.8919000000000015</v>
      </c>
      <c r="BA106" s="462">
        <f t="shared" ref="BA106:BB108" si="115">P106+AQ106</f>
        <v>6.2119000000000009</v>
      </c>
      <c r="BB106" s="464">
        <f t="shared" si="115"/>
        <v>1.6800000000000002</v>
      </c>
    </row>
    <row r="107" spans="1:54" ht="14.1" customHeight="1" x14ac:dyDescent="0.2">
      <c r="A107" s="67">
        <v>26</v>
      </c>
      <c r="B107" s="64">
        <v>2414</v>
      </c>
      <c r="C107" s="65">
        <v>600079295</v>
      </c>
      <c r="D107" s="64">
        <v>72742020</v>
      </c>
      <c r="E107" s="66" t="s">
        <v>603</v>
      </c>
      <c r="F107" s="67">
        <v>3111</v>
      </c>
      <c r="G107" s="78" t="s">
        <v>307</v>
      </c>
      <c r="H107" s="68" t="s">
        <v>277</v>
      </c>
      <c r="I107" s="463">
        <v>0</v>
      </c>
      <c r="J107" s="458">
        <v>0</v>
      </c>
      <c r="K107" s="458">
        <v>0</v>
      </c>
      <c r="L107" s="458">
        <v>0</v>
      </c>
      <c r="M107" s="458">
        <v>0</v>
      </c>
      <c r="N107" s="458">
        <v>0</v>
      </c>
      <c r="O107" s="459">
        <v>0</v>
      </c>
      <c r="P107" s="460">
        <v>0</v>
      </c>
      <c r="Q107" s="624">
        <v>0</v>
      </c>
      <c r="R107" s="731">
        <f t="shared" si="77"/>
        <v>0</v>
      </c>
      <c r="S107" s="690">
        <v>0</v>
      </c>
      <c r="T107" s="690">
        <v>0</v>
      </c>
      <c r="U107" s="690">
        <v>0</v>
      </c>
      <c r="V107" s="690">
        <v>0</v>
      </c>
      <c r="W107" s="690">
        <f t="shared" si="78"/>
        <v>0</v>
      </c>
      <c r="X107" s="690">
        <v>0</v>
      </c>
      <c r="Y107" s="690">
        <v>0</v>
      </c>
      <c r="Z107" s="690">
        <v>0</v>
      </c>
      <c r="AA107" s="690">
        <f t="shared" si="79"/>
        <v>0</v>
      </c>
      <c r="AB107" s="690">
        <f t="shared" si="80"/>
        <v>0</v>
      </c>
      <c r="AC107" s="714">
        <f t="shared" si="81"/>
        <v>0</v>
      </c>
      <c r="AD107" s="714">
        <f t="shared" si="82"/>
        <v>0</v>
      </c>
      <c r="AE107" s="690">
        <v>0</v>
      </c>
      <c r="AF107" s="690">
        <v>0</v>
      </c>
      <c r="AG107" s="690">
        <f t="shared" si="83"/>
        <v>0</v>
      </c>
      <c r="AH107" s="690">
        <f t="shared" si="84"/>
        <v>0</v>
      </c>
      <c r="AI107" s="716">
        <v>0</v>
      </c>
      <c r="AJ107" s="713">
        <v>0</v>
      </c>
      <c r="AK107" s="713">
        <v>0</v>
      </c>
      <c r="AL107" s="713">
        <v>0</v>
      </c>
      <c r="AM107" s="713">
        <v>0</v>
      </c>
      <c r="AN107" s="713">
        <v>0</v>
      </c>
      <c r="AO107" s="713">
        <v>0</v>
      </c>
      <c r="AP107" s="713">
        <v>0</v>
      </c>
      <c r="AQ107" s="713">
        <f t="shared" si="85"/>
        <v>0</v>
      </c>
      <c r="AR107" s="713">
        <f t="shared" si="86"/>
        <v>0</v>
      </c>
      <c r="AS107" s="756">
        <f t="shared" si="87"/>
        <v>0</v>
      </c>
      <c r="AT107" s="471">
        <f>I107+AH107</f>
        <v>0</v>
      </c>
      <c r="AU107" s="461">
        <f>J107+W107</f>
        <v>0</v>
      </c>
      <c r="AV107" s="461">
        <f t="shared" si="113"/>
        <v>0</v>
      </c>
      <c r="AW107" s="461">
        <f t="shared" si="114"/>
        <v>0</v>
      </c>
      <c r="AX107" s="461">
        <f t="shared" si="114"/>
        <v>0</v>
      </c>
      <c r="AY107" s="461">
        <f>N107+AG107</f>
        <v>0</v>
      </c>
      <c r="AZ107" s="462">
        <f>O107+AS107</f>
        <v>0</v>
      </c>
      <c r="BA107" s="462">
        <f t="shared" si="115"/>
        <v>0</v>
      </c>
      <c r="BB107" s="464">
        <f t="shared" si="115"/>
        <v>0</v>
      </c>
    </row>
    <row r="108" spans="1:54" ht="14.1" customHeight="1" x14ac:dyDescent="0.2">
      <c r="A108" s="67">
        <v>26</v>
      </c>
      <c r="B108" s="64">
        <v>2414</v>
      </c>
      <c r="C108" s="65">
        <v>600079295</v>
      </c>
      <c r="D108" s="64">
        <v>72742020</v>
      </c>
      <c r="E108" s="66" t="s">
        <v>603</v>
      </c>
      <c r="F108" s="67">
        <v>3141</v>
      </c>
      <c r="G108" s="66" t="s">
        <v>310</v>
      </c>
      <c r="H108" s="68" t="s">
        <v>277</v>
      </c>
      <c r="I108" s="463">
        <v>734852</v>
      </c>
      <c r="J108" s="668">
        <v>542828</v>
      </c>
      <c r="K108" s="668">
        <v>0</v>
      </c>
      <c r="L108" s="458">
        <v>183476</v>
      </c>
      <c r="M108" s="458">
        <v>5428</v>
      </c>
      <c r="N108" s="668">
        <v>3120</v>
      </c>
      <c r="O108" s="459">
        <v>1.74</v>
      </c>
      <c r="P108" s="460">
        <v>0</v>
      </c>
      <c r="Q108" s="624">
        <v>1.74</v>
      </c>
      <c r="R108" s="731">
        <f t="shared" si="77"/>
        <v>0</v>
      </c>
      <c r="S108" s="690">
        <v>0</v>
      </c>
      <c r="T108" s="690">
        <v>0</v>
      </c>
      <c r="U108" s="690">
        <v>0</v>
      </c>
      <c r="V108" s="690">
        <v>0</v>
      </c>
      <c r="W108" s="690">
        <f t="shared" si="78"/>
        <v>0</v>
      </c>
      <c r="X108" s="690">
        <v>0</v>
      </c>
      <c r="Y108" s="690">
        <v>0</v>
      </c>
      <c r="Z108" s="690">
        <v>0</v>
      </c>
      <c r="AA108" s="690">
        <f t="shared" si="79"/>
        <v>0</v>
      </c>
      <c r="AB108" s="690">
        <f t="shared" si="80"/>
        <v>0</v>
      </c>
      <c r="AC108" s="714">
        <f t="shared" si="81"/>
        <v>0</v>
      </c>
      <c r="AD108" s="714">
        <f t="shared" si="82"/>
        <v>0</v>
      </c>
      <c r="AE108" s="690">
        <v>0</v>
      </c>
      <c r="AF108" s="690">
        <v>0</v>
      </c>
      <c r="AG108" s="690">
        <f t="shared" si="83"/>
        <v>0</v>
      </c>
      <c r="AH108" s="690">
        <f t="shared" si="84"/>
        <v>0</v>
      </c>
      <c r="AI108" s="716">
        <v>0</v>
      </c>
      <c r="AJ108" s="713">
        <v>0</v>
      </c>
      <c r="AK108" s="713">
        <v>0</v>
      </c>
      <c r="AL108" s="713">
        <v>0</v>
      </c>
      <c r="AM108" s="713">
        <v>0</v>
      </c>
      <c r="AN108" s="713">
        <v>0</v>
      </c>
      <c r="AO108" s="713">
        <v>0</v>
      </c>
      <c r="AP108" s="713">
        <v>0</v>
      </c>
      <c r="AQ108" s="713">
        <f t="shared" si="85"/>
        <v>0</v>
      </c>
      <c r="AR108" s="713">
        <f t="shared" si="86"/>
        <v>0</v>
      </c>
      <c r="AS108" s="756">
        <f t="shared" si="87"/>
        <v>0</v>
      </c>
      <c r="AT108" s="471">
        <f>I108+AH108</f>
        <v>734852</v>
      </c>
      <c r="AU108" s="461">
        <f>J108+W108</f>
        <v>542828</v>
      </c>
      <c r="AV108" s="461">
        <f t="shared" si="113"/>
        <v>0</v>
      </c>
      <c r="AW108" s="461">
        <f t="shared" si="114"/>
        <v>183476</v>
      </c>
      <c r="AX108" s="461">
        <f t="shared" si="114"/>
        <v>5428</v>
      </c>
      <c r="AY108" s="461">
        <f>N108+AG108</f>
        <v>3120</v>
      </c>
      <c r="AZ108" s="462">
        <f>O108+AS108</f>
        <v>1.74</v>
      </c>
      <c r="BA108" s="462">
        <f t="shared" si="115"/>
        <v>0</v>
      </c>
      <c r="BB108" s="464">
        <f t="shared" si="115"/>
        <v>1.74</v>
      </c>
    </row>
    <row r="109" spans="1:54" ht="14.1" customHeight="1" x14ac:dyDescent="0.2">
      <c r="A109" s="73">
        <v>26</v>
      </c>
      <c r="B109" s="70">
        <v>2414</v>
      </c>
      <c r="C109" s="71">
        <v>600079295</v>
      </c>
      <c r="D109" s="70">
        <v>72742020</v>
      </c>
      <c r="E109" s="72" t="s">
        <v>604</v>
      </c>
      <c r="F109" s="73"/>
      <c r="G109" s="72"/>
      <c r="H109" s="74"/>
      <c r="I109" s="647">
        <v>5848004</v>
      </c>
      <c r="J109" s="75">
        <v>4296959</v>
      </c>
      <c r="K109" s="75">
        <v>18000</v>
      </c>
      <c r="L109" s="75">
        <v>1458456</v>
      </c>
      <c r="M109" s="75">
        <v>42969</v>
      </c>
      <c r="N109" s="75">
        <v>31620</v>
      </c>
      <c r="O109" s="76">
        <v>9.6319000000000017</v>
      </c>
      <c r="P109" s="76">
        <v>6.2119000000000009</v>
      </c>
      <c r="Q109" s="77">
        <v>3.42</v>
      </c>
      <c r="R109" s="664">
        <f t="shared" ref="R109:BB109" si="116">SUM(R106:R108)</f>
        <v>2400</v>
      </c>
      <c r="S109" s="664">
        <f t="shared" si="116"/>
        <v>0</v>
      </c>
      <c r="T109" s="664">
        <f t="shared" si="116"/>
        <v>0</v>
      </c>
      <c r="U109" s="664">
        <f t="shared" si="116"/>
        <v>0</v>
      </c>
      <c r="V109" s="664">
        <f t="shared" si="116"/>
        <v>0</v>
      </c>
      <c r="W109" s="664">
        <f t="shared" si="116"/>
        <v>2400</v>
      </c>
      <c r="X109" s="664">
        <f t="shared" si="116"/>
        <v>-2400</v>
      </c>
      <c r="Y109" s="664">
        <f t="shared" si="116"/>
        <v>0</v>
      </c>
      <c r="Z109" s="664">
        <f t="shared" si="116"/>
        <v>0</v>
      </c>
      <c r="AA109" s="664">
        <f t="shared" si="116"/>
        <v>-2400</v>
      </c>
      <c r="AB109" s="664">
        <f t="shared" si="116"/>
        <v>0</v>
      </c>
      <c r="AC109" s="664">
        <f t="shared" si="116"/>
        <v>0</v>
      </c>
      <c r="AD109" s="664">
        <f t="shared" si="116"/>
        <v>24</v>
      </c>
      <c r="AE109" s="664">
        <f t="shared" si="116"/>
        <v>0</v>
      </c>
      <c r="AF109" s="664">
        <f t="shared" si="116"/>
        <v>0</v>
      </c>
      <c r="AG109" s="664">
        <f t="shared" si="116"/>
        <v>0</v>
      </c>
      <c r="AH109" s="664">
        <f t="shared" si="116"/>
        <v>24</v>
      </c>
      <c r="AI109" s="732">
        <f t="shared" si="116"/>
        <v>0</v>
      </c>
      <c r="AJ109" s="732">
        <f t="shared" si="116"/>
        <v>0</v>
      </c>
      <c r="AK109" s="732">
        <f t="shared" si="116"/>
        <v>0</v>
      </c>
      <c r="AL109" s="732">
        <f t="shared" si="116"/>
        <v>0</v>
      </c>
      <c r="AM109" s="732">
        <f t="shared" si="116"/>
        <v>0</v>
      </c>
      <c r="AN109" s="732">
        <f t="shared" si="116"/>
        <v>0</v>
      </c>
      <c r="AO109" s="732">
        <f t="shared" si="116"/>
        <v>0</v>
      </c>
      <c r="AP109" s="732">
        <f t="shared" si="116"/>
        <v>0</v>
      </c>
      <c r="AQ109" s="732">
        <f t="shared" si="116"/>
        <v>0</v>
      </c>
      <c r="AR109" s="732">
        <f t="shared" si="116"/>
        <v>0</v>
      </c>
      <c r="AS109" s="759">
        <f t="shared" si="116"/>
        <v>0</v>
      </c>
      <c r="AT109" s="647">
        <f t="shared" si="116"/>
        <v>5848028</v>
      </c>
      <c r="AU109" s="75">
        <f t="shared" si="116"/>
        <v>4299359</v>
      </c>
      <c r="AV109" s="75">
        <f t="shared" si="116"/>
        <v>15600</v>
      </c>
      <c r="AW109" s="75">
        <f t="shared" si="116"/>
        <v>1458456</v>
      </c>
      <c r="AX109" s="75">
        <f t="shared" si="116"/>
        <v>42993</v>
      </c>
      <c r="AY109" s="75">
        <f t="shared" si="116"/>
        <v>31620</v>
      </c>
      <c r="AZ109" s="76">
        <f t="shared" si="116"/>
        <v>9.6319000000000017</v>
      </c>
      <c r="BA109" s="76">
        <f t="shared" si="116"/>
        <v>6.2119000000000009</v>
      </c>
      <c r="BB109" s="77">
        <f t="shared" si="116"/>
        <v>3.42</v>
      </c>
    </row>
    <row r="110" spans="1:54" ht="14.1" customHeight="1" x14ac:dyDescent="0.2">
      <c r="A110" s="67">
        <v>27</v>
      </c>
      <c r="B110" s="64">
        <v>2443</v>
      </c>
      <c r="C110" s="65">
        <v>600079309</v>
      </c>
      <c r="D110" s="64">
        <v>72743051</v>
      </c>
      <c r="E110" s="66" t="s">
        <v>605</v>
      </c>
      <c r="F110" s="67">
        <v>3111</v>
      </c>
      <c r="G110" s="66" t="s">
        <v>306</v>
      </c>
      <c r="H110" s="68" t="s">
        <v>276</v>
      </c>
      <c r="I110" s="463">
        <v>4921045</v>
      </c>
      <c r="J110" s="16">
        <v>3632823</v>
      </c>
      <c r="K110" s="16">
        <v>0</v>
      </c>
      <c r="L110" s="458">
        <v>1227894</v>
      </c>
      <c r="M110" s="458">
        <v>36328</v>
      </c>
      <c r="N110" s="16">
        <v>24000</v>
      </c>
      <c r="O110" s="13">
        <v>7.68</v>
      </c>
      <c r="P110" s="13">
        <v>6</v>
      </c>
      <c r="Q110" s="17">
        <v>1.6800000000000002</v>
      </c>
      <c r="R110" s="731">
        <f t="shared" si="77"/>
        <v>-22552</v>
      </c>
      <c r="S110" s="690">
        <v>0</v>
      </c>
      <c r="T110" s="690">
        <v>0</v>
      </c>
      <c r="U110" s="690">
        <v>0</v>
      </c>
      <c r="V110" s="690">
        <v>0</v>
      </c>
      <c r="W110" s="690">
        <f t="shared" si="78"/>
        <v>-22552</v>
      </c>
      <c r="X110" s="690">
        <v>22552</v>
      </c>
      <c r="Y110" s="690">
        <v>0</v>
      </c>
      <c r="Z110" s="690">
        <v>0</v>
      </c>
      <c r="AA110" s="690">
        <f t="shared" si="79"/>
        <v>22552</v>
      </c>
      <c r="AB110" s="690">
        <f t="shared" si="80"/>
        <v>0</v>
      </c>
      <c r="AC110" s="714">
        <f t="shared" si="81"/>
        <v>0</v>
      </c>
      <c r="AD110" s="714">
        <f t="shared" si="82"/>
        <v>-226</v>
      </c>
      <c r="AE110" s="690">
        <v>0</v>
      </c>
      <c r="AF110" s="690">
        <v>0</v>
      </c>
      <c r="AG110" s="690">
        <f t="shared" si="83"/>
        <v>0</v>
      </c>
      <c r="AH110" s="690">
        <f t="shared" si="84"/>
        <v>-226</v>
      </c>
      <c r="AI110" s="716">
        <v>0</v>
      </c>
      <c r="AJ110" s="713">
        <v>0</v>
      </c>
      <c r="AK110" s="713">
        <v>0</v>
      </c>
      <c r="AL110" s="713">
        <v>0</v>
      </c>
      <c r="AM110" s="713">
        <v>0</v>
      </c>
      <c r="AN110" s="713">
        <v>0</v>
      </c>
      <c r="AO110" s="713">
        <v>0</v>
      </c>
      <c r="AP110" s="713">
        <v>0</v>
      </c>
      <c r="AQ110" s="713">
        <f t="shared" si="85"/>
        <v>0</v>
      </c>
      <c r="AR110" s="713">
        <f t="shared" si="86"/>
        <v>0</v>
      </c>
      <c r="AS110" s="756">
        <f t="shared" si="87"/>
        <v>0</v>
      </c>
      <c r="AT110" s="471">
        <f>I110+AH110</f>
        <v>4920819</v>
      </c>
      <c r="AU110" s="461">
        <f>J110+W110</f>
        <v>3610271</v>
      </c>
      <c r="AV110" s="461">
        <f t="shared" ref="AV110:AV112" si="117">K110+AA110</f>
        <v>22552</v>
      </c>
      <c r="AW110" s="461">
        <f t="shared" ref="AW110:AX112" si="118">L110+AC110</f>
        <v>1227894</v>
      </c>
      <c r="AX110" s="461">
        <f t="shared" si="118"/>
        <v>36102</v>
      </c>
      <c r="AY110" s="461">
        <f>N110+AG110</f>
        <v>24000</v>
      </c>
      <c r="AZ110" s="462">
        <f>O110+AS110</f>
        <v>7.68</v>
      </c>
      <c r="BA110" s="462">
        <f t="shared" ref="BA110:BB112" si="119">P110+AQ110</f>
        <v>6</v>
      </c>
      <c r="BB110" s="464">
        <f t="shared" si="119"/>
        <v>1.6800000000000002</v>
      </c>
    </row>
    <row r="111" spans="1:54" ht="14.1" customHeight="1" x14ac:dyDescent="0.2">
      <c r="A111" s="67">
        <v>27</v>
      </c>
      <c r="B111" s="64">
        <v>2443</v>
      </c>
      <c r="C111" s="65">
        <v>600079309</v>
      </c>
      <c r="D111" s="64">
        <v>72743051</v>
      </c>
      <c r="E111" s="66" t="s">
        <v>605</v>
      </c>
      <c r="F111" s="67">
        <v>3111</v>
      </c>
      <c r="G111" s="78" t="s">
        <v>307</v>
      </c>
      <c r="H111" s="68" t="s">
        <v>277</v>
      </c>
      <c r="I111" s="463">
        <v>0</v>
      </c>
      <c r="J111" s="458">
        <v>0</v>
      </c>
      <c r="K111" s="458">
        <v>0</v>
      </c>
      <c r="L111" s="458">
        <v>0</v>
      </c>
      <c r="M111" s="458">
        <v>0</v>
      </c>
      <c r="N111" s="458">
        <v>0</v>
      </c>
      <c r="O111" s="459">
        <v>0</v>
      </c>
      <c r="P111" s="460">
        <v>0</v>
      </c>
      <c r="Q111" s="624">
        <v>0</v>
      </c>
      <c r="R111" s="731">
        <f t="shared" si="77"/>
        <v>0</v>
      </c>
      <c r="S111" s="690">
        <v>0</v>
      </c>
      <c r="T111" s="690">
        <v>0</v>
      </c>
      <c r="U111" s="690">
        <v>0</v>
      </c>
      <c r="V111" s="690">
        <v>0</v>
      </c>
      <c r="W111" s="690">
        <f t="shared" si="78"/>
        <v>0</v>
      </c>
      <c r="X111" s="690">
        <v>0</v>
      </c>
      <c r="Y111" s="690">
        <v>0</v>
      </c>
      <c r="Z111" s="690">
        <v>0</v>
      </c>
      <c r="AA111" s="690">
        <f t="shared" si="79"/>
        <v>0</v>
      </c>
      <c r="AB111" s="690">
        <f t="shared" si="80"/>
        <v>0</v>
      </c>
      <c r="AC111" s="714">
        <f t="shared" si="81"/>
        <v>0</v>
      </c>
      <c r="AD111" s="714">
        <f t="shared" si="82"/>
        <v>0</v>
      </c>
      <c r="AE111" s="690">
        <v>0</v>
      </c>
      <c r="AF111" s="690">
        <v>0</v>
      </c>
      <c r="AG111" s="690">
        <f t="shared" si="83"/>
        <v>0</v>
      </c>
      <c r="AH111" s="690">
        <f t="shared" si="84"/>
        <v>0</v>
      </c>
      <c r="AI111" s="716">
        <v>0</v>
      </c>
      <c r="AJ111" s="713">
        <v>0</v>
      </c>
      <c r="AK111" s="713">
        <v>0</v>
      </c>
      <c r="AL111" s="713">
        <v>0</v>
      </c>
      <c r="AM111" s="713">
        <v>0</v>
      </c>
      <c r="AN111" s="713">
        <v>0</v>
      </c>
      <c r="AO111" s="713">
        <v>0</v>
      </c>
      <c r="AP111" s="713">
        <v>0</v>
      </c>
      <c r="AQ111" s="713">
        <f t="shared" si="85"/>
        <v>0</v>
      </c>
      <c r="AR111" s="713">
        <f t="shared" si="86"/>
        <v>0</v>
      </c>
      <c r="AS111" s="756">
        <f t="shared" si="87"/>
        <v>0</v>
      </c>
      <c r="AT111" s="471">
        <f>I111+AH111</f>
        <v>0</v>
      </c>
      <c r="AU111" s="461">
        <f>J111+W111</f>
        <v>0</v>
      </c>
      <c r="AV111" s="461">
        <f t="shared" si="117"/>
        <v>0</v>
      </c>
      <c r="AW111" s="461">
        <f t="shared" si="118"/>
        <v>0</v>
      </c>
      <c r="AX111" s="461">
        <f t="shared" si="118"/>
        <v>0</v>
      </c>
      <c r="AY111" s="461">
        <f>N111+AG111</f>
        <v>0</v>
      </c>
      <c r="AZ111" s="462">
        <f>O111+AS111</f>
        <v>0</v>
      </c>
      <c r="BA111" s="462">
        <f t="shared" si="119"/>
        <v>0</v>
      </c>
      <c r="BB111" s="464">
        <f t="shared" si="119"/>
        <v>0</v>
      </c>
    </row>
    <row r="112" spans="1:54" ht="14.1" customHeight="1" x14ac:dyDescent="0.2">
      <c r="A112" s="67">
        <v>27</v>
      </c>
      <c r="B112" s="64">
        <v>2443</v>
      </c>
      <c r="C112" s="65">
        <v>600079309</v>
      </c>
      <c r="D112" s="64">
        <v>72743051</v>
      </c>
      <c r="E112" s="66" t="s">
        <v>605</v>
      </c>
      <c r="F112" s="67">
        <v>3141</v>
      </c>
      <c r="G112" s="66" t="s">
        <v>310</v>
      </c>
      <c r="H112" s="68" t="s">
        <v>277</v>
      </c>
      <c r="I112" s="463">
        <v>734852</v>
      </c>
      <c r="J112" s="668">
        <v>542828</v>
      </c>
      <c r="K112" s="668">
        <v>0</v>
      </c>
      <c r="L112" s="458">
        <v>183476</v>
      </c>
      <c r="M112" s="458">
        <v>5428</v>
      </c>
      <c r="N112" s="668">
        <v>3120</v>
      </c>
      <c r="O112" s="459">
        <v>1.74</v>
      </c>
      <c r="P112" s="460">
        <v>0</v>
      </c>
      <c r="Q112" s="624">
        <v>1.74</v>
      </c>
      <c r="R112" s="731">
        <f t="shared" si="77"/>
        <v>0</v>
      </c>
      <c r="S112" s="690">
        <v>0</v>
      </c>
      <c r="T112" s="690">
        <v>0</v>
      </c>
      <c r="U112" s="690">
        <v>0</v>
      </c>
      <c r="V112" s="690">
        <v>0</v>
      </c>
      <c r="W112" s="690">
        <f t="shared" si="78"/>
        <v>0</v>
      </c>
      <c r="X112" s="690">
        <v>0</v>
      </c>
      <c r="Y112" s="690">
        <v>0</v>
      </c>
      <c r="Z112" s="690">
        <v>0</v>
      </c>
      <c r="AA112" s="690">
        <f t="shared" si="79"/>
        <v>0</v>
      </c>
      <c r="AB112" s="690">
        <f t="shared" si="80"/>
        <v>0</v>
      </c>
      <c r="AC112" s="714">
        <f t="shared" si="81"/>
        <v>0</v>
      </c>
      <c r="AD112" s="714">
        <f t="shared" si="82"/>
        <v>0</v>
      </c>
      <c r="AE112" s="690">
        <v>0</v>
      </c>
      <c r="AF112" s="690">
        <v>0</v>
      </c>
      <c r="AG112" s="690">
        <f t="shared" si="83"/>
        <v>0</v>
      </c>
      <c r="AH112" s="690">
        <f t="shared" si="84"/>
        <v>0</v>
      </c>
      <c r="AI112" s="716">
        <v>0</v>
      </c>
      <c r="AJ112" s="713">
        <v>0</v>
      </c>
      <c r="AK112" s="713">
        <v>0</v>
      </c>
      <c r="AL112" s="713">
        <v>0</v>
      </c>
      <c r="AM112" s="713">
        <v>0</v>
      </c>
      <c r="AN112" s="713">
        <v>0</v>
      </c>
      <c r="AO112" s="713">
        <v>0</v>
      </c>
      <c r="AP112" s="713">
        <v>0</v>
      </c>
      <c r="AQ112" s="713">
        <f t="shared" si="85"/>
        <v>0</v>
      </c>
      <c r="AR112" s="713">
        <f t="shared" si="86"/>
        <v>0</v>
      </c>
      <c r="AS112" s="756">
        <f t="shared" si="87"/>
        <v>0</v>
      </c>
      <c r="AT112" s="471">
        <f>I112+AH112</f>
        <v>734852</v>
      </c>
      <c r="AU112" s="461">
        <f>J112+W112</f>
        <v>542828</v>
      </c>
      <c r="AV112" s="461">
        <f t="shared" si="117"/>
        <v>0</v>
      </c>
      <c r="AW112" s="461">
        <f t="shared" si="118"/>
        <v>183476</v>
      </c>
      <c r="AX112" s="461">
        <f t="shared" si="118"/>
        <v>5428</v>
      </c>
      <c r="AY112" s="461">
        <f>N112+AG112</f>
        <v>3120</v>
      </c>
      <c r="AZ112" s="462">
        <f>O112+AS112</f>
        <v>1.74</v>
      </c>
      <c r="BA112" s="462">
        <f t="shared" si="119"/>
        <v>0</v>
      </c>
      <c r="BB112" s="464">
        <f t="shared" si="119"/>
        <v>1.74</v>
      </c>
    </row>
    <row r="113" spans="1:54" ht="14.1" customHeight="1" x14ac:dyDescent="0.2">
      <c r="A113" s="73">
        <v>27</v>
      </c>
      <c r="B113" s="70">
        <v>2443</v>
      </c>
      <c r="C113" s="71">
        <v>600079309</v>
      </c>
      <c r="D113" s="70">
        <v>72743051</v>
      </c>
      <c r="E113" s="72" t="s">
        <v>606</v>
      </c>
      <c r="F113" s="73"/>
      <c r="G113" s="72"/>
      <c r="H113" s="74"/>
      <c r="I113" s="647">
        <v>5655897</v>
      </c>
      <c r="J113" s="75">
        <v>4175651</v>
      </c>
      <c r="K113" s="75">
        <v>0</v>
      </c>
      <c r="L113" s="75">
        <v>1411370</v>
      </c>
      <c r="M113" s="75">
        <v>41756</v>
      </c>
      <c r="N113" s="75">
        <v>27120</v>
      </c>
      <c r="O113" s="76">
        <v>9.42</v>
      </c>
      <c r="P113" s="76">
        <v>6</v>
      </c>
      <c r="Q113" s="77">
        <v>3.42</v>
      </c>
      <c r="R113" s="664">
        <f t="shared" ref="R113:BB113" si="120">SUM(R110:R112)</f>
        <v>-22552</v>
      </c>
      <c r="S113" s="664">
        <f t="shared" si="120"/>
        <v>0</v>
      </c>
      <c r="T113" s="664">
        <f t="shared" si="120"/>
        <v>0</v>
      </c>
      <c r="U113" s="664">
        <f t="shared" si="120"/>
        <v>0</v>
      </c>
      <c r="V113" s="664">
        <f t="shared" si="120"/>
        <v>0</v>
      </c>
      <c r="W113" s="664">
        <f t="shared" si="120"/>
        <v>-22552</v>
      </c>
      <c r="X113" s="664">
        <f t="shared" si="120"/>
        <v>22552</v>
      </c>
      <c r="Y113" s="664">
        <f t="shared" si="120"/>
        <v>0</v>
      </c>
      <c r="Z113" s="664">
        <f t="shared" si="120"/>
        <v>0</v>
      </c>
      <c r="AA113" s="664">
        <f t="shared" si="120"/>
        <v>22552</v>
      </c>
      <c r="AB113" s="664">
        <f t="shared" si="120"/>
        <v>0</v>
      </c>
      <c r="AC113" s="664">
        <f t="shared" si="120"/>
        <v>0</v>
      </c>
      <c r="AD113" s="664">
        <f t="shared" si="120"/>
        <v>-226</v>
      </c>
      <c r="AE113" s="664">
        <f t="shared" si="120"/>
        <v>0</v>
      </c>
      <c r="AF113" s="664">
        <f t="shared" si="120"/>
        <v>0</v>
      </c>
      <c r="AG113" s="664">
        <f t="shared" si="120"/>
        <v>0</v>
      </c>
      <c r="AH113" s="664">
        <f t="shared" si="120"/>
        <v>-226</v>
      </c>
      <c r="AI113" s="732">
        <f t="shared" si="120"/>
        <v>0</v>
      </c>
      <c r="AJ113" s="732">
        <f t="shared" si="120"/>
        <v>0</v>
      </c>
      <c r="AK113" s="732">
        <f t="shared" si="120"/>
        <v>0</v>
      </c>
      <c r="AL113" s="732">
        <f t="shared" si="120"/>
        <v>0</v>
      </c>
      <c r="AM113" s="732">
        <f t="shared" si="120"/>
        <v>0</v>
      </c>
      <c r="AN113" s="732">
        <f t="shared" si="120"/>
        <v>0</v>
      </c>
      <c r="AO113" s="732">
        <f t="shared" si="120"/>
        <v>0</v>
      </c>
      <c r="AP113" s="732">
        <f t="shared" si="120"/>
        <v>0</v>
      </c>
      <c r="AQ113" s="732">
        <f t="shared" si="120"/>
        <v>0</v>
      </c>
      <c r="AR113" s="732">
        <f t="shared" si="120"/>
        <v>0</v>
      </c>
      <c r="AS113" s="759">
        <f t="shared" si="120"/>
        <v>0</v>
      </c>
      <c r="AT113" s="647">
        <f t="shared" si="120"/>
        <v>5655671</v>
      </c>
      <c r="AU113" s="75">
        <f t="shared" si="120"/>
        <v>4153099</v>
      </c>
      <c r="AV113" s="75">
        <f t="shared" si="120"/>
        <v>22552</v>
      </c>
      <c r="AW113" s="75">
        <f t="shared" si="120"/>
        <v>1411370</v>
      </c>
      <c r="AX113" s="75">
        <f t="shared" si="120"/>
        <v>41530</v>
      </c>
      <c r="AY113" s="75">
        <f t="shared" si="120"/>
        <v>27120</v>
      </c>
      <c r="AZ113" s="76">
        <f t="shared" si="120"/>
        <v>9.42</v>
      </c>
      <c r="BA113" s="76">
        <f t="shared" si="120"/>
        <v>6</v>
      </c>
      <c r="BB113" s="77">
        <f t="shared" si="120"/>
        <v>3.42</v>
      </c>
    </row>
    <row r="114" spans="1:54" ht="14.1" customHeight="1" x14ac:dyDescent="0.2">
      <c r="A114" s="67">
        <v>28</v>
      </c>
      <c r="B114" s="64">
        <v>2425</v>
      </c>
      <c r="C114" s="65">
        <v>600079333</v>
      </c>
      <c r="D114" s="64">
        <v>72741864</v>
      </c>
      <c r="E114" s="66" t="s">
        <v>607</v>
      </c>
      <c r="F114" s="67">
        <v>3111</v>
      </c>
      <c r="G114" s="66" t="s">
        <v>306</v>
      </c>
      <c r="H114" s="68" t="s">
        <v>276</v>
      </c>
      <c r="I114" s="463">
        <v>3481214</v>
      </c>
      <c r="J114" s="16">
        <v>2568259</v>
      </c>
      <c r="K114" s="16">
        <v>0</v>
      </c>
      <c r="L114" s="458">
        <v>868072</v>
      </c>
      <c r="M114" s="458">
        <v>25683</v>
      </c>
      <c r="N114" s="16">
        <v>19200</v>
      </c>
      <c r="O114" s="13">
        <v>5.2</v>
      </c>
      <c r="P114" s="13">
        <v>4</v>
      </c>
      <c r="Q114" s="17">
        <v>1.2000000000000002</v>
      </c>
      <c r="R114" s="731">
        <f t="shared" si="77"/>
        <v>0</v>
      </c>
      <c r="S114" s="690">
        <v>0</v>
      </c>
      <c r="T114" s="690">
        <v>0</v>
      </c>
      <c r="U114" s="690">
        <v>0</v>
      </c>
      <c r="V114" s="690">
        <v>0</v>
      </c>
      <c r="W114" s="690">
        <f t="shared" si="78"/>
        <v>0</v>
      </c>
      <c r="X114" s="690">
        <v>0</v>
      </c>
      <c r="Y114" s="690">
        <v>0</v>
      </c>
      <c r="Z114" s="690">
        <v>0</v>
      </c>
      <c r="AA114" s="690">
        <f t="shared" si="79"/>
        <v>0</v>
      </c>
      <c r="AB114" s="690">
        <f t="shared" si="80"/>
        <v>0</v>
      </c>
      <c r="AC114" s="714">
        <f t="shared" si="81"/>
        <v>0</v>
      </c>
      <c r="AD114" s="714">
        <f t="shared" si="82"/>
        <v>0</v>
      </c>
      <c r="AE114" s="690">
        <v>0</v>
      </c>
      <c r="AF114" s="690">
        <v>0</v>
      </c>
      <c r="AG114" s="690">
        <f t="shared" si="83"/>
        <v>0</v>
      </c>
      <c r="AH114" s="690">
        <f t="shared" si="84"/>
        <v>0</v>
      </c>
      <c r="AI114" s="716">
        <v>0</v>
      </c>
      <c r="AJ114" s="713">
        <v>0</v>
      </c>
      <c r="AK114" s="713">
        <v>0</v>
      </c>
      <c r="AL114" s="713">
        <v>0</v>
      </c>
      <c r="AM114" s="713">
        <v>0</v>
      </c>
      <c r="AN114" s="713">
        <v>0</v>
      </c>
      <c r="AO114" s="713">
        <v>0</v>
      </c>
      <c r="AP114" s="713">
        <v>0</v>
      </c>
      <c r="AQ114" s="713">
        <f t="shared" si="85"/>
        <v>0</v>
      </c>
      <c r="AR114" s="713">
        <f t="shared" si="86"/>
        <v>0</v>
      </c>
      <c r="AS114" s="756">
        <f t="shared" si="87"/>
        <v>0</v>
      </c>
      <c r="AT114" s="471">
        <f>I114+AH114</f>
        <v>3481214</v>
      </c>
      <c r="AU114" s="461">
        <f>J114+W114</f>
        <v>2568259</v>
      </c>
      <c r="AV114" s="461">
        <f t="shared" ref="AV114:AV115" si="121">K114+AA114</f>
        <v>0</v>
      </c>
      <c r="AW114" s="461">
        <f>L114+AC114</f>
        <v>868072</v>
      </c>
      <c r="AX114" s="461">
        <f>M114+AD114</f>
        <v>25683</v>
      </c>
      <c r="AY114" s="461">
        <f>N114+AG114</f>
        <v>19200</v>
      </c>
      <c r="AZ114" s="462">
        <f>O114+AS114</f>
        <v>5.2</v>
      </c>
      <c r="BA114" s="462">
        <f>P114+AQ114</f>
        <v>4</v>
      </c>
      <c r="BB114" s="464">
        <f>Q114+AR114</f>
        <v>1.2000000000000002</v>
      </c>
    </row>
    <row r="115" spans="1:54" ht="14.1" customHeight="1" x14ac:dyDescent="0.2">
      <c r="A115" s="67">
        <v>28</v>
      </c>
      <c r="B115" s="64">
        <v>2425</v>
      </c>
      <c r="C115" s="65">
        <v>600079333</v>
      </c>
      <c r="D115" s="64">
        <v>72741864</v>
      </c>
      <c r="E115" s="66" t="s">
        <v>607</v>
      </c>
      <c r="F115" s="67">
        <v>3141</v>
      </c>
      <c r="G115" s="66" t="s">
        <v>310</v>
      </c>
      <c r="H115" s="68" t="s">
        <v>277</v>
      </c>
      <c r="I115" s="463">
        <v>631479</v>
      </c>
      <c r="J115" s="668">
        <v>466605</v>
      </c>
      <c r="K115" s="668">
        <v>0</v>
      </c>
      <c r="L115" s="458">
        <v>157712</v>
      </c>
      <c r="M115" s="458">
        <v>4666</v>
      </c>
      <c r="N115" s="668">
        <v>2496</v>
      </c>
      <c r="O115" s="459">
        <v>1.5</v>
      </c>
      <c r="P115" s="460">
        <v>0</v>
      </c>
      <c r="Q115" s="624">
        <v>1.5</v>
      </c>
      <c r="R115" s="731">
        <f t="shared" si="77"/>
        <v>0</v>
      </c>
      <c r="S115" s="690">
        <v>0</v>
      </c>
      <c r="T115" s="690">
        <v>0</v>
      </c>
      <c r="U115" s="690">
        <v>0</v>
      </c>
      <c r="V115" s="690">
        <v>0</v>
      </c>
      <c r="W115" s="690">
        <f t="shared" si="78"/>
        <v>0</v>
      </c>
      <c r="X115" s="690">
        <v>0</v>
      </c>
      <c r="Y115" s="690">
        <v>0</v>
      </c>
      <c r="Z115" s="690">
        <v>0</v>
      </c>
      <c r="AA115" s="690">
        <f t="shared" si="79"/>
        <v>0</v>
      </c>
      <c r="AB115" s="690">
        <f t="shared" si="80"/>
        <v>0</v>
      </c>
      <c r="AC115" s="714">
        <f t="shared" si="81"/>
        <v>0</v>
      </c>
      <c r="AD115" s="714">
        <f t="shared" si="82"/>
        <v>0</v>
      </c>
      <c r="AE115" s="690">
        <v>0</v>
      </c>
      <c r="AF115" s="690">
        <v>0</v>
      </c>
      <c r="AG115" s="690">
        <f t="shared" si="83"/>
        <v>0</v>
      </c>
      <c r="AH115" s="690">
        <f t="shared" si="84"/>
        <v>0</v>
      </c>
      <c r="AI115" s="716">
        <v>0</v>
      </c>
      <c r="AJ115" s="713">
        <v>0</v>
      </c>
      <c r="AK115" s="713">
        <v>0</v>
      </c>
      <c r="AL115" s="713">
        <v>0</v>
      </c>
      <c r="AM115" s="713">
        <v>0</v>
      </c>
      <c r="AN115" s="713">
        <v>0</v>
      </c>
      <c r="AO115" s="713">
        <v>0</v>
      </c>
      <c r="AP115" s="713">
        <v>0</v>
      </c>
      <c r="AQ115" s="713">
        <f t="shared" si="85"/>
        <v>0</v>
      </c>
      <c r="AR115" s="713">
        <f t="shared" si="86"/>
        <v>0</v>
      </c>
      <c r="AS115" s="756">
        <f t="shared" si="87"/>
        <v>0</v>
      </c>
      <c r="AT115" s="471">
        <f>I115+AH115</f>
        <v>631479</v>
      </c>
      <c r="AU115" s="461">
        <f>J115+W115</f>
        <v>466605</v>
      </c>
      <c r="AV115" s="461">
        <f t="shared" si="121"/>
        <v>0</v>
      </c>
      <c r="AW115" s="461">
        <f>L115+AC115</f>
        <v>157712</v>
      </c>
      <c r="AX115" s="461">
        <f>M115+AD115</f>
        <v>4666</v>
      </c>
      <c r="AY115" s="461">
        <f>N115+AG115</f>
        <v>2496</v>
      </c>
      <c r="AZ115" s="462">
        <f>O115+AS115</f>
        <v>1.5</v>
      </c>
      <c r="BA115" s="462">
        <f>P115+AQ115</f>
        <v>0</v>
      </c>
      <c r="BB115" s="464">
        <f>Q115+AR115</f>
        <v>1.5</v>
      </c>
    </row>
    <row r="116" spans="1:54" ht="14.1" customHeight="1" x14ac:dyDescent="0.2">
      <c r="A116" s="73">
        <v>28</v>
      </c>
      <c r="B116" s="70">
        <v>2425</v>
      </c>
      <c r="C116" s="71">
        <v>600079333</v>
      </c>
      <c r="D116" s="70">
        <v>72741864</v>
      </c>
      <c r="E116" s="72" t="s">
        <v>608</v>
      </c>
      <c r="F116" s="73"/>
      <c r="G116" s="72"/>
      <c r="H116" s="74"/>
      <c r="I116" s="647">
        <v>4112693</v>
      </c>
      <c r="J116" s="75">
        <v>3034864</v>
      </c>
      <c r="K116" s="75">
        <v>0</v>
      </c>
      <c r="L116" s="75">
        <v>1025784</v>
      </c>
      <c r="M116" s="75">
        <v>30349</v>
      </c>
      <c r="N116" s="75">
        <v>21696</v>
      </c>
      <c r="O116" s="76">
        <v>6.7</v>
      </c>
      <c r="P116" s="76">
        <v>4</v>
      </c>
      <c r="Q116" s="77">
        <v>2.7</v>
      </c>
      <c r="R116" s="664">
        <f t="shared" ref="R116:BB116" si="122">SUM(R114:R115)</f>
        <v>0</v>
      </c>
      <c r="S116" s="664">
        <f t="shared" si="122"/>
        <v>0</v>
      </c>
      <c r="T116" s="664">
        <f t="shared" si="122"/>
        <v>0</v>
      </c>
      <c r="U116" s="664">
        <f t="shared" si="122"/>
        <v>0</v>
      </c>
      <c r="V116" s="664">
        <f t="shared" si="122"/>
        <v>0</v>
      </c>
      <c r="W116" s="664">
        <f t="shared" si="122"/>
        <v>0</v>
      </c>
      <c r="X116" s="664">
        <f t="shared" si="122"/>
        <v>0</v>
      </c>
      <c r="Y116" s="664">
        <f t="shared" si="122"/>
        <v>0</v>
      </c>
      <c r="Z116" s="664">
        <f t="shared" si="122"/>
        <v>0</v>
      </c>
      <c r="AA116" s="664">
        <f t="shared" si="122"/>
        <v>0</v>
      </c>
      <c r="AB116" s="664">
        <f t="shared" si="122"/>
        <v>0</v>
      </c>
      <c r="AC116" s="664">
        <f t="shared" si="122"/>
        <v>0</v>
      </c>
      <c r="AD116" s="664">
        <f t="shared" si="122"/>
        <v>0</v>
      </c>
      <c r="AE116" s="664">
        <f t="shared" si="122"/>
        <v>0</v>
      </c>
      <c r="AF116" s="664">
        <f t="shared" si="122"/>
        <v>0</v>
      </c>
      <c r="AG116" s="664">
        <f t="shared" si="122"/>
        <v>0</v>
      </c>
      <c r="AH116" s="664">
        <f t="shared" si="122"/>
        <v>0</v>
      </c>
      <c r="AI116" s="732">
        <f t="shared" si="122"/>
        <v>0</v>
      </c>
      <c r="AJ116" s="732">
        <f t="shared" si="122"/>
        <v>0</v>
      </c>
      <c r="AK116" s="732">
        <f t="shared" si="122"/>
        <v>0</v>
      </c>
      <c r="AL116" s="732">
        <f t="shared" si="122"/>
        <v>0</v>
      </c>
      <c r="AM116" s="732">
        <f t="shared" si="122"/>
        <v>0</v>
      </c>
      <c r="AN116" s="732">
        <f t="shared" si="122"/>
        <v>0</v>
      </c>
      <c r="AO116" s="732">
        <f t="shared" si="122"/>
        <v>0</v>
      </c>
      <c r="AP116" s="732">
        <f t="shared" si="122"/>
        <v>0</v>
      </c>
      <c r="AQ116" s="732">
        <f t="shared" si="122"/>
        <v>0</v>
      </c>
      <c r="AR116" s="732">
        <f t="shared" si="122"/>
        <v>0</v>
      </c>
      <c r="AS116" s="759">
        <f t="shared" si="122"/>
        <v>0</v>
      </c>
      <c r="AT116" s="647">
        <f t="shared" si="122"/>
        <v>4112693</v>
      </c>
      <c r="AU116" s="75">
        <f t="shared" si="122"/>
        <v>3034864</v>
      </c>
      <c r="AV116" s="75">
        <f t="shared" si="122"/>
        <v>0</v>
      </c>
      <c r="AW116" s="75">
        <f t="shared" si="122"/>
        <v>1025784</v>
      </c>
      <c r="AX116" s="75">
        <f t="shared" si="122"/>
        <v>30349</v>
      </c>
      <c r="AY116" s="75">
        <f t="shared" si="122"/>
        <v>21696</v>
      </c>
      <c r="AZ116" s="76">
        <f t="shared" si="122"/>
        <v>6.7</v>
      </c>
      <c r="BA116" s="76">
        <f t="shared" si="122"/>
        <v>4</v>
      </c>
      <c r="BB116" s="77">
        <f t="shared" si="122"/>
        <v>2.7</v>
      </c>
    </row>
    <row r="117" spans="1:54" ht="14.1" customHeight="1" x14ac:dyDescent="0.2">
      <c r="A117" s="67">
        <v>29</v>
      </c>
      <c r="B117" s="64">
        <v>2433</v>
      </c>
      <c r="C117" s="65">
        <v>600079643</v>
      </c>
      <c r="D117" s="64">
        <v>66113334</v>
      </c>
      <c r="E117" s="66" t="s">
        <v>609</v>
      </c>
      <c r="F117" s="67">
        <v>3111</v>
      </c>
      <c r="G117" s="66" t="s">
        <v>306</v>
      </c>
      <c r="H117" s="68" t="s">
        <v>276</v>
      </c>
      <c r="I117" s="463">
        <v>6932671</v>
      </c>
      <c r="J117" s="16">
        <v>5110364</v>
      </c>
      <c r="K117" s="16">
        <v>0</v>
      </c>
      <c r="L117" s="458">
        <v>1727303</v>
      </c>
      <c r="M117" s="458">
        <v>51104</v>
      </c>
      <c r="N117" s="16">
        <v>43900</v>
      </c>
      <c r="O117" s="13">
        <v>10.6271</v>
      </c>
      <c r="P117" s="13">
        <v>8.3871000000000002</v>
      </c>
      <c r="Q117" s="17">
        <v>2.2400000000000002</v>
      </c>
      <c r="R117" s="731">
        <f t="shared" si="77"/>
        <v>0</v>
      </c>
      <c r="S117" s="690">
        <v>0</v>
      </c>
      <c r="T117" s="690">
        <v>0</v>
      </c>
      <c r="U117" s="690">
        <v>0</v>
      </c>
      <c r="V117" s="690">
        <v>0</v>
      </c>
      <c r="W117" s="690">
        <f t="shared" si="78"/>
        <v>0</v>
      </c>
      <c r="X117" s="690">
        <v>0</v>
      </c>
      <c r="Y117" s="690">
        <v>0</v>
      </c>
      <c r="Z117" s="690">
        <v>0</v>
      </c>
      <c r="AA117" s="690">
        <f t="shared" si="79"/>
        <v>0</v>
      </c>
      <c r="AB117" s="690">
        <f t="shared" si="80"/>
        <v>0</v>
      </c>
      <c r="AC117" s="714">
        <f t="shared" si="81"/>
        <v>0</v>
      </c>
      <c r="AD117" s="714">
        <f t="shared" si="82"/>
        <v>0</v>
      </c>
      <c r="AE117" s="690">
        <v>0</v>
      </c>
      <c r="AF117" s="690">
        <v>0</v>
      </c>
      <c r="AG117" s="690">
        <f t="shared" si="83"/>
        <v>0</v>
      </c>
      <c r="AH117" s="690">
        <f t="shared" si="84"/>
        <v>0</v>
      </c>
      <c r="AI117" s="716">
        <v>0</v>
      </c>
      <c r="AJ117" s="713">
        <v>0</v>
      </c>
      <c r="AK117" s="713">
        <v>0</v>
      </c>
      <c r="AL117" s="713">
        <v>0</v>
      </c>
      <c r="AM117" s="713">
        <v>0</v>
      </c>
      <c r="AN117" s="713">
        <v>0</v>
      </c>
      <c r="AO117" s="713">
        <v>0</v>
      </c>
      <c r="AP117" s="713">
        <v>0</v>
      </c>
      <c r="AQ117" s="713">
        <f t="shared" si="85"/>
        <v>0</v>
      </c>
      <c r="AR117" s="713">
        <f t="shared" si="86"/>
        <v>0</v>
      </c>
      <c r="AS117" s="756">
        <f t="shared" si="87"/>
        <v>0</v>
      </c>
      <c r="AT117" s="471">
        <f>I117+AH117</f>
        <v>6932671</v>
      </c>
      <c r="AU117" s="461">
        <f>J117+W117</f>
        <v>5110364</v>
      </c>
      <c r="AV117" s="461">
        <f t="shared" ref="AV117:AV119" si="123">K117+AA117</f>
        <v>0</v>
      </c>
      <c r="AW117" s="461">
        <f t="shared" ref="AW117:AX119" si="124">L117+AC117</f>
        <v>1727303</v>
      </c>
      <c r="AX117" s="461">
        <f t="shared" si="124"/>
        <v>51104</v>
      </c>
      <c r="AY117" s="461">
        <f>N117+AG117</f>
        <v>43900</v>
      </c>
      <c r="AZ117" s="462">
        <f>O117+AS117</f>
        <v>10.6271</v>
      </c>
      <c r="BA117" s="462">
        <f t="shared" ref="BA117:BB119" si="125">P117+AQ117</f>
        <v>8.3871000000000002</v>
      </c>
      <c r="BB117" s="464">
        <f t="shared" si="125"/>
        <v>2.2400000000000002</v>
      </c>
    </row>
    <row r="118" spans="1:54" ht="14.1" customHeight="1" x14ac:dyDescent="0.2">
      <c r="A118" s="67">
        <v>29</v>
      </c>
      <c r="B118" s="64">
        <v>2433</v>
      </c>
      <c r="C118" s="65">
        <v>600079643</v>
      </c>
      <c r="D118" s="64">
        <v>66113334</v>
      </c>
      <c r="E118" s="66" t="s">
        <v>609</v>
      </c>
      <c r="F118" s="67">
        <v>3111</v>
      </c>
      <c r="G118" s="66" t="s">
        <v>307</v>
      </c>
      <c r="H118" s="68" t="s">
        <v>277</v>
      </c>
      <c r="I118" s="463">
        <v>913261</v>
      </c>
      <c r="J118" s="458">
        <v>677493</v>
      </c>
      <c r="K118" s="458">
        <v>0</v>
      </c>
      <c r="L118" s="458">
        <v>228993</v>
      </c>
      <c r="M118" s="458">
        <v>6775</v>
      </c>
      <c r="N118" s="458">
        <v>0</v>
      </c>
      <c r="O118" s="459">
        <v>2</v>
      </c>
      <c r="P118" s="460">
        <v>2</v>
      </c>
      <c r="Q118" s="624">
        <v>0</v>
      </c>
      <c r="R118" s="731">
        <f t="shared" si="77"/>
        <v>0</v>
      </c>
      <c r="S118" s="690">
        <v>-115483</v>
      </c>
      <c r="T118" s="690">
        <v>0</v>
      </c>
      <c r="U118" s="690">
        <v>0</v>
      </c>
      <c r="V118" s="690">
        <v>0</v>
      </c>
      <c r="W118" s="690">
        <f t="shared" si="78"/>
        <v>-115483</v>
      </c>
      <c r="X118" s="690">
        <v>0</v>
      </c>
      <c r="Y118" s="690">
        <v>0</v>
      </c>
      <c r="Z118" s="690">
        <v>0</v>
      </c>
      <c r="AA118" s="690">
        <f t="shared" si="79"/>
        <v>0</v>
      </c>
      <c r="AB118" s="690">
        <f t="shared" si="80"/>
        <v>-115483</v>
      </c>
      <c r="AC118" s="714">
        <f t="shared" si="81"/>
        <v>-39033</v>
      </c>
      <c r="AD118" s="714">
        <f t="shared" si="82"/>
        <v>-1155</v>
      </c>
      <c r="AE118" s="690">
        <v>0</v>
      </c>
      <c r="AF118" s="690">
        <v>0</v>
      </c>
      <c r="AG118" s="690">
        <f t="shared" si="83"/>
        <v>0</v>
      </c>
      <c r="AH118" s="690">
        <f t="shared" si="84"/>
        <v>-155671</v>
      </c>
      <c r="AI118" s="716">
        <v>0</v>
      </c>
      <c r="AJ118" s="713">
        <v>0</v>
      </c>
      <c r="AK118" s="713">
        <v>-0.34</v>
      </c>
      <c r="AL118" s="713">
        <v>0</v>
      </c>
      <c r="AM118" s="713">
        <v>0</v>
      </c>
      <c r="AN118" s="713">
        <v>0</v>
      </c>
      <c r="AO118" s="713">
        <v>0</v>
      </c>
      <c r="AP118" s="713">
        <v>0</v>
      </c>
      <c r="AQ118" s="713">
        <f t="shared" si="85"/>
        <v>-0.34</v>
      </c>
      <c r="AR118" s="713">
        <f t="shared" si="86"/>
        <v>0</v>
      </c>
      <c r="AS118" s="756">
        <f t="shared" si="87"/>
        <v>-0.34</v>
      </c>
      <c r="AT118" s="471">
        <f>I118+AH118</f>
        <v>757590</v>
      </c>
      <c r="AU118" s="461">
        <f>J118+W118</f>
        <v>562010</v>
      </c>
      <c r="AV118" s="461">
        <f t="shared" si="123"/>
        <v>0</v>
      </c>
      <c r="AW118" s="461">
        <f t="shared" si="124"/>
        <v>189960</v>
      </c>
      <c r="AX118" s="461">
        <f t="shared" si="124"/>
        <v>5620</v>
      </c>
      <c r="AY118" s="461">
        <f>N118+AG118</f>
        <v>0</v>
      </c>
      <c r="AZ118" s="462">
        <f>O118+AS118</f>
        <v>1.66</v>
      </c>
      <c r="BA118" s="462">
        <f t="shared" si="125"/>
        <v>1.66</v>
      </c>
      <c r="BB118" s="464">
        <f t="shared" si="125"/>
        <v>0</v>
      </c>
    </row>
    <row r="119" spans="1:54" ht="14.1" customHeight="1" x14ac:dyDescent="0.2">
      <c r="A119" s="67">
        <v>29</v>
      </c>
      <c r="B119" s="64">
        <v>2433</v>
      </c>
      <c r="C119" s="65">
        <v>600079643</v>
      </c>
      <c r="D119" s="64">
        <v>66113334</v>
      </c>
      <c r="E119" s="66" t="s">
        <v>609</v>
      </c>
      <c r="F119" s="67">
        <v>3141</v>
      </c>
      <c r="G119" s="66" t="s">
        <v>310</v>
      </c>
      <c r="H119" s="68" t="s">
        <v>277</v>
      </c>
      <c r="I119" s="463">
        <v>869779</v>
      </c>
      <c r="J119" s="668">
        <v>642266</v>
      </c>
      <c r="K119" s="668">
        <v>0</v>
      </c>
      <c r="L119" s="458">
        <v>217086</v>
      </c>
      <c r="M119" s="458">
        <v>6423</v>
      </c>
      <c r="N119" s="668">
        <v>4004</v>
      </c>
      <c r="O119" s="459">
        <v>2.06</v>
      </c>
      <c r="P119" s="460">
        <v>0</v>
      </c>
      <c r="Q119" s="624">
        <v>2.06</v>
      </c>
      <c r="R119" s="731">
        <f t="shared" si="77"/>
        <v>0</v>
      </c>
      <c r="S119" s="690">
        <v>0</v>
      </c>
      <c r="T119" s="690">
        <v>0</v>
      </c>
      <c r="U119" s="690">
        <v>0</v>
      </c>
      <c r="V119" s="690">
        <v>0</v>
      </c>
      <c r="W119" s="690">
        <f t="shared" si="78"/>
        <v>0</v>
      </c>
      <c r="X119" s="690">
        <v>0</v>
      </c>
      <c r="Y119" s="690">
        <v>0</v>
      </c>
      <c r="Z119" s="690">
        <v>0</v>
      </c>
      <c r="AA119" s="690">
        <f t="shared" si="79"/>
        <v>0</v>
      </c>
      <c r="AB119" s="690">
        <f t="shared" si="80"/>
        <v>0</v>
      </c>
      <c r="AC119" s="714">
        <f t="shared" si="81"/>
        <v>0</v>
      </c>
      <c r="AD119" s="714">
        <f t="shared" si="82"/>
        <v>0</v>
      </c>
      <c r="AE119" s="690">
        <v>0</v>
      </c>
      <c r="AF119" s="690">
        <v>0</v>
      </c>
      <c r="AG119" s="690">
        <f t="shared" si="83"/>
        <v>0</v>
      </c>
      <c r="AH119" s="690">
        <f t="shared" si="84"/>
        <v>0</v>
      </c>
      <c r="AI119" s="716">
        <v>0</v>
      </c>
      <c r="AJ119" s="713">
        <v>0</v>
      </c>
      <c r="AK119" s="713">
        <v>0</v>
      </c>
      <c r="AL119" s="713">
        <v>0</v>
      </c>
      <c r="AM119" s="713">
        <v>0</v>
      </c>
      <c r="AN119" s="713">
        <v>0</v>
      </c>
      <c r="AO119" s="713">
        <v>0</v>
      </c>
      <c r="AP119" s="713">
        <v>0</v>
      </c>
      <c r="AQ119" s="713">
        <f t="shared" si="85"/>
        <v>0</v>
      </c>
      <c r="AR119" s="713">
        <f t="shared" si="86"/>
        <v>0</v>
      </c>
      <c r="AS119" s="756">
        <f t="shared" si="87"/>
        <v>0</v>
      </c>
      <c r="AT119" s="471">
        <f>I119+AH119</f>
        <v>869779</v>
      </c>
      <c r="AU119" s="461">
        <f>J119+W119</f>
        <v>642266</v>
      </c>
      <c r="AV119" s="461">
        <f t="shared" si="123"/>
        <v>0</v>
      </c>
      <c r="AW119" s="461">
        <f t="shared" si="124"/>
        <v>217086</v>
      </c>
      <c r="AX119" s="461">
        <f t="shared" si="124"/>
        <v>6423</v>
      </c>
      <c r="AY119" s="461">
        <f>N119+AG119</f>
        <v>4004</v>
      </c>
      <c r="AZ119" s="462">
        <f>O119+AS119</f>
        <v>2.06</v>
      </c>
      <c r="BA119" s="462">
        <f t="shared" si="125"/>
        <v>0</v>
      </c>
      <c r="BB119" s="464">
        <f t="shared" si="125"/>
        <v>2.06</v>
      </c>
    </row>
    <row r="120" spans="1:54" ht="14.1" customHeight="1" x14ac:dyDescent="0.2">
      <c r="A120" s="73">
        <v>29</v>
      </c>
      <c r="B120" s="70">
        <v>2433</v>
      </c>
      <c r="C120" s="71">
        <v>600079643</v>
      </c>
      <c r="D120" s="70">
        <v>66113334</v>
      </c>
      <c r="E120" s="72" t="s">
        <v>610</v>
      </c>
      <c r="F120" s="73"/>
      <c r="G120" s="72"/>
      <c r="H120" s="74"/>
      <c r="I120" s="647">
        <v>8715711</v>
      </c>
      <c r="J120" s="75">
        <v>6430123</v>
      </c>
      <c r="K120" s="75">
        <v>0</v>
      </c>
      <c r="L120" s="75">
        <v>2173382</v>
      </c>
      <c r="M120" s="75">
        <v>64302</v>
      </c>
      <c r="N120" s="75">
        <v>47904</v>
      </c>
      <c r="O120" s="76">
        <v>14.687100000000001</v>
      </c>
      <c r="P120" s="76">
        <v>10.3871</v>
      </c>
      <c r="Q120" s="77">
        <v>4.3000000000000007</v>
      </c>
      <c r="R120" s="664">
        <f t="shared" ref="R120:BB120" si="126">SUM(R117:R119)</f>
        <v>0</v>
      </c>
      <c r="S120" s="664">
        <f t="shared" si="126"/>
        <v>-115483</v>
      </c>
      <c r="T120" s="664">
        <f t="shared" si="126"/>
        <v>0</v>
      </c>
      <c r="U120" s="664">
        <f t="shared" si="126"/>
        <v>0</v>
      </c>
      <c r="V120" s="664">
        <f t="shared" si="126"/>
        <v>0</v>
      </c>
      <c r="W120" s="664">
        <f t="shared" si="126"/>
        <v>-115483</v>
      </c>
      <c r="X120" s="664">
        <f t="shared" si="126"/>
        <v>0</v>
      </c>
      <c r="Y120" s="664">
        <f t="shared" si="126"/>
        <v>0</v>
      </c>
      <c r="Z120" s="664">
        <f t="shared" si="126"/>
        <v>0</v>
      </c>
      <c r="AA120" s="664">
        <f t="shared" si="126"/>
        <v>0</v>
      </c>
      <c r="AB120" s="664">
        <f t="shared" si="126"/>
        <v>-115483</v>
      </c>
      <c r="AC120" s="664">
        <f t="shared" si="126"/>
        <v>-39033</v>
      </c>
      <c r="AD120" s="664">
        <f t="shared" si="126"/>
        <v>-1155</v>
      </c>
      <c r="AE120" s="664">
        <f t="shared" si="126"/>
        <v>0</v>
      </c>
      <c r="AF120" s="664">
        <f t="shared" si="126"/>
        <v>0</v>
      </c>
      <c r="AG120" s="664">
        <f t="shared" si="126"/>
        <v>0</v>
      </c>
      <c r="AH120" s="664">
        <f t="shared" si="126"/>
        <v>-155671</v>
      </c>
      <c r="AI120" s="732">
        <f t="shared" si="126"/>
        <v>0</v>
      </c>
      <c r="AJ120" s="732">
        <f t="shared" si="126"/>
        <v>0</v>
      </c>
      <c r="AK120" s="732">
        <f t="shared" si="126"/>
        <v>-0.34</v>
      </c>
      <c r="AL120" s="732">
        <f t="shared" si="126"/>
        <v>0</v>
      </c>
      <c r="AM120" s="732">
        <f t="shared" si="126"/>
        <v>0</v>
      </c>
      <c r="AN120" s="732">
        <f t="shared" si="126"/>
        <v>0</v>
      </c>
      <c r="AO120" s="732">
        <f t="shared" si="126"/>
        <v>0</v>
      </c>
      <c r="AP120" s="732">
        <f t="shared" si="126"/>
        <v>0</v>
      </c>
      <c r="AQ120" s="732">
        <f t="shared" si="126"/>
        <v>-0.34</v>
      </c>
      <c r="AR120" s="732">
        <f t="shared" si="126"/>
        <v>0</v>
      </c>
      <c r="AS120" s="759">
        <f t="shared" si="126"/>
        <v>-0.34</v>
      </c>
      <c r="AT120" s="647">
        <f t="shared" si="126"/>
        <v>8560040</v>
      </c>
      <c r="AU120" s="75">
        <f t="shared" si="126"/>
        <v>6314640</v>
      </c>
      <c r="AV120" s="75">
        <f t="shared" si="126"/>
        <v>0</v>
      </c>
      <c r="AW120" s="75">
        <f t="shared" si="126"/>
        <v>2134349</v>
      </c>
      <c r="AX120" s="75">
        <f t="shared" si="126"/>
        <v>63147</v>
      </c>
      <c r="AY120" s="75">
        <f t="shared" si="126"/>
        <v>47904</v>
      </c>
      <c r="AZ120" s="76">
        <f t="shared" si="126"/>
        <v>14.347100000000001</v>
      </c>
      <c r="BA120" s="76">
        <f t="shared" si="126"/>
        <v>10.0471</v>
      </c>
      <c r="BB120" s="77">
        <f t="shared" si="126"/>
        <v>4.3000000000000007</v>
      </c>
    </row>
    <row r="121" spans="1:54" ht="14.1" customHeight="1" x14ac:dyDescent="0.2">
      <c r="A121" s="67">
        <v>30</v>
      </c>
      <c r="B121" s="64">
        <v>2435</v>
      </c>
      <c r="C121" s="65">
        <v>600079341</v>
      </c>
      <c r="D121" s="64">
        <v>72743069</v>
      </c>
      <c r="E121" s="66" t="s">
        <v>611</v>
      </c>
      <c r="F121" s="67">
        <v>3111</v>
      </c>
      <c r="G121" s="66" t="s">
        <v>306</v>
      </c>
      <c r="H121" s="68" t="s">
        <v>276</v>
      </c>
      <c r="I121" s="463">
        <v>7212356</v>
      </c>
      <c r="J121" s="16">
        <v>5311727</v>
      </c>
      <c r="K121" s="16">
        <v>12712</v>
      </c>
      <c r="L121" s="458">
        <v>1799660</v>
      </c>
      <c r="M121" s="458">
        <v>53117</v>
      </c>
      <c r="N121" s="16">
        <v>35140</v>
      </c>
      <c r="O121" s="13">
        <v>10.677999999999999</v>
      </c>
      <c r="P121" s="13">
        <v>8.2579999999999991</v>
      </c>
      <c r="Q121" s="17">
        <v>2.42</v>
      </c>
      <c r="R121" s="731">
        <f t="shared" si="77"/>
        <v>0</v>
      </c>
      <c r="S121" s="690">
        <v>0</v>
      </c>
      <c r="T121" s="690">
        <v>0</v>
      </c>
      <c r="U121" s="690">
        <v>0</v>
      </c>
      <c r="V121" s="690">
        <v>0</v>
      </c>
      <c r="W121" s="690">
        <f t="shared" si="78"/>
        <v>0</v>
      </c>
      <c r="X121" s="690">
        <v>0</v>
      </c>
      <c r="Y121" s="690">
        <v>0</v>
      </c>
      <c r="Z121" s="690">
        <v>0</v>
      </c>
      <c r="AA121" s="690">
        <f t="shared" si="79"/>
        <v>0</v>
      </c>
      <c r="AB121" s="690">
        <f t="shared" si="80"/>
        <v>0</v>
      </c>
      <c r="AC121" s="714">
        <f t="shared" si="81"/>
        <v>0</v>
      </c>
      <c r="AD121" s="714">
        <f t="shared" si="82"/>
        <v>0</v>
      </c>
      <c r="AE121" s="690">
        <v>0</v>
      </c>
      <c r="AF121" s="690">
        <v>0</v>
      </c>
      <c r="AG121" s="690">
        <f t="shared" si="83"/>
        <v>0</v>
      </c>
      <c r="AH121" s="690">
        <f t="shared" si="84"/>
        <v>0</v>
      </c>
      <c r="AI121" s="716">
        <v>0</v>
      </c>
      <c r="AJ121" s="713">
        <v>0</v>
      </c>
      <c r="AK121" s="713">
        <v>0</v>
      </c>
      <c r="AL121" s="713">
        <v>0</v>
      </c>
      <c r="AM121" s="713">
        <v>0</v>
      </c>
      <c r="AN121" s="713">
        <v>0</v>
      </c>
      <c r="AO121" s="713">
        <v>0</v>
      </c>
      <c r="AP121" s="713">
        <v>0</v>
      </c>
      <c r="AQ121" s="713">
        <f t="shared" si="85"/>
        <v>0</v>
      </c>
      <c r="AR121" s="713">
        <f t="shared" si="86"/>
        <v>0</v>
      </c>
      <c r="AS121" s="756">
        <f t="shared" si="87"/>
        <v>0</v>
      </c>
      <c r="AT121" s="471">
        <f>I121+AH121</f>
        <v>7212356</v>
      </c>
      <c r="AU121" s="461">
        <f>J121+W121</f>
        <v>5311727</v>
      </c>
      <c r="AV121" s="461">
        <f t="shared" ref="AV121:AV124" si="127">K121+AA121</f>
        <v>12712</v>
      </c>
      <c r="AW121" s="461">
        <f t="shared" ref="AW121:AX124" si="128">L121+AC121</f>
        <v>1799660</v>
      </c>
      <c r="AX121" s="461">
        <f t="shared" si="128"/>
        <v>53117</v>
      </c>
      <c r="AY121" s="461">
        <f>N121+AG121</f>
        <v>35140</v>
      </c>
      <c r="AZ121" s="462">
        <f>O121+AS121</f>
        <v>10.677999999999999</v>
      </c>
      <c r="BA121" s="462">
        <f t="shared" ref="BA121:BB124" si="129">P121+AQ121</f>
        <v>8.2579999999999991</v>
      </c>
      <c r="BB121" s="464">
        <f t="shared" si="129"/>
        <v>2.42</v>
      </c>
    </row>
    <row r="122" spans="1:54" ht="14.1" customHeight="1" x14ac:dyDescent="0.2">
      <c r="A122" s="67">
        <v>30</v>
      </c>
      <c r="B122" s="64">
        <v>2435</v>
      </c>
      <c r="C122" s="65">
        <v>600079341</v>
      </c>
      <c r="D122" s="64">
        <v>72743069</v>
      </c>
      <c r="E122" s="66" t="s">
        <v>611</v>
      </c>
      <c r="F122" s="67">
        <v>3111</v>
      </c>
      <c r="G122" s="44" t="s">
        <v>308</v>
      </c>
      <c r="H122" s="68" t="s">
        <v>276</v>
      </c>
      <c r="I122" s="463">
        <v>449645</v>
      </c>
      <c r="J122" s="16">
        <v>333564</v>
      </c>
      <c r="K122" s="16">
        <v>0</v>
      </c>
      <c r="L122" s="458">
        <v>112745</v>
      </c>
      <c r="M122" s="458">
        <v>3336</v>
      </c>
      <c r="N122" s="16">
        <v>0</v>
      </c>
      <c r="O122" s="13">
        <v>1</v>
      </c>
      <c r="P122" s="13">
        <v>1</v>
      </c>
      <c r="Q122" s="17">
        <v>0</v>
      </c>
      <c r="R122" s="731">
        <f t="shared" si="77"/>
        <v>0</v>
      </c>
      <c r="S122" s="690">
        <v>0</v>
      </c>
      <c r="T122" s="690">
        <v>0</v>
      </c>
      <c r="U122" s="690">
        <v>0</v>
      </c>
      <c r="V122" s="690">
        <v>0</v>
      </c>
      <c r="W122" s="690">
        <f t="shared" si="78"/>
        <v>0</v>
      </c>
      <c r="X122" s="690">
        <v>0</v>
      </c>
      <c r="Y122" s="690">
        <v>0</v>
      </c>
      <c r="Z122" s="690">
        <v>0</v>
      </c>
      <c r="AA122" s="690">
        <f t="shared" si="79"/>
        <v>0</v>
      </c>
      <c r="AB122" s="690">
        <f t="shared" si="80"/>
        <v>0</v>
      </c>
      <c r="AC122" s="714">
        <f t="shared" si="81"/>
        <v>0</v>
      </c>
      <c r="AD122" s="714">
        <f t="shared" si="82"/>
        <v>0</v>
      </c>
      <c r="AE122" s="690">
        <v>0</v>
      </c>
      <c r="AF122" s="690">
        <v>0</v>
      </c>
      <c r="AG122" s="690">
        <f t="shared" si="83"/>
        <v>0</v>
      </c>
      <c r="AH122" s="690">
        <f t="shared" si="84"/>
        <v>0</v>
      </c>
      <c r="AI122" s="716">
        <v>0</v>
      </c>
      <c r="AJ122" s="713">
        <v>0</v>
      </c>
      <c r="AK122" s="713">
        <v>0</v>
      </c>
      <c r="AL122" s="713">
        <v>0</v>
      </c>
      <c r="AM122" s="713">
        <v>0</v>
      </c>
      <c r="AN122" s="713">
        <v>0</v>
      </c>
      <c r="AO122" s="713">
        <v>0</v>
      </c>
      <c r="AP122" s="713">
        <v>0</v>
      </c>
      <c r="AQ122" s="713">
        <f t="shared" si="85"/>
        <v>0</v>
      </c>
      <c r="AR122" s="713">
        <f t="shared" si="86"/>
        <v>0</v>
      </c>
      <c r="AS122" s="756">
        <f t="shared" si="87"/>
        <v>0</v>
      </c>
      <c r="AT122" s="471">
        <f>I122+AH122</f>
        <v>449645</v>
      </c>
      <c r="AU122" s="461">
        <f>J122+W122</f>
        <v>333564</v>
      </c>
      <c r="AV122" s="461">
        <f t="shared" si="127"/>
        <v>0</v>
      </c>
      <c r="AW122" s="461">
        <f t="shared" si="128"/>
        <v>112745</v>
      </c>
      <c r="AX122" s="461">
        <f t="shared" si="128"/>
        <v>3336</v>
      </c>
      <c r="AY122" s="461">
        <f>N122+AG122</f>
        <v>0</v>
      </c>
      <c r="AZ122" s="462">
        <f>O122+AS122</f>
        <v>1</v>
      </c>
      <c r="BA122" s="462">
        <f t="shared" si="129"/>
        <v>1</v>
      </c>
      <c r="BB122" s="464">
        <f t="shared" si="129"/>
        <v>0</v>
      </c>
    </row>
    <row r="123" spans="1:54" ht="14.1" customHeight="1" x14ac:dyDescent="0.2">
      <c r="A123" s="67">
        <v>30</v>
      </c>
      <c r="B123" s="64">
        <v>2435</v>
      </c>
      <c r="C123" s="65">
        <v>600079341</v>
      </c>
      <c r="D123" s="64">
        <v>72743069</v>
      </c>
      <c r="E123" s="66" t="s">
        <v>611</v>
      </c>
      <c r="F123" s="67">
        <v>3111</v>
      </c>
      <c r="G123" s="44" t="s">
        <v>307</v>
      </c>
      <c r="H123" s="68" t="s">
        <v>277</v>
      </c>
      <c r="I123" s="463">
        <v>467010</v>
      </c>
      <c r="J123" s="458">
        <v>346447</v>
      </c>
      <c r="K123" s="458">
        <v>0</v>
      </c>
      <c r="L123" s="458">
        <v>117099</v>
      </c>
      <c r="M123" s="458">
        <v>3464</v>
      </c>
      <c r="N123" s="458">
        <v>0</v>
      </c>
      <c r="O123" s="459">
        <v>1</v>
      </c>
      <c r="P123" s="460">
        <v>1</v>
      </c>
      <c r="Q123" s="624">
        <v>0</v>
      </c>
      <c r="R123" s="731">
        <f t="shared" si="77"/>
        <v>0</v>
      </c>
      <c r="S123" s="690">
        <v>0</v>
      </c>
      <c r="T123" s="690">
        <v>0</v>
      </c>
      <c r="U123" s="690">
        <v>0</v>
      </c>
      <c r="V123" s="690">
        <v>0</v>
      </c>
      <c r="W123" s="690">
        <f t="shared" si="78"/>
        <v>0</v>
      </c>
      <c r="X123" s="690">
        <v>0</v>
      </c>
      <c r="Y123" s="690">
        <v>0</v>
      </c>
      <c r="Z123" s="690">
        <v>0</v>
      </c>
      <c r="AA123" s="690">
        <f t="shared" si="79"/>
        <v>0</v>
      </c>
      <c r="AB123" s="690">
        <f t="shared" si="80"/>
        <v>0</v>
      </c>
      <c r="AC123" s="714">
        <f t="shared" si="81"/>
        <v>0</v>
      </c>
      <c r="AD123" s="714">
        <f t="shared" si="82"/>
        <v>0</v>
      </c>
      <c r="AE123" s="690">
        <v>0</v>
      </c>
      <c r="AF123" s="690">
        <v>0</v>
      </c>
      <c r="AG123" s="690">
        <f t="shared" si="83"/>
        <v>0</v>
      </c>
      <c r="AH123" s="690">
        <f t="shared" si="84"/>
        <v>0</v>
      </c>
      <c r="AI123" s="716">
        <v>0</v>
      </c>
      <c r="AJ123" s="713">
        <v>0</v>
      </c>
      <c r="AK123" s="713">
        <v>0</v>
      </c>
      <c r="AL123" s="713">
        <v>0</v>
      </c>
      <c r="AM123" s="713">
        <v>0</v>
      </c>
      <c r="AN123" s="713">
        <v>0</v>
      </c>
      <c r="AO123" s="713">
        <v>0</v>
      </c>
      <c r="AP123" s="713">
        <v>0</v>
      </c>
      <c r="AQ123" s="713">
        <f t="shared" si="85"/>
        <v>0</v>
      </c>
      <c r="AR123" s="713">
        <f t="shared" si="86"/>
        <v>0</v>
      </c>
      <c r="AS123" s="756">
        <f t="shared" si="87"/>
        <v>0</v>
      </c>
      <c r="AT123" s="471">
        <f>I123+AH123</f>
        <v>467010</v>
      </c>
      <c r="AU123" s="461">
        <f>J123+W123</f>
        <v>346447</v>
      </c>
      <c r="AV123" s="461">
        <f t="shared" si="127"/>
        <v>0</v>
      </c>
      <c r="AW123" s="461">
        <f t="shared" si="128"/>
        <v>117099</v>
      </c>
      <c r="AX123" s="461">
        <f t="shared" si="128"/>
        <v>3464</v>
      </c>
      <c r="AY123" s="461">
        <f>N123+AG123</f>
        <v>0</v>
      </c>
      <c r="AZ123" s="462">
        <f>O123+AS123</f>
        <v>1</v>
      </c>
      <c r="BA123" s="462">
        <f t="shared" si="129"/>
        <v>1</v>
      </c>
      <c r="BB123" s="464">
        <f t="shared" si="129"/>
        <v>0</v>
      </c>
    </row>
    <row r="124" spans="1:54" ht="14.1" customHeight="1" x14ac:dyDescent="0.2">
      <c r="A124" s="67">
        <v>30</v>
      </c>
      <c r="B124" s="64">
        <v>2435</v>
      </c>
      <c r="C124" s="65">
        <v>600079341</v>
      </c>
      <c r="D124" s="64">
        <v>72743069</v>
      </c>
      <c r="E124" s="66" t="s">
        <v>611</v>
      </c>
      <c r="F124" s="67">
        <v>3141</v>
      </c>
      <c r="G124" s="66" t="s">
        <v>310</v>
      </c>
      <c r="H124" s="68" t="s">
        <v>277</v>
      </c>
      <c r="I124" s="463">
        <v>877465</v>
      </c>
      <c r="J124" s="668">
        <v>647930</v>
      </c>
      <c r="K124" s="668">
        <v>0</v>
      </c>
      <c r="L124" s="458">
        <v>219000</v>
      </c>
      <c r="M124" s="458">
        <v>6479</v>
      </c>
      <c r="N124" s="668">
        <v>4056</v>
      </c>
      <c r="O124" s="459">
        <v>2.08</v>
      </c>
      <c r="P124" s="460">
        <v>0</v>
      </c>
      <c r="Q124" s="624">
        <v>2.08</v>
      </c>
      <c r="R124" s="731">
        <f t="shared" si="77"/>
        <v>0</v>
      </c>
      <c r="S124" s="690">
        <v>0</v>
      </c>
      <c r="T124" s="690">
        <v>0</v>
      </c>
      <c r="U124" s="690">
        <v>0</v>
      </c>
      <c r="V124" s="690">
        <v>0</v>
      </c>
      <c r="W124" s="690">
        <f t="shared" si="78"/>
        <v>0</v>
      </c>
      <c r="X124" s="690">
        <v>0</v>
      </c>
      <c r="Y124" s="690">
        <v>0</v>
      </c>
      <c r="Z124" s="690">
        <v>0</v>
      </c>
      <c r="AA124" s="690">
        <f t="shared" si="79"/>
        <v>0</v>
      </c>
      <c r="AB124" s="690">
        <f t="shared" si="80"/>
        <v>0</v>
      </c>
      <c r="AC124" s="714">
        <f t="shared" si="81"/>
        <v>0</v>
      </c>
      <c r="AD124" s="714">
        <f t="shared" si="82"/>
        <v>0</v>
      </c>
      <c r="AE124" s="690">
        <v>0</v>
      </c>
      <c r="AF124" s="690">
        <v>0</v>
      </c>
      <c r="AG124" s="690">
        <f t="shared" si="83"/>
        <v>0</v>
      </c>
      <c r="AH124" s="690">
        <f t="shared" si="84"/>
        <v>0</v>
      </c>
      <c r="AI124" s="716">
        <v>0</v>
      </c>
      <c r="AJ124" s="713">
        <v>0</v>
      </c>
      <c r="AK124" s="713">
        <v>0</v>
      </c>
      <c r="AL124" s="713">
        <v>0</v>
      </c>
      <c r="AM124" s="713">
        <v>0</v>
      </c>
      <c r="AN124" s="713">
        <v>0</v>
      </c>
      <c r="AO124" s="713">
        <v>0</v>
      </c>
      <c r="AP124" s="713">
        <v>0</v>
      </c>
      <c r="AQ124" s="713">
        <f t="shared" si="85"/>
        <v>0</v>
      </c>
      <c r="AR124" s="713">
        <f t="shared" si="86"/>
        <v>0</v>
      </c>
      <c r="AS124" s="756">
        <f t="shared" si="87"/>
        <v>0</v>
      </c>
      <c r="AT124" s="471">
        <f>I124+AH124</f>
        <v>877465</v>
      </c>
      <c r="AU124" s="461">
        <f>J124+W124</f>
        <v>647930</v>
      </c>
      <c r="AV124" s="461">
        <f t="shared" si="127"/>
        <v>0</v>
      </c>
      <c r="AW124" s="461">
        <f t="shared" si="128"/>
        <v>219000</v>
      </c>
      <c r="AX124" s="461">
        <f t="shared" si="128"/>
        <v>6479</v>
      </c>
      <c r="AY124" s="461">
        <f>N124+AG124</f>
        <v>4056</v>
      </c>
      <c r="AZ124" s="462">
        <f>O124+AS124</f>
        <v>2.08</v>
      </c>
      <c r="BA124" s="462">
        <f t="shared" si="129"/>
        <v>0</v>
      </c>
      <c r="BB124" s="464">
        <f t="shared" si="129"/>
        <v>2.08</v>
      </c>
    </row>
    <row r="125" spans="1:54" ht="14.1" customHeight="1" x14ac:dyDescent="0.2">
      <c r="A125" s="73">
        <v>30</v>
      </c>
      <c r="B125" s="70">
        <v>2435</v>
      </c>
      <c r="C125" s="71">
        <v>600079341</v>
      </c>
      <c r="D125" s="70">
        <v>72743069</v>
      </c>
      <c r="E125" s="72" t="s">
        <v>612</v>
      </c>
      <c r="F125" s="73"/>
      <c r="G125" s="72"/>
      <c r="H125" s="74"/>
      <c r="I125" s="647">
        <v>9006476</v>
      </c>
      <c r="J125" s="75">
        <v>6639668</v>
      </c>
      <c r="K125" s="75">
        <v>12712</v>
      </c>
      <c r="L125" s="75">
        <v>2248504</v>
      </c>
      <c r="M125" s="75">
        <v>66396</v>
      </c>
      <c r="N125" s="75">
        <v>39196</v>
      </c>
      <c r="O125" s="76">
        <v>14.757999999999999</v>
      </c>
      <c r="P125" s="76">
        <v>10.257999999999999</v>
      </c>
      <c r="Q125" s="77">
        <v>4.5</v>
      </c>
      <c r="R125" s="664">
        <f t="shared" ref="R125:BB125" si="130">SUM(R121:R124)</f>
        <v>0</v>
      </c>
      <c r="S125" s="664">
        <f t="shared" si="130"/>
        <v>0</v>
      </c>
      <c r="T125" s="664">
        <f t="shared" si="130"/>
        <v>0</v>
      </c>
      <c r="U125" s="664">
        <f t="shared" si="130"/>
        <v>0</v>
      </c>
      <c r="V125" s="664">
        <f t="shared" si="130"/>
        <v>0</v>
      </c>
      <c r="W125" s="664">
        <f t="shared" si="130"/>
        <v>0</v>
      </c>
      <c r="X125" s="664">
        <f t="shared" si="130"/>
        <v>0</v>
      </c>
      <c r="Y125" s="664">
        <f t="shared" si="130"/>
        <v>0</v>
      </c>
      <c r="Z125" s="664">
        <f t="shared" si="130"/>
        <v>0</v>
      </c>
      <c r="AA125" s="664">
        <f t="shared" si="130"/>
        <v>0</v>
      </c>
      <c r="AB125" s="664">
        <f t="shared" si="130"/>
        <v>0</v>
      </c>
      <c r="AC125" s="664">
        <f t="shared" si="130"/>
        <v>0</v>
      </c>
      <c r="AD125" s="664">
        <f t="shared" si="130"/>
        <v>0</v>
      </c>
      <c r="AE125" s="664">
        <f t="shared" si="130"/>
        <v>0</v>
      </c>
      <c r="AF125" s="664">
        <f t="shared" si="130"/>
        <v>0</v>
      </c>
      <c r="AG125" s="664">
        <f t="shared" si="130"/>
        <v>0</v>
      </c>
      <c r="AH125" s="664">
        <f t="shared" si="130"/>
        <v>0</v>
      </c>
      <c r="AI125" s="732">
        <f t="shared" si="130"/>
        <v>0</v>
      </c>
      <c r="AJ125" s="732">
        <f t="shared" si="130"/>
        <v>0</v>
      </c>
      <c r="AK125" s="732">
        <f t="shared" si="130"/>
        <v>0</v>
      </c>
      <c r="AL125" s="732">
        <f t="shared" si="130"/>
        <v>0</v>
      </c>
      <c r="AM125" s="732">
        <f t="shared" si="130"/>
        <v>0</v>
      </c>
      <c r="AN125" s="732">
        <f t="shared" si="130"/>
        <v>0</v>
      </c>
      <c r="AO125" s="732">
        <f t="shared" si="130"/>
        <v>0</v>
      </c>
      <c r="AP125" s="732">
        <f t="shared" si="130"/>
        <v>0</v>
      </c>
      <c r="AQ125" s="732">
        <f t="shared" si="130"/>
        <v>0</v>
      </c>
      <c r="AR125" s="732">
        <f t="shared" si="130"/>
        <v>0</v>
      </c>
      <c r="AS125" s="759">
        <f t="shared" si="130"/>
        <v>0</v>
      </c>
      <c r="AT125" s="647">
        <f t="shared" si="130"/>
        <v>9006476</v>
      </c>
      <c r="AU125" s="75">
        <f t="shared" si="130"/>
        <v>6639668</v>
      </c>
      <c r="AV125" s="75">
        <f t="shared" si="130"/>
        <v>12712</v>
      </c>
      <c r="AW125" s="75">
        <f t="shared" si="130"/>
        <v>2248504</v>
      </c>
      <c r="AX125" s="75">
        <f t="shared" si="130"/>
        <v>66396</v>
      </c>
      <c r="AY125" s="75">
        <f t="shared" si="130"/>
        <v>39196</v>
      </c>
      <c r="AZ125" s="76">
        <f t="shared" si="130"/>
        <v>14.757999999999999</v>
      </c>
      <c r="BA125" s="76">
        <f t="shared" si="130"/>
        <v>10.257999999999999</v>
      </c>
      <c r="BB125" s="77">
        <f t="shared" si="130"/>
        <v>4.5</v>
      </c>
    </row>
    <row r="126" spans="1:54" ht="14.1" customHeight="1" x14ac:dyDescent="0.2">
      <c r="A126" s="67">
        <v>31</v>
      </c>
      <c r="B126" s="64">
        <v>2474</v>
      </c>
      <c r="C126" s="65">
        <v>600080307</v>
      </c>
      <c r="D126" s="64">
        <v>65635612</v>
      </c>
      <c r="E126" s="66" t="s">
        <v>613</v>
      </c>
      <c r="F126" s="67">
        <v>3111</v>
      </c>
      <c r="G126" s="66" t="s">
        <v>306</v>
      </c>
      <c r="H126" s="68" t="s">
        <v>276</v>
      </c>
      <c r="I126" s="463">
        <v>3352517</v>
      </c>
      <c r="J126" s="16">
        <v>2467722</v>
      </c>
      <c r="K126" s="16">
        <v>6000</v>
      </c>
      <c r="L126" s="458">
        <v>836118</v>
      </c>
      <c r="M126" s="458">
        <v>24677</v>
      </c>
      <c r="N126" s="16">
        <v>18000</v>
      </c>
      <c r="O126" s="13">
        <v>4.78</v>
      </c>
      <c r="P126" s="13">
        <v>4</v>
      </c>
      <c r="Q126" s="17">
        <v>0.78</v>
      </c>
      <c r="R126" s="731">
        <f t="shared" si="77"/>
        <v>6000</v>
      </c>
      <c r="S126" s="690">
        <v>0</v>
      </c>
      <c r="T126" s="690">
        <v>0</v>
      </c>
      <c r="U126" s="690">
        <v>0</v>
      </c>
      <c r="V126" s="690">
        <v>0</v>
      </c>
      <c r="W126" s="690">
        <f t="shared" si="78"/>
        <v>6000</v>
      </c>
      <c r="X126" s="690">
        <v>-6000</v>
      </c>
      <c r="Y126" s="690">
        <v>0</v>
      </c>
      <c r="Z126" s="690">
        <v>0</v>
      </c>
      <c r="AA126" s="690">
        <f t="shared" si="79"/>
        <v>-6000</v>
      </c>
      <c r="AB126" s="690">
        <f t="shared" si="80"/>
        <v>0</v>
      </c>
      <c r="AC126" s="714">
        <f t="shared" si="81"/>
        <v>0</v>
      </c>
      <c r="AD126" s="714">
        <f t="shared" si="82"/>
        <v>60</v>
      </c>
      <c r="AE126" s="690">
        <v>0</v>
      </c>
      <c r="AF126" s="690">
        <v>0</v>
      </c>
      <c r="AG126" s="690">
        <f t="shared" si="83"/>
        <v>0</v>
      </c>
      <c r="AH126" s="690">
        <f t="shared" si="84"/>
        <v>60</v>
      </c>
      <c r="AI126" s="716">
        <v>0</v>
      </c>
      <c r="AJ126" s="713">
        <v>0.02</v>
      </c>
      <c r="AK126" s="713">
        <v>0</v>
      </c>
      <c r="AL126" s="713">
        <v>0</v>
      </c>
      <c r="AM126" s="713">
        <v>0</v>
      </c>
      <c r="AN126" s="713">
        <v>0</v>
      </c>
      <c r="AO126" s="713">
        <v>0</v>
      </c>
      <c r="AP126" s="713">
        <v>0</v>
      </c>
      <c r="AQ126" s="713">
        <f t="shared" si="85"/>
        <v>0</v>
      </c>
      <c r="AR126" s="713">
        <f t="shared" si="86"/>
        <v>0.02</v>
      </c>
      <c r="AS126" s="756">
        <f t="shared" si="87"/>
        <v>0.02</v>
      </c>
      <c r="AT126" s="471">
        <f t="shared" ref="AT126:AT131" si="131">I126+AH126</f>
        <v>3352577</v>
      </c>
      <c r="AU126" s="461">
        <f t="shared" ref="AU126:AU131" si="132">J126+W126</f>
        <v>2473722</v>
      </c>
      <c r="AV126" s="461">
        <f t="shared" ref="AV126:AV131" si="133">K126+AA126</f>
        <v>0</v>
      </c>
      <c r="AW126" s="461">
        <f t="shared" ref="AW126:AX131" si="134">L126+AC126</f>
        <v>836118</v>
      </c>
      <c r="AX126" s="461">
        <f t="shared" si="134"/>
        <v>24737</v>
      </c>
      <c r="AY126" s="461">
        <f t="shared" ref="AY126:AY131" si="135">N126+AG126</f>
        <v>18000</v>
      </c>
      <c r="AZ126" s="462">
        <f t="shared" ref="AZ126:AZ131" si="136">O126+AS126</f>
        <v>4.8</v>
      </c>
      <c r="BA126" s="462">
        <f t="shared" ref="BA126:BB131" si="137">P126+AQ126</f>
        <v>4</v>
      </c>
      <c r="BB126" s="464">
        <f t="shared" si="137"/>
        <v>0.8</v>
      </c>
    </row>
    <row r="127" spans="1:54" ht="14.1" customHeight="1" x14ac:dyDescent="0.2">
      <c r="A127" s="67">
        <v>31</v>
      </c>
      <c r="B127" s="64">
        <v>2474</v>
      </c>
      <c r="C127" s="65">
        <v>600080307</v>
      </c>
      <c r="D127" s="64">
        <v>65635612</v>
      </c>
      <c r="E127" s="66" t="s">
        <v>613</v>
      </c>
      <c r="F127" s="67">
        <v>3113</v>
      </c>
      <c r="G127" s="66" t="s">
        <v>309</v>
      </c>
      <c r="H127" s="68" t="s">
        <v>276</v>
      </c>
      <c r="I127" s="463">
        <v>28881590</v>
      </c>
      <c r="J127" s="16">
        <v>20963283</v>
      </c>
      <c r="K127" s="16">
        <v>58000</v>
      </c>
      <c r="L127" s="458">
        <v>7105194</v>
      </c>
      <c r="M127" s="458">
        <v>209633</v>
      </c>
      <c r="N127" s="16">
        <v>545480</v>
      </c>
      <c r="O127" s="13">
        <v>35.191000000000003</v>
      </c>
      <c r="P127" s="13">
        <v>28.131</v>
      </c>
      <c r="Q127" s="17">
        <v>7.0600000000000005</v>
      </c>
      <c r="R127" s="731">
        <f t="shared" si="77"/>
        <v>-37000</v>
      </c>
      <c r="S127" s="690">
        <v>0</v>
      </c>
      <c r="T127" s="690">
        <v>-83043</v>
      </c>
      <c r="U127" s="690">
        <v>72423</v>
      </c>
      <c r="V127" s="690">
        <v>0</v>
      </c>
      <c r="W127" s="690">
        <f t="shared" si="78"/>
        <v>-47620</v>
      </c>
      <c r="X127" s="690">
        <v>37000</v>
      </c>
      <c r="Y127" s="690">
        <v>0</v>
      </c>
      <c r="Z127" s="690">
        <v>0</v>
      </c>
      <c r="AA127" s="690">
        <f t="shared" si="79"/>
        <v>37000</v>
      </c>
      <c r="AB127" s="690">
        <f t="shared" si="80"/>
        <v>-10620</v>
      </c>
      <c r="AC127" s="714">
        <f t="shared" si="81"/>
        <v>-3590</v>
      </c>
      <c r="AD127" s="714">
        <f t="shared" si="82"/>
        <v>-476</v>
      </c>
      <c r="AE127" s="690">
        <v>0</v>
      </c>
      <c r="AF127" s="690">
        <v>0</v>
      </c>
      <c r="AG127" s="690">
        <f t="shared" si="83"/>
        <v>0</v>
      </c>
      <c r="AH127" s="690">
        <f t="shared" si="84"/>
        <v>-14686</v>
      </c>
      <c r="AI127" s="716">
        <v>-0.03</v>
      </c>
      <c r="AJ127" s="713">
        <v>-0.05</v>
      </c>
      <c r="AK127" s="713">
        <v>0</v>
      </c>
      <c r="AL127" s="713">
        <v>-0.18</v>
      </c>
      <c r="AM127" s="713">
        <v>0</v>
      </c>
      <c r="AN127" s="713">
        <v>0.11</v>
      </c>
      <c r="AO127" s="713">
        <v>0</v>
      </c>
      <c r="AP127" s="713">
        <v>0</v>
      </c>
      <c r="AQ127" s="713">
        <f t="shared" si="85"/>
        <v>-9.9999999999999992E-2</v>
      </c>
      <c r="AR127" s="713">
        <f t="shared" si="86"/>
        <v>-0.05</v>
      </c>
      <c r="AS127" s="756">
        <f t="shared" si="87"/>
        <v>-0.15</v>
      </c>
      <c r="AT127" s="471">
        <f t="shared" si="131"/>
        <v>28866904</v>
      </c>
      <c r="AU127" s="461">
        <f t="shared" si="132"/>
        <v>20915663</v>
      </c>
      <c r="AV127" s="461">
        <f t="shared" si="133"/>
        <v>95000</v>
      </c>
      <c r="AW127" s="461">
        <f t="shared" si="134"/>
        <v>7101604</v>
      </c>
      <c r="AX127" s="461">
        <f t="shared" si="134"/>
        <v>209157</v>
      </c>
      <c r="AY127" s="461">
        <f t="shared" si="135"/>
        <v>545480</v>
      </c>
      <c r="AZ127" s="462">
        <f t="shared" si="136"/>
        <v>35.041000000000004</v>
      </c>
      <c r="BA127" s="462">
        <f t="shared" si="137"/>
        <v>28.030999999999999</v>
      </c>
      <c r="BB127" s="464">
        <f t="shared" si="137"/>
        <v>7.0100000000000007</v>
      </c>
    </row>
    <row r="128" spans="1:54" ht="14.1" customHeight="1" x14ac:dyDescent="0.2">
      <c r="A128" s="67">
        <v>31</v>
      </c>
      <c r="B128" s="64">
        <v>2474</v>
      </c>
      <c r="C128" s="65">
        <v>600080307</v>
      </c>
      <c r="D128" s="64">
        <v>65635612</v>
      </c>
      <c r="E128" s="66" t="s">
        <v>613</v>
      </c>
      <c r="F128" s="67">
        <v>3113</v>
      </c>
      <c r="G128" s="78" t="s">
        <v>307</v>
      </c>
      <c r="H128" s="68" t="s">
        <v>277</v>
      </c>
      <c r="I128" s="463">
        <v>2024983</v>
      </c>
      <c r="J128" s="458">
        <v>1496464</v>
      </c>
      <c r="K128" s="458">
        <v>0</v>
      </c>
      <c r="L128" s="458">
        <v>505805</v>
      </c>
      <c r="M128" s="458">
        <v>14964</v>
      </c>
      <c r="N128" s="458">
        <v>7750</v>
      </c>
      <c r="O128" s="459">
        <v>4.32</v>
      </c>
      <c r="P128" s="460">
        <v>4.32</v>
      </c>
      <c r="Q128" s="624">
        <v>0</v>
      </c>
      <c r="R128" s="731">
        <f t="shared" si="77"/>
        <v>0</v>
      </c>
      <c r="S128" s="690">
        <v>-173223</v>
      </c>
      <c r="T128" s="690">
        <v>0</v>
      </c>
      <c r="U128" s="690">
        <v>0</v>
      </c>
      <c r="V128" s="690">
        <v>0</v>
      </c>
      <c r="W128" s="690">
        <f t="shared" si="78"/>
        <v>-173223</v>
      </c>
      <c r="X128" s="690">
        <v>0</v>
      </c>
      <c r="Y128" s="690">
        <v>0</v>
      </c>
      <c r="Z128" s="690">
        <v>0</v>
      </c>
      <c r="AA128" s="690">
        <f t="shared" si="79"/>
        <v>0</v>
      </c>
      <c r="AB128" s="690">
        <f t="shared" si="80"/>
        <v>-173223</v>
      </c>
      <c r="AC128" s="714">
        <f t="shared" si="81"/>
        <v>-58549</v>
      </c>
      <c r="AD128" s="714">
        <f t="shared" si="82"/>
        <v>-1732</v>
      </c>
      <c r="AE128" s="690">
        <v>0</v>
      </c>
      <c r="AF128" s="690">
        <v>0</v>
      </c>
      <c r="AG128" s="690">
        <f t="shared" si="83"/>
        <v>0</v>
      </c>
      <c r="AH128" s="690">
        <f t="shared" si="84"/>
        <v>-233504</v>
      </c>
      <c r="AI128" s="716">
        <v>0</v>
      </c>
      <c r="AJ128" s="713">
        <v>0</v>
      </c>
      <c r="AK128" s="713">
        <v>-0.5</v>
      </c>
      <c r="AL128" s="713">
        <v>0</v>
      </c>
      <c r="AM128" s="713">
        <v>0</v>
      </c>
      <c r="AN128" s="713">
        <v>0</v>
      </c>
      <c r="AO128" s="713">
        <v>0</v>
      </c>
      <c r="AP128" s="713">
        <v>0</v>
      </c>
      <c r="AQ128" s="713">
        <f t="shared" si="85"/>
        <v>-0.5</v>
      </c>
      <c r="AR128" s="713">
        <f t="shared" si="86"/>
        <v>0</v>
      </c>
      <c r="AS128" s="756">
        <f t="shared" si="87"/>
        <v>-0.5</v>
      </c>
      <c r="AT128" s="471">
        <f t="shared" si="131"/>
        <v>1791479</v>
      </c>
      <c r="AU128" s="461">
        <f t="shared" si="132"/>
        <v>1323241</v>
      </c>
      <c r="AV128" s="461">
        <f t="shared" si="133"/>
        <v>0</v>
      </c>
      <c r="AW128" s="461">
        <f t="shared" si="134"/>
        <v>447256</v>
      </c>
      <c r="AX128" s="461">
        <f t="shared" si="134"/>
        <v>13232</v>
      </c>
      <c r="AY128" s="461">
        <f t="shared" si="135"/>
        <v>7750</v>
      </c>
      <c r="AZ128" s="462">
        <f t="shared" si="136"/>
        <v>3.8200000000000003</v>
      </c>
      <c r="BA128" s="462">
        <f t="shared" si="137"/>
        <v>3.8200000000000003</v>
      </c>
      <c r="BB128" s="464">
        <f t="shared" si="137"/>
        <v>0</v>
      </c>
    </row>
    <row r="129" spans="1:54" ht="14.1" customHeight="1" x14ac:dyDescent="0.2">
      <c r="A129" s="67">
        <v>31</v>
      </c>
      <c r="B129" s="64">
        <v>2474</v>
      </c>
      <c r="C129" s="65">
        <v>600080307</v>
      </c>
      <c r="D129" s="64">
        <v>65635612</v>
      </c>
      <c r="E129" s="66" t="s">
        <v>613</v>
      </c>
      <c r="F129" s="67">
        <v>3141</v>
      </c>
      <c r="G129" s="66" t="s">
        <v>310</v>
      </c>
      <c r="H129" s="68" t="s">
        <v>277</v>
      </c>
      <c r="I129" s="463">
        <v>242200</v>
      </c>
      <c r="J129" s="668">
        <v>178539</v>
      </c>
      <c r="K129" s="668">
        <v>0</v>
      </c>
      <c r="L129" s="458">
        <v>60346</v>
      </c>
      <c r="M129" s="458">
        <v>1785</v>
      </c>
      <c r="N129" s="668">
        <v>1530</v>
      </c>
      <c r="O129" s="459">
        <v>0.56999999999999995</v>
      </c>
      <c r="P129" s="460">
        <v>0</v>
      </c>
      <c r="Q129" s="624">
        <v>0.56999999999999995</v>
      </c>
      <c r="R129" s="731">
        <f t="shared" si="77"/>
        <v>0</v>
      </c>
      <c r="S129" s="690">
        <v>0</v>
      </c>
      <c r="T129" s="690">
        <v>0</v>
      </c>
      <c r="U129" s="690">
        <v>0</v>
      </c>
      <c r="V129" s="690">
        <v>0</v>
      </c>
      <c r="W129" s="690">
        <f t="shared" si="78"/>
        <v>0</v>
      </c>
      <c r="X129" s="690">
        <v>0</v>
      </c>
      <c r="Y129" s="690">
        <v>0</v>
      </c>
      <c r="Z129" s="690">
        <v>0</v>
      </c>
      <c r="AA129" s="690">
        <f t="shared" si="79"/>
        <v>0</v>
      </c>
      <c r="AB129" s="690">
        <f t="shared" si="80"/>
        <v>0</v>
      </c>
      <c r="AC129" s="714">
        <f t="shared" si="81"/>
        <v>0</v>
      </c>
      <c r="AD129" s="714">
        <f t="shared" si="82"/>
        <v>0</v>
      </c>
      <c r="AE129" s="690">
        <v>0</v>
      </c>
      <c r="AF129" s="690">
        <v>0</v>
      </c>
      <c r="AG129" s="690">
        <f t="shared" si="83"/>
        <v>0</v>
      </c>
      <c r="AH129" s="690">
        <f t="shared" si="84"/>
        <v>0</v>
      </c>
      <c r="AI129" s="716">
        <v>0</v>
      </c>
      <c r="AJ129" s="713">
        <v>0</v>
      </c>
      <c r="AK129" s="713">
        <v>0</v>
      </c>
      <c r="AL129" s="713">
        <v>0</v>
      </c>
      <c r="AM129" s="713">
        <v>0</v>
      </c>
      <c r="AN129" s="713">
        <v>0</v>
      </c>
      <c r="AO129" s="713">
        <v>0</v>
      </c>
      <c r="AP129" s="713">
        <v>0</v>
      </c>
      <c r="AQ129" s="713">
        <f t="shared" si="85"/>
        <v>0</v>
      </c>
      <c r="AR129" s="713">
        <f t="shared" si="86"/>
        <v>0</v>
      </c>
      <c r="AS129" s="756">
        <f t="shared" si="87"/>
        <v>0</v>
      </c>
      <c r="AT129" s="471">
        <f t="shared" si="131"/>
        <v>242200</v>
      </c>
      <c r="AU129" s="461">
        <f t="shared" si="132"/>
        <v>178539</v>
      </c>
      <c r="AV129" s="461">
        <f t="shared" si="133"/>
        <v>0</v>
      </c>
      <c r="AW129" s="461">
        <f t="shared" si="134"/>
        <v>60346</v>
      </c>
      <c r="AX129" s="461">
        <f t="shared" si="134"/>
        <v>1785</v>
      </c>
      <c r="AY129" s="461">
        <f t="shared" si="135"/>
        <v>1530</v>
      </c>
      <c r="AZ129" s="462">
        <f t="shared" si="136"/>
        <v>0.56999999999999995</v>
      </c>
      <c r="BA129" s="462">
        <f t="shared" si="137"/>
        <v>0</v>
      </c>
      <c r="BB129" s="464">
        <f t="shared" si="137"/>
        <v>0.56999999999999995</v>
      </c>
    </row>
    <row r="130" spans="1:54" ht="14.1" customHeight="1" x14ac:dyDescent="0.2">
      <c r="A130" s="67">
        <v>31</v>
      </c>
      <c r="B130" s="64">
        <v>2474</v>
      </c>
      <c r="C130" s="65">
        <v>600080307</v>
      </c>
      <c r="D130" s="64">
        <v>65635612</v>
      </c>
      <c r="E130" s="66" t="s">
        <v>613</v>
      </c>
      <c r="F130" s="67">
        <v>3143</v>
      </c>
      <c r="G130" s="78" t="s">
        <v>614</v>
      </c>
      <c r="H130" s="68" t="s">
        <v>276</v>
      </c>
      <c r="I130" s="463">
        <v>2205649</v>
      </c>
      <c r="J130" s="16">
        <v>1633261</v>
      </c>
      <c r="K130" s="16">
        <v>3000</v>
      </c>
      <c r="L130" s="458">
        <v>553056</v>
      </c>
      <c r="M130" s="458">
        <v>16332</v>
      </c>
      <c r="N130" s="16">
        <v>0</v>
      </c>
      <c r="O130" s="459">
        <v>3.544</v>
      </c>
      <c r="P130" s="13">
        <v>3.544</v>
      </c>
      <c r="Q130" s="17">
        <v>0</v>
      </c>
      <c r="R130" s="731">
        <f t="shared" si="77"/>
        <v>3000</v>
      </c>
      <c r="S130" s="690">
        <v>0</v>
      </c>
      <c r="T130" s="690">
        <v>-69466</v>
      </c>
      <c r="U130" s="690">
        <v>0</v>
      </c>
      <c r="V130" s="690">
        <v>0</v>
      </c>
      <c r="W130" s="690">
        <f t="shared" si="78"/>
        <v>-66466</v>
      </c>
      <c r="X130" s="690">
        <v>-3000</v>
      </c>
      <c r="Y130" s="690">
        <v>0</v>
      </c>
      <c r="Z130" s="690">
        <v>0</v>
      </c>
      <c r="AA130" s="690">
        <f t="shared" si="79"/>
        <v>-3000</v>
      </c>
      <c r="AB130" s="690">
        <f t="shared" si="80"/>
        <v>-69466</v>
      </c>
      <c r="AC130" s="714">
        <f t="shared" si="81"/>
        <v>-23480</v>
      </c>
      <c r="AD130" s="714">
        <f t="shared" si="82"/>
        <v>-665</v>
      </c>
      <c r="AE130" s="690">
        <v>0</v>
      </c>
      <c r="AF130" s="690">
        <v>0</v>
      </c>
      <c r="AG130" s="690">
        <f t="shared" si="83"/>
        <v>0</v>
      </c>
      <c r="AH130" s="690">
        <f t="shared" si="84"/>
        <v>-93611</v>
      </c>
      <c r="AI130" s="716">
        <v>0.01</v>
      </c>
      <c r="AJ130" s="713">
        <v>0</v>
      </c>
      <c r="AK130" s="713">
        <v>0</v>
      </c>
      <c r="AL130" s="713">
        <v>-0.17</v>
      </c>
      <c r="AM130" s="713">
        <v>0</v>
      </c>
      <c r="AN130" s="713">
        <v>0</v>
      </c>
      <c r="AO130" s="713">
        <v>0</v>
      </c>
      <c r="AP130" s="713">
        <v>0</v>
      </c>
      <c r="AQ130" s="713">
        <f t="shared" si="85"/>
        <v>-0.16</v>
      </c>
      <c r="AR130" s="713">
        <f t="shared" si="86"/>
        <v>0</v>
      </c>
      <c r="AS130" s="756">
        <f t="shared" si="87"/>
        <v>-0.16</v>
      </c>
      <c r="AT130" s="471">
        <f t="shared" si="131"/>
        <v>2112038</v>
      </c>
      <c r="AU130" s="461">
        <f t="shared" si="132"/>
        <v>1566795</v>
      </c>
      <c r="AV130" s="461">
        <f t="shared" si="133"/>
        <v>0</v>
      </c>
      <c r="AW130" s="461">
        <f t="shared" si="134"/>
        <v>529576</v>
      </c>
      <c r="AX130" s="461">
        <f t="shared" si="134"/>
        <v>15667</v>
      </c>
      <c r="AY130" s="461">
        <f t="shared" si="135"/>
        <v>0</v>
      </c>
      <c r="AZ130" s="462">
        <f t="shared" si="136"/>
        <v>3.3839999999999999</v>
      </c>
      <c r="BA130" s="462">
        <f t="shared" si="137"/>
        <v>3.3839999999999999</v>
      </c>
      <c r="BB130" s="464">
        <f t="shared" si="137"/>
        <v>0</v>
      </c>
    </row>
    <row r="131" spans="1:54" ht="14.1" customHeight="1" x14ac:dyDescent="0.2">
      <c r="A131" s="67">
        <v>31</v>
      </c>
      <c r="B131" s="64">
        <v>2474</v>
      </c>
      <c r="C131" s="65">
        <v>600080307</v>
      </c>
      <c r="D131" s="64">
        <v>65635612</v>
      </c>
      <c r="E131" s="66" t="s">
        <v>613</v>
      </c>
      <c r="F131" s="67">
        <v>3143</v>
      </c>
      <c r="G131" s="78" t="s">
        <v>615</v>
      </c>
      <c r="H131" s="68" t="s">
        <v>277</v>
      </c>
      <c r="I131" s="463">
        <v>79898</v>
      </c>
      <c r="J131" s="646">
        <v>57088</v>
      </c>
      <c r="K131" s="646">
        <v>0</v>
      </c>
      <c r="L131" s="458">
        <v>19296</v>
      </c>
      <c r="M131" s="458">
        <v>571</v>
      </c>
      <c r="N131" s="646">
        <v>2943</v>
      </c>
      <c r="O131" s="459">
        <v>0.23</v>
      </c>
      <c r="P131" s="460">
        <v>0</v>
      </c>
      <c r="Q131" s="662">
        <v>0.23</v>
      </c>
      <c r="R131" s="731">
        <f t="shared" si="77"/>
        <v>0</v>
      </c>
      <c r="S131" s="690">
        <v>0</v>
      </c>
      <c r="T131" s="690">
        <v>0</v>
      </c>
      <c r="U131" s="690">
        <v>0</v>
      </c>
      <c r="V131" s="690">
        <v>0</v>
      </c>
      <c r="W131" s="690">
        <f t="shared" si="78"/>
        <v>0</v>
      </c>
      <c r="X131" s="690">
        <v>0</v>
      </c>
      <c r="Y131" s="690">
        <v>0</v>
      </c>
      <c r="Z131" s="690">
        <v>0</v>
      </c>
      <c r="AA131" s="690">
        <f t="shared" si="79"/>
        <v>0</v>
      </c>
      <c r="AB131" s="690">
        <f t="shared" si="80"/>
        <v>0</v>
      </c>
      <c r="AC131" s="714">
        <f t="shared" si="81"/>
        <v>0</v>
      </c>
      <c r="AD131" s="714">
        <f t="shared" si="82"/>
        <v>0</v>
      </c>
      <c r="AE131" s="690">
        <v>0</v>
      </c>
      <c r="AF131" s="690">
        <v>0</v>
      </c>
      <c r="AG131" s="690">
        <f t="shared" si="83"/>
        <v>0</v>
      </c>
      <c r="AH131" s="690">
        <f t="shared" si="84"/>
        <v>0</v>
      </c>
      <c r="AI131" s="716">
        <v>0</v>
      </c>
      <c r="AJ131" s="713">
        <v>0</v>
      </c>
      <c r="AK131" s="713">
        <v>0</v>
      </c>
      <c r="AL131" s="713">
        <v>0</v>
      </c>
      <c r="AM131" s="713">
        <v>0</v>
      </c>
      <c r="AN131" s="713">
        <v>0</v>
      </c>
      <c r="AO131" s="713">
        <v>0</v>
      </c>
      <c r="AP131" s="713">
        <v>0</v>
      </c>
      <c r="AQ131" s="713">
        <f t="shared" si="85"/>
        <v>0</v>
      </c>
      <c r="AR131" s="713">
        <f t="shared" si="86"/>
        <v>0</v>
      </c>
      <c r="AS131" s="756">
        <f t="shared" si="87"/>
        <v>0</v>
      </c>
      <c r="AT131" s="471">
        <f t="shared" si="131"/>
        <v>79898</v>
      </c>
      <c r="AU131" s="461">
        <f t="shared" si="132"/>
        <v>57088</v>
      </c>
      <c r="AV131" s="461">
        <f t="shared" si="133"/>
        <v>0</v>
      </c>
      <c r="AW131" s="461">
        <f t="shared" si="134"/>
        <v>19296</v>
      </c>
      <c r="AX131" s="461">
        <f t="shared" si="134"/>
        <v>571</v>
      </c>
      <c r="AY131" s="461">
        <f t="shared" si="135"/>
        <v>2943</v>
      </c>
      <c r="AZ131" s="462">
        <f t="shared" si="136"/>
        <v>0.23</v>
      </c>
      <c r="BA131" s="462">
        <f t="shared" si="137"/>
        <v>0</v>
      </c>
      <c r="BB131" s="464">
        <f t="shared" si="137"/>
        <v>0.23</v>
      </c>
    </row>
    <row r="132" spans="1:54" ht="14.1" customHeight="1" x14ac:dyDescent="0.2">
      <c r="A132" s="73">
        <v>31</v>
      </c>
      <c r="B132" s="70">
        <v>2474</v>
      </c>
      <c r="C132" s="71">
        <v>600080307</v>
      </c>
      <c r="D132" s="70">
        <v>65635612</v>
      </c>
      <c r="E132" s="72" t="s">
        <v>616</v>
      </c>
      <c r="F132" s="73"/>
      <c r="G132" s="72"/>
      <c r="H132" s="74"/>
      <c r="I132" s="647">
        <v>36786837</v>
      </c>
      <c r="J132" s="75">
        <v>26796357</v>
      </c>
      <c r="K132" s="75">
        <v>67000</v>
      </c>
      <c r="L132" s="75">
        <v>9079815</v>
      </c>
      <c r="M132" s="75">
        <v>267962</v>
      </c>
      <c r="N132" s="75">
        <v>575703</v>
      </c>
      <c r="O132" s="76">
        <v>48.634999999999998</v>
      </c>
      <c r="P132" s="76">
        <v>39.994999999999997</v>
      </c>
      <c r="Q132" s="77">
        <v>8.64</v>
      </c>
      <c r="R132" s="664">
        <f t="shared" ref="R132:BB132" si="138">SUM(R126:R131)</f>
        <v>-28000</v>
      </c>
      <c r="S132" s="664">
        <f t="shared" si="138"/>
        <v>-173223</v>
      </c>
      <c r="T132" s="664">
        <f t="shared" si="138"/>
        <v>-152509</v>
      </c>
      <c r="U132" s="664">
        <f t="shared" si="138"/>
        <v>72423</v>
      </c>
      <c r="V132" s="664">
        <f t="shared" si="138"/>
        <v>0</v>
      </c>
      <c r="W132" s="664">
        <f t="shared" si="138"/>
        <v>-281309</v>
      </c>
      <c r="X132" s="664">
        <f t="shared" si="138"/>
        <v>28000</v>
      </c>
      <c r="Y132" s="664">
        <f t="shared" si="138"/>
        <v>0</v>
      </c>
      <c r="Z132" s="664">
        <f t="shared" si="138"/>
        <v>0</v>
      </c>
      <c r="AA132" s="664">
        <f t="shared" si="138"/>
        <v>28000</v>
      </c>
      <c r="AB132" s="664">
        <f t="shared" si="138"/>
        <v>-253309</v>
      </c>
      <c r="AC132" s="664">
        <f t="shared" si="138"/>
        <v>-85619</v>
      </c>
      <c r="AD132" s="664">
        <f t="shared" si="138"/>
        <v>-2813</v>
      </c>
      <c r="AE132" s="664">
        <f t="shared" si="138"/>
        <v>0</v>
      </c>
      <c r="AF132" s="664">
        <f t="shared" si="138"/>
        <v>0</v>
      </c>
      <c r="AG132" s="664">
        <f t="shared" si="138"/>
        <v>0</v>
      </c>
      <c r="AH132" s="664">
        <f t="shared" si="138"/>
        <v>-341741</v>
      </c>
      <c r="AI132" s="732">
        <f t="shared" si="138"/>
        <v>-1.9999999999999997E-2</v>
      </c>
      <c r="AJ132" s="732">
        <f t="shared" si="138"/>
        <v>-3.0000000000000002E-2</v>
      </c>
      <c r="AK132" s="732">
        <f t="shared" si="138"/>
        <v>-0.5</v>
      </c>
      <c r="AL132" s="732">
        <f t="shared" si="138"/>
        <v>-0.35</v>
      </c>
      <c r="AM132" s="732">
        <f t="shared" si="138"/>
        <v>0</v>
      </c>
      <c r="AN132" s="732">
        <f t="shared" si="138"/>
        <v>0.11</v>
      </c>
      <c r="AO132" s="732">
        <f t="shared" si="138"/>
        <v>0</v>
      </c>
      <c r="AP132" s="732">
        <f t="shared" si="138"/>
        <v>0</v>
      </c>
      <c r="AQ132" s="732">
        <f t="shared" si="138"/>
        <v>-0.76</v>
      </c>
      <c r="AR132" s="732">
        <f t="shared" si="138"/>
        <v>-3.0000000000000002E-2</v>
      </c>
      <c r="AS132" s="759">
        <f t="shared" si="138"/>
        <v>-0.79</v>
      </c>
      <c r="AT132" s="647">
        <f t="shared" si="138"/>
        <v>36445096</v>
      </c>
      <c r="AU132" s="75">
        <f t="shared" si="138"/>
        <v>26515048</v>
      </c>
      <c r="AV132" s="75">
        <f t="shared" si="138"/>
        <v>95000</v>
      </c>
      <c r="AW132" s="75">
        <f t="shared" si="138"/>
        <v>8994196</v>
      </c>
      <c r="AX132" s="75">
        <f t="shared" si="138"/>
        <v>265149</v>
      </c>
      <c r="AY132" s="75">
        <f t="shared" si="138"/>
        <v>575703</v>
      </c>
      <c r="AZ132" s="76">
        <f t="shared" si="138"/>
        <v>47.844999999999999</v>
      </c>
      <c r="BA132" s="76">
        <f t="shared" si="138"/>
        <v>39.234999999999999</v>
      </c>
      <c r="BB132" s="77">
        <f t="shared" si="138"/>
        <v>8.6100000000000012</v>
      </c>
    </row>
    <row r="133" spans="1:54" ht="14.1" customHeight="1" x14ac:dyDescent="0.2">
      <c r="A133" s="67">
        <v>32</v>
      </c>
      <c r="B133" s="64">
        <v>2312</v>
      </c>
      <c r="C133" s="65">
        <v>600079899</v>
      </c>
      <c r="D133" s="64">
        <v>65642350</v>
      </c>
      <c r="E133" s="66" t="s">
        <v>617</v>
      </c>
      <c r="F133" s="67">
        <v>3113</v>
      </c>
      <c r="G133" s="66" t="s">
        <v>309</v>
      </c>
      <c r="H133" s="68" t="s">
        <v>276</v>
      </c>
      <c r="I133" s="463">
        <v>33160561</v>
      </c>
      <c r="J133" s="16">
        <v>23957912</v>
      </c>
      <c r="K133" s="16">
        <v>200000</v>
      </c>
      <c r="L133" s="458">
        <v>8165374</v>
      </c>
      <c r="M133" s="458">
        <v>239580</v>
      </c>
      <c r="N133" s="16">
        <v>597695</v>
      </c>
      <c r="O133" s="13">
        <v>39.471000000000004</v>
      </c>
      <c r="P133" s="13">
        <v>32.561</v>
      </c>
      <c r="Q133" s="17">
        <v>6.9099999999999993</v>
      </c>
      <c r="R133" s="731">
        <f t="shared" si="77"/>
        <v>46000</v>
      </c>
      <c r="S133" s="690">
        <v>0</v>
      </c>
      <c r="T133" s="690">
        <v>0</v>
      </c>
      <c r="U133" s="690">
        <v>0</v>
      </c>
      <c r="V133" s="690">
        <v>0</v>
      </c>
      <c r="W133" s="690">
        <f t="shared" si="78"/>
        <v>46000</v>
      </c>
      <c r="X133" s="690">
        <v>-46000</v>
      </c>
      <c r="Y133" s="690">
        <v>0</v>
      </c>
      <c r="Z133" s="690">
        <v>0</v>
      </c>
      <c r="AA133" s="690">
        <f t="shared" si="79"/>
        <v>-46000</v>
      </c>
      <c r="AB133" s="690">
        <f t="shared" si="80"/>
        <v>0</v>
      </c>
      <c r="AC133" s="714">
        <f t="shared" si="81"/>
        <v>0</v>
      </c>
      <c r="AD133" s="714">
        <f t="shared" si="82"/>
        <v>460</v>
      </c>
      <c r="AE133" s="690">
        <v>0</v>
      </c>
      <c r="AF133" s="690">
        <v>0</v>
      </c>
      <c r="AG133" s="690">
        <f t="shared" si="83"/>
        <v>0</v>
      </c>
      <c r="AH133" s="690">
        <f t="shared" si="84"/>
        <v>460</v>
      </c>
      <c r="AI133" s="716">
        <v>-0.01</v>
      </c>
      <c r="AJ133" s="713">
        <v>0.04</v>
      </c>
      <c r="AK133" s="713">
        <v>0</v>
      </c>
      <c r="AL133" s="713">
        <v>0</v>
      </c>
      <c r="AM133" s="713">
        <v>0</v>
      </c>
      <c r="AN133" s="713">
        <v>0</v>
      </c>
      <c r="AO133" s="713">
        <v>0</v>
      </c>
      <c r="AP133" s="713">
        <v>0</v>
      </c>
      <c r="AQ133" s="713">
        <f t="shared" si="85"/>
        <v>-0.01</v>
      </c>
      <c r="AR133" s="713">
        <f t="shared" si="86"/>
        <v>0.04</v>
      </c>
      <c r="AS133" s="756">
        <f t="shared" si="87"/>
        <v>0.03</v>
      </c>
      <c r="AT133" s="471">
        <f t="shared" ref="AT133:AT138" si="139">I133+AH133</f>
        <v>33161021</v>
      </c>
      <c r="AU133" s="461">
        <f t="shared" ref="AU133:AU138" si="140">J133+W133</f>
        <v>24003912</v>
      </c>
      <c r="AV133" s="461">
        <f t="shared" ref="AV133:AV138" si="141">K133+AA133</f>
        <v>154000</v>
      </c>
      <c r="AW133" s="461">
        <f t="shared" ref="AW133:AX138" si="142">L133+AC133</f>
        <v>8165374</v>
      </c>
      <c r="AX133" s="461">
        <f t="shared" si="142"/>
        <v>240040</v>
      </c>
      <c r="AY133" s="461">
        <f t="shared" ref="AY133:AY138" si="143">N133+AG133</f>
        <v>597695</v>
      </c>
      <c r="AZ133" s="462">
        <f t="shared" ref="AZ133:AZ138" si="144">O133+AS133</f>
        <v>39.501000000000005</v>
      </c>
      <c r="BA133" s="462">
        <f t="shared" ref="BA133:BB138" si="145">P133+AQ133</f>
        <v>32.551000000000002</v>
      </c>
      <c r="BB133" s="464">
        <f t="shared" si="145"/>
        <v>6.9499999999999993</v>
      </c>
    </row>
    <row r="134" spans="1:54" ht="14.1" customHeight="1" x14ac:dyDescent="0.2">
      <c r="A134" s="67">
        <v>32</v>
      </c>
      <c r="B134" s="64">
        <v>2312</v>
      </c>
      <c r="C134" s="65">
        <v>600079899</v>
      </c>
      <c r="D134" s="64">
        <v>65642350</v>
      </c>
      <c r="E134" s="66" t="s">
        <v>617</v>
      </c>
      <c r="F134" s="67">
        <v>3113</v>
      </c>
      <c r="G134" s="78" t="s">
        <v>307</v>
      </c>
      <c r="H134" s="68" t="s">
        <v>277</v>
      </c>
      <c r="I134" s="463">
        <v>2017968</v>
      </c>
      <c r="J134" s="458">
        <v>1494042</v>
      </c>
      <c r="K134" s="458">
        <v>0</v>
      </c>
      <c r="L134" s="458">
        <v>504986</v>
      </c>
      <c r="M134" s="458">
        <v>14940</v>
      </c>
      <c r="N134" s="458">
        <v>4000</v>
      </c>
      <c r="O134" s="459">
        <v>4.1099999999999994</v>
      </c>
      <c r="P134" s="460">
        <v>4.1099999999999994</v>
      </c>
      <c r="Q134" s="624">
        <v>0</v>
      </c>
      <c r="R134" s="731">
        <f t="shared" si="77"/>
        <v>0</v>
      </c>
      <c r="S134" s="690">
        <v>151448</v>
      </c>
      <c r="T134" s="690">
        <v>0</v>
      </c>
      <c r="U134" s="690">
        <v>0</v>
      </c>
      <c r="V134" s="690">
        <v>0</v>
      </c>
      <c r="W134" s="690">
        <f t="shared" si="78"/>
        <v>151448</v>
      </c>
      <c r="X134" s="690">
        <v>0</v>
      </c>
      <c r="Y134" s="690">
        <v>0</v>
      </c>
      <c r="Z134" s="690">
        <v>0</v>
      </c>
      <c r="AA134" s="690">
        <f t="shared" si="79"/>
        <v>0</v>
      </c>
      <c r="AB134" s="690">
        <f t="shared" si="80"/>
        <v>151448</v>
      </c>
      <c r="AC134" s="714">
        <f t="shared" si="81"/>
        <v>51189</v>
      </c>
      <c r="AD134" s="714">
        <f t="shared" si="82"/>
        <v>1514</v>
      </c>
      <c r="AE134" s="690">
        <v>2000</v>
      </c>
      <c r="AF134" s="690">
        <v>0</v>
      </c>
      <c r="AG134" s="690">
        <f t="shared" si="83"/>
        <v>2000</v>
      </c>
      <c r="AH134" s="690">
        <f t="shared" si="84"/>
        <v>206151</v>
      </c>
      <c r="AI134" s="716">
        <v>0</v>
      </c>
      <c r="AJ134" s="713">
        <v>0</v>
      </c>
      <c r="AK134" s="713">
        <v>0.42</v>
      </c>
      <c r="AL134" s="713">
        <v>0</v>
      </c>
      <c r="AM134" s="713">
        <v>0</v>
      </c>
      <c r="AN134" s="713">
        <v>0</v>
      </c>
      <c r="AO134" s="713">
        <v>0</v>
      </c>
      <c r="AP134" s="713">
        <v>0</v>
      </c>
      <c r="AQ134" s="713">
        <f t="shared" si="85"/>
        <v>0.42</v>
      </c>
      <c r="AR134" s="713">
        <f t="shared" si="86"/>
        <v>0</v>
      </c>
      <c r="AS134" s="756">
        <f t="shared" si="87"/>
        <v>0.42</v>
      </c>
      <c r="AT134" s="471">
        <f t="shared" si="139"/>
        <v>2224119</v>
      </c>
      <c r="AU134" s="461">
        <f t="shared" si="140"/>
        <v>1645490</v>
      </c>
      <c r="AV134" s="461">
        <f t="shared" si="141"/>
        <v>0</v>
      </c>
      <c r="AW134" s="461">
        <f t="shared" si="142"/>
        <v>556175</v>
      </c>
      <c r="AX134" s="461">
        <f t="shared" si="142"/>
        <v>16454</v>
      </c>
      <c r="AY134" s="461">
        <f t="shared" si="143"/>
        <v>6000</v>
      </c>
      <c r="AZ134" s="462">
        <f t="shared" si="144"/>
        <v>4.5299999999999994</v>
      </c>
      <c r="BA134" s="462">
        <f t="shared" si="145"/>
        <v>4.5299999999999994</v>
      </c>
      <c r="BB134" s="464">
        <f t="shared" si="145"/>
        <v>0</v>
      </c>
    </row>
    <row r="135" spans="1:54" ht="14.1" customHeight="1" x14ac:dyDescent="0.2">
      <c r="A135" s="67">
        <v>32</v>
      </c>
      <c r="B135" s="64">
        <v>2312</v>
      </c>
      <c r="C135" s="65">
        <v>600079899</v>
      </c>
      <c r="D135" s="64">
        <v>65642350</v>
      </c>
      <c r="E135" s="66" t="s">
        <v>617</v>
      </c>
      <c r="F135" s="67">
        <v>3141</v>
      </c>
      <c r="G135" s="66" t="s">
        <v>310</v>
      </c>
      <c r="H135" s="68" t="s">
        <v>277</v>
      </c>
      <c r="I135" s="463">
        <v>2391692</v>
      </c>
      <c r="J135" s="668">
        <v>1717486</v>
      </c>
      <c r="K135" s="668">
        <v>50000</v>
      </c>
      <c r="L135" s="458">
        <v>597411</v>
      </c>
      <c r="M135" s="458">
        <v>17175</v>
      </c>
      <c r="N135" s="668">
        <v>9620</v>
      </c>
      <c r="O135" s="459">
        <v>5.62</v>
      </c>
      <c r="P135" s="460">
        <v>0</v>
      </c>
      <c r="Q135" s="624">
        <v>5.62</v>
      </c>
      <c r="R135" s="731">
        <f t="shared" si="77"/>
        <v>47000</v>
      </c>
      <c r="S135" s="690">
        <v>0</v>
      </c>
      <c r="T135" s="690">
        <v>0</v>
      </c>
      <c r="U135" s="690">
        <v>0</v>
      </c>
      <c r="V135" s="690">
        <v>0</v>
      </c>
      <c r="W135" s="690">
        <f t="shared" si="78"/>
        <v>47000</v>
      </c>
      <c r="X135" s="690">
        <v>-47000</v>
      </c>
      <c r="Y135" s="690">
        <v>0</v>
      </c>
      <c r="Z135" s="690">
        <v>0</v>
      </c>
      <c r="AA135" s="690">
        <f t="shared" si="79"/>
        <v>-47000</v>
      </c>
      <c r="AB135" s="690">
        <f t="shared" si="80"/>
        <v>0</v>
      </c>
      <c r="AC135" s="714">
        <f t="shared" si="81"/>
        <v>0</v>
      </c>
      <c r="AD135" s="714">
        <f t="shared" si="82"/>
        <v>470</v>
      </c>
      <c r="AE135" s="690">
        <v>0</v>
      </c>
      <c r="AF135" s="690">
        <v>0</v>
      </c>
      <c r="AG135" s="690">
        <f t="shared" si="83"/>
        <v>0</v>
      </c>
      <c r="AH135" s="690">
        <f t="shared" si="84"/>
        <v>470</v>
      </c>
      <c r="AI135" s="716">
        <v>0</v>
      </c>
      <c r="AJ135" s="713">
        <v>0.06</v>
      </c>
      <c r="AK135" s="713">
        <v>0</v>
      </c>
      <c r="AL135" s="713">
        <v>0</v>
      </c>
      <c r="AM135" s="713">
        <v>0</v>
      </c>
      <c r="AN135" s="713">
        <v>0</v>
      </c>
      <c r="AO135" s="713">
        <v>0</v>
      </c>
      <c r="AP135" s="713">
        <v>0</v>
      </c>
      <c r="AQ135" s="713">
        <f t="shared" si="85"/>
        <v>0</v>
      </c>
      <c r="AR135" s="713">
        <f t="shared" si="86"/>
        <v>0.06</v>
      </c>
      <c r="AS135" s="756">
        <f t="shared" si="87"/>
        <v>0.06</v>
      </c>
      <c r="AT135" s="471">
        <f t="shared" si="139"/>
        <v>2392162</v>
      </c>
      <c r="AU135" s="461">
        <f t="shared" si="140"/>
        <v>1764486</v>
      </c>
      <c r="AV135" s="461">
        <f t="shared" si="141"/>
        <v>3000</v>
      </c>
      <c r="AW135" s="461">
        <f t="shared" si="142"/>
        <v>597411</v>
      </c>
      <c r="AX135" s="461">
        <f t="shared" si="142"/>
        <v>17645</v>
      </c>
      <c r="AY135" s="461">
        <f t="shared" si="143"/>
        <v>9620</v>
      </c>
      <c r="AZ135" s="462">
        <f t="shared" si="144"/>
        <v>5.68</v>
      </c>
      <c r="BA135" s="462">
        <f t="shared" si="145"/>
        <v>0</v>
      </c>
      <c r="BB135" s="464">
        <f t="shared" si="145"/>
        <v>5.68</v>
      </c>
    </row>
    <row r="136" spans="1:54" ht="14.1" customHeight="1" x14ac:dyDescent="0.2">
      <c r="A136" s="67">
        <v>32</v>
      </c>
      <c r="B136" s="64">
        <v>2312</v>
      </c>
      <c r="C136" s="65">
        <v>600079899</v>
      </c>
      <c r="D136" s="64">
        <v>65642350</v>
      </c>
      <c r="E136" s="66" t="s">
        <v>617</v>
      </c>
      <c r="F136" s="67">
        <v>3143</v>
      </c>
      <c r="G136" s="78" t="s">
        <v>614</v>
      </c>
      <c r="H136" s="68" t="s">
        <v>276</v>
      </c>
      <c r="I136" s="463">
        <v>3554468</v>
      </c>
      <c r="J136" s="16">
        <v>2626920</v>
      </c>
      <c r="K136" s="16">
        <v>10000</v>
      </c>
      <c r="L136" s="458">
        <v>891279</v>
      </c>
      <c r="M136" s="458">
        <v>26269</v>
      </c>
      <c r="N136" s="16">
        <v>0</v>
      </c>
      <c r="O136" s="459">
        <v>5.5</v>
      </c>
      <c r="P136" s="13">
        <v>5.5</v>
      </c>
      <c r="Q136" s="17">
        <v>0</v>
      </c>
      <c r="R136" s="731">
        <f t="shared" si="77"/>
        <v>10000</v>
      </c>
      <c r="S136" s="690">
        <v>0</v>
      </c>
      <c r="T136" s="690">
        <v>0</v>
      </c>
      <c r="U136" s="690">
        <v>0</v>
      </c>
      <c r="V136" s="690">
        <v>0</v>
      </c>
      <c r="W136" s="690">
        <f t="shared" si="78"/>
        <v>10000</v>
      </c>
      <c r="X136" s="690">
        <v>-10000</v>
      </c>
      <c r="Y136" s="690">
        <v>0</v>
      </c>
      <c r="Z136" s="690">
        <v>0</v>
      </c>
      <c r="AA136" s="690">
        <f t="shared" si="79"/>
        <v>-10000</v>
      </c>
      <c r="AB136" s="690">
        <f t="shared" si="80"/>
        <v>0</v>
      </c>
      <c r="AC136" s="714">
        <f t="shared" si="81"/>
        <v>0</v>
      </c>
      <c r="AD136" s="714">
        <f t="shared" si="82"/>
        <v>100</v>
      </c>
      <c r="AE136" s="690">
        <v>0</v>
      </c>
      <c r="AF136" s="690">
        <v>0</v>
      </c>
      <c r="AG136" s="690">
        <f t="shared" si="83"/>
        <v>0</v>
      </c>
      <c r="AH136" s="690">
        <f t="shared" si="84"/>
        <v>100</v>
      </c>
      <c r="AI136" s="716">
        <v>0</v>
      </c>
      <c r="AJ136" s="713">
        <v>0</v>
      </c>
      <c r="AK136" s="713">
        <v>0</v>
      </c>
      <c r="AL136" s="713">
        <v>0</v>
      </c>
      <c r="AM136" s="713">
        <v>0</v>
      </c>
      <c r="AN136" s="713">
        <v>0</v>
      </c>
      <c r="AO136" s="713">
        <v>0</v>
      </c>
      <c r="AP136" s="713">
        <v>0</v>
      </c>
      <c r="AQ136" s="713">
        <f t="shared" si="85"/>
        <v>0</v>
      </c>
      <c r="AR136" s="713">
        <f t="shared" si="86"/>
        <v>0</v>
      </c>
      <c r="AS136" s="756">
        <f t="shared" si="87"/>
        <v>0</v>
      </c>
      <c r="AT136" s="471">
        <f t="shared" si="139"/>
        <v>3554568</v>
      </c>
      <c r="AU136" s="461">
        <f t="shared" si="140"/>
        <v>2636920</v>
      </c>
      <c r="AV136" s="461">
        <f t="shared" si="141"/>
        <v>0</v>
      </c>
      <c r="AW136" s="461">
        <f t="shared" si="142"/>
        <v>891279</v>
      </c>
      <c r="AX136" s="461">
        <f t="shared" si="142"/>
        <v>26369</v>
      </c>
      <c r="AY136" s="461">
        <f t="shared" si="143"/>
        <v>0</v>
      </c>
      <c r="AZ136" s="462">
        <f t="shared" si="144"/>
        <v>5.5</v>
      </c>
      <c r="BA136" s="462">
        <f t="shared" si="145"/>
        <v>5.5</v>
      </c>
      <c r="BB136" s="464">
        <f t="shared" si="145"/>
        <v>0</v>
      </c>
    </row>
    <row r="137" spans="1:54" ht="14.1" customHeight="1" x14ac:dyDescent="0.2">
      <c r="A137" s="67">
        <v>32</v>
      </c>
      <c r="B137" s="64">
        <v>2312</v>
      </c>
      <c r="C137" s="65">
        <v>600079899</v>
      </c>
      <c r="D137" s="64">
        <v>65642350</v>
      </c>
      <c r="E137" s="66" t="s">
        <v>617</v>
      </c>
      <c r="F137" s="67">
        <v>3143</v>
      </c>
      <c r="G137" s="78" t="s">
        <v>615</v>
      </c>
      <c r="H137" s="68" t="s">
        <v>277</v>
      </c>
      <c r="I137" s="463">
        <v>112783</v>
      </c>
      <c r="J137" s="646">
        <v>70656</v>
      </c>
      <c r="K137" s="646">
        <v>10000</v>
      </c>
      <c r="L137" s="458">
        <v>27262</v>
      </c>
      <c r="M137" s="458">
        <v>707</v>
      </c>
      <c r="N137" s="646">
        <v>4158</v>
      </c>
      <c r="O137" s="459">
        <v>0.32</v>
      </c>
      <c r="P137" s="460">
        <v>0</v>
      </c>
      <c r="Q137" s="662">
        <v>0.32</v>
      </c>
      <c r="R137" s="731">
        <f t="shared" si="77"/>
        <v>10000</v>
      </c>
      <c r="S137" s="690">
        <v>0</v>
      </c>
      <c r="T137" s="690">
        <v>0</v>
      </c>
      <c r="U137" s="690">
        <v>0</v>
      </c>
      <c r="V137" s="690">
        <v>0</v>
      </c>
      <c r="W137" s="690">
        <f t="shared" si="78"/>
        <v>10000</v>
      </c>
      <c r="X137" s="690">
        <v>-10000</v>
      </c>
      <c r="Y137" s="690">
        <v>0</v>
      </c>
      <c r="Z137" s="690">
        <v>0</v>
      </c>
      <c r="AA137" s="690">
        <f t="shared" si="79"/>
        <v>-10000</v>
      </c>
      <c r="AB137" s="690">
        <f t="shared" si="80"/>
        <v>0</v>
      </c>
      <c r="AC137" s="714">
        <f t="shared" si="81"/>
        <v>0</v>
      </c>
      <c r="AD137" s="714">
        <f t="shared" si="82"/>
        <v>100</v>
      </c>
      <c r="AE137" s="690">
        <v>0</v>
      </c>
      <c r="AF137" s="690">
        <v>0</v>
      </c>
      <c r="AG137" s="690">
        <f t="shared" si="83"/>
        <v>0</v>
      </c>
      <c r="AH137" s="690">
        <f t="shared" si="84"/>
        <v>100</v>
      </c>
      <c r="AI137" s="716">
        <v>0</v>
      </c>
      <c r="AJ137" s="713">
        <v>0</v>
      </c>
      <c r="AK137" s="713">
        <v>0</v>
      </c>
      <c r="AL137" s="713">
        <v>0</v>
      </c>
      <c r="AM137" s="713">
        <v>0</v>
      </c>
      <c r="AN137" s="713">
        <v>0</v>
      </c>
      <c r="AO137" s="713">
        <v>0</v>
      </c>
      <c r="AP137" s="713">
        <v>0</v>
      </c>
      <c r="AQ137" s="713">
        <f t="shared" si="85"/>
        <v>0</v>
      </c>
      <c r="AR137" s="713">
        <f t="shared" si="86"/>
        <v>0</v>
      </c>
      <c r="AS137" s="756">
        <f t="shared" si="87"/>
        <v>0</v>
      </c>
      <c r="AT137" s="471">
        <f t="shared" si="139"/>
        <v>112883</v>
      </c>
      <c r="AU137" s="461">
        <f t="shared" si="140"/>
        <v>80656</v>
      </c>
      <c r="AV137" s="461">
        <f t="shared" si="141"/>
        <v>0</v>
      </c>
      <c r="AW137" s="461">
        <f t="shared" si="142"/>
        <v>27262</v>
      </c>
      <c r="AX137" s="461">
        <f t="shared" si="142"/>
        <v>807</v>
      </c>
      <c r="AY137" s="461">
        <f t="shared" si="143"/>
        <v>4158</v>
      </c>
      <c r="AZ137" s="462">
        <f t="shared" si="144"/>
        <v>0.32</v>
      </c>
      <c r="BA137" s="462">
        <f t="shared" si="145"/>
        <v>0</v>
      </c>
      <c r="BB137" s="464">
        <f t="shared" si="145"/>
        <v>0.32</v>
      </c>
    </row>
    <row r="138" spans="1:54" ht="14.1" customHeight="1" x14ac:dyDescent="0.2">
      <c r="A138" s="67">
        <v>32</v>
      </c>
      <c r="B138" s="64">
        <v>2312</v>
      </c>
      <c r="C138" s="65">
        <v>600079899</v>
      </c>
      <c r="D138" s="64">
        <v>65642350</v>
      </c>
      <c r="E138" s="66" t="s">
        <v>617</v>
      </c>
      <c r="F138" s="67">
        <v>3231</v>
      </c>
      <c r="G138" s="66" t="s">
        <v>311</v>
      </c>
      <c r="H138" s="68" t="s">
        <v>276</v>
      </c>
      <c r="I138" s="463">
        <v>14626843</v>
      </c>
      <c r="J138" s="16">
        <v>10770329</v>
      </c>
      <c r="K138" s="16">
        <v>60000</v>
      </c>
      <c r="L138" s="458">
        <v>3660651</v>
      </c>
      <c r="M138" s="458">
        <v>107703</v>
      </c>
      <c r="N138" s="16">
        <v>28160</v>
      </c>
      <c r="O138" s="13">
        <v>18.976500000000001</v>
      </c>
      <c r="P138" s="13">
        <v>17.2865</v>
      </c>
      <c r="Q138" s="17">
        <v>1.69</v>
      </c>
      <c r="R138" s="731">
        <f t="shared" si="77"/>
        <v>-10000</v>
      </c>
      <c r="S138" s="690">
        <v>0</v>
      </c>
      <c r="T138" s="690">
        <v>0</v>
      </c>
      <c r="U138" s="690">
        <v>0</v>
      </c>
      <c r="V138" s="690">
        <v>0</v>
      </c>
      <c r="W138" s="690">
        <f t="shared" si="78"/>
        <v>-10000</v>
      </c>
      <c r="X138" s="690">
        <v>10000</v>
      </c>
      <c r="Y138" s="690">
        <v>0</v>
      </c>
      <c r="Z138" s="690">
        <v>0</v>
      </c>
      <c r="AA138" s="690">
        <f t="shared" si="79"/>
        <v>10000</v>
      </c>
      <c r="AB138" s="690">
        <f t="shared" si="80"/>
        <v>0</v>
      </c>
      <c r="AC138" s="714">
        <f t="shared" si="81"/>
        <v>0</v>
      </c>
      <c r="AD138" s="714">
        <f t="shared" si="82"/>
        <v>-100</v>
      </c>
      <c r="AE138" s="690">
        <v>0</v>
      </c>
      <c r="AF138" s="690">
        <v>0</v>
      </c>
      <c r="AG138" s="690">
        <f t="shared" si="83"/>
        <v>0</v>
      </c>
      <c r="AH138" s="690">
        <f t="shared" si="84"/>
        <v>-100</v>
      </c>
      <c r="AI138" s="716">
        <v>-7.0000000000000007E-2</v>
      </c>
      <c r="AJ138" s="713">
        <v>0</v>
      </c>
      <c r="AK138" s="713">
        <v>0</v>
      </c>
      <c r="AL138" s="713">
        <v>0</v>
      </c>
      <c r="AM138" s="713">
        <v>0</v>
      </c>
      <c r="AN138" s="713">
        <v>0</v>
      </c>
      <c r="AO138" s="713">
        <v>0</v>
      </c>
      <c r="AP138" s="713">
        <v>0</v>
      </c>
      <c r="AQ138" s="713">
        <f t="shared" si="85"/>
        <v>-7.0000000000000007E-2</v>
      </c>
      <c r="AR138" s="713">
        <f t="shared" si="86"/>
        <v>0</v>
      </c>
      <c r="AS138" s="756">
        <f t="shared" si="87"/>
        <v>-7.0000000000000007E-2</v>
      </c>
      <c r="AT138" s="471">
        <f t="shared" si="139"/>
        <v>14626743</v>
      </c>
      <c r="AU138" s="461">
        <f t="shared" si="140"/>
        <v>10760329</v>
      </c>
      <c r="AV138" s="461">
        <f t="shared" si="141"/>
        <v>70000</v>
      </c>
      <c r="AW138" s="461">
        <f t="shared" si="142"/>
        <v>3660651</v>
      </c>
      <c r="AX138" s="461">
        <f t="shared" si="142"/>
        <v>107603</v>
      </c>
      <c r="AY138" s="461">
        <f t="shared" si="143"/>
        <v>28160</v>
      </c>
      <c r="AZ138" s="462">
        <f t="shared" si="144"/>
        <v>18.906500000000001</v>
      </c>
      <c r="BA138" s="462">
        <f t="shared" si="145"/>
        <v>17.2165</v>
      </c>
      <c r="BB138" s="464">
        <f t="shared" si="145"/>
        <v>1.69</v>
      </c>
    </row>
    <row r="139" spans="1:54" ht="14.1" customHeight="1" x14ac:dyDescent="0.2">
      <c r="A139" s="73">
        <v>32</v>
      </c>
      <c r="B139" s="70">
        <v>2312</v>
      </c>
      <c r="C139" s="71">
        <v>600079899</v>
      </c>
      <c r="D139" s="70">
        <v>65642350</v>
      </c>
      <c r="E139" s="72" t="s">
        <v>618</v>
      </c>
      <c r="F139" s="73"/>
      <c r="G139" s="72"/>
      <c r="H139" s="74"/>
      <c r="I139" s="651">
        <v>55864315</v>
      </c>
      <c r="J139" s="79">
        <v>40637345</v>
      </c>
      <c r="K139" s="79">
        <v>330000</v>
      </c>
      <c r="L139" s="79">
        <v>13846963</v>
      </c>
      <c r="M139" s="79">
        <v>406374</v>
      </c>
      <c r="N139" s="79">
        <v>643633</v>
      </c>
      <c r="O139" s="80">
        <v>73.997500000000002</v>
      </c>
      <c r="P139" s="80">
        <v>59.457499999999996</v>
      </c>
      <c r="Q139" s="81">
        <v>14.54</v>
      </c>
      <c r="R139" s="665">
        <f t="shared" ref="R139:BB139" si="146">SUM(R133:R138)</f>
        <v>103000</v>
      </c>
      <c r="S139" s="665">
        <f t="shared" si="146"/>
        <v>151448</v>
      </c>
      <c r="T139" s="665">
        <f t="shared" si="146"/>
        <v>0</v>
      </c>
      <c r="U139" s="665">
        <f t="shared" si="146"/>
        <v>0</v>
      </c>
      <c r="V139" s="665">
        <f t="shared" si="146"/>
        <v>0</v>
      </c>
      <c r="W139" s="665">
        <f t="shared" si="146"/>
        <v>254448</v>
      </c>
      <c r="X139" s="665">
        <f t="shared" si="146"/>
        <v>-103000</v>
      </c>
      <c r="Y139" s="665">
        <f t="shared" si="146"/>
        <v>0</v>
      </c>
      <c r="Z139" s="665">
        <f t="shared" si="146"/>
        <v>0</v>
      </c>
      <c r="AA139" s="665">
        <f t="shared" si="146"/>
        <v>-103000</v>
      </c>
      <c r="AB139" s="665">
        <f t="shared" si="146"/>
        <v>151448</v>
      </c>
      <c r="AC139" s="665">
        <f t="shared" si="146"/>
        <v>51189</v>
      </c>
      <c r="AD139" s="665">
        <f t="shared" si="146"/>
        <v>2544</v>
      </c>
      <c r="AE139" s="665">
        <f t="shared" si="146"/>
        <v>2000</v>
      </c>
      <c r="AF139" s="665">
        <f t="shared" si="146"/>
        <v>0</v>
      </c>
      <c r="AG139" s="665">
        <f t="shared" si="146"/>
        <v>2000</v>
      </c>
      <c r="AH139" s="665">
        <f t="shared" si="146"/>
        <v>207181</v>
      </c>
      <c r="AI139" s="733">
        <f t="shared" si="146"/>
        <v>-0.08</v>
      </c>
      <c r="AJ139" s="733">
        <f t="shared" si="146"/>
        <v>0.1</v>
      </c>
      <c r="AK139" s="733">
        <f t="shared" si="146"/>
        <v>0.42</v>
      </c>
      <c r="AL139" s="733">
        <f t="shared" si="146"/>
        <v>0</v>
      </c>
      <c r="AM139" s="733">
        <f t="shared" si="146"/>
        <v>0</v>
      </c>
      <c r="AN139" s="733">
        <f t="shared" si="146"/>
        <v>0</v>
      </c>
      <c r="AO139" s="733">
        <f t="shared" si="146"/>
        <v>0</v>
      </c>
      <c r="AP139" s="733">
        <f t="shared" si="146"/>
        <v>0</v>
      </c>
      <c r="AQ139" s="733">
        <f t="shared" si="146"/>
        <v>0.33999999999999997</v>
      </c>
      <c r="AR139" s="733">
        <f t="shared" si="146"/>
        <v>0.1</v>
      </c>
      <c r="AS139" s="760">
        <f t="shared" si="146"/>
        <v>0.44</v>
      </c>
      <c r="AT139" s="651">
        <f t="shared" si="146"/>
        <v>56071496</v>
      </c>
      <c r="AU139" s="79">
        <f t="shared" si="146"/>
        <v>40891793</v>
      </c>
      <c r="AV139" s="79">
        <f t="shared" si="146"/>
        <v>227000</v>
      </c>
      <c r="AW139" s="79">
        <f t="shared" si="146"/>
        <v>13898152</v>
      </c>
      <c r="AX139" s="79">
        <f t="shared" si="146"/>
        <v>408918</v>
      </c>
      <c r="AY139" s="79">
        <f t="shared" si="146"/>
        <v>645633</v>
      </c>
      <c r="AZ139" s="80">
        <f t="shared" si="146"/>
        <v>74.4375</v>
      </c>
      <c r="BA139" s="80">
        <f t="shared" si="146"/>
        <v>59.797499999999999</v>
      </c>
      <c r="BB139" s="81">
        <f t="shared" si="146"/>
        <v>14.639999999999999</v>
      </c>
    </row>
    <row r="140" spans="1:54" ht="14.1" customHeight="1" x14ac:dyDescent="0.2">
      <c r="A140" s="67">
        <v>33</v>
      </c>
      <c r="B140" s="64">
        <v>2479</v>
      </c>
      <c r="C140" s="65">
        <v>600080340</v>
      </c>
      <c r="D140" s="64">
        <v>65100280</v>
      </c>
      <c r="E140" s="66" t="s">
        <v>619</v>
      </c>
      <c r="F140" s="67">
        <v>3113</v>
      </c>
      <c r="G140" s="66" t="s">
        <v>309</v>
      </c>
      <c r="H140" s="68" t="s">
        <v>276</v>
      </c>
      <c r="I140" s="463">
        <v>37052799</v>
      </c>
      <c r="J140" s="16">
        <v>26887467</v>
      </c>
      <c r="K140" s="16">
        <v>75000</v>
      </c>
      <c r="L140" s="458">
        <v>9113314</v>
      </c>
      <c r="M140" s="458">
        <v>268873</v>
      </c>
      <c r="N140" s="16">
        <v>708145</v>
      </c>
      <c r="O140" s="13">
        <v>46.055499999999995</v>
      </c>
      <c r="P140" s="13">
        <v>37.715499999999999</v>
      </c>
      <c r="Q140" s="17">
        <v>8.34</v>
      </c>
      <c r="R140" s="731">
        <f t="shared" si="77"/>
        <v>-15000</v>
      </c>
      <c r="S140" s="690">
        <v>0</v>
      </c>
      <c r="T140" s="690">
        <v>0</v>
      </c>
      <c r="U140" s="690">
        <v>0</v>
      </c>
      <c r="V140" s="690">
        <v>0</v>
      </c>
      <c r="W140" s="690">
        <f t="shared" si="78"/>
        <v>-15000</v>
      </c>
      <c r="X140" s="690">
        <v>15000</v>
      </c>
      <c r="Y140" s="690">
        <v>0</v>
      </c>
      <c r="Z140" s="690">
        <v>0</v>
      </c>
      <c r="AA140" s="690">
        <f t="shared" si="79"/>
        <v>15000</v>
      </c>
      <c r="AB140" s="690">
        <f t="shared" si="80"/>
        <v>0</v>
      </c>
      <c r="AC140" s="714">
        <f t="shared" si="81"/>
        <v>0</v>
      </c>
      <c r="AD140" s="714">
        <f t="shared" si="82"/>
        <v>-150</v>
      </c>
      <c r="AE140" s="690">
        <v>0</v>
      </c>
      <c r="AF140" s="690">
        <v>0</v>
      </c>
      <c r="AG140" s="690">
        <f t="shared" si="83"/>
        <v>0</v>
      </c>
      <c r="AH140" s="690">
        <f t="shared" si="84"/>
        <v>-150</v>
      </c>
      <c r="AI140" s="716">
        <v>0</v>
      </c>
      <c r="AJ140" s="713">
        <v>0</v>
      </c>
      <c r="AK140" s="713">
        <v>0</v>
      </c>
      <c r="AL140" s="713">
        <v>0</v>
      </c>
      <c r="AM140" s="713">
        <v>0</v>
      </c>
      <c r="AN140" s="713">
        <v>0</v>
      </c>
      <c r="AO140" s="713">
        <v>0</v>
      </c>
      <c r="AP140" s="713">
        <v>0</v>
      </c>
      <c r="AQ140" s="713">
        <f t="shared" si="85"/>
        <v>0</v>
      </c>
      <c r="AR140" s="713">
        <f t="shared" si="86"/>
        <v>0</v>
      </c>
      <c r="AS140" s="756">
        <f t="shared" si="87"/>
        <v>0</v>
      </c>
      <c r="AT140" s="471">
        <f>I140+AH140</f>
        <v>37052649</v>
      </c>
      <c r="AU140" s="461">
        <f>J140+W140</f>
        <v>26872467</v>
      </c>
      <c r="AV140" s="461">
        <f t="shared" ref="AV140:AV144" si="147">K140+AA140</f>
        <v>90000</v>
      </c>
      <c r="AW140" s="461">
        <f t="shared" ref="AW140:AX144" si="148">L140+AC140</f>
        <v>9113314</v>
      </c>
      <c r="AX140" s="461">
        <f t="shared" si="148"/>
        <v>268723</v>
      </c>
      <c r="AY140" s="461">
        <f>N140+AG140</f>
        <v>708145</v>
      </c>
      <c r="AZ140" s="462">
        <f>O140+AS140</f>
        <v>46.055499999999995</v>
      </c>
      <c r="BA140" s="462">
        <f t="shared" ref="BA140:BB144" si="149">P140+AQ140</f>
        <v>37.715499999999999</v>
      </c>
      <c r="BB140" s="464">
        <f t="shared" si="149"/>
        <v>8.34</v>
      </c>
    </row>
    <row r="141" spans="1:54" ht="14.1" customHeight="1" x14ac:dyDescent="0.2">
      <c r="A141" s="67">
        <v>33</v>
      </c>
      <c r="B141" s="64">
        <v>2479</v>
      </c>
      <c r="C141" s="65">
        <v>600080340</v>
      </c>
      <c r="D141" s="64">
        <v>65100280</v>
      </c>
      <c r="E141" s="66" t="s">
        <v>619</v>
      </c>
      <c r="F141" s="67">
        <v>3113</v>
      </c>
      <c r="G141" s="78" t="s">
        <v>307</v>
      </c>
      <c r="H141" s="68" t="s">
        <v>277</v>
      </c>
      <c r="I141" s="463">
        <v>4422283</v>
      </c>
      <c r="J141" s="458">
        <v>3278400</v>
      </c>
      <c r="K141" s="458">
        <v>0</v>
      </c>
      <c r="L141" s="458">
        <v>1108099</v>
      </c>
      <c r="M141" s="458">
        <v>32784</v>
      </c>
      <c r="N141" s="458">
        <v>3000</v>
      </c>
      <c r="O141" s="459">
        <v>9.2099999999999991</v>
      </c>
      <c r="P141" s="460">
        <v>9.2099999999999991</v>
      </c>
      <c r="Q141" s="624">
        <v>0</v>
      </c>
      <c r="R141" s="731">
        <f t="shared" ref="R141:R204" si="150">X141*-1</f>
        <v>0</v>
      </c>
      <c r="S141" s="690">
        <v>46854</v>
      </c>
      <c r="T141" s="690">
        <v>0</v>
      </c>
      <c r="U141" s="690">
        <v>0</v>
      </c>
      <c r="V141" s="690">
        <v>0</v>
      </c>
      <c r="W141" s="690">
        <f t="shared" ref="W141:W204" si="151">SUM(R141:V141)</f>
        <v>46854</v>
      </c>
      <c r="X141" s="690">
        <v>0</v>
      </c>
      <c r="Y141" s="690">
        <v>0</v>
      </c>
      <c r="Z141" s="690">
        <v>0</v>
      </c>
      <c r="AA141" s="690">
        <f t="shared" ref="AA141:AA204" si="152">SUM(X141:Z141)</f>
        <v>0</v>
      </c>
      <c r="AB141" s="690">
        <f t="shared" ref="AB141:AB204" si="153">W141+AA141</f>
        <v>46854</v>
      </c>
      <c r="AC141" s="714">
        <f t="shared" ref="AC141:AC204" si="154">ROUND((W141+X141+Y141)*33.8%,0)</f>
        <v>15837</v>
      </c>
      <c r="AD141" s="714">
        <f t="shared" ref="AD141:AD204" si="155">ROUND(W141*1%,0)</f>
        <v>469</v>
      </c>
      <c r="AE141" s="690">
        <v>0</v>
      </c>
      <c r="AF141" s="690">
        <v>0</v>
      </c>
      <c r="AG141" s="690">
        <f t="shared" ref="AG141:AG204" si="156">SUM(AE141:AF141)</f>
        <v>0</v>
      </c>
      <c r="AH141" s="690">
        <f t="shared" ref="AH141:AH204" si="157">AB141+AC141+AD141+AG141</f>
        <v>63160</v>
      </c>
      <c r="AI141" s="716">
        <v>0</v>
      </c>
      <c r="AJ141" s="713">
        <v>0</v>
      </c>
      <c r="AK141" s="713">
        <v>7.0000000000000007E-2</v>
      </c>
      <c r="AL141" s="713">
        <v>0</v>
      </c>
      <c r="AM141" s="713">
        <v>0</v>
      </c>
      <c r="AN141" s="713">
        <v>0</v>
      </c>
      <c r="AO141" s="713">
        <v>0</v>
      </c>
      <c r="AP141" s="713">
        <v>0</v>
      </c>
      <c r="AQ141" s="713">
        <f t="shared" ref="AQ141:AQ204" si="158">AI141+AK141+AL141+AN141+AO141</f>
        <v>7.0000000000000007E-2</v>
      </c>
      <c r="AR141" s="713">
        <f t="shared" ref="AR141:AR204" si="159">AJ141+AM141+AP141</f>
        <v>0</v>
      </c>
      <c r="AS141" s="756">
        <f t="shared" ref="AS141:AS204" si="160">SUM(AQ141:AR141)</f>
        <v>7.0000000000000007E-2</v>
      </c>
      <c r="AT141" s="471">
        <f>I141+AH141</f>
        <v>4485443</v>
      </c>
      <c r="AU141" s="461">
        <f>J141+W141</f>
        <v>3325254</v>
      </c>
      <c r="AV141" s="461">
        <f t="shared" si="147"/>
        <v>0</v>
      </c>
      <c r="AW141" s="461">
        <f t="shared" si="148"/>
        <v>1123936</v>
      </c>
      <c r="AX141" s="461">
        <f t="shared" si="148"/>
        <v>33253</v>
      </c>
      <c r="AY141" s="461">
        <f>N141+AG141</f>
        <v>3000</v>
      </c>
      <c r="AZ141" s="462">
        <f>O141+AS141</f>
        <v>9.2799999999999994</v>
      </c>
      <c r="BA141" s="462">
        <f t="shared" si="149"/>
        <v>9.2799999999999994</v>
      </c>
      <c r="BB141" s="464">
        <f t="shared" si="149"/>
        <v>0</v>
      </c>
    </row>
    <row r="142" spans="1:54" ht="14.1" customHeight="1" x14ac:dyDescent="0.2">
      <c r="A142" s="67">
        <v>33</v>
      </c>
      <c r="B142" s="64">
        <v>2479</v>
      </c>
      <c r="C142" s="65">
        <v>600080340</v>
      </c>
      <c r="D142" s="64">
        <v>65100280</v>
      </c>
      <c r="E142" s="66" t="s">
        <v>619</v>
      </c>
      <c r="F142" s="67">
        <v>3141</v>
      </c>
      <c r="G142" s="66" t="s">
        <v>310</v>
      </c>
      <c r="H142" s="68" t="s">
        <v>277</v>
      </c>
      <c r="I142" s="463">
        <v>3011442</v>
      </c>
      <c r="J142" s="668">
        <v>2211235</v>
      </c>
      <c r="K142" s="668">
        <v>3200</v>
      </c>
      <c r="L142" s="458">
        <v>748479</v>
      </c>
      <c r="M142" s="458">
        <v>22112</v>
      </c>
      <c r="N142" s="668">
        <v>26416</v>
      </c>
      <c r="O142" s="459">
        <v>7.12</v>
      </c>
      <c r="P142" s="460">
        <v>0</v>
      </c>
      <c r="Q142" s="624">
        <v>7.12</v>
      </c>
      <c r="R142" s="731">
        <f t="shared" si="150"/>
        <v>1200</v>
      </c>
      <c r="S142" s="690">
        <v>0</v>
      </c>
      <c r="T142" s="690">
        <v>0</v>
      </c>
      <c r="U142" s="690">
        <v>0</v>
      </c>
      <c r="V142" s="690">
        <v>0</v>
      </c>
      <c r="W142" s="690">
        <f t="shared" si="151"/>
        <v>1200</v>
      </c>
      <c r="X142" s="690">
        <v>-1200</v>
      </c>
      <c r="Y142" s="690">
        <v>0</v>
      </c>
      <c r="Z142" s="690">
        <v>0</v>
      </c>
      <c r="AA142" s="690">
        <f t="shared" si="152"/>
        <v>-1200</v>
      </c>
      <c r="AB142" s="690">
        <f t="shared" si="153"/>
        <v>0</v>
      </c>
      <c r="AC142" s="714">
        <f t="shared" si="154"/>
        <v>0</v>
      </c>
      <c r="AD142" s="714">
        <f t="shared" si="155"/>
        <v>12</v>
      </c>
      <c r="AE142" s="690">
        <v>0</v>
      </c>
      <c r="AF142" s="690">
        <v>0</v>
      </c>
      <c r="AG142" s="690">
        <f t="shared" si="156"/>
        <v>0</v>
      </c>
      <c r="AH142" s="690">
        <f t="shared" si="157"/>
        <v>12</v>
      </c>
      <c r="AI142" s="716">
        <v>0</v>
      </c>
      <c r="AJ142" s="713">
        <v>0</v>
      </c>
      <c r="AK142" s="713">
        <v>0</v>
      </c>
      <c r="AL142" s="713">
        <v>0</v>
      </c>
      <c r="AM142" s="713">
        <v>0</v>
      </c>
      <c r="AN142" s="713">
        <v>0</v>
      </c>
      <c r="AO142" s="713">
        <v>0</v>
      </c>
      <c r="AP142" s="713">
        <v>0</v>
      </c>
      <c r="AQ142" s="713">
        <f t="shared" si="158"/>
        <v>0</v>
      </c>
      <c r="AR142" s="713">
        <f t="shared" si="159"/>
        <v>0</v>
      </c>
      <c r="AS142" s="756">
        <f t="shared" si="160"/>
        <v>0</v>
      </c>
      <c r="AT142" s="471">
        <f>I142+AH142</f>
        <v>3011454</v>
      </c>
      <c r="AU142" s="461">
        <f>J142+W142</f>
        <v>2212435</v>
      </c>
      <c r="AV142" s="461">
        <f t="shared" si="147"/>
        <v>2000</v>
      </c>
      <c r="AW142" s="461">
        <f t="shared" si="148"/>
        <v>748479</v>
      </c>
      <c r="AX142" s="461">
        <f t="shared" si="148"/>
        <v>22124</v>
      </c>
      <c r="AY142" s="461">
        <f>N142+AG142</f>
        <v>26416</v>
      </c>
      <c r="AZ142" s="462">
        <f>O142+AS142</f>
        <v>7.12</v>
      </c>
      <c r="BA142" s="462">
        <f t="shared" si="149"/>
        <v>0</v>
      </c>
      <c r="BB142" s="464">
        <f t="shared" si="149"/>
        <v>7.12</v>
      </c>
    </row>
    <row r="143" spans="1:54" ht="14.1" customHeight="1" x14ac:dyDescent="0.2">
      <c r="A143" s="67">
        <v>33</v>
      </c>
      <c r="B143" s="64">
        <v>2479</v>
      </c>
      <c r="C143" s="65">
        <v>600080340</v>
      </c>
      <c r="D143" s="64">
        <v>65100280</v>
      </c>
      <c r="E143" s="66" t="s">
        <v>619</v>
      </c>
      <c r="F143" s="67">
        <v>3143</v>
      </c>
      <c r="G143" s="78" t="s">
        <v>614</v>
      </c>
      <c r="H143" s="68" t="s">
        <v>276</v>
      </c>
      <c r="I143" s="463">
        <v>4052269</v>
      </c>
      <c r="J143" s="16">
        <v>3001172</v>
      </c>
      <c r="K143" s="16">
        <v>5000</v>
      </c>
      <c r="L143" s="458">
        <v>1016086</v>
      </c>
      <c r="M143" s="458">
        <v>30011</v>
      </c>
      <c r="N143" s="16">
        <v>0</v>
      </c>
      <c r="O143" s="459">
        <v>6.07</v>
      </c>
      <c r="P143" s="13">
        <v>6.07</v>
      </c>
      <c r="Q143" s="17">
        <v>0</v>
      </c>
      <c r="R143" s="731">
        <f t="shared" si="150"/>
        <v>1500</v>
      </c>
      <c r="S143" s="690">
        <v>0</v>
      </c>
      <c r="T143" s="690">
        <v>0</v>
      </c>
      <c r="U143" s="690">
        <v>0</v>
      </c>
      <c r="V143" s="690">
        <v>0</v>
      </c>
      <c r="W143" s="690">
        <f t="shared" si="151"/>
        <v>1500</v>
      </c>
      <c r="X143" s="690">
        <v>-1500</v>
      </c>
      <c r="Y143" s="690">
        <v>0</v>
      </c>
      <c r="Z143" s="690">
        <v>0</v>
      </c>
      <c r="AA143" s="690">
        <f t="shared" si="152"/>
        <v>-1500</v>
      </c>
      <c r="AB143" s="690">
        <f t="shared" si="153"/>
        <v>0</v>
      </c>
      <c r="AC143" s="714">
        <f t="shared" si="154"/>
        <v>0</v>
      </c>
      <c r="AD143" s="714">
        <f t="shared" si="155"/>
        <v>15</v>
      </c>
      <c r="AE143" s="690">
        <v>0</v>
      </c>
      <c r="AF143" s="690">
        <v>0</v>
      </c>
      <c r="AG143" s="690">
        <f t="shared" si="156"/>
        <v>0</v>
      </c>
      <c r="AH143" s="690">
        <f t="shared" si="157"/>
        <v>15</v>
      </c>
      <c r="AI143" s="716">
        <v>0</v>
      </c>
      <c r="AJ143" s="713">
        <v>0</v>
      </c>
      <c r="AK143" s="713">
        <v>0</v>
      </c>
      <c r="AL143" s="713">
        <v>0</v>
      </c>
      <c r="AM143" s="713">
        <v>0</v>
      </c>
      <c r="AN143" s="713">
        <v>0</v>
      </c>
      <c r="AO143" s="713">
        <v>0</v>
      </c>
      <c r="AP143" s="713">
        <v>0</v>
      </c>
      <c r="AQ143" s="713">
        <f t="shared" si="158"/>
        <v>0</v>
      </c>
      <c r="AR143" s="713">
        <f t="shared" si="159"/>
        <v>0</v>
      </c>
      <c r="AS143" s="756">
        <f t="shared" si="160"/>
        <v>0</v>
      </c>
      <c r="AT143" s="471">
        <f>I143+AH143</f>
        <v>4052284</v>
      </c>
      <c r="AU143" s="461">
        <f>J143+W143</f>
        <v>3002672</v>
      </c>
      <c r="AV143" s="461">
        <f t="shared" si="147"/>
        <v>3500</v>
      </c>
      <c r="AW143" s="461">
        <f t="shared" si="148"/>
        <v>1016086</v>
      </c>
      <c r="AX143" s="461">
        <f t="shared" si="148"/>
        <v>30026</v>
      </c>
      <c r="AY143" s="461">
        <f>N143+AG143</f>
        <v>0</v>
      </c>
      <c r="AZ143" s="462">
        <f>O143+AS143</f>
        <v>6.07</v>
      </c>
      <c r="BA143" s="462">
        <f t="shared" si="149"/>
        <v>6.07</v>
      </c>
      <c r="BB143" s="464">
        <f t="shared" si="149"/>
        <v>0</v>
      </c>
    </row>
    <row r="144" spans="1:54" ht="14.1" customHeight="1" x14ac:dyDescent="0.2">
      <c r="A144" s="67">
        <v>33</v>
      </c>
      <c r="B144" s="64">
        <v>2479</v>
      </c>
      <c r="C144" s="65">
        <v>600080340</v>
      </c>
      <c r="D144" s="64">
        <v>65100280</v>
      </c>
      <c r="E144" s="66" t="s">
        <v>619</v>
      </c>
      <c r="F144" s="67">
        <v>3143</v>
      </c>
      <c r="G144" s="78" t="s">
        <v>615</v>
      </c>
      <c r="H144" s="68" t="s">
        <v>277</v>
      </c>
      <c r="I144" s="463">
        <v>146600</v>
      </c>
      <c r="J144" s="646">
        <v>104748</v>
      </c>
      <c r="K144" s="646">
        <v>0</v>
      </c>
      <c r="L144" s="458">
        <v>35405</v>
      </c>
      <c r="M144" s="458">
        <v>1047</v>
      </c>
      <c r="N144" s="646">
        <v>5400</v>
      </c>
      <c r="O144" s="459">
        <v>0.42</v>
      </c>
      <c r="P144" s="460">
        <v>0</v>
      </c>
      <c r="Q144" s="662">
        <v>0.42</v>
      </c>
      <c r="R144" s="731">
        <f t="shared" si="150"/>
        <v>0</v>
      </c>
      <c r="S144" s="690">
        <v>0</v>
      </c>
      <c r="T144" s="690">
        <v>0</v>
      </c>
      <c r="U144" s="690">
        <v>0</v>
      </c>
      <c r="V144" s="690">
        <v>0</v>
      </c>
      <c r="W144" s="690">
        <f t="shared" si="151"/>
        <v>0</v>
      </c>
      <c r="X144" s="690">
        <v>0</v>
      </c>
      <c r="Y144" s="690">
        <v>0</v>
      </c>
      <c r="Z144" s="690">
        <v>0</v>
      </c>
      <c r="AA144" s="690">
        <f t="shared" si="152"/>
        <v>0</v>
      </c>
      <c r="AB144" s="690">
        <f t="shared" si="153"/>
        <v>0</v>
      </c>
      <c r="AC144" s="714">
        <f t="shared" si="154"/>
        <v>0</v>
      </c>
      <c r="AD144" s="714">
        <f t="shared" si="155"/>
        <v>0</v>
      </c>
      <c r="AE144" s="690">
        <v>0</v>
      </c>
      <c r="AF144" s="690">
        <v>0</v>
      </c>
      <c r="AG144" s="690">
        <f t="shared" si="156"/>
        <v>0</v>
      </c>
      <c r="AH144" s="690">
        <f t="shared" si="157"/>
        <v>0</v>
      </c>
      <c r="AI144" s="716">
        <v>0</v>
      </c>
      <c r="AJ144" s="713">
        <v>0</v>
      </c>
      <c r="AK144" s="713">
        <v>0</v>
      </c>
      <c r="AL144" s="713">
        <v>0</v>
      </c>
      <c r="AM144" s="713">
        <v>0</v>
      </c>
      <c r="AN144" s="713">
        <v>0</v>
      </c>
      <c r="AO144" s="713">
        <v>0</v>
      </c>
      <c r="AP144" s="713">
        <v>0</v>
      </c>
      <c r="AQ144" s="713">
        <f t="shared" si="158"/>
        <v>0</v>
      </c>
      <c r="AR144" s="713">
        <f t="shared" si="159"/>
        <v>0</v>
      </c>
      <c r="AS144" s="756">
        <f t="shared" si="160"/>
        <v>0</v>
      </c>
      <c r="AT144" s="471">
        <f>I144+AH144</f>
        <v>146600</v>
      </c>
      <c r="AU144" s="461">
        <f>J144+W144</f>
        <v>104748</v>
      </c>
      <c r="AV144" s="461">
        <f t="shared" si="147"/>
        <v>0</v>
      </c>
      <c r="AW144" s="461">
        <f t="shared" si="148"/>
        <v>35405</v>
      </c>
      <c r="AX144" s="461">
        <f t="shared" si="148"/>
        <v>1047</v>
      </c>
      <c r="AY144" s="461">
        <f>N144+AG144</f>
        <v>5400</v>
      </c>
      <c r="AZ144" s="462">
        <f>O144+AS144</f>
        <v>0.42</v>
      </c>
      <c r="BA144" s="462">
        <f t="shared" si="149"/>
        <v>0</v>
      </c>
      <c r="BB144" s="464">
        <f t="shared" si="149"/>
        <v>0.42</v>
      </c>
    </row>
    <row r="145" spans="1:54" ht="14.1" customHeight="1" x14ac:dyDescent="0.2">
      <c r="A145" s="73">
        <v>33</v>
      </c>
      <c r="B145" s="70">
        <v>2479</v>
      </c>
      <c r="C145" s="71">
        <v>600080340</v>
      </c>
      <c r="D145" s="70">
        <v>65100280</v>
      </c>
      <c r="E145" s="72" t="s">
        <v>620</v>
      </c>
      <c r="F145" s="73"/>
      <c r="G145" s="72"/>
      <c r="H145" s="74"/>
      <c r="I145" s="647">
        <v>48685393</v>
      </c>
      <c r="J145" s="75">
        <v>35483022</v>
      </c>
      <c r="K145" s="75">
        <v>83200</v>
      </c>
      <c r="L145" s="75">
        <v>12021383</v>
      </c>
      <c r="M145" s="75">
        <v>354827</v>
      </c>
      <c r="N145" s="75">
        <v>742961</v>
      </c>
      <c r="O145" s="76">
        <v>68.875500000000002</v>
      </c>
      <c r="P145" s="76">
        <v>52.9955</v>
      </c>
      <c r="Q145" s="77">
        <v>15.88</v>
      </c>
      <c r="R145" s="664">
        <f t="shared" ref="R145:BB145" si="161">SUM(R140:R144)</f>
        <v>-12300</v>
      </c>
      <c r="S145" s="664">
        <f t="shared" si="161"/>
        <v>46854</v>
      </c>
      <c r="T145" s="664">
        <f t="shared" si="161"/>
        <v>0</v>
      </c>
      <c r="U145" s="664">
        <f t="shared" si="161"/>
        <v>0</v>
      </c>
      <c r="V145" s="664">
        <f t="shared" si="161"/>
        <v>0</v>
      </c>
      <c r="W145" s="664">
        <f t="shared" si="161"/>
        <v>34554</v>
      </c>
      <c r="X145" s="664">
        <f t="shared" si="161"/>
        <v>12300</v>
      </c>
      <c r="Y145" s="664">
        <f t="shared" si="161"/>
        <v>0</v>
      </c>
      <c r="Z145" s="664">
        <f t="shared" si="161"/>
        <v>0</v>
      </c>
      <c r="AA145" s="664">
        <f t="shared" si="161"/>
        <v>12300</v>
      </c>
      <c r="AB145" s="664">
        <f t="shared" si="161"/>
        <v>46854</v>
      </c>
      <c r="AC145" s="664">
        <f t="shared" si="161"/>
        <v>15837</v>
      </c>
      <c r="AD145" s="664">
        <f t="shared" si="161"/>
        <v>346</v>
      </c>
      <c r="AE145" s="664">
        <f t="shared" si="161"/>
        <v>0</v>
      </c>
      <c r="AF145" s="664">
        <f t="shared" si="161"/>
        <v>0</v>
      </c>
      <c r="AG145" s="664">
        <f t="shared" si="161"/>
        <v>0</v>
      </c>
      <c r="AH145" s="664">
        <f t="shared" si="161"/>
        <v>63037</v>
      </c>
      <c r="AI145" s="732">
        <f t="shared" si="161"/>
        <v>0</v>
      </c>
      <c r="AJ145" s="732">
        <f t="shared" si="161"/>
        <v>0</v>
      </c>
      <c r="AK145" s="732">
        <f t="shared" si="161"/>
        <v>7.0000000000000007E-2</v>
      </c>
      <c r="AL145" s="732">
        <f t="shared" si="161"/>
        <v>0</v>
      </c>
      <c r="AM145" s="732">
        <f t="shared" si="161"/>
        <v>0</v>
      </c>
      <c r="AN145" s="732">
        <f t="shared" si="161"/>
        <v>0</v>
      </c>
      <c r="AO145" s="732">
        <f t="shared" si="161"/>
        <v>0</v>
      </c>
      <c r="AP145" s="732">
        <f t="shared" si="161"/>
        <v>0</v>
      </c>
      <c r="AQ145" s="732">
        <f t="shared" si="161"/>
        <v>7.0000000000000007E-2</v>
      </c>
      <c r="AR145" s="732">
        <f t="shared" si="161"/>
        <v>0</v>
      </c>
      <c r="AS145" s="759">
        <f t="shared" si="161"/>
        <v>7.0000000000000007E-2</v>
      </c>
      <c r="AT145" s="647">
        <f t="shared" si="161"/>
        <v>48748430</v>
      </c>
      <c r="AU145" s="75">
        <f t="shared" si="161"/>
        <v>35517576</v>
      </c>
      <c r="AV145" s="75">
        <f t="shared" si="161"/>
        <v>95500</v>
      </c>
      <c r="AW145" s="75">
        <f t="shared" si="161"/>
        <v>12037220</v>
      </c>
      <c r="AX145" s="75">
        <f t="shared" si="161"/>
        <v>355173</v>
      </c>
      <c r="AY145" s="75">
        <f t="shared" si="161"/>
        <v>742961</v>
      </c>
      <c r="AZ145" s="76">
        <f t="shared" si="161"/>
        <v>68.945499999999996</v>
      </c>
      <c r="BA145" s="76">
        <f t="shared" si="161"/>
        <v>53.0655</v>
      </c>
      <c r="BB145" s="77">
        <f t="shared" si="161"/>
        <v>15.88</v>
      </c>
    </row>
    <row r="146" spans="1:54" ht="14.1" customHeight="1" x14ac:dyDescent="0.2">
      <c r="A146" s="67">
        <v>34</v>
      </c>
      <c r="B146" s="64">
        <v>2475</v>
      </c>
      <c r="C146" s="65">
        <v>600080331</v>
      </c>
      <c r="D146" s="64">
        <v>65642368</v>
      </c>
      <c r="E146" s="66" t="s">
        <v>621</v>
      </c>
      <c r="F146" s="67">
        <v>3113</v>
      </c>
      <c r="G146" s="66" t="s">
        <v>309</v>
      </c>
      <c r="H146" s="68" t="s">
        <v>276</v>
      </c>
      <c r="I146" s="463">
        <v>41774818</v>
      </c>
      <c r="J146" s="16">
        <v>30060993</v>
      </c>
      <c r="K146" s="16">
        <v>345000</v>
      </c>
      <c r="L146" s="458">
        <v>10277225</v>
      </c>
      <c r="M146" s="458">
        <v>300610</v>
      </c>
      <c r="N146" s="16">
        <v>790990</v>
      </c>
      <c r="O146" s="13">
        <v>49.785500000000006</v>
      </c>
      <c r="P146" s="13">
        <v>40.685500000000005</v>
      </c>
      <c r="Q146" s="17">
        <v>9.1</v>
      </c>
      <c r="R146" s="731">
        <f t="shared" si="150"/>
        <v>40000</v>
      </c>
      <c r="S146" s="690">
        <v>0</v>
      </c>
      <c r="T146" s="690">
        <v>0</v>
      </c>
      <c r="U146" s="690">
        <v>51996</v>
      </c>
      <c r="V146" s="690">
        <v>0</v>
      </c>
      <c r="W146" s="690">
        <f t="shared" si="151"/>
        <v>91996</v>
      </c>
      <c r="X146" s="690">
        <v>-40000</v>
      </c>
      <c r="Y146" s="690">
        <v>0</v>
      </c>
      <c r="Z146" s="690">
        <v>0</v>
      </c>
      <c r="AA146" s="690">
        <f t="shared" si="152"/>
        <v>-40000</v>
      </c>
      <c r="AB146" s="690">
        <f t="shared" si="153"/>
        <v>51996</v>
      </c>
      <c r="AC146" s="714">
        <f t="shared" si="154"/>
        <v>17575</v>
      </c>
      <c r="AD146" s="714">
        <f t="shared" si="155"/>
        <v>920</v>
      </c>
      <c r="AE146" s="690">
        <v>0</v>
      </c>
      <c r="AF146" s="690">
        <v>0</v>
      </c>
      <c r="AG146" s="690">
        <f t="shared" si="156"/>
        <v>0</v>
      </c>
      <c r="AH146" s="690">
        <f t="shared" si="157"/>
        <v>70491</v>
      </c>
      <c r="AI146" s="716">
        <v>0.02</v>
      </c>
      <c r="AJ146" s="713">
        <v>0</v>
      </c>
      <c r="AK146" s="713">
        <v>0</v>
      </c>
      <c r="AL146" s="713">
        <v>0</v>
      </c>
      <c r="AM146" s="713">
        <v>0</v>
      </c>
      <c r="AN146" s="713">
        <v>0.08</v>
      </c>
      <c r="AO146" s="713">
        <v>0</v>
      </c>
      <c r="AP146" s="713">
        <v>0</v>
      </c>
      <c r="AQ146" s="713">
        <f t="shared" si="158"/>
        <v>0.1</v>
      </c>
      <c r="AR146" s="713">
        <f t="shared" si="159"/>
        <v>0</v>
      </c>
      <c r="AS146" s="756">
        <f t="shared" si="160"/>
        <v>0.1</v>
      </c>
      <c r="AT146" s="471">
        <f>I146+AH146</f>
        <v>41845309</v>
      </c>
      <c r="AU146" s="461">
        <f>J146+W146</f>
        <v>30152989</v>
      </c>
      <c r="AV146" s="461">
        <f t="shared" ref="AV146:AV150" si="162">K146+AA146</f>
        <v>305000</v>
      </c>
      <c r="AW146" s="461">
        <f t="shared" ref="AW146:AX150" si="163">L146+AC146</f>
        <v>10294800</v>
      </c>
      <c r="AX146" s="461">
        <f t="shared" si="163"/>
        <v>301530</v>
      </c>
      <c r="AY146" s="461">
        <f>N146+AG146</f>
        <v>790990</v>
      </c>
      <c r="AZ146" s="462">
        <f>O146+AS146</f>
        <v>49.885500000000008</v>
      </c>
      <c r="BA146" s="462">
        <f t="shared" ref="BA146:BB150" si="164">P146+AQ146</f>
        <v>40.785500000000006</v>
      </c>
      <c r="BB146" s="464">
        <f t="shared" si="164"/>
        <v>9.1</v>
      </c>
    </row>
    <row r="147" spans="1:54" ht="14.1" customHeight="1" x14ac:dyDescent="0.2">
      <c r="A147" s="67">
        <v>34</v>
      </c>
      <c r="B147" s="64">
        <v>2475</v>
      </c>
      <c r="C147" s="65">
        <v>600080331</v>
      </c>
      <c r="D147" s="64">
        <v>65642368</v>
      </c>
      <c r="E147" s="66" t="s">
        <v>621</v>
      </c>
      <c r="F147" s="67">
        <v>3113</v>
      </c>
      <c r="G147" s="78" t="s">
        <v>307</v>
      </c>
      <c r="H147" s="68" t="s">
        <v>277</v>
      </c>
      <c r="I147" s="463">
        <v>4106676</v>
      </c>
      <c r="J147" s="458">
        <v>3046496</v>
      </c>
      <c r="K147" s="458">
        <v>0</v>
      </c>
      <c r="L147" s="458">
        <v>1029715</v>
      </c>
      <c r="M147" s="458">
        <v>30465</v>
      </c>
      <c r="N147" s="458">
        <v>0</v>
      </c>
      <c r="O147" s="459">
        <v>8.6399999999999988</v>
      </c>
      <c r="P147" s="460">
        <v>8.6399999999999988</v>
      </c>
      <c r="Q147" s="624">
        <v>0</v>
      </c>
      <c r="R147" s="731">
        <f t="shared" si="150"/>
        <v>0</v>
      </c>
      <c r="S147" s="690">
        <v>-17274</v>
      </c>
      <c r="T147" s="690">
        <v>0</v>
      </c>
      <c r="U147" s="690">
        <v>0</v>
      </c>
      <c r="V147" s="690">
        <v>0</v>
      </c>
      <c r="W147" s="690">
        <f t="shared" si="151"/>
        <v>-17274</v>
      </c>
      <c r="X147" s="690">
        <v>0</v>
      </c>
      <c r="Y147" s="690">
        <v>0</v>
      </c>
      <c r="Z147" s="690">
        <v>0</v>
      </c>
      <c r="AA147" s="690">
        <f t="shared" si="152"/>
        <v>0</v>
      </c>
      <c r="AB147" s="690">
        <f t="shared" si="153"/>
        <v>-17274</v>
      </c>
      <c r="AC147" s="714">
        <f t="shared" si="154"/>
        <v>-5839</v>
      </c>
      <c r="AD147" s="714">
        <f t="shared" si="155"/>
        <v>-173</v>
      </c>
      <c r="AE147" s="690">
        <v>0</v>
      </c>
      <c r="AF147" s="690">
        <v>0</v>
      </c>
      <c r="AG147" s="690">
        <f t="shared" si="156"/>
        <v>0</v>
      </c>
      <c r="AH147" s="690">
        <f t="shared" si="157"/>
        <v>-23286</v>
      </c>
      <c r="AI147" s="716">
        <v>0</v>
      </c>
      <c r="AJ147" s="713">
        <v>0</v>
      </c>
      <c r="AK147" s="713">
        <v>-7.0000000000000007E-2</v>
      </c>
      <c r="AL147" s="713">
        <v>0</v>
      </c>
      <c r="AM147" s="713">
        <v>0</v>
      </c>
      <c r="AN147" s="713">
        <v>0</v>
      </c>
      <c r="AO147" s="713">
        <v>0</v>
      </c>
      <c r="AP147" s="713">
        <v>0</v>
      </c>
      <c r="AQ147" s="713">
        <f t="shared" si="158"/>
        <v>-7.0000000000000007E-2</v>
      </c>
      <c r="AR147" s="713">
        <f t="shared" si="159"/>
        <v>0</v>
      </c>
      <c r="AS147" s="756">
        <f t="shared" si="160"/>
        <v>-7.0000000000000007E-2</v>
      </c>
      <c r="AT147" s="471">
        <f>I147+AH147</f>
        <v>4083390</v>
      </c>
      <c r="AU147" s="461">
        <f>J147+W147</f>
        <v>3029222</v>
      </c>
      <c r="AV147" s="461">
        <f t="shared" si="162"/>
        <v>0</v>
      </c>
      <c r="AW147" s="461">
        <f t="shared" si="163"/>
        <v>1023876</v>
      </c>
      <c r="AX147" s="461">
        <f t="shared" si="163"/>
        <v>30292</v>
      </c>
      <c r="AY147" s="461">
        <f>N147+AG147</f>
        <v>0</v>
      </c>
      <c r="AZ147" s="462">
        <f>O147+AS147</f>
        <v>8.5699999999999985</v>
      </c>
      <c r="BA147" s="462">
        <f t="shared" si="164"/>
        <v>8.5699999999999985</v>
      </c>
      <c r="BB147" s="464">
        <f t="shared" si="164"/>
        <v>0</v>
      </c>
    </row>
    <row r="148" spans="1:54" ht="14.1" customHeight="1" x14ac:dyDescent="0.2">
      <c r="A148" s="67">
        <v>34</v>
      </c>
      <c r="B148" s="64">
        <v>2475</v>
      </c>
      <c r="C148" s="65">
        <v>600080331</v>
      </c>
      <c r="D148" s="64">
        <v>65642368</v>
      </c>
      <c r="E148" s="66" t="s">
        <v>622</v>
      </c>
      <c r="F148" s="67">
        <v>3141</v>
      </c>
      <c r="G148" s="66" t="s">
        <v>310</v>
      </c>
      <c r="H148" s="68" t="s">
        <v>277</v>
      </c>
      <c r="I148" s="463">
        <v>1458785</v>
      </c>
      <c r="J148" s="668">
        <v>1061080</v>
      </c>
      <c r="K148" s="668">
        <v>5000</v>
      </c>
      <c r="L148" s="458">
        <v>360335</v>
      </c>
      <c r="M148" s="458">
        <v>10610</v>
      </c>
      <c r="N148" s="668">
        <v>21760</v>
      </c>
      <c r="O148" s="459">
        <v>3.43</v>
      </c>
      <c r="P148" s="460">
        <v>0</v>
      </c>
      <c r="Q148" s="624">
        <v>3.43</v>
      </c>
      <c r="R148" s="731">
        <f t="shared" si="150"/>
        <v>0</v>
      </c>
      <c r="S148" s="690">
        <v>0</v>
      </c>
      <c r="T148" s="690">
        <v>0</v>
      </c>
      <c r="U148" s="690">
        <v>0</v>
      </c>
      <c r="V148" s="690">
        <v>0</v>
      </c>
      <c r="W148" s="690">
        <f t="shared" si="151"/>
        <v>0</v>
      </c>
      <c r="X148" s="690">
        <v>0</v>
      </c>
      <c r="Y148" s="690">
        <v>0</v>
      </c>
      <c r="Z148" s="690">
        <v>0</v>
      </c>
      <c r="AA148" s="690">
        <f t="shared" si="152"/>
        <v>0</v>
      </c>
      <c r="AB148" s="690">
        <f t="shared" si="153"/>
        <v>0</v>
      </c>
      <c r="AC148" s="714">
        <f t="shared" si="154"/>
        <v>0</v>
      </c>
      <c r="AD148" s="714">
        <f t="shared" si="155"/>
        <v>0</v>
      </c>
      <c r="AE148" s="690">
        <v>0</v>
      </c>
      <c r="AF148" s="690">
        <v>0</v>
      </c>
      <c r="AG148" s="690">
        <f t="shared" si="156"/>
        <v>0</v>
      </c>
      <c r="AH148" s="690">
        <f t="shared" si="157"/>
        <v>0</v>
      </c>
      <c r="AI148" s="716">
        <v>0</v>
      </c>
      <c r="AJ148" s="713">
        <v>0</v>
      </c>
      <c r="AK148" s="713">
        <v>0</v>
      </c>
      <c r="AL148" s="713">
        <v>0</v>
      </c>
      <c r="AM148" s="713">
        <v>0</v>
      </c>
      <c r="AN148" s="713">
        <v>0</v>
      </c>
      <c r="AO148" s="713">
        <v>0</v>
      </c>
      <c r="AP148" s="713">
        <v>0</v>
      </c>
      <c r="AQ148" s="713">
        <f t="shared" si="158"/>
        <v>0</v>
      </c>
      <c r="AR148" s="713">
        <f t="shared" si="159"/>
        <v>0</v>
      </c>
      <c r="AS148" s="756">
        <f t="shared" si="160"/>
        <v>0</v>
      </c>
      <c r="AT148" s="471">
        <f>I148+AH148</f>
        <v>1458785</v>
      </c>
      <c r="AU148" s="461">
        <f>J148+W148</f>
        <v>1061080</v>
      </c>
      <c r="AV148" s="461">
        <f t="shared" si="162"/>
        <v>5000</v>
      </c>
      <c r="AW148" s="461">
        <f t="shared" si="163"/>
        <v>360335</v>
      </c>
      <c r="AX148" s="461">
        <f t="shared" si="163"/>
        <v>10610</v>
      </c>
      <c r="AY148" s="461">
        <f>N148+AG148</f>
        <v>21760</v>
      </c>
      <c r="AZ148" s="462">
        <f>O148+AS148</f>
        <v>3.43</v>
      </c>
      <c r="BA148" s="462">
        <f t="shared" si="164"/>
        <v>0</v>
      </c>
      <c r="BB148" s="464">
        <f t="shared" si="164"/>
        <v>3.43</v>
      </c>
    </row>
    <row r="149" spans="1:54" ht="14.1" customHeight="1" x14ac:dyDescent="0.2">
      <c r="A149" s="67">
        <v>34</v>
      </c>
      <c r="B149" s="64">
        <v>2475</v>
      </c>
      <c r="C149" s="65">
        <v>600080331</v>
      </c>
      <c r="D149" s="64">
        <v>65642368</v>
      </c>
      <c r="E149" s="66" t="s">
        <v>621</v>
      </c>
      <c r="F149" s="67">
        <v>3143</v>
      </c>
      <c r="G149" s="78" t="s">
        <v>614</v>
      </c>
      <c r="H149" s="68" t="s">
        <v>276</v>
      </c>
      <c r="I149" s="463">
        <v>4140214</v>
      </c>
      <c r="J149" s="16">
        <v>3071375</v>
      </c>
      <c r="K149" s="16">
        <v>0</v>
      </c>
      <c r="L149" s="458">
        <v>1038125</v>
      </c>
      <c r="M149" s="458">
        <v>30714</v>
      </c>
      <c r="N149" s="16">
        <v>0</v>
      </c>
      <c r="O149" s="459">
        <v>6.3390000000000004</v>
      </c>
      <c r="P149" s="13">
        <v>6.3390000000000004</v>
      </c>
      <c r="Q149" s="17">
        <v>0</v>
      </c>
      <c r="R149" s="731">
        <f t="shared" si="150"/>
        <v>0</v>
      </c>
      <c r="S149" s="690">
        <v>0</v>
      </c>
      <c r="T149" s="690">
        <v>0</v>
      </c>
      <c r="U149" s="690">
        <v>0</v>
      </c>
      <c r="V149" s="690">
        <v>0</v>
      </c>
      <c r="W149" s="690">
        <f t="shared" si="151"/>
        <v>0</v>
      </c>
      <c r="X149" s="690">
        <v>0</v>
      </c>
      <c r="Y149" s="690">
        <v>0</v>
      </c>
      <c r="Z149" s="690">
        <v>0</v>
      </c>
      <c r="AA149" s="690">
        <f t="shared" si="152"/>
        <v>0</v>
      </c>
      <c r="AB149" s="690">
        <f t="shared" si="153"/>
        <v>0</v>
      </c>
      <c r="AC149" s="714">
        <f t="shared" si="154"/>
        <v>0</v>
      </c>
      <c r="AD149" s="714">
        <f t="shared" si="155"/>
        <v>0</v>
      </c>
      <c r="AE149" s="690">
        <v>0</v>
      </c>
      <c r="AF149" s="690">
        <v>0</v>
      </c>
      <c r="AG149" s="690">
        <f t="shared" si="156"/>
        <v>0</v>
      </c>
      <c r="AH149" s="690">
        <f t="shared" si="157"/>
        <v>0</v>
      </c>
      <c r="AI149" s="716">
        <v>0</v>
      </c>
      <c r="AJ149" s="713">
        <v>0</v>
      </c>
      <c r="AK149" s="713">
        <v>0</v>
      </c>
      <c r="AL149" s="713">
        <v>0</v>
      </c>
      <c r="AM149" s="713">
        <v>0</v>
      </c>
      <c r="AN149" s="713">
        <v>0</v>
      </c>
      <c r="AO149" s="713">
        <v>0</v>
      </c>
      <c r="AP149" s="713">
        <v>0</v>
      </c>
      <c r="AQ149" s="713">
        <f t="shared" si="158"/>
        <v>0</v>
      </c>
      <c r="AR149" s="713">
        <f t="shared" si="159"/>
        <v>0</v>
      </c>
      <c r="AS149" s="756">
        <f t="shared" si="160"/>
        <v>0</v>
      </c>
      <c r="AT149" s="471">
        <f>I149+AH149</f>
        <v>4140214</v>
      </c>
      <c r="AU149" s="461">
        <f>J149+W149</f>
        <v>3071375</v>
      </c>
      <c r="AV149" s="461">
        <f t="shared" si="162"/>
        <v>0</v>
      </c>
      <c r="AW149" s="461">
        <f t="shared" si="163"/>
        <v>1038125</v>
      </c>
      <c r="AX149" s="461">
        <f t="shared" si="163"/>
        <v>30714</v>
      </c>
      <c r="AY149" s="461">
        <f>N149+AG149</f>
        <v>0</v>
      </c>
      <c r="AZ149" s="462">
        <f>O149+AS149</f>
        <v>6.3390000000000004</v>
      </c>
      <c r="BA149" s="462">
        <f t="shared" si="164"/>
        <v>6.3390000000000004</v>
      </c>
      <c r="BB149" s="464">
        <f t="shared" si="164"/>
        <v>0</v>
      </c>
    </row>
    <row r="150" spans="1:54" ht="14.1" customHeight="1" x14ac:dyDescent="0.2">
      <c r="A150" s="67">
        <v>34</v>
      </c>
      <c r="B150" s="64">
        <v>2475</v>
      </c>
      <c r="C150" s="65">
        <v>600080331</v>
      </c>
      <c r="D150" s="64">
        <v>65642368</v>
      </c>
      <c r="E150" s="66" t="s">
        <v>621</v>
      </c>
      <c r="F150" s="67">
        <v>3143</v>
      </c>
      <c r="G150" s="78" t="s">
        <v>615</v>
      </c>
      <c r="H150" s="68" t="s">
        <v>277</v>
      </c>
      <c r="I150" s="463">
        <v>131940</v>
      </c>
      <c r="J150" s="646">
        <v>94273</v>
      </c>
      <c r="K150" s="646">
        <v>0</v>
      </c>
      <c r="L150" s="458">
        <v>31864</v>
      </c>
      <c r="M150" s="458">
        <v>943</v>
      </c>
      <c r="N150" s="646">
        <v>4860</v>
      </c>
      <c r="O150" s="459">
        <v>0.38</v>
      </c>
      <c r="P150" s="460">
        <v>0</v>
      </c>
      <c r="Q150" s="662">
        <v>0.38</v>
      </c>
      <c r="R150" s="731">
        <f t="shared" si="150"/>
        <v>0</v>
      </c>
      <c r="S150" s="690">
        <v>0</v>
      </c>
      <c r="T150" s="690">
        <v>0</v>
      </c>
      <c r="U150" s="690">
        <v>0</v>
      </c>
      <c r="V150" s="690">
        <v>0</v>
      </c>
      <c r="W150" s="690">
        <f t="shared" si="151"/>
        <v>0</v>
      </c>
      <c r="X150" s="690">
        <v>0</v>
      </c>
      <c r="Y150" s="690">
        <v>0</v>
      </c>
      <c r="Z150" s="690">
        <v>0</v>
      </c>
      <c r="AA150" s="690">
        <f t="shared" si="152"/>
        <v>0</v>
      </c>
      <c r="AB150" s="690">
        <f t="shared" si="153"/>
        <v>0</v>
      </c>
      <c r="AC150" s="714">
        <f t="shared" si="154"/>
        <v>0</v>
      </c>
      <c r="AD150" s="714">
        <f t="shared" si="155"/>
        <v>0</v>
      </c>
      <c r="AE150" s="690">
        <v>0</v>
      </c>
      <c r="AF150" s="690">
        <v>0</v>
      </c>
      <c r="AG150" s="690">
        <f t="shared" si="156"/>
        <v>0</v>
      </c>
      <c r="AH150" s="690">
        <f t="shared" si="157"/>
        <v>0</v>
      </c>
      <c r="AI150" s="716">
        <v>0</v>
      </c>
      <c r="AJ150" s="713">
        <v>0</v>
      </c>
      <c r="AK150" s="713">
        <v>0</v>
      </c>
      <c r="AL150" s="713">
        <v>0</v>
      </c>
      <c r="AM150" s="713">
        <v>0</v>
      </c>
      <c r="AN150" s="713">
        <v>0</v>
      </c>
      <c r="AO150" s="713">
        <v>0</v>
      </c>
      <c r="AP150" s="713">
        <v>0</v>
      </c>
      <c r="AQ150" s="713">
        <f t="shared" si="158"/>
        <v>0</v>
      </c>
      <c r="AR150" s="713">
        <f t="shared" si="159"/>
        <v>0</v>
      </c>
      <c r="AS150" s="756">
        <f t="shared" si="160"/>
        <v>0</v>
      </c>
      <c r="AT150" s="471">
        <f>I150+AH150</f>
        <v>131940</v>
      </c>
      <c r="AU150" s="461">
        <f>J150+W150</f>
        <v>94273</v>
      </c>
      <c r="AV150" s="461">
        <f t="shared" si="162"/>
        <v>0</v>
      </c>
      <c r="AW150" s="461">
        <f t="shared" si="163"/>
        <v>31864</v>
      </c>
      <c r="AX150" s="461">
        <f t="shared" si="163"/>
        <v>943</v>
      </c>
      <c r="AY150" s="461">
        <f>N150+AG150</f>
        <v>4860</v>
      </c>
      <c r="AZ150" s="462">
        <f>O150+AS150</f>
        <v>0.38</v>
      </c>
      <c r="BA150" s="462">
        <f t="shared" si="164"/>
        <v>0</v>
      </c>
      <c r="BB150" s="464">
        <f t="shared" si="164"/>
        <v>0.38</v>
      </c>
    </row>
    <row r="151" spans="1:54" ht="14.1" customHeight="1" x14ac:dyDescent="0.2">
      <c r="A151" s="73">
        <v>34</v>
      </c>
      <c r="B151" s="70">
        <v>2475</v>
      </c>
      <c r="C151" s="71">
        <v>600080331</v>
      </c>
      <c r="D151" s="70">
        <v>65642368</v>
      </c>
      <c r="E151" s="72" t="s">
        <v>623</v>
      </c>
      <c r="F151" s="73"/>
      <c r="G151" s="72"/>
      <c r="H151" s="74"/>
      <c r="I151" s="647">
        <v>51612433</v>
      </c>
      <c r="J151" s="75">
        <v>37334217</v>
      </c>
      <c r="K151" s="75">
        <v>350000</v>
      </c>
      <c r="L151" s="75">
        <v>12737264</v>
      </c>
      <c r="M151" s="75">
        <v>373342</v>
      </c>
      <c r="N151" s="75">
        <v>817610</v>
      </c>
      <c r="O151" s="76">
        <v>68.5745</v>
      </c>
      <c r="P151" s="76">
        <v>55.664500000000004</v>
      </c>
      <c r="Q151" s="77">
        <v>12.91</v>
      </c>
      <c r="R151" s="664">
        <f t="shared" ref="R151:BB151" si="165">SUM(R146:R150)</f>
        <v>40000</v>
      </c>
      <c r="S151" s="664">
        <f t="shared" si="165"/>
        <v>-17274</v>
      </c>
      <c r="T151" s="664">
        <f t="shared" si="165"/>
        <v>0</v>
      </c>
      <c r="U151" s="664">
        <f t="shared" si="165"/>
        <v>51996</v>
      </c>
      <c r="V151" s="664">
        <f t="shared" si="165"/>
        <v>0</v>
      </c>
      <c r="W151" s="664">
        <f t="shared" si="165"/>
        <v>74722</v>
      </c>
      <c r="X151" s="664">
        <f t="shared" si="165"/>
        <v>-40000</v>
      </c>
      <c r="Y151" s="664">
        <f t="shared" si="165"/>
        <v>0</v>
      </c>
      <c r="Z151" s="664">
        <f t="shared" si="165"/>
        <v>0</v>
      </c>
      <c r="AA151" s="664">
        <f t="shared" si="165"/>
        <v>-40000</v>
      </c>
      <c r="AB151" s="664">
        <f t="shared" si="165"/>
        <v>34722</v>
      </c>
      <c r="AC151" s="664">
        <f t="shared" si="165"/>
        <v>11736</v>
      </c>
      <c r="AD151" s="664">
        <f t="shared" si="165"/>
        <v>747</v>
      </c>
      <c r="AE151" s="664">
        <f t="shared" si="165"/>
        <v>0</v>
      </c>
      <c r="AF151" s="664">
        <f t="shared" si="165"/>
        <v>0</v>
      </c>
      <c r="AG151" s="664">
        <f t="shared" si="165"/>
        <v>0</v>
      </c>
      <c r="AH151" s="664">
        <f t="shared" si="165"/>
        <v>47205</v>
      </c>
      <c r="AI151" s="732">
        <f t="shared" si="165"/>
        <v>0.02</v>
      </c>
      <c r="AJ151" s="732">
        <f t="shared" si="165"/>
        <v>0</v>
      </c>
      <c r="AK151" s="732">
        <f t="shared" si="165"/>
        <v>-7.0000000000000007E-2</v>
      </c>
      <c r="AL151" s="732">
        <f t="shared" si="165"/>
        <v>0</v>
      </c>
      <c r="AM151" s="732">
        <f t="shared" si="165"/>
        <v>0</v>
      </c>
      <c r="AN151" s="732">
        <f t="shared" si="165"/>
        <v>0.08</v>
      </c>
      <c r="AO151" s="732">
        <f t="shared" si="165"/>
        <v>0</v>
      </c>
      <c r="AP151" s="732">
        <f t="shared" si="165"/>
        <v>0</v>
      </c>
      <c r="AQ151" s="732">
        <f t="shared" si="165"/>
        <v>0.03</v>
      </c>
      <c r="AR151" s="732">
        <f t="shared" si="165"/>
        <v>0</v>
      </c>
      <c r="AS151" s="759">
        <f t="shared" si="165"/>
        <v>0.03</v>
      </c>
      <c r="AT151" s="647">
        <f t="shared" si="165"/>
        <v>51659638</v>
      </c>
      <c r="AU151" s="75">
        <f t="shared" si="165"/>
        <v>37408939</v>
      </c>
      <c r="AV151" s="75">
        <f t="shared" si="165"/>
        <v>310000</v>
      </c>
      <c r="AW151" s="75">
        <f t="shared" si="165"/>
        <v>12749000</v>
      </c>
      <c r="AX151" s="75">
        <f t="shared" si="165"/>
        <v>374089</v>
      </c>
      <c r="AY151" s="75">
        <f t="shared" si="165"/>
        <v>817610</v>
      </c>
      <c r="AZ151" s="76">
        <f t="shared" si="165"/>
        <v>68.604500000000002</v>
      </c>
      <c r="BA151" s="76">
        <f t="shared" si="165"/>
        <v>55.694500000000005</v>
      </c>
      <c r="BB151" s="77">
        <f t="shared" si="165"/>
        <v>12.91</v>
      </c>
    </row>
    <row r="152" spans="1:54" ht="14.1" customHeight="1" x14ac:dyDescent="0.2">
      <c r="A152" s="67">
        <v>35</v>
      </c>
      <c r="B152" s="64">
        <v>2476</v>
      </c>
      <c r="C152" s="65">
        <v>600080170</v>
      </c>
      <c r="D152" s="64">
        <v>64040364</v>
      </c>
      <c r="E152" s="66" t="s">
        <v>624</v>
      </c>
      <c r="F152" s="67">
        <v>3113</v>
      </c>
      <c r="G152" s="66" t="s">
        <v>309</v>
      </c>
      <c r="H152" s="68" t="s">
        <v>276</v>
      </c>
      <c r="I152" s="463">
        <v>40305606</v>
      </c>
      <c r="J152" s="16">
        <v>29236043</v>
      </c>
      <c r="K152" s="16">
        <v>50000</v>
      </c>
      <c r="L152" s="458">
        <v>9898683</v>
      </c>
      <c r="M152" s="458">
        <v>292360</v>
      </c>
      <c r="N152" s="16">
        <v>828520</v>
      </c>
      <c r="O152" s="13">
        <v>49.887</v>
      </c>
      <c r="P152" s="13">
        <v>40.226999999999997</v>
      </c>
      <c r="Q152" s="17">
        <v>9.66</v>
      </c>
      <c r="R152" s="731">
        <f t="shared" si="150"/>
        <v>40000</v>
      </c>
      <c r="S152" s="690">
        <v>0</v>
      </c>
      <c r="T152" s="690">
        <v>237734</v>
      </c>
      <c r="U152" s="690">
        <v>37140</v>
      </c>
      <c r="V152" s="690">
        <v>0</v>
      </c>
      <c r="W152" s="690">
        <f t="shared" si="151"/>
        <v>314874</v>
      </c>
      <c r="X152" s="690">
        <v>-40000</v>
      </c>
      <c r="Y152" s="690">
        <v>0</v>
      </c>
      <c r="Z152" s="690">
        <v>0</v>
      </c>
      <c r="AA152" s="690">
        <f t="shared" si="152"/>
        <v>-40000</v>
      </c>
      <c r="AB152" s="690">
        <f t="shared" si="153"/>
        <v>274874</v>
      </c>
      <c r="AC152" s="714">
        <f t="shared" si="154"/>
        <v>92907</v>
      </c>
      <c r="AD152" s="714">
        <f t="shared" si="155"/>
        <v>3149</v>
      </c>
      <c r="AE152" s="690">
        <v>0</v>
      </c>
      <c r="AF152" s="690">
        <v>0</v>
      </c>
      <c r="AG152" s="690">
        <f t="shared" si="156"/>
        <v>0</v>
      </c>
      <c r="AH152" s="690">
        <f t="shared" si="157"/>
        <v>370930</v>
      </c>
      <c r="AI152" s="716">
        <v>0</v>
      </c>
      <c r="AJ152" s="713">
        <v>0</v>
      </c>
      <c r="AK152" s="713">
        <v>0</v>
      </c>
      <c r="AL152" s="713">
        <v>0.53</v>
      </c>
      <c r="AM152" s="713">
        <v>0</v>
      </c>
      <c r="AN152" s="713">
        <v>0.06</v>
      </c>
      <c r="AO152" s="713">
        <v>0</v>
      </c>
      <c r="AP152" s="713">
        <v>0</v>
      </c>
      <c r="AQ152" s="713">
        <f t="shared" si="158"/>
        <v>0.59000000000000008</v>
      </c>
      <c r="AR152" s="713">
        <f t="shared" si="159"/>
        <v>0</v>
      </c>
      <c r="AS152" s="756">
        <f t="shared" si="160"/>
        <v>0.59000000000000008</v>
      </c>
      <c r="AT152" s="471">
        <f>I152+AH152</f>
        <v>40676536</v>
      </c>
      <c r="AU152" s="461">
        <f>J152+W152</f>
        <v>29550917</v>
      </c>
      <c r="AV152" s="461">
        <f t="shared" ref="AV152:AV156" si="166">K152+AA152</f>
        <v>10000</v>
      </c>
      <c r="AW152" s="461">
        <f t="shared" ref="AW152:AX156" si="167">L152+AC152</f>
        <v>9991590</v>
      </c>
      <c r="AX152" s="461">
        <f t="shared" si="167"/>
        <v>295509</v>
      </c>
      <c r="AY152" s="461">
        <f>N152+AG152</f>
        <v>828520</v>
      </c>
      <c r="AZ152" s="462">
        <f>O152+AS152</f>
        <v>50.477000000000004</v>
      </c>
      <c r="BA152" s="462">
        <f t="shared" ref="BA152:BB156" si="168">P152+AQ152</f>
        <v>40.817</v>
      </c>
      <c r="BB152" s="464">
        <f t="shared" si="168"/>
        <v>9.66</v>
      </c>
    </row>
    <row r="153" spans="1:54" ht="14.1" customHeight="1" x14ac:dyDescent="0.2">
      <c r="A153" s="67">
        <v>35</v>
      </c>
      <c r="B153" s="64">
        <v>2476</v>
      </c>
      <c r="C153" s="65">
        <v>600080170</v>
      </c>
      <c r="D153" s="64">
        <v>64040364</v>
      </c>
      <c r="E153" s="66" t="s">
        <v>624</v>
      </c>
      <c r="F153" s="67">
        <v>3113</v>
      </c>
      <c r="G153" s="78" t="s">
        <v>307</v>
      </c>
      <c r="H153" s="68" t="s">
        <v>277</v>
      </c>
      <c r="I153" s="463">
        <v>5393339</v>
      </c>
      <c r="J153" s="458">
        <v>3998582</v>
      </c>
      <c r="K153" s="458">
        <v>0</v>
      </c>
      <c r="L153" s="458">
        <v>1351521</v>
      </c>
      <c r="M153" s="458">
        <v>39986</v>
      </c>
      <c r="N153" s="458">
        <v>3250</v>
      </c>
      <c r="O153" s="459">
        <v>11.54</v>
      </c>
      <c r="P153" s="460">
        <v>11.54</v>
      </c>
      <c r="Q153" s="624">
        <v>0</v>
      </c>
      <c r="R153" s="731">
        <f t="shared" si="150"/>
        <v>0</v>
      </c>
      <c r="S153" s="690">
        <v>-146757</v>
      </c>
      <c r="T153" s="690">
        <v>0</v>
      </c>
      <c r="U153" s="690">
        <v>0</v>
      </c>
      <c r="V153" s="690">
        <v>0</v>
      </c>
      <c r="W153" s="690">
        <f t="shared" si="151"/>
        <v>-146757</v>
      </c>
      <c r="X153" s="690">
        <v>0</v>
      </c>
      <c r="Y153" s="690">
        <v>0</v>
      </c>
      <c r="Z153" s="690">
        <v>0</v>
      </c>
      <c r="AA153" s="690">
        <f t="shared" si="152"/>
        <v>0</v>
      </c>
      <c r="AB153" s="690">
        <f t="shared" si="153"/>
        <v>-146757</v>
      </c>
      <c r="AC153" s="714">
        <f t="shared" si="154"/>
        <v>-49604</v>
      </c>
      <c r="AD153" s="714">
        <f t="shared" si="155"/>
        <v>-1468</v>
      </c>
      <c r="AE153" s="690">
        <v>500</v>
      </c>
      <c r="AF153" s="690">
        <v>0</v>
      </c>
      <c r="AG153" s="690">
        <f t="shared" si="156"/>
        <v>500</v>
      </c>
      <c r="AH153" s="690">
        <f t="shared" si="157"/>
        <v>-197329</v>
      </c>
      <c r="AI153" s="716">
        <v>0</v>
      </c>
      <c r="AJ153" s="713">
        <v>0</v>
      </c>
      <c r="AK153" s="713">
        <v>-0.42</v>
      </c>
      <c r="AL153" s="713">
        <v>0</v>
      </c>
      <c r="AM153" s="713">
        <v>0</v>
      </c>
      <c r="AN153" s="713">
        <v>0</v>
      </c>
      <c r="AO153" s="713">
        <v>0</v>
      </c>
      <c r="AP153" s="713">
        <v>0</v>
      </c>
      <c r="AQ153" s="713">
        <f t="shared" si="158"/>
        <v>-0.42</v>
      </c>
      <c r="AR153" s="713">
        <f t="shared" si="159"/>
        <v>0</v>
      </c>
      <c r="AS153" s="756">
        <f t="shared" si="160"/>
        <v>-0.42</v>
      </c>
      <c r="AT153" s="471">
        <f>I153+AH153</f>
        <v>5196010</v>
      </c>
      <c r="AU153" s="461">
        <f>J153+W153</f>
        <v>3851825</v>
      </c>
      <c r="AV153" s="461">
        <f t="shared" si="166"/>
        <v>0</v>
      </c>
      <c r="AW153" s="461">
        <f t="shared" si="167"/>
        <v>1301917</v>
      </c>
      <c r="AX153" s="461">
        <f t="shared" si="167"/>
        <v>38518</v>
      </c>
      <c r="AY153" s="461">
        <f>N153+AG153</f>
        <v>3750</v>
      </c>
      <c r="AZ153" s="462">
        <f>O153+AS153</f>
        <v>11.12</v>
      </c>
      <c r="BA153" s="462">
        <f t="shared" si="168"/>
        <v>11.12</v>
      </c>
      <c r="BB153" s="464">
        <f t="shared" si="168"/>
        <v>0</v>
      </c>
    </row>
    <row r="154" spans="1:54" ht="14.1" customHeight="1" x14ac:dyDescent="0.2">
      <c r="A154" s="67">
        <v>35</v>
      </c>
      <c r="B154" s="64">
        <v>2476</v>
      </c>
      <c r="C154" s="65">
        <v>600080170</v>
      </c>
      <c r="D154" s="64">
        <v>64040364</v>
      </c>
      <c r="E154" s="66" t="s">
        <v>624</v>
      </c>
      <c r="F154" s="67">
        <v>3141</v>
      </c>
      <c r="G154" s="66" t="s">
        <v>310</v>
      </c>
      <c r="H154" s="68" t="s">
        <v>277</v>
      </c>
      <c r="I154" s="463">
        <v>3280185</v>
      </c>
      <c r="J154" s="668">
        <v>2401650</v>
      </c>
      <c r="K154" s="668">
        <v>10000</v>
      </c>
      <c r="L154" s="458">
        <v>815138</v>
      </c>
      <c r="M154" s="458">
        <v>24017</v>
      </c>
      <c r="N154" s="668">
        <v>29380</v>
      </c>
      <c r="O154" s="459">
        <v>7.75</v>
      </c>
      <c r="P154" s="460">
        <v>0</v>
      </c>
      <c r="Q154" s="624">
        <v>7.75</v>
      </c>
      <c r="R154" s="731">
        <f t="shared" si="150"/>
        <v>10000</v>
      </c>
      <c r="S154" s="690">
        <v>0</v>
      </c>
      <c r="T154" s="690">
        <v>0</v>
      </c>
      <c r="U154" s="690">
        <v>0</v>
      </c>
      <c r="V154" s="690">
        <v>0</v>
      </c>
      <c r="W154" s="690">
        <f t="shared" si="151"/>
        <v>10000</v>
      </c>
      <c r="X154" s="690">
        <v>-10000</v>
      </c>
      <c r="Y154" s="690">
        <v>0</v>
      </c>
      <c r="Z154" s="690">
        <v>0</v>
      </c>
      <c r="AA154" s="690">
        <f t="shared" si="152"/>
        <v>-10000</v>
      </c>
      <c r="AB154" s="690">
        <f t="shared" si="153"/>
        <v>0</v>
      </c>
      <c r="AC154" s="714">
        <f t="shared" si="154"/>
        <v>0</v>
      </c>
      <c r="AD154" s="714">
        <f t="shared" si="155"/>
        <v>100</v>
      </c>
      <c r="AE154" s="690">
        <v>0</v>
      </c>
      <c r="AF154" s="690">
        <v>0</v>
      </c>
      <c r="AG154" s="690">
        <f t="shared" si="156"/>
        <v>0</v>
      </c>
      <c r="AH154" s="690">
        <f t="shared" si="157"/>
        <v>100</v>
      </c>
      <c r="AI154" s="716">
        <v>0</v>
      </c>
      <c r="AJ154" s="713">
        <v>0</v>
      </c>
      <c r="AK154" s="713">
        <v>0</v>
      </c>
      <c r="AL154" s="713">
        <v>0</v>
      </c>
      <c r="AM154" s="713">
        <v>0</v>
      </c>
      <c r="AN154" s="713">
        <v>0</v>
      </c>
      <c r="AO154" s="713">
        <v>0</v>
      </c>
      <c r="AP154" s="713">
        <v>0</v>
      </c>
      <c r="AQ154" s="713">
        <f t="shared" si="158"/>
        <v>0</v>
      </c>
      <c r="AR154" s="713">
        <f t="shared" si="159"/>
        <v>0</v>
      </c>
      <c r="AS154" s="756">
        <f t="shared" si="160"/>
        <v>0</v>
      </c>
      <c r="AT154" s="471">
        <f>I154+AH154</f>
        <v>3280285</v>
      </c>
      <c r="AU154" s="461">
        <f>J154+W154</f>
        <v>2411650</v>
      </c>
      <c r="AV154" s="461">
        <f t="shared" si="166"/>
        <v>0</v>
      </c>
      <c r="AW154" s="461">
        <f t="shared" si="167"/>
        <v>815138</v>
      </c>
      <c r="AX154" s="461">
        <f t="shared" si="167"/>
        <v>24117</v>
      </c>
      <c r="AY154" s="461">
        <f>N154+AG154</f>
        <v>29380</v>
      </c>
      <c r="AZ154" s="462">
        <f>O154+AS154</f>
        <v>7.75</v>
      </c>
      <c r="BA154" s="462">
        <f t="shared" si="168"/>
        <v>0</v>
      </c>
      <c r="BB154" s="464">
        <f t="shared" si="168"/>
        <v>7.75</v>
      </c>
    </row>
    <row r="155" spans="1:54" ht="14.1" customHeight="1" x14ac:dyDescent="0.2">
      <c r="A155" s="67">
        <v>35</v>
      </c>
      <c r="B155" s="64">
        <v>2476</v>
      </c>
      <c r="C155" s="65">
        <v>600080170</v>
      </c>
      <c r="D155" s="64">
        <v>64040364</v>
      </c>
      <c r="E155" s="66" t="s">
        <v>624</v>
      </c>
      <c r="F155" s="67">
        <v>3143</v>
      </c>
      <c r="G155" s="78" t="s">
        <v>614</v>
      </c>
      <c r="H155" s="68" t="s">
        <v>276</v>
      </c>
      <c r="I155" s="463">
        <v>4074857</v>
      </c>
      <c r="J155" s="16">
        <v>3012965</v>
      </c>
      <c r="K155" s="16">
        <v>10000</v>
      </c>
      <c r="L155" s="458">
        <v>1021762</v>
      </c>
      <c r="M155" s="458">
        <v>30130</v>
      </c>
      <c r="N155" s="16">
        <v>0</v>
      </c>
      <c r="O155" s="459">
        <v>6.07</v>
      </c>
      <c r="P155" s="13">
        <v>6.07</v>
      </c>
      <c r="Q155" s="17">
        <v>0</v>
      </c>
      <c r="R155" s="731">
        <f t="shared" si="150"/>
        <v>10000</v>
      </c>
      <c r="S155" s="690">
        <v>0</v>
      </c>
      <c r="T155" s="690">
        <v>0</v>
      </c>
      <c r="U155" s="690">
        <v>0</v>
      </c>
      <c r="V155" s="690">
        <v>0</v>
      </c>
      <c r="W155" s="690">
        <f t="shared" si="151"/>
        <v>10000</v>
      </c>
      <c r="X155" s="690">
        <v>-10000</v>
      </c>
      <c r="Y155" s="690">
        <v>0</v>
      </c>
      <c r="Z155" s="690">
        <v>0</v>
      </c>
      <c r="AA155" s="690">
        <f t="shared" si="152"/>
        <v>-10000</v>
      </c>
      <c r="AB155" s="690">
        <f t="shared" si="153"/>
        <v>0</v>
      </c>
      <c r="AC155" s="714">
        <f t="shared" si="154"/>
        <v>0</v>
      </c>
      <c r="AD155" s="714">
        <f t="shared" si="155"/>
        <v>100</v>
      </c>
      <c r="AE155" s="690">
        <v>0</v>
      </c>
      <c r="AF155" s="690">
        <v>0</v>
      </c>
      <c r="AG155" s="690">
        <f t="shared" si="156"/>
        <v>0</v>
      </c>
      <c r="AH155" s="690">
        <f t="shared" si="157"/>
        <v>100</v>
      </c>
      <c r="AI155" s="716">
        <v>0</v>
      </c>
      <c r="AJ155" s="713">
        <v>0</v>
      </c>
      <c r="AK155" s="713">
        <v>0</v>
      </c>
      <c r="AL155" s="713">
        <v>0</v>
      </c>
      <c r="AM155" s="713">
        <v>0</v>
      </c>
      <c r="AN155" s="713">
        <v>0</v>
      </c>
      <c r="AO155" s="713">
        <v>0</v>
      </c>
      <c r="AP155" s="713">
        <v>0</v>
      </c>
      <c r="AQ155" s="713">
        <f t="shared" si="158"/>
        <v>0</v>
      </c>
      <c r="AR155" s="713">
        <f t="shared" si="159"/>
        <v>0</v>
      </c>
      <c r="AS155" s="756">
        <f t="shared" si="160"/>
        <v>0</v>
      </c>
      <c r="AT155" s="471">
        <f>I155+AH155</f>
        <v>4074957</v>
      </c>
      <c r="AU155" s="461">
        <f>J155+W155</f>
        <v>3022965</v>
      </c>
      <c r="AV155" s="461">
        <f t="shared" si="166"/>
        <v>0</v>
      </c>
      <c r="AW155" s="461">
        <f t="shared" si="167"/>
        <v>1021762</v>
      </c>
      <c r="AX155" s="461">
        <f t="shared" si="167"/>
        <v>30230</v>
      </c>
      <c r="AY155" s="461">
        <f>N155+AG155</f>
        <v>0</v>
      </c>
      <c r="AZ155" s="462">
        <f>O155+AS155</f>
        <v>6.07</v>
      </c>
      <c r="BA155" s="462">
        <f t="shared" si="168"/>
        <v>6.07</v>
      </c>
      <c r="BB155" s="464">
        <f t="shared" si="168"/>
        <v>0</v>
      </c>
    </row>
    <row r="156" spans="1:54" ht="14.1" customHeight="1" x14ac:dyDescent="0.2">
      <c r="A156" s="67">
        <v>35</v>
      </c>
      <c r="B156" s="64">
        <v>2476</v>
      </c>
      <c r="C156" s="65">
        <v>600080170</v>
      </c>
      <c r="D156" s="64">
        <v>64040364</v>
      </c>
      <c r="E156" s="66" t="s">
        <v>624</v>
      </c>
      <c r="F156" s="67">
        <v>3143</v>
      </c>
      <c r="G156" s="78" t="s">
        <v>615</v>
      </c>
      <c r="H156" s="68" t="s">
        <v>277</v>
      </c>
      <c r="I156" s="463">
        <v>150898</v>
      </c>
      <c r="J156" s="646">
        <v>97890</v>
      </c>
      <c r="K156" s="646">
        <v>10000</v>
      </c>
      <c r="L156" s="458">
        <v>36467</v>
      </c>
      <c r="M156" s="458">
        <v>979</v>
      </c>
      <c r="N156" s="646">
        <v>5562</v>
      </c>
      <c r="O156" s="459">
        <v>0.43</v>
      </c>
      <c r="P156" s="460">
        <v>0</v>
      </c>
      <c r="Q156" s="662">
        <v>0.43</v>
      </c>
      <c r="R156" s="731">
        <f t="shared" si="150"/>
        <v>10000</v>
      </c>
      <c r="S156" s="690">
        <v>0</v>
      </c>
      <c r="T156" s="690">
        <v>0</v>
      </c>
      <c r="U156" s="690">
        <v>0</v>
      </c>
      <c r="V156" s="690">
        <v>0</v>
      </c>
      <c r="W156" s="690">
        <f t="shared" si="151"/>
        <v>10000</v>
      </c>
      <c r="X156" s="690">
        <v>-10000</v>
      </c>
      <c r="Y156" s="690">
        <v>0</v>
      </c>
      <c r="Z156" s="690">
        <v>0</v>
      </c>
      <c r="AA156" s="690">
        <f t="shared" si="152"/>
        <v>-10000</v>
      </c>
      <c r="AB156" s="690">
        <f t="shared" si="153"/>
        <v>0</v>
      </c>
      <c r="AC156" s="714">
        <f t="shared" si="154"/>
        <v>0</v>
      </c>
      <c r="AD156" s="714">
        <f t="shared" si="155"/>
        <v>100</v>
      </c>
      <c r="AE156" s="690">
        <v>0</v>
      </c>
      <c r="AF156" s="690">
        <v>0</v>
      </c>
      <c r="AG156" s="690">
        <f t="shared" si="156"/>
        <v>0</v>
      </c>
      <c r="AH156" s="690">
        <f t="shared" si="157"/>
        <v>100</v>
      </c>
      <c r="AI156" s="716">
        <v>0</v>
      </c>
      <c r="AJ156" s="713">
        <v>0</v>
      </c>
      <c r="AK156" s="713">
        <v>0</v>
      </c>
      <c r="AL156" s="713">
        <v>0</v>
      </c>
      <c r="AM156" s="713">
        <v>0</v>
      </c>
      <c r="AN156" s="713">
        <v>0</v>
      </c>
      <c r="AO156" s="713">
        <v>0</v>
      </c>
      <c r="AP156" s="713">
        <v>0</v>
      </c>
      <c r="AQ156" s="713">
        <f t="shared" si="158"/>
        <v>0</v>
      </c>
      <c r="AR156" s="713">
        <f t="shared" si="159"/>
        <v>0</v>
      </c>
      <c r="AS156" s="756">
        <f t="shared" si="160"/>
        <v>0</v>
      </c>
      <c r="AT156" s="471">
        <f>I156+AH156</f>
        <v>150998</v>
      </c>
      <c r="AU156" s="461">
        <f>J156+W156</f>
        <v>107890</v>
      </c>
      <c r="AV156" s="461">
        <f t="shared" si="166"/>
        <v>0</v>
      </c>
      <c r="AW156" s="461">
        <f t="shared" si="167"/>
        <v>36467</v>
      </c>
      <c r="AX156" s="461">
        <f t="shared" si="167"/>
        <v>1079</v>
      </c>
      <c r="AY156" s="461">
        <f>N156+AG156</f>
        <v>5562</v>
      </c>
      <c r="AZ156" s="462">
        <f>O156+AS156</f>
        <v>0.43</v>
      </c>
      <c r="BA156" s="462">
        <f t="shared" si="168"/>
        <v>0</v>
      </c>
      <c r="BB156" s="464">
        <f t="shared" si="168"/>
        <v>0.43</v>
      </c>
    </row>
    <row r="157" spans="1:54" ht="14.1" customHeight="1" x14ac:dyDescent="0.2">
      <c r="A157" s="73">
        <v>35</v>
      </c>
      <c r="B157" s="70">
        <v>2476</v>
      </c>
      <c r="C157" s="71">
        <v>600080170</v>
      </c>
      <c r="D157" s="70">
        <v>64040364</v>
      </c>
      <c r="E157" s="72" t="s">
        <v>625</v>
      </c>
      <c r="F157" s="73"/>
      <c r="G157" s="72"/>
      <c r="H157" s="74"/>
      <c r="I157" s="647">
        <v>53204885</v>
      </c>
      <c r="J157" s="75">
        <v>38747130</v>
      </c>
      <c r="K157" s="75">
        <v>80000</v>
      </c>
      <c r="L157" s="75">
        <v>13123571</v>
      </c>
      <c r="M157" s="75">
        <v>387472</v>
      </c>
      <c r="N157" s="75">
        <v>866712</v>
      </c>
      <c r="O157" s="76">
        <v>75.676999999999992</v>
      </c>
      <c r="P157" s="76">
        <v>57.836999999999996</v>
      </c>
      <c r="Q157" s="77">
        <v>17.84</v>
      </c>
      <c r="R157" s="664">
        <f t="shared" ref="R157:BB157" si="169">SUM(R152:R156)</f>
        <v>70000</v>
      </c>
      <c r="S157" s="664">
        <f t="shared" si="169"/>
        <v>-146757</v>
      </c>
      <c r="T157" s="664">
        <f t="shared" si="169"/>
        <v>237734</v>
      </c>
      <c r="U157" s="664">
        <f t="shared" si="169"/>
        <v>37140</v>
      </c>
      <c r="V157" s="664">
        <f t="shared" si="169"/>
        <v>0</v>
      </c>
      <c r="W157" s="664">
        <f t="shared" si="169"/>
        <v>198117</v>
      </c>
      <c r="X157" s="664">
        <f t="shared" si="169"/>
        <v>-70000</v>
      </c>
      <c r="Y157" s="664">
        <f t="shared" si="169"/>
        <v>0</v>
      </c>
      <c r="Z157" s="664">
        <f t="shared" si="169"/>
        <v>0</v>
      </c>
      <c r="AA157" s="664">
        <f t="shared" si="169"/>
        <v>-70000</v>
      </c>
      <c r="AB157" s="664">
        <f t="shared" si="169"/>
        <v>128117</v>
      </c>
      <c r="AC157" s="664">
        <f t="shared" si="169"/>
        <v>43303</v>
      </c>
      <c r="AD157" s="664">
        <f t="shared" si="169"/>
        <v>1981</v>
      </c>
      <c r="AE157" s="664">
        <f t="shared" si="169"/>
        <v>500</v>
      </c>
      <c r="AF157" s="664">
        <f t="shared" si="169"/>
        <v>0</v>
      </c>
      <c r="AG157" s="664">
        <f t="shared" si="169"/>
        <v>500</v>
      </c>
      <c r="AH157" s="664">
        <f t="shared" si="169"/>
        <v>173901</v>
      </c>
      <c r="AI157" s="732">
        <f t="shared" si="169"/>
        <v>0</v>
      </c>
      <c r="AJ157" s="732">
        <f t="shared" si="169"/>
        <v>0</v>
      </c>
      <c r="AK157" s="732">
        <f t="shared" si="169"/>
        <v>-0.42</v>
      </c>
      <c r="AL157" s="732">
        <f t="shared" si="169"/>
        <v>0.53</v>
      </c>
      <c r="AM157" s="732">
        <f t="shared" si="169"/>
        <v>0</v>
      </c>
      <c r="AN157" s="732">
        <f t="shared" si="169"/>
        <v>0.06</v>
      </c>
      <c r="AO157" s="732">
        <f t="shared" si="169"/>
        <v>0</v>
      </c>
      <c r="AP157" s="732">
        <f t="shared" si="169"/>
        <v>0</v>
      </c>
      <c r="AQ157" s="732">
        <f t="shared" si="169"/>
        <v>0.1700000000000001</v>
      </c>
      <c r="AR157" s="732">
        <f t="shared" si="169"/>
        <v>0</v>
      </c>
      <c r="AS157" s="759">
        <f t="shared" si="169"/>
        <v>0.1700000000000001</v>
      </c>
      <c r="AT157" s="647">
        <f t="shared" si="169"/>
        <v>53378786</v>
      </c>
      <c r="AU157" s="75">
        <f t="shared" si="169"/>
        <v>38945247</v>
      </c>
      <c r="AV157" s="75">
        <f t="shared" si="169"/>
        <v>10000</v>
      </c>
      <c r="AW157" s="75">
        <f t="shared" si="169"/>
        <v>13166874</v>
      </c>
      <c r="AX157" s="75">
        <f t="shared" si="169"/>
        <v>389453</v>
      </c>
      <c r="AY157" s="75">
        <f t="shared" si="169"/>
        <v>867212</v>
      </c>
      <c r="AZ157" s="76">
        <f t="shared" si="169"/>
        <v>75.847000000000008</v>
      </c>
      <c r="BA157" s="76">
        <f t="shared" si="169"/>
        <v>58.006999999999998</v>
      </c>
      <c r="BB157" s="77">
        <f t="shared" si="169"/>
        <v>17.84</v>
      </c>
    </row>
    <row r="158" spans="1:54" ht="14.1" customHeight="1" x14ac:dyDescent="0.2">
      <c r="A158" s="67">
        <v>36</v>
      </c>
      <c r="B158" s="64">
        <v>2477</v>
      </c>
      <c r="C158" s="65">
        <v>600079872</v>
      </c>
      <c r="D158" s="64">
        <v>68975147</v>
      </c>
      <c r="E158" s="66" t="s">
        <v>626</v>
      </c>
      <c r="F158" s="67">
        <v>3113</v>
      </c>
      <c r="G158" s="66" t="s">
        <v>309</v>
      </c>
      <c r="H158" s="68" t="s">
        <v>276</v>
      </c>
      <c r="I158" s="463">
        <v>46660896</v>
      </c>
      <c r="J158" s="16">
        <v>33859563</v>
      </c>
      <c r="K158" s="16">
        <v>100000</v>
      </c>
      <c r="L158" s="458">
        <v>11478332</v>
      </c>
      <c r="M158" s="458">
        <v>338596</v>
      </c>
      <c r="N158" s="16">
        <v>884405</v>
      </c>
      <c r="O158" s="13">
        <v>56.183300000000003</v>
      </c>
      <c r="P158" s="13">
        <v>45.933300000000003</v>
      </c>
      <c r="Q158" s="17">
        <v>10.25</v>
      </c>
      <c r="R158" s="731">
        <f t="shared" si="150"/>
        <v>-30000</v>
      </c>
      <c r="S158" s="690">
        <v>0</v>
      </c>
      <c r="T158" s="690">
        <v>0</v>
      </c>
      <c r="U158" s="690">
        <v>43330</v>
      </c>
      <c r="V158" s="690">
        <v>0</v>
      </c>
      <c r="W158" s="690">
        <f t="shared" si="151"/>
        <v>13330</v>
      </c>
      <c r="X158" s="690">
        <v>30000</v>
      </c>
      <c r="Y158" s="690">
        <v>0</v>
      </c>
      <c r="Z158" s="690">
        <v>0</v>
      </c>
      <c r="AA158" s="690">
        <f t="shared" si="152"/>
        <v>30000</v>
      </c>
      <c r="AB158" s="690">
        <f t="shared" si="153"/>
        <v>43330</v>
      </c>
      <c r="AC158" s="714">
        <f t="shared" si="154"/>
        <v>14646</v>
      </c>
      <c r="AD158" s="714">
        <f t="shared" si="155"/>
        <v>133</v>
      </c>
      <c r="AE158" s="690">
        <v>0</v>
      </c>
      <c r="AF158" s="690">
        <v>0</v>
      </c>
      <c r="AG158" s="690">
        <f t="shared" si="156"/>
        <v>0</v>
      </c>
      <c r="AH158" s="690">
        <f t="shared" si="157"/>
        <v>58109</v>
      </c>
      <c r="AI158" s="716">
        <v>0.02</v>
      </c>
      <c r="AJ158" s="713">
        <v>-0.13</v>
      </c>
      <c r="AK158" s="713">
        <v>0</v>
      </c>
      <c r="AL158" s="713">
        <v>0</v>
      </c>
      <c r="AM158" s="713">
        <v>0</v>
      </c>
      <c r="AN158" s="713">
        <v>7.0000000000000007E-2</v>
      </c>
      <c r="AO158" s="713">
        <v>0</v>
      </c>
      <c r="AP158" s="713">
        <v>0</v>
      </c>
      <c r="AQ158" s="713">
        <f t="shared" si="158"/>
        <v>9.0000000000000011E-2</v>
      </c>
      <c r="AR158" s="713">
        <f t="shared" si="159"/>
        <v>-0.13</v>
      </c>
      <c r="AS158" s="756">
        <f t="shared" si="160"/>
        <v>-3.9999999999999994E-2</v>
      </c>
      <c r="AT158" s="471">
        <f>I158+AH158</f>
        <v>46719005</v>
      </c>
      <c r="AU158" s="461">
        <f>J158+W158</f>
        <v>33872893</v>
      </c>
      <c r="AV158" s="461">
        <f t="shared" ref="AV158:AV161" si="170">K158+AA158</f>
        <v>130000</v>
      </c>
      <c r="AW158" s="461">
        <f t="shared" ref="AW158:AX161" si="171">L158+AC158</f>
        <v>11492978</v>
      </c>
      <c r="AX158" s="461">
        <f t="shared" si="171"/>
        <v>338729</v>
      </c>
      <c r="AY158" s="461">
        <f>N158+AG158</f>
        <v>884405</v>
      </c>
      <c r="AZ158" s="462">
        <f>O158+AS158</f>
        <v>56.143300000000004</v>
      </c>
      <c r="BA158" s="462">
        <f t="shared" ref="BA158:BB161" si="172">P158+AQ158</f>
        <v>46.023300000000006</v>
      </c>
      <c r="BB158" s="464">
        <f t="shared" si="172"/>
        <v>10.119999999999999</v>
      </c>
    </row>
    <row r="159" spans="1:54" ht="14.1" customHeight="1" x14ac:dyDescent="0.2">
      <c r="A159" s="67">
        <v>36</v>
      </c>
      <c r="B159" s="64">
        <v>2477</v>
      </c>
      <c r="C159" s="65">
        <v>600079872</v>
      </c>
      <c r="D159" s="64">
        <v>68975147</v>
      </c>
      <c r="E159" s="66" t="s">
        <v>626</v>
      </c>
      <c r="F159" s="67">
        <v>3113</v>
      </c>
      <c r="G159" s="78" t="s">
        <v>307</v>
      </c>
      <c r="H159" s="68" t="s">
        <v>277</v>
      </c>
      <c r="I159" s="463">
        <v>4360755</v>
      </c>
      <c r="J159" s="458">
        <v>3230382</v>
      </c>
      <c r="K159" s="458">
        <v>0</v>
      </c>
      <c r="L159" s="458">
        <v>1091869</v>
      </c>
      <c r="M159" s="458">
        <v>32304</v>
      </c>
      <c r="N159" s="458">
        <v>6200</v>
      </c>
      <c r="O159" s="459">
        <v>8.99</v>
      </c>
      <c r="P159" s="460">
        <v>8.99</v>
      </c>
      <c r="Q159" s="624">
        <v>0</v>
      </c>
      <c r="R159" s="731">
        <f t="shared" si="150"/>
        <v>0</v>
      </c>
      <c r="S159" s="690">
        <v>0</v>
      </c>
      <c r="T159" s="690">
        <v>0</v>
      </c>
      <c r="U159" s="690">
        <v>0</v>
      </c>
      <c r="V159" s="690">
        <v>0</v>
      </c>
      <c r="W159" s="690">
        <f t="shared" si="151"/>
        <v>0</v>
      </c>
      <c r="X159" s="690">
        <v>0</v>
      </c>
      <c r="Y159" s="690">
        <v>0</v>
      </c>
      <c r="Z159" s="690">
        <v>0</v>
      </c>
      <c r="AA159" s="690">
        <f t="shared" si="152"/>
        <v>0</v>
      </c>
      <c r="AB159" s="690">
        <f t="shared" si="153"/>
        <v>0</v>
      </c>
      <c r="AC159" s="714">
        <f t="shared" si="154"/>
        <v>0</v>
      </c>
      <c r="AD159" s="714">
        <f t="shared" si="155"/>
        <v>0</v>
      </c>
      <c r="AE159" s="690">
        <v>0</v>
      </c>
      <c r="AF159" s="690">
        <v>0</v>
      </c>
      <c r="AG159" s="690">
        <f t="shared" si="156"/>
        <v>0</v>
      </c>
      <c r="AH159" s="690">
        <f t="shared" si="157"/>
        <v>0</v>
      </c>
      <c r="AI159" s="716">
        <v>0</v>
      </c>
      <c r="AJ159" s="713">
        <v>0</v>
      </c>
      <c r="AK159" s="713">
        <v>0</v>
      </c>
      <c r="AL159" s="713">
        <v>0</v>
      </c>
      <c r="AM159" s="713">
        <v>0</v>
      </c>
      <c r="AN159" s="713">
        <v>0</v>
      </c>
      <c r="AO159" s="713">
        <v>0</v>
      </c>
      <c r="AP159" s="713">
        <v>0</v>
      </c>
      <c r="AQ159" s="713">
        <f t="shared" si="158"/>
        <v>0</v>
      </c>
      <c r="AR159" s="713">
        <f t="shared" si="159"/>
        <v>0</v>
      </c>
      <c r="AS159" s="756">
        <f t="shared" si="160"/>
        <v>0</v>
      </c>
      <c r="AT159" s="471">
        <f>I159+AH159</f>
        <v>4360755</v>
      </c>
      <c r="AU159" s="461">
        <f>J159+W159</f>
        <v>3230382</v>
      </c>
      <c r="AV159" s="461">
        <f t="shared" si="170"/>
        <v>0</v>
      </c>
      <c r="AW159" s="461">
        <f t="shared" si="171"/>
        <v>1091869</v>
      </c>
      <c r="AX159" s="461">
        <f t="shared" si="171"/>
        <v>32304</v>
      </c>
      <c r="AY159" s="461">
        <f>N159+AG159</f>
        <v>6200</v>
      </c>
      <c r="AZ159" s="462">
        <f>O159+AS159</f>
        <v>8.99</v>
      </c>
      <c r="BA159" s="462">
        <f t="shared" si="172"/>
        <v>8.99</v>
      </c>
      <c r="BB159" s="464">
        <f t="shared" si="172"/>
        <v>0</v>
      </c>
    </row>
    <row r="160" spans="1:54" ht="14.1" customHeight="1" x14ac:dyDescent="0.2">
      <c r="A160" s="67">
        <v>36</v>
      </c>
      <c r="B160" s="64">
        <v>2477</v>
      </c>
      <c r="C160" s="65">
        <v>600079872</v>
      </c>
      <c r="D160" s="64">
        <v>68975147</v>
      </c>
      <c r="E160" s="66" t="s">
        <v>626</v>
      </c>
      <c r="F160" s="67">
        <v>3143</v>
      </c>
      <c r="G160" s="78" t="s">
        <v>614</v>
      </c>
      <c r="H160" s="68" t="s">
        <v>276</v>
      </c>
      <c r="I160" s="463">
        <v>4263066</v>
      </c>
      <c r="J160" s="16">
        <v>3162512</v>
      </c>
      <c r="K160" s="16">
        <v>0</v>
      </c>
      <c r="L160" s="458">
        <v>1068929</v>
      </c>
      <c r="M160" s="458">
        <v>31625</v>
      </c>
      <c r="N160" s="16">
        <v>0</v>
      </c>
      <c r="O160" s="459">
        <v>6.1570999999999998</v>
      </c>
      <c r="P160" s="13">
        <v>6.1570999999999998</v>
      </c>
      <c r="Q160" s="17">
        <v>0</v>
      </c>
      <c r="R160" s="731">
        <f t="shared" si="150"/>
        <v>-2000</v>
      </c>
      <c r="S160" s="690">
        <v>0</v>
      </c>
      <c r="T160" s="690">
        <v>0</v>
      </c>
      <c r="U160" s="690">
        <v>0</v>
      </c>
      <c r="V160" s="690">
        <v>0</v>
      </c>
      <c r="W160" s="690">
        <f t="shared" si="151"/>
        <v>-2000</v>
      </c>
      <c r="X160" s="690">
        <v>2000</v>
      </c>
      <c r="Y160" s="690">
        <v>0</v>
      </c>
      <c r="Z160" s="690">
        <v>0</v>
      </c>
      <c r="AA160" s="690">
        <f t="shared" si="152"/>
        <v>2000</v>
      </c>
      <c r="AB160" s="690">
        <f t="shared" si="153"/>
        <v>0</v>
      </c>
      <c r="AC160" s="714">
        <f t="shared" si="154"/>
        <v>0</v>
      </c>
      <c r="AD160" s="714">
        <f t="shared" si="155"/>
        <v>-20</v>
      </c>
      <c r="AE160" s="690">
        <v>0</v>
      </c>
      <c r="AF160" s="690">
        <v>0</v>
      </c>
      <c r="AG160" s="690">
        <f t="shared" si="156"/>
        <v>0</v>
      </c>
      <c r="AH160" s="690">
        <f t="shared" si="157"/>
        <v>-20</v>
      </c>
      <c r="AI160" s="716">
        <v>0</v>
      </c>
      <c r="AJ160" s="713">
        <v>0</v>
      </c>
      <c r="AK160" s="713">
        <v>0</v>
      </c>
      <c r="AL160" s="713">
        <v>0</v>
      </c>
      <c r="AM160" s="713">
        <v>0</v>
      </c>
      <c r="AN160" s="713">
        <v>0</v>
      </c>
      <c r="AO160" s="713">
        <v>0</v>
      </c>
      <c r="AP160" s="713">
        <v>0</v>
      </c>
      <c r="AQ160" s="713">
        <f t="shared" si="158"/>
        <v>0</v>
      </c>
      <c r="AR160" s="713">
        <f t="shared" si="159"/>
        <v>0</v>
      </c>
      <c r="AS160" s="756">
        <f t="shared" si="160"/>
        <v>0</v>
      </c>
      <c r="AT160" s="471">
        <f>I160+AH160</f>
        <v>4263046</v>
      </c>
      <c r="AU160" s="461">
        <f>J160+W160</f>
        <v>3160512</v>
      </c>
      <c r="AV160" s="461">
        <f t="shared" si="170"/>
        <v>2000</v>
      </c>
      <c r="AW160" s="461">
        <f t="shared" si="171"/>
        <v>1068929</v>
      </c>
      <c r="AX160" s="461">
        <f t="shared" si="171"/>
        <v>31605</v>
      </c>
      <c r="AY160" s="461">
        <f>N160+AG160</f>
        <v>0</v>
      </c>
      <c r="AZ160" s="462">
        <f>O160+AS160</f>
        <v>6.1570999999999998</v>
      </c>
      <c r="BA160" s="462">
        <f t="shared" si="172"/>
        <v>6.1570999999999998</v>
      </c>
      <c r="BB160" s="464">
        <f t="shared" si="172"/>
        <v>0</v>
      </c>
    </row>
    <row r="161" spans="1:54" ht="14.1" customHeight="1" x14ac:dyDescent="0.2">
      <c r="A161" s="67">
        <v>36</v>
      </c>
      <c r="B161" s="64">
        <v>2477</v>
      </c>
      <c r="C161" s="65">
        <v>600079872</v>
      </c>
      <c r="D161" s="64">
        <v>68975147</v>
      </c>
      <c r="E161" s="66" t="s">
        <v>626</v>
      </c>
      <c r="F161" s="67">
        <v>3143</v>
      </c>
      <c r="G161" s="78" t="s">
        <v>615</v>
      </c>
      <c r="H161" s="68" t="s">
        <v>277</v>
      </c>
      <c r="I161" s="463">
        <v>149532</v>
      </c>
      <c r="J161" s="646">
        <v>106843</v>
      </c>
      <c r="K161" s="646">
        <v>0</v>
      </c>
      <c r="L161" s="458">
        <v>36113</v>
      </c>
      <c r="M161" s="458">
        <v>1068</v>
      </c>
      <c r="N161" s="646">
        <v>5508</v>
      </c>
      <c r="O161" s="459">
        <v>0.43</v>
      </c>
      <c r="P161" s="460">
        <v>0</v>
      </c>
      <c r="Q161" s="662">
        <v>0.43</v>
      </c>
      <c r="R161" s="731">
        <f t="shared" si="150"/>
        <v>0</v>
      </c>
      <c r="S161" s="690">
        <v>0</v>
      </c>
      <c r="T161" s="690">
        <v>0</v>
      </c>
      <c r="U161" s="690">
        <v>0</v>
      </c>
      <c r="V161" s="690">
        <v>0</v>
      </c>
      <c r="W161" s="690">
        <f t="shared" si="151"/>
        <v>0</v>
      </c>
      <c r="X161" s="690">
        <v>0</v>
      </c>
      <c r="Y161" s="690">
        <v>0</v>
      </c>
      <c r="Z161" s="690">
        <v>0</v>
      </c>
      <c r="AA161" s="690">
        <f t="shared" si="152"/>
        <v>0</v>
      </c>
      <c r="AB161" s="690">
        <f t="shared" si="153"/>
        <v>0</v>
      </c>
      <c r="AC161" s="714">
        <f t="shared" si="154"/>
        <v>0</v>
      </c>
      <c r="AD161" s="714">
        <f t="shared" si="155"/>
        <v>0</v>
      </c>
      <c r="AE161" s="690">
        <v>0</v>
      </c>
      <c r="AF161" s="690">
        <v>0</v>
      </c>
      <c r="AG161" s="690">
        <f t="shared" si="156"/>
        <v>0</v>
      </c>
      <c r="AH161" s="690">
        <f t="shared" si="157"/>
        <v>0</v>
      </c>
      <c r="AI161" s="716">
        <v>0</v>
      </c>
      <c r="AJ161" s="713">
        <v>0</v>
      </c>
      <c r="AK161" s="713">
        <v>0</v>
      </c>
      <c r="AL161" s="713">
        <v>0</v>
      </c>
      <c r="AM161" s="713">
        <v>0</v>
      </c>
      <c r="AN161" s="713">
        <v>0</v>
      </c>
      <c r="AO161" s="713">
        <v>0</v>
      </c>
      <c r="AP161" s="713">
        <v>0</v>
      </c>
      <c r="AQ161" s="713">
        <f t="shared" si="158"/>
        <v>0</v>
      </c>
      <c r="AR161" s="713">
        <f t="shared" si="159"/>
        <v>0</v>
      </c>
      <c r="AS161" s="756">
        <f t="shared" si="160"/>
        <v>0</v>
      </c>
      <c r="AT161" s="471">
        <f>I161+AH161</f>
        <v>149532</v>
      </c>
      <c r="AU161" s="461">
        <f>J161+W161</f>
        <v>106843</v>
      </c>
      <c r="AV161" s="461">
        <f t="shared" si="170"/>
        <v>0</v>
      </c>
      <c r="AW161" s="461">
        <f t="shared" si="171"/>
        <v>36113</v>
      </c>
      <c r="AX161" s="461">
        <f t="shared" si="171"/>
        <v>1068</v>
      </c>
      <c r="AY161" s="461">
        <f>N161+AG161</f>
        <v>5508</v>
      </c>
      <c r="AZ161" s="462">
        <f>O161+AS161</f>
        <v>0.43</v>
      </c>
      <c r="BA161" s="462">
        <f t="shared" si="172"/>
        <v>0</v>
      </c>
      <c r="BB161" s="464">
        <f t="shared" si="172"/>
        <v>0.43</v>
      </c>
    </row>
    <row r="162" spans="1:54" ht="14.1" customHeight="1" x14ac:dyDescent="0.2">
      <c r="A162" s="73">
        <v>36</v>
      </c>
      <c r="B162" s="70">
        <v>2477</v>
      </c>
      <c r="C162" s="71">
        <v>600079872</v>
      </c>
      <c r="D162" s="70">
        <v>68975147</v>
      </c>
      <c r="E162" s="72" t="s">
        <v>627</v>
      </c>
      <c r="F162" s="73"/>
      <c r="G162" s="72"/>
      <c r="H162" s="74"/>
      <c r="I162" s="647">
        <v>55434249</v>
      </c>
      <c r="J162" s="75">
        <v>40359300</v>
      </c>
      <c r="K162" s="75">
        <v>100000</v>
      </c>
      <c r="L162" s="75">
        <v>13675243</v>
      </c>
      <c r="M162" s="75">
        <v>403593</v>
      </c>
      <c r="N162" s="75">
        <v>896113</v>
      </c>
      <c r="O162" s="76">
        <v>71.760400000000004</v>
      </c>
      <c r="P162" s="76">
        <v>61.080400000000004</v>
      </c>
      <c r="Q162" s="77">
        <v>10.68</v>
      </c>
      <c r="R162" s="664">
        <f t="shared" ref="R162:BB162" si="173">SUM(R158:R161)</f>
        <v>-32000</v>
      </c>
      <c r="S162" s="664">
        <f t="shared" si="173"/>
        <v>0</v>
      </c>
      <c r="T162" s="664">
        <f t="shared" si="173"/>
        <v>0</v>
      </c>
      <c r="U162" s="664">
        <f t="shared" si="173"/>
        <v>43330</v>
      </c>
      <c r="V162" s="664">
        <f t="shared" si="173"/>
        <v>0</v>
      </c>
      <c r="W162" s="664">
        <f t="shared" si="173"/>
        <v>11330</v>
      </c>
      <c r="X162" s="664">
        <f t="shared" si="173"/>
        <v>32000</v>
      </c>
      <c r="Y162" s="664">
        <f t="shared" si="173"/>
        <v>0</v>
      </c>
      <c r="Z162" s="664">
        <f t="shared" si="173"/>
        <v>0</v>
      </c>
      <c r="AA162" s="664">
        <f t="shared" si="173"/>
        <v>32000</v>
      </c>
      <c r="AB162" s="664">
        <f t="shared" si="173"/>
        <v>43330</v>
      </c>
      <c r="AC162" s="664">
        <f t="shared" si="173"/>
        <v>14646</v>
      </c>
      <c r="AD162" s="664">
        <f t="shared" si="173"/>
        <v>113</v>
      </c>
      <c r="AE162" s="664">
        <f t="shared" si="173"/>
        <v>0</v>
      </c>
      <c r="AF162" s="664">
        <f t="shared" si="173"/>
        <v>0</v>
      </c>
      <c r="AG162" s="664">
        <f t="shared" si="173"/>
        <v>0</v>
      </c>
      <c r="AH162" s="664">
        <f t="shared" si="173"/>
        <v>58089</v>
      </c>
      <c r="AI162" s="732">
        <f t="shared" si="173"/>
        <v>0.02</v>
      </c>
      <c r="AJ162" s="732">
        <f t="shared" si="173"/>
        <v>-0.13</v>
      </c>
      <c r="AK162" s="732">
        <f t="shared" si="173"/>
        <v>0</v>
      </c>
      <c r="AL162" s="732">
        <f t="shared" si="173"/>
        <v>0</v>
      </c>
      <c r="AM162" s="732">
        <f t="shared" si="173"/>
        <v>0</v>
      </c>
      <c r="AN162" s="732">
        <f t="shared" si="173"/>
        <v>7.0000000000000007E-2</v>
      </c>
      <c r="AO162" s="732">
        <f t="shared" si="173"/>
        <v>0</v>
      </c>
      <c r="AP162" s="732">
        <f t="shared" si="173"/>
        <v>0</v>
      </c>
      <c r="AQ162" s="732">
        <f t="shared" si="173"/>
        <v>9.0000000000000011E-2</v>
      </c>
      <c r="AR162" s="732">
        <f t="shared" si="173"/>
        <v>-0.13</v>
      </c>
      <c r="AS162" s="759">
        <f t="shared" si="173"/>
        <v>-3.9999999999999994E-2</v>
      </c>
      <c r="AT162" s="647">
        <f t="shared" si="173"/>
        <v>55492338</v>
      </c>
      <c r="AU162" s="75">
        <f t="shared" si="173"/>
        <v>40370630</v>
      </c>
      <c r="AV162" s="75">
        <f t="shared" si="173"/>
        <v>132000</v>
      </c>
      <c r="AW162" s="75">
        <f t="shared" si="173"/>
        <v>13689889</v>
      </c>
      <c r="AX162" s="75">
        <f t="shared" si="173"/>
        <v>403706</v>
      </c>
      <c r="AY162" s="75">
        <f t="shared" si="173"/>
        <v>896113</v>
      </c>
      <c r="AZ162" s="76">
        <f t="shared" si="173"/>
        <v>71.720400000000012</v>
      </c>
      <c r="BA162" s="76">
        <f t="shared" si="173"/>
        <v>61.170400000000008</v>
      </c>
      <c r="BB162" s="77">
        <f t="shared" si="173"/>
        <v>10.549999999999999</v>
      </c>
    </row>
    <row r="163" spans="1:54" ht="14.1" customHeight="1" x14ac:dyDescent="0.2">
      <c r="A163" s="67">
        <v>37</v>
      </c>
      <c r="B163" s="64">
        <v>2470</v>
      </c>
      <c r="C163" s="65">
        <v>600080013</v>
      </c>
      <c r="D163" s="64">
        <v>72741554</v>
      </c>
      <c r="E163" s="66" t="s">
        <v>628</v>
      </c>
      <c r="F163" s="67">
        <v>3113</v>
      </c>
      <c r="G163" s="66" t="s">
        <v>309</v>
      </c>
      <c r="H163" s="68" t="s">
        <v>276</v>
      </c>
      <c r="I163" s="463">
        <v>39547938</v>
      </c>
      <c r="J163" s="16">
        <v>28567105</v>
      </c>
      <c r="K163" s="16">
        <v>250000</v>
      </c>
      <c r="L163" s="458">
        <v>9740182</v>
      </c>
      <c r="M163" s="458">
        <v>285671</v>
      </c>
      <c r="N163" s="16">
        <v>704980</v>
      </c>
      <c r="O163" s="13">
        <v>43.167000000000002</v>
      </c>
      <c r="P163" s="13">
        <v>36.136999999999993</v>
      </c>
      <c r="Q163" s="17">
        <v>7.0299999999999994</v>
      </c>
      <c r="R163" s="731">
        <f t="shared" si="150"/>
        <v>0</v>
      </c>
      <c r="S163" s="690">
        <v>0</v>
      </c>
      <c r="T163" s="690">
        <v>-112826</v>
      </c>
      <c r="U163" s="690">
        <v>103992</v>
      </c>
      <c r="V163" s="690">
        <v>0</v>
      </c>
      <c r="W163" s="690">
        <f t="shared" si="151"/>
        <v>-8834</v>
      </c>
      <c r="X163" s="690">
        <v>0</v>
      </c>
      <c r="Y163" s="690">
        <v>0</v>
      </c>
      <c r="Z163" s="690">
        <v>0</v>
      </c>
      <c r="AA163" s="690">
        <f t="shared" si="152"/>
        <v>0</v>
      </c>
      <c r="AB163" s="690">
        <f t="shared" si="153"/>
        <v>-8834</v>
      </c>
      <c r="AC163" s="714">
        <f t="shared" si="154"/>
        <v>-2986</v>
      </c>
      <c r="AD163" s="714">
        <f t="shared" si="155"/>
        <v>-88</v>
      </c>
      <c r="AE163" s="690">
        <v>0</v>
      </c>
      <c r="AF163" s="690">
        <v>0</v>
      </c>
      <c r="AG163" s="690">
        <f t="shared" si="156"/>
        <v>0</v>
      </c>
      <c r="AH163" s="690">
        <f t="shared" si="157"/>
        <v>-11908</v>
      </c>
      <c r="AI163" s="716">
        <v>0.03</v>
      </c>
      <c r="AJ163" s="713">
        <v>0</v>
      </c>
      <c r="AK163" s="713">
        <v>0</v>
      </c>
      <c r="AL163" s="713">
        <v>-0.24</v>
      </c>
      <c r="AM163" s="713">
        <v>0</v>
      </c>
      <c r="AN163" s="713">
        <v>0.16</v>
      </c>
      <c r="AO163" s="713">
        <v>0</v>
      </c>
      <c r="AP163" s="713">
        <v>0</v>
      </c>
      <c r="AQ163" s="713">
        <f t="shared" si="158"/>
        <v>-4.9999999999999989E-2</v>
      </c>
      <c r="AR163" s="713">
        <f t="shared" si="159"/>
        <v>0</v>
      </c>
      <c r="AS163" s="756">
        <f t="shared" si="160"/>
        <v>-4.9999999999999989E-2</v>
      </c>
      <c r="AT163" s="471">
        <f>I163+AH163</f>
        <v>39536030</v>
      </c>
      <c r="AU163" s="461">
        <f>J163+W163</f>
        <v>28558271</v>
      </c>
      <c r="AV163" s="461">
        <f t="shared" ref="AV163:AV167" si="174">K163+AA163</f>
        <v>250000</v>
      </c>
      <c r="AW163" s="461">
        <f t="shared" ref="AW163:AX167" si="175">L163+AC163</f>
        <v>9737196</v>
      </c>
      <c r="AX163" s="461">
        <f t="shared" si="175"/>
        <v>285583</v>
      </c>
      <c r="AY163" s="461">
        <f>N163+AG163</f>
        <v>704980</v>
      </c>
      <c r="AZ163" s="462">
        <f>O163+AS163</f>
        <v>43.117000000000004</v>
      </c>
      <c r="BA163" s="462">
        <f t="shared" ref="BA163:BB167" si="176">P163+AQ163</f>
        <v>36.086999999999996</v>
      </c>
      <c r="BB163" s="464">
        <f t="shared" si="176"/>
        <v>7.0299999999999994</v>
      </c>
    </row>
    <row r="164" spans="1:54" ht="14.1" customHeight="1" x14ac:dyDescent="0.2">
      <c r="A164" s="67">
        <v>37</v>
      </c>
      <c r="B164" s="64">
        <v>2470</v>
      </c>
      <c r="C164" s="65">
        <v>600080013</v>
      </c>
      <c r="D164" s="64">
        <v>72741554</v>
      </c>
      <c r="E164" s="66" t="s">
        <v>628</v>
      </c>
      <c r="F164" s="67">
        <v>3113</v>
      </c>
      <c r="G164" s="78" t="s">
        <v>307</v>
      </c>
      <c r="H164" s="68" t="s">
        <v>277</v>
      </c>
      <c r="I164" s="463">
        <v>1121140</v>
      </c>
      <c r="J164" s="458">
        <v>827626</v>
      </c>
      <c r="K164" s="458">
        <v>0</v>
      </c>
      <c r="L164" s="458">
        <v>279738</v>
      </c>
      <c r="M164" s="458">
        <v>8276</v>
      </c>
      <c r="N164" s="458">
        <v>5500</v>
      </c>
      <c r="O164" s="459">
        <v>2.39</v>
      </c>
      <c r="P164" s="460">
        <v>2.39</v>
      </c>
      <c r="Q164" s="624">
        <v>0</v>
      </c>
      <c r="R164" s="731">
        <f t="shared" si="150"/>
        <v>0</v>
      </c>
      <c r="S164" s="690">
        <v>0</v>
      </c>
      <c r="T164" s="690">
        <v>0</v>
      </c>
      <c r="U164" s="690">
        <v>0</v>
      </c>
      <c r="V164" s="690">
        <v>0</v>
      </c>
      <c r="W164" s="690">
        <f t="shared" si="151"/>
        <v>0</v>
      </c>
      <c r="X164" s="690">
        <v>0</v>
      </c>
      <c r="Y164" s="690">
        <v>0</v>
      </c>
      <c r="Z164" s="690">
        <v>0</v>
      </c>
      <c r="AA164" s="690">
        <f t="shared" si="152"/>
        <v>0</v>
      </c>
      <c r="AB164" s="690">
        <f t="shared" si="153"/>
        <v>0</v>
      </c>
      <c r="AC164" s="714">
        <f t="shared" si="154"/>
        <v>0</v>
      </c>
      <c r="AD164" s="714">
        <f t="shared" si="155"/>
        <v>0</v>
      </c>
      <c r="AE164" s="690">
        <v>0</v>
      </c>
      <c r="AF164" s="690">
        <v>0</v>
      </c>
      <c r="AG164" s="690">
        <f t="shared" si="156"/>
        <v>0</v>
      </c>
      <c r="AH164" s="690">
        <f t="shared" si="157"/>
        <v>0</v>
      </c>
      <c r="AI164" s="716">
        <v>0</v>
      </c>
      <c r="AJ164" s="713">
        <v>0</v>
      </c>
      <c r="AK164" s="713">
        <v>0</v>
      </c>
      <c r="AL164" s="713">
        <v>0</v>
      </c>
      <c r="AM164" s="713">
        <v>0</v>
      </c>
      <c r="AN164" s="713">
        <v>0</v>
      </c>
      <c r="AO164" s="713">
        <v>0</v>
      </c>
      <c r="AP164" s="713">
        <v>0</v>
      </c>
      <c r="AQ164" s="713">
        <f t="shared" si="158"/>
        <v>0</v>
      </c>
      <c r="AR164" s="713">
        <f t="shared" si="159"/>
        <v>0</v>
      </c>
      <c r="AS164" s="756">
        <f t="shared" si="160"/>
        <v>0</v>
      </c>
      <c r="AT164" s="471">
        <f>I164+AH164</f>
        <v>1121140</v>
      </c>
      <c r="AU164" s="461">
        <f>J164+W164</f>
        <v>827626</v>
      </c>
      <c r="AV164" s="461">
        <f t="shared" si="174"/>
        <v>0</v>
      </c>
      <c r="AW164" s="461">
        <f t="shared" si="175"/>
        <v>279738</v>
      </c>
      <c r="AX164" s="461">
        <f t="shared" si="175"/>
        <v>8276</v>
      </c>
      <c r="AY164" s="461">
        <f>N164+AG164</f>
        <v>5500</v>
      </c>
      <c r="AZ164" s="462">
        <f>O164+AS164</f>
        <v>2.39</v>
      </c>
      <c r="BA164" s="462">
        <f t="shared" si="176"/>
        <v>2.39</v>
      </c>
      <c r="BB164" s="464">
        <f t="shared" si="176"/>
        <v>0</v>
      </c>
    </row>
    <row r="165" spans="1:54" ht="14.1" customHeight="1" x14ac:dyDescent="0.2">
      <c r="A165" s="67">
        <v>37</v>
      </c>
      <c r="B165" s="64">
        <v>2470</v>
      </c>
      <c r="C165" s="65">
        <v>600080013</v>
      </c>
      <c r="D165" s="64">
        <v>72741554</v>
      </c>
      <c r="E165" s="66" t="s">
        <v>628</v>
      </c>
      <c r="F165" s="67">
        <v>3141</v>
      </c>
      <c r="G165" s="78" t="s">
        <v>310</v>
      </c>
      <c r="H165" s="68" t="s">
        <v>277</v>
      </c>
      <c r="I165" s="463">
        <v>3231823</v>
      </c>
      <c r="J165" s="668">
        <v>2207347</v>
      </c>
      <c r="K165" s="668">
        <v>170000</v>
      </c>
      <c r="L165" s="458">
        <v>803543</v>
      </c>
      <c r="M165" s="458">
        <v>22073</v>
      </c>
      <c r="N165" s="668">
        <v>28860</v>
      </c>
      <c r="O165" s="459">
        <v>7.16</v>
      </c>
      <c r="P165" s="460">
        <v>0</v>
      </c>
      <c r="Q165" s="624">
        <v>7.16</v>
      </c>
      <c r="R165" s="731">
        <f t="shared" si="150"/>
        <v>120000</v>
      </c>
      <c r="S165" s="690">
        <v>0</v>
      </c>
      <c r="T165" s="690">
        <v>0</v>
      </c>
      <c r="U165" s="690">
        <v>0</v>
      </c>
      <c r="V165" s="690">
        <v>0</v>
      </c>
      <c r="W165" s="690">
        <f t="shared" si="151"/>
        <v>120000</v>
      </c>
      <c r="X165" s="690">
        <v>-120000</v>
      </c>
      <c r="Y165" s="690">
        <v>0</v>
      </c>
      <c r="Z165" s="690">
        <v>0</v>
      </c>
      <c r="AA165" s="690">
        <f t="shared" si="152"/>
        <v>-120000</v>
      </c>
      <c r="AB165" s="690">
        <f t="shared" si="153"/>
        <v>0</v>
      </c>
      <c r="AC165" s="714">
        <f t="shared" si="154"/>
        <v>0</v>
      </c>
      <c r="AD165" s="714">
        <f t="shared" si="155"/>
        <v>1200</v>
      </c>
      <c r="AE165" s="690">
        <v>0</v>
      </c>
      <c r="AF165" s="690">
        <v>0</v>
      </c>
      <c r="AG165" s="690">
        <f t="shared" si="156"/>
        <v>0</v>
      </c>
      <c r="AH165" s="690">
        <f t="shared" si="157"/>
        <v>1200</v>
      </c>
      <c r="AI165" s="716">
        <v>0</v>
      </c>
      <c r="AJ165" s="713">
        <v>0.32</v>
      </c>
      <c r="AK165" s="713">
        <v>0</v>
      </c>
      <c r="AL165" s="713">
        <v>0</v>
      </c>
      <c r="AM165" s="713">
        <v>0</v>
      </c>
      <c r="AN165" s="713">
        <v>0</v>
      </c>
      <c r="AO165" s="713">
        <v>0</v>
      </c>
      <c r="AP165" s="713">
        <v>0</v>
      </c>
      <c r="AQ165" s="713">
        <f t="shared" si="158"/>
        <v>0</v>
      </c>
      <c r="AR165" s="713">
        <f t="shared" si="159"/>
        <v>0.32</v>
      </c>
      <c r="AS165" s="756">
        <f t="shared" si="160"/>
        <v>0.32</v>
      </c>
      <c r="AT165" s="471">
        <f>I165+AH165</f>
        <v>3233023</v>
      </c>
      <c r="AU165" s="461">
        <f>J165+W165</f>
        <v>2327347</v>
      </c>
      <c r="AV165" s="461">
        <f t="shared" si="174"/>
        <v>50000</v>
      </c>
      <c r="AW165" s="461">
        <f t="shared" si="175"/>
        <v>803543</v>
      </c>
      <c r="AX165" s="461">
        <f t="shared" si="175"/>
        <v>23273</v>
      </c>
      <c r="AY165" s="461">
        <f>N165+AG165</f>
        <v>28860</v>
      </c>
      <c r="AZ165" s="462">
        <f>O165+AS165</f>
        <v>7.48</v>
      </c>
      <c r="BA165" s="462">
        <f t="shared" si="176"/>
        <v>0</v>
      </c>
      <c r="BB165" s="464">
        <f t="shared" si="176"/>
        <v>7.48</v>
      </c>
    </row>
    <row r="166" spans="1:54" ht="14.1" customHeight="1" x14ac:dyDescent="0.2">
      <c r="A166" s="67">
        <v>37</v>
      </c>
      <c r="B166" s="64">
        <v>2470</v>
      </c>
      <c r="C166" s="65">
        <v>600080013</v>
      </c>
      <c r="D166" s="64">
        <v>72741554</v>
      </c>
      <c r="E166" s="66" t="s">
        <v>628</v>
      </c>
      <c r="F166" s="67">
        <v>3143</v>
      </c>
      <c r="G166" s="78" t="s">
        <v>614</v>
      </c>
      <c r="H166" s="68" t="s">
        <v>276</v>
      </c>
      <c r="I166" s="463">
        <v>3917898</v>
      </c>
      <c r="J166" s="16">
        <v>2876675</v>
      </c>
      <c r="K166" s="16">
        <v>30000</v>
      </c>
      <c r="L166" s="458">
        <v>982456</v>
      </c>
      <c r="M166" s="458">
        <v>28767</v>
      </c>
      <c r="N166" s="16">
        <v>0</v>
      </c>
      <c r="O166" s="459">
        <v>6.3191000000000006</v>
      </c>
      <c r="P166" s="13">
        <v>6.3191000000000006</v>
      </c>
      <c r="Q166" s="17">
        <v>0</v>
      </c>
      <c r="R166" s="731">
        <f t="shared" si="150"/>
        <v>15000</v>
      </c>
      <c r="S166" s="690">
        <v>0</v>
      </c>
      <c r="T166" s="690">
        <v>454711</v>
      </c>
      <c r="U166" s="690">
        <v>0</v>
      </c>
      <c r="V166" s="690">
        <v>0</v>
      </c>
      <c r="W166" s="690">
        <f t="shared" si="151"/>
        <v>469711</v>
      </c>
      <c r="X166" s="690">
        <v>-15000</v>
      </c>
      <c r="Y166" s="690">
        <v>0</v>
      </c>
      <c r="Z166" s="690">
        <v>0</v>
      </c>
      <c r="AA166" s="690">
        <f t="shared" si="152"/>
        <v>-15000</v>
      </c>
      <c r="AB166" s="690">
        <f t="shared" si="153"/>
        <v>454711</v>
      </c>
      <c r="AC166" s="714">
        <f t="shared" si="154"/>
        <v>153692</v>
      </c>
      <c r="AD166" s="714">
        <f t="shared" si="155"/>
        <v>4697</v>
      </c>
      <c r="AE166" s="690">
        <v>0</v>
      </c>
      <c r="AF166" s="690">
        <v>0</v>
      </c>
      <c r="AG166" s="690">
        <f t="shared" si="156"/>
        <v>0</v>
      </c>
      <c r="AH166" s="690">
        <f t="shared" si="157"/>
        <v>613100</v>
      </c>
      <c r="AI166" s="716">
        <v>-0.01</v>
      </c>
      <c r="AJ166" s="713">
        <v>0</v>
      </c>
      <c r="AK166" s="713">
        <v>0</v>
      </c>
      <c r="AL166" s="713">
        <v>1.1599999999999999</v>
      </c>
      <c r="AM166" s="713">
        <v>0</v>
      </c>
      <c r="AN166" s="713">
        <v>0</v>
      </c>
      <c r="AO166" s="713">
        <v>0</v>
      </c>
      <c r="AP166" s="713">
        <v>0</v>
      </c>
      <c r="AQ166" s="713">
        <f t="shared" si="158"/>
        <v>1.1499999999999999</v>
      </c>
      <c r="AR166" s="713">
        <f t="shared" si="159"/>
        <v>0</v>
      </c>
      <c r="AS166" s="756">
        <f t="shared" si="160"/>
        <v>1.1499999999999999</v>
      </c>
      <c r="AT166" s="471">
        <f>I166+AH166</f>
        <v>4530998</v>
      </c>
      <c r="AU166" s="461">
        <f>J166+W166</f>
        <v>3346386</v>
      </c>
      <c r="AV166" s="461">
        <f t="shared" si="174"/>
        <v>15000</v>
      </c>
      <c r="AW166" s="461">
        <f t="shared" si="175"/>
        <v>1136148</v>
      </c>
      <c r="AX166" s="461">
        <f t="shared" si="175"/>
        <v>33464</v>
      </c>
      <c r="AY166" s="461">
        <f>N166+AG166</f>
        <v>0</v>
      </c>
      <c r="AZ166" s="462">
        <f>O166+AS166</f>
        <v>7.469100000000001</v>
      </c>
      <c r="BA166" s="462">
        <f t="shared" si="176"/>
        <v>7.469100000000001</v>
      </c>
      <c r="BB166" s="464">
        <f t="shared" si="176"/>
        <v>0</v>
      </c>
    </row>
    <row r="167" spans="1:54" ht="14.1" customHeight="1" x14ac:dyDescent="0.2">
      <c r="A167" s="67">
        <v>37</v>
      </c>
      <c r="B167" s="64">
        <v>2470</v>
      </c>
      <c r="C167" s="65">
        <v>600080013</v>
      </c>
      <c r="D167" s="64">
        <v>72741554</v>
      </c>
      <c r="E167" s="66" t="s">
        <v>628</v>
      </c>
      <c r="F167" s="67">
        <v>3143</v>
      </c>
      <c r="G167" s="78" t="s">
        <v>615</v>
      </c>
      <c r="H167" s="68" t="s">
        <v>277</v>
      </c>
      <c r="I167" s="463">
        <v>120945</v>
      </c>
      <c r="J167" s="646">
        <v>86417</v>
      </c>
      <c r="K167" s="646">
        <v>0</v>
      </c>
      <c r="L167" s="458">
        <v>29209</v>
      </c>
      <c r="M167" s="458">
        <v>864</v>
      </c>
      <c r="N167" s="646">
        <v>4455</v>
      </c>
      <c r="O167" s="459">
        <v>0.34</v>
      </c>
      <c r="P167" s="460">
        <v>0</v>
      </c>
      <c r="Q167" s="662">
        <v>0.34</v>
      </c>
      <c r="R167" s="731">
        <f t="shared" si="150"/>
        <v>0</v>
      </c>
      <c r="S167" s="690">
        <v>0</v>
      </c>
      <c r="T167" s="690">
        <v>0</v>
      </c>
      <c r="U167" s="690">
        <v>0</v>
      </c>
      <c r="V167" s="690">
        <v>0</v>
      </c>
      <c r="W167" s="690">
        <f t="shared" si="151"/>
        <v>0</v>
      </c>
      <c r="X167" s="690">
        <v>0</v>
      </c>
      <c r="Y167" s="690">
        <v>0</v>
      </c>
      <c r="Z167" s="690">
        <v>0</v>
      </c>
      <c r="AA167" s="690">
        <f t="shared" si="152"/>
        <v>0</v>
      </c>
      <c r="AB167" s="690">
        <f t="shared" si="153"/>
        <v>0</v>
      </c>
      <c r="AC167" s="714">
        <f t="shared" si="154"/>
        <v>0</v>
      </c>
      <c r="AD167" s="714">
        <f t="shared" si="155"/>
        <v>0</v>
      </c>
      <c r="AE167" s="690">
        <v>0</v>
      </c>
      <c r="AF167" s="690">
        <v>0</v>
      </c>
      <c r="AG167" s="690">
        <f t="shared" si="156"/>
        <v>0</v>
      </c>
      <c r="AH167" s="690">
        <f t="shared" si="157"/>
        <v>0</v>
      </c>
      <c r="AI167" s="716">
        <v>0</v>
      </c>
      <c r="AJ167" s="713">
        <v>0</v>
      </c>
      <c r="AK167" s="713">
        <v>0</v>
      </c>
      <c r="AL167" s="713">
        <v>0</v>
      </c>
      <c r="AM167" s="713">
        <v>0</v>
      </c>
      <c r="AN167" s="713">
        <v>0</v>
      </c>
      <c r="AO167" s="713">
        <v>0</v>
      </c>
      <c r="AP167" s="713">
        <v>0</v>
      </c>
      <c r="AQ167" s="713">
        <f t="shared" si="158"/>
        <v>0</v>
      </c>
      <c r="AR167" s="713">
        <f t="shared" si="159"/>
        <v>0</v>
      </c>
      <c r="AS167" s="756">
        <f t="shared" si="160"/>
        <v>0</v>
      </c>
      <c r="AT167" s="471">
        <f>I167+AH167</f>
        <v>120945</v>
      </c>
      <c r="AU167" s="461">
        <f>J167+W167</f>
        <v>86417</v>
      </c>
      <c r="AV167" s="461">
        <f t="shared" si="174"/>
        <v>0</v>
      </c>
      <c r="AW167" s="461">
        <f t="shared" si="175"/>
        <v>29209</v>
      </c>
      <c r="AX167" s="461">
        <f t="shared" si="175"/>
        <v>864</v>
      </c>
      <c r="AY167" s="461">
        <f>N167+AG167</f>
        <v>4455</v>
      </c>
      <c r="AZ167" s="462">
        <f>O167+AS167</f>
        <v>0.34</v>
      </c>
      <c r="BA167" s="462">
        <f t="shared" si="176"/>
        <v>0</v>
      </c>
      <c r="BB167" s="464">
        <f t="shared" si="176"/>
        <v>0.34</v>
      </c>
    </row>
    <row r="168" spans="1:54" ht="14.1" customHeight="1" x14ac:dyDescent="0.2">
      <c r="A168" s="73">
        <v>37</v>
      </c>
      <c r="B168" s="70">
        <v>2470</v>
      </c>
      <c r="C168" s="71">
        <v>600080013</v>
      </c>
      <c r="D168" s="70">
        <v>72741554</v>
      </c>
      <c r="E168" s="72" t="s">
        <v>629</v>
      </c>
      <c r="F168" s="73"/>
      <c r="G168" s="72"/>
      <c r="H168" s="74"/>
      <c r="I168" s="647">
        <v>47939744</v>
      </c>
      <c r="J168" s="75">
        <v>34565170</v>
      </c>
      <c r="K168" s="75">
        <v>450000</v>
      </c>
      <c r="L168" s="75">
        <v>11835128</v>
      </c>
      <c r="M168" s="75">
        <v>345651</v>
      </c>
      <c r="N168" s="75">
        <v>743795</v>
      </c>
      <c r="O168" s="76">
        <v>59.376100000000001</v>
      </c>
      <c r="P168" s="76">
        <v>44.846099999999993</v>
      </c>
      <c r="Q168" s="77">
        <v>14.53</v>
      </c>
      <c r="R168" s="664">
        <f t="shared" ref="R168:BB168" si="177">SUM(R163:R167)</f>
        <v>135000</v>
      </c>
      <c r="S168" s="664">
        <f t="shared" si="177"/>
        <v>0</v>
      </c>
      <c r="T168" s="664">
        <f t="shared" si="177"/>
        <v>341885</v>
      </c>
      <c r="U168" s="664">
        <f t="shared" si="177"/>
        <v>103992</v>
      </c>
      <c r="V168" s="664">
        <f t="shared" si="177"/>
        <v>0</v>
      </c>
      <c r="W168" s="664">
        <f t="shared" si="177"/>
        <v>580877</v>
      </c>
      <c r="X168" s="664">
        <f t="shared" si="177"/>
        <v>-135000</v>
      </c>
      <c r="Y168" s="664">
        <f t="shared" si="177"/>
        <v>0</v>
      </c>
      <c r="Z168" s="664">
        <f t="shared" si="177"/>
        <v>0</v>
      </c>
      <c r="AA168" s="664">
        <f t="shared" si="177"/>
        <v>-135000</v>
      </c>
      <c r="AB168" s="664">
        <f t="shared" si="177"/>
        <v>445877</v>
      </c>
      <c r="AC168" s="664">
        <f t="shared" si="177"/>
        <v>150706</v>
      </c>
      <c r="AD168" s="664">
        <f t="shared" si="177"/>
        <v>5809</v>
      </c>
      <c r="AE168" s="664">
        <f t="shared" si="177"/>
        <v>0</v>
      </c>
      <c r="AF168" s="664">
        <f t="shared" si="177"/>
        <v>0</v>
      </c>
      <c r="AG168" s="664">
        <f t="shared" si="177"/>
        <v>0</v>
      </c>
      <c r="AH168" s="664">
        <f t="shared" si="177"/>
        <v>602392</v>
      </c>
      <c r="AI168" s="732">
        <f t="shared" si="177"/>
        <v>1.9999999999999997E-2</v>
      </c>
      <c r="AJ168" s="732">
        <f t="shared" si="177"/>
        <v>0.32</v>
      </c>
      <c r="AK168" s="732">
        <f t="shared" si="177"/>
        <v>0</v>
      </c>
      <c r="AL168" s="732">
        <f t="shared" si="177"/>
        <v>0.91999999999999993</v>
      </c>
      <c r="AM168" s="732">
        <f t="shared" si="177"/>
        <v>0</v>
      </c>
      <c r="AN168" s="732">
        <f t="shared" si="177"/>
        <v>0.16</v>
      </c>
      <c r="AO168" s="732">
        <f t="shared" si="177"/>
        <v>0</v>
      </c>
      <c r="AP168" s="732">
        <f t="shared" si="177"/>
        <v>0</v>
      </c>
      <c r="AQ168" s="732">
        <f t="shared" si="177"/>
        <v>1.0999999999999999</v>
      </c>
      <c r="AR168" s="732">
        <f t="shared" si="177"/>
        <v>0.32</v>
      </c>
      <c r="AS168" s="759">
        <f t="shared" si="177"/>
        <v>1.42</v>
      </c>
      <c r="AT168" s="647">
        <f t="shared" si="177"/>
        <v>48542136</v>
      </c>
      <c r="AU168" s="75">
        <f t="shared" si="177"/>
        <v>35146047</v>
      </c>
      <c r="AV168" s="75">
        <f t="shared" si="177"/>
        <v>315000</v>
      </c>
      <c r="AW168" s="75">
        <f t="shared" si="177"/>
        <v>11985834</v>
      </c>
      <c r="AX168" s="75">
        <f t="shared" si="177"/>
        <v>351460</v>
      </c>
      <c r="AY168" s="75">
        <f t="shared" si="177"/>
        <v>743795</v>
      </c>
      <c r="AZ168" s="76">
        <f t="shared" si="177"/>
        <v>60.79610000000001</v>
      </c>
      <c r="BA168" s="76">
        <f t="shared" si="177"/>
        <v>45.946100000000001</v>
      </c>
      <c r="BB168" s="77">
        <f t="shared" si="177"/>
        <v>14.85</v>
      </c>
    </row>
    <row r="169" spans="1:54" ht="14.1" customHeight="1" x14ac:dyDescent="0.2">
      <c r="A169" s="67">
        <v>38</v>
      </c>
      <c r="B169" s="64">
        <v>2307</v>
      </c>
      <c r="C169" s="65">
        <v>600079911</v>
      </c>
      <c r="D169" s="64">
        <v>72743212</v>
      </c>
      <c r="E169" s="66" t="s">
        <v>630</v>
      </c>
      <c r="F169" s="67">
        <v>3113</v>
      </c>
      <c r="G169" s="66" t="s">
        <v>309</v>
      </c>
      <c r="H169" s="68" t="s">
        <v>276</v>
      </c>
      <c r="I169" s="463">
        <v>41182047</v>
      </c>
      <c r="J169" s="16">
        <v>29730259</v>
      </c>
      <c r="K169" s="16">
        <v>199000</v>
      </c>
      <c r="L169" s="458">
        <v>10116090</v>
      </c>
      <c r="M169" s="458">
        <v>297303</v>
      </c>
      <c r="N169" s="16">
        <v>839395</v>
      </c>
      <c r="O169" s="13">
        <v>49.545500000000004</v>
      </c>
      <c r="P169" s="13">
        <v>40.035499999999999</v>
      </c>
      <c r="Q169" s="17">
        <v>9.51</v>
      </c>
      <c r="R169" s="731">
        <f t="shared" si="150"/>
        <v>-22472</v>
      </c>
      <c r="S169" s="690">
        <v>0</v>
      </c>
      <c r="T169" s="690">
        <v>0</v>
      </c>
      <c r="U169" s="690">
        <v>28474</v>
      </c>
      <c r="V169" s="690">
        <v>0</v>
      </c>
      <c r="W169" s="690">
        <f t="shared" si="151"/>
        <v>6002</v>
      </c>
      <c r="X169" s="690">
        <v>22472</v>
      </c>
      <c r="Y169" s="690">
        <v>0</v>
      </c>
      <c r="Z169" s="690">
        <v>0</v>
      </c>
      <c r="AA169" s="690">
        <f t="shared" si="152"/>
        <v>22472</v>
      </c>
      <c r="AB169" s="690">
        <f t="shared" si="153"/>
        <v>28474</v>
      </c>
      <c r="AC169" s="714">
        <f t="shared" si="154"/>
        <v>9624</v>
      </c>
      <c r="AD169" s="714">
        <f t="shared" si="155"/>
        <v>60</v>
      </c>
      <c r="AE169" s="690">
        <v>0</v>
      </c>
      <c r="AF169" s="690">
        <v>0</v>
      </c>
      <c r="AG169" s="690">
        <f t="shared" si="156"/>
        <v>0</v>
      </c>
      <c r="AH169" s="690">
        <f t="shared" si="157"/>
        <v>38158</v>
      </c>
      <c r="AI169" s="716">
        <v>-0.04</v>
      </c>
      <c r="AJ169" s="713">
        <v>-0.01</v>
      </c>
      <c r="AK169" s="713">
        <v>0</v>
      </c>
      <c r="AL169" s="713">
        <v>0</v>
      </c>
      <c r="AM169" s="713">
        <v>0</v>
      </c>
      <c r="AN169" s="713">
        <v>0.04</v>
      </c>
      <c r="AO169" s="713">
        <v>0</v>
      </c>
      <c r="AP169" s="713">
        <v>0</v>
      </c>
      <c r="AQ169" s="713">
        <f t="shared" si="158"/>
        <v>0</v>
      </c>
      <c r="AR169" s="713">
        <f t="shared" si="159"/>
        <v>-0.01</v>
      </c>
      <c r="AS169" s="756">
        <f t="shared" si="160"/>
        <v>-0.01</v>
      </c>
      <c r="AT169" s="471">
        <f>I169+AH169</f>
        <v>41220205</v>
      </c>
      <c r="AU169" s="461">
        <f>J169+W169</f>
        <v>29736261</v>
      </c>
      <c r="AV169" s="461">
        <f t="shared" ref="AV169:AV173" si="178">K169+AA169</f>
        <v>221472</v>
      </c>
      <c r="AW169" s="461">
        <f t="shared" ref="AW169:AX173" si="179">L169+AC169</f>
        <v>10125714</v>
      </c>
      <c r="AX169" s="461">
        <f t="shared" si="179"/>
        <v>297363</v>
      </c>
      <c r="AY169" s="461">
        <f>N169+AG169</f>
        <v>839395</v>
      </c>
      <c r="AZ169" s="462">
        <f>O169+AS169</f>
        <v>49.535500000000006</v>
      </c>
      <c r="BA169" s="462">
        <f t="shared" ref="BA169:BB173" si="180">P169+AQ169</f>
        <v>40.035499999999999</v>
      </c>
      <c r="BB169" s="464">
        <f t="shared" si="180"/>
        <v>9.5</v>
      </c>
    </row>
    <row r="170" spans="1:54" ht="14.1" customHeight="1" x14ac:dyDescent="0.2">
      <c r="A170" s="67">
        <v>38</v>
      </c>
      <c r="B170" s="64">
        <v>2307</v>
      </c>
      <c r="C170" s="65">
        <v>600079911</v>
      </c>
      <c r="D170" s="64">
        <v>72743212</v>
      </c>
      <c r="E170" s="66" t="s">
        <v>630</v>
      </c>
      <c r="F170" s="67">
        <v>3113</v>
      </c>
      <c r="G170" s="78" t="s">
        <v>307</v>
      </c>
      <c r="H170" s="68" t="s">
        <v>277</v>
      </c>
      <c r="I170" s="463">
        <v>2179352</v>
      </c>
      <c r="J170" s="458">
        <v>1616730</v>
      </c>
      <c r="K170" s="458">
        <v>0</v>
      </c>
      <c r="L170" s="458">
        <v>546455</v>
      </c>
      <c r="M170" s="458">
        <v>16167</v>
      </c>
      <c r="N170" s="458">
        <v>0</v>
      </c>
      <c r="O170" s="459">
        <v>5</v>
      </c>
      <c r="P170" s="460">
        <v>5</v>
      </c>
      <c r="Q170" s="624">
        <v>0</v>
      </c>
      <c r="R170" s="731">
        <f t="shared" si="150"/>
        <v>0</v>
      </c>
      <c r="S170" s="690">
        <v>-76981</v>
      </c>
      <c r="T170" s="690">
        <v>0</v>
      </c>
      <c r="U170" s="690">
        <v>0</v>
      </c>
      <c r="V170" s="690">
        <v>0</v>
      </c>
      <c r="W170" s="690">
        <f t="shared" si="151"/>
        <v>-76981</v>
      </c>
      <c r="X170" s="690">
        <v>0</v>
      </c>
      <c r="Y170" s="690">
        <v>0</v>
      </c>
      <c r="Z170" s="690">
        <v>0</v>
      </c>
      <c r="AA170" s="690">
        <f t="shared" si="152"/>
        <v>0</v>
      </c>
      <c r="AB170" s="690">
        <f t="shared" si="153"/>
        <v>-76981</v>
      </c>
      <c r="AC170" s="714">
        <f t="shared" si="154"/>
        <v>-26020</v>
      </c>
      <c r="AD170" s="714">
        <f t="shared" si="155"/>
        <v>-770</v>
      </c>
      <c r="AE170" s="690">
        <v>0</v>
      </c>
      <c r="AF170" s="690">
        <v>0</v>
      </c>
      <c r="AG170" s="690">
        <f t="shared" si="156"/>
        <v>0</v>
      </c>
      <c r="AH170" s="690">
        <f t="shared" si="157"/>
        <v>-103771</v>
      </c>
      <c r="AI170" s="716">
        <v>0</v>
      </c>
      <c r="AJ170" s="713">
        <v>0</v>
      </c>
      <c r="AK170" s="713">
        <v>-0.34</v>
      </c>
      <c r="AL170" s="713">
        <v>0</v>
      </c>
      <c r="AM170" s="713">
        <v>0</v>
      </c>
      <c r="AN170" s="713">
        <v>0</v>
      </c>
      <c r="AO170" s="713">
        <v>0</v>
      </c>
      <c r="AP170" s="713">
        <v>0</v>
      </c>
      <c r="AQ170" s="713">
        <f t="shared" si="158"/>
        <v>-0.34</v>
      </c>
      <c r="AR170" s="713">
        <f t="shared" si="159"/>
        <v>0</v>
      </c>
      <c r="AS170" s="756">
        <f t="shared" si="160"/>
        <v>-0.34</v>
      </c>
      <c r="AT170" s="471">
        <f>I170+AH170</f>
        <v>2075581</v>
      </c>
      <c r="AU170" s="461">
        <f>J170+W170</f>
        <v>1539749</v>
      </c>
      <c r="AV170" s="461">
        <f t="shared" si="178"/>
        <v>0</v>
      </c>
      <c r="AW170" s="461">
        <f t="shared" si="179"/>
        <v>520435</v>
      </c>
      <c r="AX170" s="461">
        <f t="shared" si="179"/>
        <v>15397</v>
      </c>
      <c r="AY170" s="461">
        <f>N170+AG170</f>
        <v>0</v>
      </c>
      <c r="AZ170" s="462">
        <f>O170+AS170</f>
        <v>4.66</v>
      </c>
      <c r="BA170" s="462">
        <f t="shared" si="180"/>
        <v>4.66</v>
      </c>
      <c r="BB170" s="464">
        <f t="shared" si="180"/>
        <v>0</v>
      </c>
    </row>
    <row r="171" spans="1:54" ht="14.1" customHeight="1" x14ac:dyDescent="0.2">
      <c r="A171" s="67">
        <v>38</v>
      </c>
      <c r="B171" s="64">
        <v>2307</v>
      </c>
      <c r="C171" s="65">
        <v>600079911</v>
      </c>
      <c r="D171" s="64">
        <v>72743212</v>
      </c>
      <c r="E171" s="66" t="s">
        <v>630</v>
      </c>
      <c r="F171" s="67">
        <v>3143</v>
      </c>
      <c r="G171" s="78" t="s">
        <v>614</v>
      </c>
      <c r="H171" s="68" t="s">
        <v>276</v>
      </c>
      <c r="I171" s="463">
        <v>3669307</v>
      </c>
      <c r="J171" s="16">
        <v>2722038</v>
      </c>
      <c r="K171" s="16">
        <v>0</v>
      </c>
      <c r="L171" s="458">
        <v>920049</v>
      </c>
      <c r="M171" s="458">
        <v>27220</v>
      </c>
      <c r="N171" s="16">
        <v>0</v>
      </c>
      <c r="O171" s="459">
        <v>5.4107000000000003</v>
      </c>
      <c r="P171" s="13">
        <v>5.4107000000000003</v>
      </c>
      <c r="Q171" s="17">
        <v>0</v>
      </c>
      <c r="R171" s="731">
        <f t="shared" si="150"/>
        <v>-16000</v>
      </c>
      <c r="S171" s="690">
        <v>0</v>
      </c>
      <c r="T171" s="690">
        <v>0</v>
      </c>
      <c r="U171" s="690">
        <v>0</v>
      </c>
      <c r="V171" s="690">
        <v>0</v>
      </c>
      <c r="W171" s="690">
        <f t="shared" si="151"/>
        <v>-16000</v>
      </c>
      <c r="X171" s="690">
        <v>16000</v>
      </c>
      <c r="Y171" s="690">
        <v>0</v>
      </c>
      <c r="Z171" s="690">
        <v>0</v>
      </c>
      <c r="AA171" s="690">
        <f t="shared" si="152"/>
        <v>16000</v>
      </c>
      <c r="AB171" s="690">
        <f t="shared" si="153"/>
        <v>0</v>
      </c>
      <c r="AC171" s="714">
        <f t="shared" si="154"/>
        <v>0</v>
      </c>
      <c r="AD171" s="714">
        <f t="shared" si="155"/>
        <v>-160</v>
      </c>
      <c r="AE171" s="690">
        <v>0</v>
      </c>
      <c r="AF171" s="690">
        <v>0</v>
      </c>
      <c r="AG171" s="690">
        <f t="shared" si="156"/>
        <v>0</v>
      </c>
      <c r="AH171" s="690">
        <f t="shared" si="157"/>
        <v>-160</v>
      </c>
      <c r="AI171" s="716">
        <v>0</v>
      </c>
      <c r="AJ171" s="713">
        <v>0</v>
      </c>
      <c r="AK171" s="713">
        <v>0</v>
      </c>
      <c r="AL171" s="713">
        <v>0</v>
      </c>
      <c r="AM171" s="713">
        <v>0</v>
      </c>
      <c r="AN171" s="713">
        <v>0</v>
      </c>
      <c r="AO171" s="713">
        <v>0</v>
      </c>
      <c r="AP171" s="713">
        <v>0</v>
      </c>
      <c r="AQ171" s="713">
        <f t="shared" si="158"/>
        <v>0</v>
      </c>
      <c r="AR171" s="713">
        <f t="shared" si="159"/>
        <v>0</v>
      </c>
      <c r="AS171" s="756">
        <f t="shared" si="160"/>
        <v>0</v>
      </c>
      <c r="AT171" s="471">
        <f>I171+AH171</f>
        <v>3669147</v>
      </c>
      <c r="AU171" s="461">
        <f>J171+W171</f>
        <v>2706038</v>
      </c>
      <c r="AV171" s="461">
        <f t="shared" si="178"/>
        <v>16000</v>
      </c>
      <c r="AW171" s="461">
        <f t="shared" si="179"/>
        <v>920049</v>
      </c>
      <c r="AX171" s="461">
        <f t="shared" si="179"/>
        <v>27060</v>
      </c>
      <c r="AY171" s="461">
        <f>N171+AG171</f>
        <v>0</v>
      </c>
      <c r="AZ171" s="462">
        <f>O171+AS171</f>
        <v>5.4107000000000003</v>
      </c>
      <c r="BA171" s="462">
        <f t="shared" si="180"/>
        <v>5.4107000000000003</v>
      </c>
      <c r="BB171" s="464">
        <f t="shared" si="180"/>
        <v>0</v>
      </c>
    </row>
    <row r="172" spans="1:54" ht="14.1" customHeight="1" x14ac:dyDescent="0.2">
      <c r="A172" s="67">
        <v>38</v>
      </c>
      <c r="B172" s="64">
        <v>2307</v>
      </c>
      <c r="C172" s="65">
        <v>600079911</v>
      </c>
      <c r="D172" s="64">
        <v>72743212</v>
      </c>
      <c r="E172" s="66" t="s">
        <v>630</v>
      </c>
      <c r="F172" s="67">
        <v>3143</v>
      </c>
      <c r="G172" s="78" t="s">
        <v>615</v>
      </c>
      <c r="H172" s="68" t="s">
        <v>277</v>
      </c>
      <c r="I172" s="463">
        <v>131206</v>
      </c>
      <c r="J172" s="646">
        <v>93749</v>
      </c>
      <c r="K172" s="646">
        <v>0</v>
      </c>
      <c r="L172" s="458">
        <v>31687</v>
      </c>
      <c r="M172" s="458">
        <v>937</v>
      </c>
      <c r="N172" s="646">
        <v>4833</v>
      </c>
      <c r="O172" s="459">
        <v>0.37</v>
      </c>
      <c r="P172" s="460">
        <v>0</v>
      </c>
      <c r="Q172" s="662">
        <v>0.37</v>
      </c>
      <c r="R172" s="731">
        <f t="shared" si="150"/>
        <v>0</v>
      </c>
      <c r="S172" s="690">
        <v>0</v>
      </c>
      <c r="T172" s="690">
        <v>0</v>
      </c>
      <c r="U172" s="690">
        <v>0</v>
      </c>
      <c r="V172" s="690">
        <v>0</v>
      </c>
      <c r="W172" s="690">
        <f t="shared" si="151"/>
        <v>0</v>
      </c>
      <c r="X172" s="690">
        <v>0</v>
      </c>
      <c r="Y172" s="690">
        <v>0</v>
      </c>
      <c r="Z172" s="690">
        <v>0</v>
      </c>
      <c r="AA172" s="690">
        <f t="shared" si="152"/>
        <v>0</v>
      </c>
      <c r="AB172" s="690">
        <f t="shared" si="153"/>
        <v>0</v>
      </c>
      <c r="AC172" s="714">
        <f t="shared" si="154"/>
        <v>0</v>
      </c>
      <c r="AD172" s="714">
        <f t="shared" si="155"/>
        <v>0</v>
      </c>
      <c r="AE172" s="690">
        <v>0</v>
      </c>
      <c r="AF172" s="690">
        <v>0</v>
      </c>
      <c r="AG172" s="690">
        <f t="shared" si="156"/>
        <v>0</v>
      </c>
      <c r="AH172" s="690">
        <f t="shared" si="157"/>
        <v>0</v>
      </c>
      <c r="AI172" s="716">
        <v>0</v>
      </c>
      <c r="AJ172" s="713">
        <v>0</v>
      </c>
      <c r="AK172" s="713">
        <v>0</v>
      </c>
      <c r="AL172" s="713">
        <v>0</v>
      </c>
      <c r="AM172" s="713">
        <v>0</v>
      </c>
      <c r="AN172" s="713">
        <v>0</v>
      </c>
      <c r="AO172" s="713">
        <v>0</v>
      </c>
      <c r="AP172" s="713">
        <v>0</v>
      </c>
      <c r="AQ172" s="713">
        <f t="shared" si="158"/>
        <v>0</v>
      </c>
      <c r="AR172" s="713">
        <f t="shared" si="159"/>
        <v>0</v>
      </c>
      <c r="AS172" s="756">
        <f t="shared" si="160"/>
        <v>0</v>
      </c>
      <c r="AT172" s="471">
        <f>I172+AH172</f>
        <v>131206</v>
      </c>
      <c r="AU172" s="461">
        <f>J172+W172</f>
        <v>93749</v>
      </c>
      <c r="AV172" s="461">
        <f t="shared" si="178"/>
        <v>0</v>
      </c>
      <c r="AW172" s="461">
        <f t="shared" si="179"/>
        <v>31687</v>
      </c>
      <c r="AX172" s="461">
        <f t="shared" si="179"/>
        <v>937</v>
      </c>
      <c r="AY172" s="461">
        <f>N172+AG172</f>
        <v>4833</v>
      </c>
      <c r="AZ172" s="462">
        <f>O172+AS172</f>
        <v>0.37</v>
      </c>
      <c r="BA172" s="462">
        <f t="shared" si="180"/>
        <v>0</v>
      </c>
      <c r="BB172" s="464">
        <f t="shared" si="180"/>
        <v>0.37</v>
      </c>
    </row>
    <row r="173" spans="1:54" ht="14.1" customHeight="1" x14ac:dyDescent="0.2">
      <c r="A173" s="67">
        <v>38</v>
      </c>
      <c r="B173" s="64">
        <v>2307</v>
      </c>
      <c r="C173" s="65">
        <v>600079911</v>
      </c>
      <c r="D173" s="64">
        <v>72743212</v>
      </c>
      <c r="E173" s="66" t="s">
        <v>630</v>
      </c>
      <c r="F173" s="67">
        <v>3143</v>
      </c>
      <c r="G173" s="78" t="s">
        <v>312</v>
      </c>
      <c r="H173" s="68" t="s">
        <v>277</v>
      </c>
      <c r="I173" s="463">
        <v>400093</v>
      </c>
      <c r="J173" s="458">
        <v>296364</v>
      </c>
      <c r="K173" s="458">
        <v>0</v>
      </c>
      <c r="L173" s="458">
        <v>100171</v>
      </c>
      <c r="M173" s="458">
        <v>2964</v>
      </c>
      <c r="N173" s="458">
        <v>594</v>
      </c>
      <c r="O173" s="459">
        <v>0.64999999999999991</v>
      </c>
      <c r="P173" s="459">
        <v>0.57999999999999996</v>
      </c>
      <c r="Q173" s="624">
        <v>7.0000000000000007E-2</v>
      </c>
      <c r="R173" s="731">
        <f t="shared" si="150"/>
        <v>0</v>
      </c>
      <c r="S173" s="690">
        <v>0</v>
      </c>
      <c r="T173" s="690">
        <v>0</v>
      </c>
      <c r="U173" s="690">
        <v>0</v>
      </c>
      <c r="V173" s="690">
        <v>0</v>
      </c>
      <c r="W173" s="690">
        <f t="shared" si="151"/>
        <v>0</v>
      </c>
      <c r="X173" s="690">
        <v>0</v>
      </c>
      <c r="Y173" s="690">
        <v>0</v>
      </c>
      <c r="Z173" s="690">
        <v>0</v>
      </c>
      <c r="AA173" s="690">
        <f t="shared" si="152"/>
        <v>0</v>
      </c>
      <c r="AB173" s="690">
        <f t="shared" si="153"/>
        <v>0</v>
      </c>
      <c r="AC173" s="714">
        <f t="shared" si="154"/>
        <v>0</v>
      </c>
      <c r="AD173" s="714">
        <f t="shared" si="155"/>
        <v>0</v>
      </c>
      <c r="AE173" s="690">
        <v>0</v>
      </c>
      <c r="AF173" s="690">
        <v>0</v>
      </c>
      <c r="AG173" s="690">
        <f t="shared" si="156"/>
        <v>0</v>
      </c>
      <c r="AH173" s="690">
        <f t="shared" si="157"/>
        <v>0</v>
      </c>
      <c r="AI173" s="716">
        <v>0</v>
      </c>
      <c r="AJ173" s="713">
        <v>0</v>
      </c>
      <c r="AK173" s="713">
        <v>0</v>
      </c>
      <c r="AL173" s="713">
        <v>0</v>
      </c>
      <c r="AM173" s="713">
        <v>0</v>
      </c>
      <c r="AN173" s="713">
        <v>0</v>
      </c>
      <c r="AO173" s="713">
        <v>0</v>
      </c>
      <c r="AP173" s="713">
        <v>0</v>
      </c>
      <c r="AQ173" s="713">
        <f t="shared" si="158"/>
        <v>0</v>
      </c>
      <c r="AR173" s="713">
        <f t="shared" si="159"/>
        <v>0</v>
      </c>
      <c r="AS173" s="756">
        <f t="shared" si="160"/>
        <v>0</v>
      </c>
      <c r="AT173" s="471">
        <f>I173+AH173</f>
        <v>400093</v>
      </c>
      <c r="AU173" s="461">
        <f>J173+W173</f>
        <v>296364</v>
      </c>
      <c r="AV173" s="461">
        <f t="shared" si="178"/>
        <v>0</v>
      </c>
      <c r="AW173" s="461">
        <f t="shared" si="179"/>
        <v>100171</v>
      </c>
      <c r="AX173" s="461">
        <f t="shared" si="179"/>
        <v>2964</v>
      </c>
      <c r="AY173" s="461">
        <f>N173+AG173</f>
        <v>594</v>
      </c>
      <c r="AZ173" s="462">
        <f>O173+AS173</f>
        <v>0.64999999999999991</v>
      </c>
      <c r="BA173" s="462">
        <f t="shared" si="180"/>
        <v>0.57999999999999996</v>
      </c>
      <c r="BB173" s="464">
        <f t="shared" si="180"/>
        <v>7.0000000000000007E-2</v>
      </c>
    </row>
    <row r="174" spans="1:54" ht="14.1" customHeight="1" x14ac:dyDescent="0.2">
      <c r="A174" s="73">
        <v>38</v>
      </c>
      <c r="B174" s="70">
        <v>2307</v>
      </c>
      <c r="C174" s="71">
        <v>600079911</v>
      </c>
      <c r="D174" s="70">
        <v>72743212</v>
      </c>
      <c r="E174" s="72" t="s">
        <v>631</v>
      </c>
      <c r="F174" s="73"/>
      <c r="G174" s="72"/>
      <c r="H174" s="74"/>
      <c r="I174" s="647">
        <v>47562005</v>
      </c>
      <c r="J174" s="75">
        <v>34459140</v>
      </c>
      <c r="K174" s="75">
        <v>199000</v>
      </c>
      <c r="L174" s="75">
        <v>11714452</v>
      </c>
      <c r="M174" s="75">
        <v>344591</v>
      </c>
      <c r="N174" s="75">
        <v>844822</v>
      </c>
      <c r="O174" s="76">
        <v>60.976199999999999</v>
      </c>
      <c r="P174" s="76">
        <v>51.026199999999996</v>
      </c>
      <c r="Q174" s="77">
        <v>9.9499999999999993</v>
      </c>
      <c r="R174" s="664">
        <f t="shared" ref="R174:BB174" si="181">SUM(R169:R173)</f>
        <v>-38472</v>
      </c>
      <c r="S174" s="664">
        <f t="shared" si="181"/>
        <v>-76981</v>
      </c>
      <c r="T174" s="664">
        <f t="shared" si="181"/>
        <v>0</v>
      </c>
      <c r="U174" s="664">
        <f t="shared" si="181"/>
        <v>28474</v>
      </c>
      <c r="V174" s="664">
        <f t="shared" si="181"/>
        <v>0</v>
      </c>
      <c r="W174" s="664">
        <f t="shared" si="181"/>
        <v>-86979</v>
      </c>
      <c r="X174" s="664">
        <f t="shared" si="181"/>
        <v>38472</v>
      </c>
      <c r="Y174" s="664">
        <f t="shared" si="181"/>
        <v>0</v>
      </c>
      <c r="Z174" s="664">
        <f t="shared" si="181"/>
        <v>0</v>
      </c>
      <c r="AA174" s="664">
        <f t="shared" si="181"/>
        <v>38472</v>
      </c>
      <c r="AB174" s="664">
        <f t="shared" si="181"/>
        <v>-48507</v>
      </c>
      <c r="AC174" s="664">
        <f t="shared" si="181"/>
        <v>-16396</v>
      </c>
      <c r="AD174" s="664">
        <f t="shared" si="181"/>
        <v>-870</v>
      </c>
      <c r="AE174" s="664">
        <f t="shared" si="181"/>
        <v>0</v>
      </c>
      <c r="AF174" s="664">
        <f t="shared" si="181"/>
        <v>0</v>
      </c>
      <c r="AG174" s="664">
        <f t="shared" si="181"/>
        <v>0</v>
      </c>
      <c r="AH174" s="664">
        <f t="shared" si="181"/>
        <v>-65773</v>
      </c>
      <c r="AI174" s="732">
        <f t="shared" si="181"/>
        <v>-0.04</v>
      </c>
      <c r="AJ174" s="732">
        <f t="shared" si="181"/>
        <v>-0.01</v>
      </c>
      <c r="AK174" s="732">
        <f t="shared" si="181"/>
        <v>-0.34</v>
      </c>
      <c r="AL174" s="732">
        <f t="shared" si="181"/>
        <v>0</v>
      </c>
      <c r="AM174" s="732">
        <f t="shared" si="181"/>
        <v>0</v>
      </c>
      <c r="AN174" s="732">
        <f t="shared" si="181"/>
        <v>0.04</v>
      </c>
      <c r="AO174" s="732">
        <f t="shared" si="181"/>
        <v>0</v>
      </c>
      <c r="AP174" s="732">
        <f t="shared" si="181"/>
        <v>0</v>
      </c>
      <c r="AQ174" s="732">
        <f t="shared" si="181"/>
        <v>-0.34</v>
      </c>
      <c r="AR174" s="732">
        <f t="shared" si="181"/>
        <v>-0.01</v>
      </c>
      <c r="AS174" s="759">
        <f t="shared" si="181"/>
        <v>-0.35000000000000003</v>
      </c>
      <c r="AT174" s="647">
        <f t="shared" si="181"/>
        <v>47496232</v>
      </c>
      <c r="AU174" s="75">
        <f t="shared" si="181"/>
        <v>34372161</v>
      </c>
      <c r="AV174" s="75">
        <f t="shared" si="181"/>
        <v>237472</v>
      </c>
      <c r="AW174" s="75">
        <f t="shared" si="181"/>
        <v>11698056</v>
      </c>
      <c r="AX174" s="75">
        <f t="shared" si="181"/>
        <v>343721</v>
      </c>
      <c r="AY174" s="75">
        <f t="shared" si="181"/>
        <v>844822</v>
      </c>
      <c r="AZ174" s="76">
        <f t="shared" si="181"/>
        <v>60.626200000000004</v>
      </c>
      <c r="BA174" s="76">
        <f t="shared" si="181"/>
        <v>50.686199999999992</v>
      </c>
      <c r="BB174" s="77">
        <f t="shared" si="181"/>
        <v>9.94</v>
      </c>
    </row>
    <row r="175" spans="1:54" ht="14.1" customHeight="1" x14ac:dyDescent="0.2">
      <c r="A175" s="67">
        <v>39</v>
      </c>
      <c r="B175" s="64">
        <v>2478</v>
      </c>
      <c r="C175" s="65">
        <v>600079929</v>
      </c>
      <c r="D175" s="64">
        <v>72743379</v>
      </c>
      <c r="E175" s="66" t="s">
        <v>632</v>
      </c>
      <c r="F175" s="67">
        <v>3113</v>
      </c>
      <c r="G175" s="66" t="s">
        <v>309</v>
      </c>
      <c r="H175" s="68" t="s">
        <v>276</v>
      </c>
      <c r="I175" s="463">
        <v>37743548</v>
      </c>
      <c r="J175" s="16">
        <v>27302656</v>
      </c>
      <c r="K175" s="16">
        <v>188272</v>
      </c>
      <c r="L175" s="458">
        <v>9291934</v>
      </c>
      <c r="M175" s="458">
        <v>273026</v>
      </c>
      <c r="N175" s="16">
        <v>687660</v>
      </c>
      <c r="O175" s="13">
        <v>46.440899999999999</v>
      </c>
      <c r="P175" s="13">
        <v>38.180900000000001</v>
      </c>
      <c r="Q175" s="17">
        <v>8.26</v>
      </c>
      <c r="R175" s="731">
        <f t="shared" si="150"/>
        <v>116552</v>
      </c>
      <c r="S175" s="690">
        <v>0</v>
      </c>
      <c r="T175" s="690">
        <v>0</v>
      </c>
      <c r="U175" s="690">
        <v>61900</v>
      </c>
      <c r="V175" s="690">
        <v>0</v>
      </c>
      <c r="W175" s="690">
        <f t="shared" si="151"/>
        <v>178452</v>
      </c>
      <c r="X175" s="690">
        <v>-116552</v>
      </c>
      <c r="Y175" s="690">
        <v>0</v>
      </c>
      <c r="Z175" s="690">
        <v>0</v>
      </c>
      <c r="AA175" s="690">
        <f t="shared" si="152"/>
        <v>-116552</v>
      </c>
      <c r="AB175" s="690">
        <f t="shared" si="153"/>
        <v>61900</v>
      </c>
      <c r="AC175" s="714">
        <f t="shared" si="154"/>
        <v>20922</v>
      </c>
      <c r="AD175" s="714">
        <f t="shared" si="155"/>
        <v>1785</v>
      </c>
      <c r="AE175" s="690">
        <v>0</v>
      </c>
      <c r="AF175" s="690">
        <v>0</v>
      </c>
      <c r="AG175" s="690">
        <f t="shared" si="156"/>
        <v>0</v>
      </c>
      <c r="AH175" s="690">
        <f t="shared" si="157"/>
        <v>84607</v>
      </c>
      <c r="AI175" s="716">
        <v>-0.09</v>
      </c>
      <c r="AJ175" s="713">
        <v>0</v>
      </c>
      <c r="AK175" s="713">
        <v>0</v>
      </c>
      <c r="AL175" s="713">
        <v>0</v>
      </c>
      <c r="AM175" s="713">
        <v>0</v>
      </c>
      <c r="AN175" s="713">
        <v>0.09</v>
      </c>
      <c r="AO175" s="713">
        <v>0</v>
      </c>
      <c r="AP175" s="713">
        <v>0</v>
      </c>
      <c r="AQ175" s="713">
        <f t="shared" si="158"/>
        <v>0</v>
      </c>
      <c r="AR175" s="713">
        <f t="shared" si="159"/>
        <v>0</v>
      </c>
      <c r="AS175" s="756">
        <f t="shared" si="160"/>
        <v>0</v>
      </c>
      <c r="AT175" s="471">
        <f>I175+AH175</f>
        <v>37828155</v>
      </c>
      <c r="AU175" s="461">
        <f>J175+W175</f>
        <v>27481108</v>
      </c>
      <c r="AV175" s="461">
        <f t="shared" ref="AV175:AV179" si="182">K175+AA175</f>
        <v>71720</v>
      </c>
      <c r="AW175" s="461">
        <f t="shared" ref="AW175:AX179" si="183">L175+AC175</f>
        <v>9312856</v>
      </c>
      <c r="AX175" s="461">
        <f t="shared" si="183"/>
        <v>274811</v>
      </c>
      <c r="AY175" s="461">
        <f>N175+AG175</f>
        <v>687660</v>
      </c>
      <c r="AZ175" s="462">
        <f>O175+AS175</f>
        <v>46.440899999999999</v>
      </c>
      <c r="BA175" s="462">
        <f t="shared" ref="BA175:BB179" si="184">P175+AQ175</f>
        <v>38.180900000000001</v>
      </c>
      <c r="BB175" s="464">
        <f t="shared" si="184"/>
        <v>8.26</v>
      </c>
    </row>
    <row r="176" spans="1:54" ht="14.1" customHeight="1" x14ac:dyDescent="0.2">
      <c r="A176" s="67">
        <v>39</v>
      </c>
      <c r="B176" s="64">
        <v>2478</v>
      </c>
      <c r="C176" s="65">
        <v>600079929</v>
      </c>
      <c r="D176" s="64">
        <v>72743379</v>
      </c>
      <c r="E176" s="66" t="s">
        <v>632</v>
      </c>
      <c r="F176" s="67">
        <v>3113</v>
      </c>
      <c r="G176" s="78" t="s">
        <v>307</v>
      </c>
      <c r="H176" s="68" t="s">
        <v>277</v>
      </c>
      <c r="I176" s="463">
        <v>5639596</v>
      </c>
      <c r="J176" s="458">
        <v>4182193</v>
      </c>
      <c r="K176" s="458">
        <v>0</v>
      </c>
      <c r="L176" s="458">
        <v>1413582</v>
      </c>
      <c r="M176" s="458">
        <v>41821</v>
      </c>
      <c r="N176" s="458">
        <v>2000</v>
      </c>
      <c r="O176" s="459">
        <v>11.97</v>
      </c>
      <c r="P176" s="460">
        <v>11.97</v>
      </c>
      <c r="Q176" s="624">
        <v>0</v>
      </c>
      <c r="R176" s="731">
        <f t="shared" si="150"/>
        <v>0</v>
      </c>
      <c r="S176" s="690">
        <v>-65454</v>
      </c>
      <c r="T176" s="690">
        <v>0</v>
      </c>
      <c r="U176" s="690">
        <v>0</v>
      </c>
      <c r="V176" s="690">
        <v>0</v>
      </c>
      <c r="W176" s="690">
        <f t="shared" si="151"/>
        <v>-65454</v>
      </c>
      <c r="X176" s="690">
        <v>0</v>
      </c>
      <c r="Y176" s="690">
        <v>0</v>
      </c>
      <c r="Z176" s="690">
        <v>0</v>
      </c>
      <c r="AA176" s="690">
        <f t="shared" si="152"/>
        <v>0</v>
      </c>
      <c r="AB176" s="690">
        <f t="shared" si="153"/>
        <v>-65454</v>
      </c>
      <c r="AC176" s="714">
        <f t="shared" si="154"/>
        <v>-22123</v>
      </c>
      <c r="AD176" s="714">
        <f t="shared" si="155"/>
        <v>-655</v>
      </c>
      <c r="AE176" s="690">
        <v>1750</v>
      </c>
      <c r="AF176" s="690">
        <v>0</v>
      </c>
      <c r="AG176" s="690">
        <f t="shared" si="156"/>
        <v>1750</v>
      </c>
      <c r="AH176" s="690">
        <f t="shared" si="157"/>
        <v>-86482</v>
      </c>
      <c r="AI176" s="716">
        <v>0</v>
      </c>
      <c r="AJ176" s="713">
        <v>0</v>
      </c>
      <c r="AK176" s="713">
        <v>-0.18</v>
      </c>
      <c r="AL176" s="713">
        <v>0</v>
      </c>
      <c r="AM176" s="713">
        <v>0</v>
      </c>
      <c r="AN176" s="713">
        <v>0</v>
      </c>
      <c r="AO176" s="713">
        <v>0</v>
      </c>
      <c r="AP176" s="713">
        <v>0</v>
      </c>
      <c r="AQ176" s="713">
        <f t="shared" si="158"/>
        <v>-0.18</v>
      </c>
      <c r="AR176" s="713">
        <f t="shared" si="159"/>
        <v>0</v>
      </c>
      <c r="AS176" s="756">
        <f t="shared" si="160"/>
        <v>-0.18</v>
      </c>
      <c r="AT176" s="471">
        <f>I176+AH176</f>
        <v>5553114</v>
      </c>
      <c r="AU176" s="461">
        <f>J176+W176</f>
        <v>4116739</v>
      </c>
      <c r="AV176" s="461">
        <f t="shared" si="182"/>
        <v>0</v>
      </c>
      <c r="AW176" s="461">
        <f t="shared" si="183"/>
        <v>1391459</v>
      </c>
      <c r="AX176" s="461">
        <f t="shared" si="183"/>
        <v>41166</v>
      </c>
      <c r="AY176" s="461">
        <f>N176+AG176</f>
        <v>3750</v>
      </c>
      <c r="AZ176" s="462">
        <f>O176+AS176</f>
        <v>11.790000000000001</v>
      </c>
      <c r="BA176" s="462">
        <f t="shared" si="184"/>
        <v>11.790000000000001</v>
      </c>
      <c r="BB176" s="464">
        <f t="shared" si="184"/>
        <v>0</v>
      </c>
    </row>
    <row r="177" spans="1:54" ht="14.1" customHeight="1" x14ac:dyDescent="0.2">
      <c r="A177" s="67">
        <v>39</v>
      </c>
      <c r="B177" s="64">
        <v>2478</v>
      </c>
      <c r="C177" s="65">
        <v>600079929</v>
      </c>
      <c r="D177" s="64">
        <v>72743379</v>
      </c>
      <c r="E177" s="66" t="s">
        <v>632</v>
      </c>
      <c r="F177" s="67">
        <v>3141</v>
      </c>
      <c r="G177" s="66" t="s">
        <v>310</v>
      </c>
      <c r="H177" s="68" t="s">
        <v>277</v>
      </c>
      <c r="I177" s="463">
        <v>2874443</v>
      </c>
      <c r="J177" s="668">
        <v>2103339</v>
      </c>
      <c r="K177" s="668">
        <v>5000</v>
      </c>
      <c r="L177" s="458">
        <v>712619</v>
      </c>
      <c r="M177" s="458">
        <v>21033</v>
      </c>
      <c r="N177" s="668">
        <v>32452</v>
      </c>
      <c r="O177" s="459">
        <v>6.77</v>
      </c>
      <c r="P177" s="460">
        <v>0</v>
      </c>
      <c r="Q177" s="624">
        <v>6.77</v>
      </c>
      <c r="R177" s="731">
        <f t="shared" si="150"/>
        <v>0</v>
      </c>
      <c r="S177" s="690">
        <v>0</v>
      </c>
      <c r="T177" s="690">
        <v>0</v>
      </c>
      <c r="U177" s="690">
        <v>0</v>
      </c>
      <c r="V177" s="690">
        <v>0</v>
      </c>
      <c r="W177" s="690">
        <f t="shared" si="151"/>
        <v>0</v>
      </c>
      <c r="X177" s="690">
        <v>0</v>
      </c>
      <c r="Y177" s="690">
        <v>0</v>
      </c>
      <c r="Z177" s="690">
        <v>0</v>
      </c>
      <c r="AA177" s="690">
        <f t="shared" si="152"/>
        <v>0</v>
      </c>
      <c r="AB177" s="690">
        <f t="shared" si="153"/>
        <v>0</v>
      </c>
      <c r="AC177" s="714">
        <f t="shared" si="154"/>
        <v>0</v>
      </c>
      <c r="AD177" s="714">
        <f t="shared" si="155"/>
        <v>0</v>
      </c>
      <c r="AE177" s="690">
        <v>0</v>
      </c>
      <c r="AF177" s="690">
        <v>0</v>
      </c>
      <c r="AG177" s="690">
        <f t="shared" si="156"/>
        <v>0</v>
      </c>
      <c r="AH177" s="690">
        <f t="shared" si="157"/>
        <v>0</v>
      </c>
      <c r="AI177" s="716">
        <v>0</v>
      </c>
      <c r="AJ177" s="713">
        <v>0</v>
      </c>
      <c r="AK177" s="713">
        <v>0</v>
      </c>
      <c r="AL177" s="713">
        <v>0</v>
      </c>
      <c r="AM177" s="713">
        <v>0</v>
      </c>
      <c r="AN177" s="713">
        <v>0</v>
      </c>
      <c r="AO177" s="713">
        <v>0</v>
      </c>
      <c r="AP177" s="713">
        <v>0</v>
      </c>
      <c r="AQ177" s="713">
        <f t="shared" si="158"/>
        <v>0</v>
      </c>
      <c r="AR177" s="713">
        <f t="shared" si="159"/>
        <v>0</v>
      </c>
      <c r="AS177" s="756">
        <f t="shared" si="160"/>
        <v>0</v>
      </c>
      <c r="AT177" s="471">
        <f>I177+AH177</f>
        <v>2874443</v>
      </c>
      <c r="AU177" s="461">
        <f>J177+W177</f>
        <v>2103339</v>
      </c>
      <c r="AV177" s="461">
        <f t="shared" si="182"/>
        <v>5000</v>
      </c>
      <c r="AW177" s="461">
        <f t="shared" si="183"/>
        <v>712619</v>
      </c>
      <c r="AX177" s="461">
        <f t="shared" si="183"/>
        <v>21033</v>
      </c>
      <c r="AY177" s="461">
        <f>N177+AG177</f>
        <v>32452</v>
      </c>
      <c r="AZ177" s="462">
        <f>O177+AS177</f>
        <v>6.77</v>
      </c>
      <c r="BA177" s="462">
        <f t="shared" si="184"/>
        <v>0</v>
      </c>
      <c r="BB177" s="464">
        <f t="shared" si="184"/>
        <v>6.77</v>
      </c>
    </row>
    <row r="178" spans="1:54" ht="14.1" customHeight="1" x14ac:dyDescent="0.2">
      <c r="A178" s="67">
        <v>39</v>
      </c>
      <c r="B178" s="64">
        <v>2478</v>
      </c>
      <c r="C178" s="65">
        <v>600079929</v>
      </c>
      <c r="D178" s="64">
        <v>72743379</v>
      </c>
      <c r="E178" s="66" t="s">
        <v>632</v>
      </c>
      <c r="F178" s="67">
        <v>3143</v>
      </c>
      <c r="G178" s="78" t="s">
        <v>614</v>
      </c>
      <c r="H178" s="68" t="s">
        <v>276</v>
      </c>
      <c r="I178" s="463">
        <v>3430068</v>
      </c>
      <c r="J178" s="16">
        <v>2539599</v>
      </c>
      <c r="K178" s="16">
        <v>5000</v>
      </c>
      <c r="L178" s="458">
        <v>860074</v>
      </c>
      <c r="M178" s="458">
        <v>25395</v>
      </c>
      <c r="N178" s="16">
        <v>0</v>
      </c>
      <c r="O178" s="459">
        <v>5.5715000000000003</v>
      </c>
      <c r="P178" s="13">
        <v>5.5715000000000003</v>
      </c>
      <c r="Q178" s="17">
        <v>0</v>
      </c>
      <c r="R178" s="731">
        <f t="shared" si="150"/>
        <v>5000</v>
      </c>
      <c r="S178" s="690">
        <v>0</v>
      </c>
      <c r="T178" s="690">
        <v>470230</v>
      </c>
      <c r="U178" s="690">
        <v>0</v>
      </c>
      <c r="V178" s="690">
        <v>0</v>
      </c>
      <c r="W178" s="690">
        <f t="shared" si="151"/>
        <v>475230</v>
      </c>
      <c r="X178" s="690">
        <v>-5000</v>
      </c>
      <c r="Y178" s="690">
        <v>0</v>
      </c>
      <c r="Z178" s="690">
        <v>0</v>
      </c>
      <c r="AA178" s="690">
        <f t="shared" si="152"/>
        <v>-5000</v>
      </c>
      <c r="AB178" s="690">
        <f t="shared" si="153"/>
        <v>470230</v>
      </c>
      <c r="AC178" s="714">
        <f t="shared" si="154"/>
        <v>158938</v>
      </c>
      <c r="AD178" s="714">
        <f t="shared" si="155"/>
        <v>4752</v>
      </c>
      <c r="AE178" s="690">
        <v>0</v>
      </c>
      <c r="AF178" s="690">
        <v>0</v>
      </c>
      <c r="AG178" s="690">
        <f t="shared" si="156"/>
        <v>0</v>
      </c>
      <c r="AH178" s="690">
        <f t="shared" si="157"/>
        <v>633920</v>
      </c>
      <c r="AI178" s="716">
        <v>0</v>
      </c>
      <c r="AJ178" s="713">
        <v>0</v>
      </c>
      <c r="AK178" s="713">
        <v>0</v>
      </c>
      <c r="AL178" s="713">
        <v>1.21</v>
      </c>
      <c r="AM178" s="713">
        <v>0</v>
      </c>
      <c r="AN178" s="713">
        <v>0</v>
      </c>
      <c r="AO178" s="713">
        <v>0</v>
      </c>
      <c r="AP178" s="713">
        <v>0</v>
      </c>
      <c r="AQ178" s="713">
        <f t="shared" si="158"/>
        <v>1.21</v>
      </c>
      <c r="AR178" s="713">
        <f t="shared" si="159"/>
        <v>0</v>
      </c>
      <c r="AS178" s="756">
        <f t="shared" si="160"/>
        <v>1.21</v>
      </c>
      <c r="AT178" s="471">
        <f>I178+AH178</f>
        <v>4063988</v>
      </c>
      <c r="AU178" s="461">
        <f>J178+W178</f>
        <v>3014829</v>
      </c>
      <c r="AV178" s="461">
        <f t="shared" si="182"/>
        <v>0</v>
      </c>
      <c r="AW178" s="461">
        <f t="shared" si="183"/>
        <v>1019012</v>
      </c>
      <c r="AX178" s="461">
        <f t="shared" si="183"/>
        <v>30147</v>
      </c>
      <c r="AY178" s="461">
        <f>N178+AG178</f>
        <v>0</v>
      </c>
      <c r="AZ178" s="462">
        <f>O178+AS178</f>
        <v>6.7815000000000003</v>
      </c>
      <c r="BA178" s="462">
        <f t="shared" si="184"/>
        <v>6.7815000000000003</v>
      </c>
      <c r="BB178" s="464">
        <f t="shared" si="184"/>
        <v>0</v>
      </c>
    </row>
    <row r="179" spans="1:54" ht="14.1" customHeight="1" x14ac:dyDescent="0.2">
      <c r="A179" s="67">
        <v>39</v>
      </c>
      <c r="B179" s="64">
        <v>2478</v>
      </c>
      <c r="C179" s="65">
        <v>600079929</v>
      </c>
      <c r="D179" s="64">
        <v>72743379</v>
      </c>
      <c r="E179" s="66" t="s">
        <v>632</v>
      </c>
      <c r="F179" s="67">
        <v>3143</v>
      </c>
      <c r="G179" s="78" t="s">
        <v>615</v>
      </c>
      <c r="H179" s="68" t="s">
        <v>277</v>
      </c>
      <c r="I179" s="463">
        <v>104818</v>
      </c>
      <c r="J179" s="646">
        <v>74894</v>
      </c>
      <c r="K179" s="646">
        <v>0</v>
      </c>
      <c r="L179" s="458">
        <v>25314</v>
      </c>
      <c r="M179" s="458">
        <v>749</v>
      </c>
      <c r="N179" s="646">
        <v>3861</v>
      </c>
      <c r="O179" s="459">
        <v>0.3</v>
      </c>
      <c r="P179" s="460">
        <v>0</v>
      </c>
      <c r="Q179" s="662">
        <v>0.3</v>
      </c>
      <c r="R179" s="731">
        <f t="shared" si="150"/>
        <v>0</v>
      </c>
      <c r="S179" s="690">
        <v>0</v>
      </c>
      <c r="T179" s="690">
        <v>0</v>
      </c>
      <c r="U179" s="690">
        <v>0</v>
      </c>
      <c r="V179" s="690">
        <v>0</v>
      </c>
      <c r="W179" s="690">
        <f t="shared" si="151"/>
        <v>0</v>
      </c>
      <c r="X179" s="690">
        <v>0</v>
      </c>
      <c r="Y179" s="690">
        <v>0</v>
      </c>
      <c r="Z179" s="690">
        <v>0</v>
      </c>
      <c r="AA179" s="690">
        <f t="shared" si="152"/>
        <v>0</v>
      </c>
      <c r="AB179" s="690">
        <f t="shared" si="153"/>
        <v>0</v>
      </c>
      <c r="AC179" s="714">
        <f t="shared" si="154"/>
        <v>0</v>
      </c>
      <c r="AD179" s="714">
        <f t="shared" si="155"/>
        <v>0</v>
      </c>
      <c r="AE179" s="690">
        <v>0</v>
      </c>
      <c r="AF179" s="690">
        <v>0</v>
      </c>
      <c r="AG179" s="690">
        <f t="shared" si="156"/>
        <v>0</v>
      </c>
      <c r="AH179" s="690">
        <f t="shared" si="157"/>
        <v>0</v>
      </c>
      <c r="AI179" s="716">
        <v>0</v>
      </c>
      <c r="AJ179" s="713">
        <v>0</v>
      </c>
      <c r="AK179" s="713">
        <v>0</v>
      </c>
      <c r="AL179" s="713">
        <v>0</v>
      </c>
      <c r="AM179" s="713">
        <v>0</v>
      </c>
      <c r="AN179" s="713">
        <v>0</v>
      </c>
      <c r="AO179" s="713">
        <v>0</v>
      </c>
      <c r="AP179" s="713">
        <v>0</v>
      </c>
      <c r="AQ179" s="713">
        <f t="shared" si="158"/>
        <v>0</v>
      </c>
      <c r="AR179" s="713">
        <f t="shared" si="159"/>
        <v>0</v>
      </c>
      <c r="AS179" s="756">
        <f t="shared" si="160"/>
        <v>0</v>
      </c>
      <c r="AT179" s="471">
        <f>I179+AH179</f>
        <v>104818</v>
      </c>
      <c r="AU179" s="461">
        <f>J179+W179</f>
        <v>74894</v>
      </c>
      <c r="AV179" s="461">
        <f t="shared" si="182"/>
        <v>0</v>
      </c>
      <c r="AW179" s="461">
        <f t="shared" si="183"/>
        <v>25314</v>
      </c>
      <c r="AX179" s="461">
        <f t="shared" si="183"/>
        <v>749</v>
      </c>
      <c r="AY179" s="461">
        <f>N179+AG179</f>
        <v>3861</v>
      </c>
      <c r="AZ179" s="462">
        <f>O179+AS179</f>
        <v>0.3</v>
      </c>
      <c r="BA179" s="462">
        <f t="shared" si="184"/>
        <v>0</v>
      </c>
      <c r="BB179" s="464">
        <f t="shared" si="184"/>
        <v>0.3</v>
      </c>
    </row>
    <row r="180" spans="1:54" ht="14.1" customHeight="1" x14ac:dyDescent="0.2">
      <c r="A180" s="73">
        <v>39</v>
      </c>
      <c r="B180" s="70">
        <v>2478</v>
      </c>
      <c r="C180" s="71">
        <v>600079929</v>
      </c>
      <c r="D180" s="70">
        <v>72743379</v>
      </c>
      <c r="E180" s="72" t="s">
        <v>633</v>
      </c>
      <c r="F180" s="73"/>
      <c r="G180" s="72"/>
      <c r="H180" s="74"/>
      <c r="I180" s="647">
        <v>49792473</v>
      </c>
      <c r="J180" s="75">
        <v>36202681</v>
      </c>
      <c r="K180" s="75">
        <v>198272</v>
      </c>
      <c r="L180" s="75">
        <v>12303523</v>
      </c>
      <c r="M180" s="75">
        <v>362024</v>
      </c>
      <c r="N180" s="75">
        <v>725973</v>
      </c>
      <c r="O180" s="76">
        <v>71.052399999999992</v>
      </c>
      <c r="P180" s="76">
        <v>55.7224</v>
      </c>
      <c r="Q180" s="77">
        <v>15.33</v>
      </c>
      <c r="R180" s="664">
        <f t="shared" ref="R180:BB180" si="185">SUM(R175:R179)</f>
        <v>121552</v>
      </c>
      <c r="S180" s="664">
        <f t="shared" si="185"/>
        <v>-65454</v>
      </c>
      <c r="T180" s="664">
        <f t="shared" si="185"/>
        <v>470230</v>
      </c>
      <c r="U180" s="664">
        <f t="shared" si="185"/>
        <v>61900</v>
      </c>
      <c r="V180" s="664">
        <f t="shared" si="185"/>
        <v>0</v>
      </c>
      <c r="W180" s="664">
        <f t="shared" si="185"/>
        <v>588228</v>
      </c>
      <c r="X180" s="664">
        <f t="shared" si="185"/>
        <v>-121552</v>
      </c>
      <c r="Y180" s="664">
        <f t="shared" si="185"/>
        <v>0</v>
      </c>
      <c r="Z180" s="664">
        <f t="shared" si="185"/>
        <v>0</v>
      </c>
      <c r="AA180" s="664">
        <f t="shared" si="185"/>
        <v>-121552</v>
      </c>
      <c r="AB180" s="664">
        <f t="shared" si="185"/>
        <v>466676</v>
      </c>
      <c r="AC180" s="664">
        <f t="shared" si="185"/>
        <v>157737</v>
      </c>
      <c r="AD180" s="664">
        <f t="shared" si="185"/>
        <v>5882</v>
      </c>
      <c r="AE180" s="664">
        <f t="shared" si="185"/>
        <v>1750</v>
      </c>
      <c r="AF180" s="664">
        <f t="shared" si="185"/>
        <v>0</v>
      </c>
      <c r="AG180" s="664">
        <f t="shared" si="185"/>
        <v>1750</v>
      </c>
      <c r="AH180" s="664">
        <f t="shared" si="185"/>
        <v>632045</v>
      </c>
      <c r="AI180" s="732">
        <f t="shared" si="185"/>
        <v>-0.09</v>
      </c>
      <c r="AJ180" s="732">
        <f t="shared" si="185"/>
        <v>0</v>
      </c>
      <c r="AK180" s="732">
        <f t="shared" si="185"/>
        <v>-0.18</v>
      </c>
      <c r="AL180" s="732">
        <f t="shared" si="185"/>
        <v>1.21</v>
      </c>
      <c r="AM180" s="732">
        <f t="shared" si="185"/>
        <v>0</v>
      </c>
      <c r="AN180" s="732">
        <f t="shared" si="185"/>
        <v>0.09</v>
      </c>
      <c r="AO180" s="732">
        <f t="shared" si="185"/>
        <v>0</v>
      </c>
      <c r="AP180" s="732">
        <f t="shared" si="185"/>
        <v>0</v>
      </c>
      <c r="AQ180" s="732">
        <f t="shared" si="185"/>
        <v>1.03</v>
      </c>
      <c r="AR180" s="732">
        <f t="shared" si="185"/>
        <v>0</v>
      </c>
      <c r="AS180" s="759">
        <f t="shared" si="185"/>
        <v>1.03</v>
      </c>
      <c r="AT180" s="647">
        <f t="shared" si="185"/>
        <v>50424518</v>
      </c>
      <c r="AU180" s="75">
        <f t="shared" si="185"/>
        <v>36790909</v>
      </c>
      <c r="AV180" s="75">
        <f t="shared" si="185"/>
        <v>76720</v>
      </c>
      <c r="AW180" s="75">
        <f t="shared" si="185"/>
        <v>12461260</v>
      </c>
      <c r="AX180" s="75">
        <f t="shared" si="185"/>
        <v>367906</v>
      </c>
      <c r="AY180" s="75">
        <f t="shared" si="185"/>
        <v>727723</v>
      </c>
      <c r="AZ180" s="76">
        <f t="shared" si="185"/>
        <v>72.082399999999993</v>
      </c>
      <c r="BA180" s="76">
        <f t="shared" si="185"/>
        <v>56.752400000000002</v>
      </c>
      <c r="BB180" s="77">
        <f t="shared" si="185"/>
        <v>15.33</v>
      </c>
    </row>
    <row r="181" spans="1:54" ht="14.1" customHeight="1" x14ac:dyDescent="0.2">
      <c r="A181" s="67">
        <v>40</v>
      </c>
      <c r="B181" s="64">
        <v>2465</v>
      </c>
      <c r="C181" s="65">
        <v>650018273</v>
      </c>
      <c r="D181" s="64">
        <v>72741791</v>
      </c>
      <c r="E181" s="66" t="s">
        <v>634</v>
      </c>
      <c r="F181" s="67">
        <v>3111</v>
      </c>
      <c r="G181" s="66" t="s">
        <v>306</v>
      </c>
      <c r="H181" s="68" t="s">
        <v>276</v>
      </c>
      <c r="I181" s="463">
        <v>6290514</v>
      </c>
      <c r="J181" s="16">
        <v>4589624</v>
      </c>
      <c r="K181" s="16">
        <v>50000</v>
      </c>
      <c r="L181" s="458">
        <v>1568193</v>
      </c>
      <c r="M181" s="458">
        <v>45897</v>
      </c>
      <c r="N181" s="16">
        <v>36800</v>
      </c>
      <c r="O181" s="13">
        <v>9.5355000000000008</v>
      </c>
      <c r="P181" s="13">
        <v>7.9355000000000002</v>
      </c>
      <c r="Q181" s="17">
        <v>1.6</v>
      </c>
      <c r="R181" s="731">
        <f t="shared" si="150"/>
        <v>-30000</v>
      </c>
      <c r="S181" s="690">
        <v>0</v>
      </c>
      <c r="T181" s="690">
        <v>0</v>
      </c>
      <c r="U181" s="690">
        <v>0</v>
      </c>
      <c r="V181" s="690">
        <v>0</v>
      </c>
      <c r="W181" s="690">
        <f t="shared" si="151"/>
        <v>-30000</v>
      </c>
      <c r="X181" s="690">
        <v>30000</v>
      </c>
      <c r="Y181" s="690">
        <v>0</v>
      </c>
      <c r="Z181" s="690">
        <v>0</v>
      </c>
      <c r="AA181" s="690">
        <f t="shared" si="152"/>
        <v>30000</v>
      </c>
      <c r="AB181" s="690">
        <f t="shared" si="153"/>
        <v>0</v>
      </c>
      <c r="AC181" s="714">
        <f t="shared" si="154"/>
        <v>0</v>
      </c>
      <c r="AD181" s="714">
        <f t="shared" si="155"/>
        <v>-300</v>
      </c>
      <c r="AE181" s="690">
        <v>0</v>
      </c>
      <c r="AF181" s="690">
        <v>0</v>
      </c>
      <c r="AG181" s="690">
        <f t="shared" si="156"/>
        <v>0</v>
      </c>
      <c r="AH181" s="690">
        <f t="shared" si="157"/>
        <v>-300</v>
      </c>
      <c r="AI181" s="716">
        <v>0</v>
      </c>
      <c r="AJ181" s="713">
        <v>0</v>
      </c>
      <c r="AK181" s="713">
        <v>0</v>
      </c>
      <c r="AL181" s="713">
        <v>0</v>
      </c>
      <c r="AM181" s="713">
        <v>0</v>
      </c>
      <c r="AN181" s="713">
        <v>0</v>
      </c>
      <c r="AO181" s="713">
        <v>0</v>
      </c>
      <c r="AP181" s="713">
        <v>0</v>
      </c>
      <c r="AQ181" s="713">
        <f t="shared" si="158"/>
        <v>0</v>
      </c>
      <c r="AR181" s="713">
        <f t="shared" si="159"/>
        <v>0</v>
      </c>
      <c r="AS181" s="756">
        <f t="shared" si="160"/>
        <v>0</v>
      </c>
      <c r="AT181" s="471">
        <f t="shared" ref="AT181:AT186" si="186">I181+AH181</f>
        <v>6290214</v>
      </c>
      <c r="AU181" s="461">
        <f t="shared" ref="AU181:AU186" si="187">J181+W181</f>
        <v>4559624</v>
      </c>
      <c r="AV181" s="461">
        <f t="shared" ref="AV181:AV186" si="188">K181+AA181</f>
        <v>80000</v>
      </c>
      <c r="AW181" s="461">
        <f t="shared" ref="AW181:AX186" si="189">L181+AC181</f>
        <v>1568193</v>
      </c>
      <c r="AX181" s="461">
        <f t="shared" si="189"/>
        <v>45597</v>
      </c>
      <c r="AY181" s="461">
        <f t="shared" ref="AY181:AY186" si="190">N181+AG181</f>
        <v>36800</v>
      </c>
      <c r="AZ181" s="462">
        <f t="shared" ref="AZ181:AZ186" si="191">O181+AS181</f>
        <v>9.5355000000000008</v>
      </c>
      <c r="BA181" s="462">
        <f t="shared" ref="BA181:BB186" si="192">P181+AQ181</f>
        <v>7.9355000000000002</v>
      </c>
      <c r="BB181" s="464">
        <f t="shared" si="192"/>
        <v>1.6</v>
      </c>
    </row>
    <row r="182" spans="1:54" ht="14.1" customHeight="1" x14ac:dyDescent="0.2">
      <c r="A182" s="67">
        <v>40</v>
      </c>
      <c r="B182" s="64">
        <v>2465</v>
      </c>
      <c r="C182" s="65">
        <v>650018273</v>
      </c>
      <c r="D182" s="64">
        <v>72741791</v>
      </c>
      <c r="E182" s="66" t="s">
        <v>634</v>
      </c>
      <c r="F182" s="67">
        <v>3113</v>
      </c>
      <c r="G182" s="66" t="s">
        <v>309</v>
      </c>
      <c r="H182" s="68" t="s">
        <v>276</v>
      </c>
      <c r="I182" s="463">
        <v>20047260</v>
      </c>
      <c r="J182" s="16">
        <v>14510115</v>
      </c>
      <c r="K182" s="16">
        <v>100000</v>
      </c>
      <c r="L182" s="458">
        <v>4938219</v>
      </c>
      <c r="M182" s="458">
        <v>145101</v>
      </c>
      <c r="N182" s="16">
        <v>353825</v>
      </c>
      <c r="O182" s="13">
        <v>26.396000000000001</v>
      </c>
      <c r="P182" s="13">
        <v>20.036000000000001</v>
      </c>
      <c r="Q182" s="17">
        <v>6.36</v>
      </c>
      <c r="R182" s="731">
        <f t="shared" si="150"/>
        <v>-30000</v>
      </c>
      <c r="S182" s="690">
        <v>0</v>
      </c>
      <c r="T182" s="690">
        <v>0</v>
      </c>
      <c r="U182" s="690">
        <v>0</v>
      </c>
      <c r="V182" s="690">
        <v>0</v>
      </c>
      <c r="W182" s="690">
        <f t="shared" si="151"/>
        <v>-30000</v>
      </c>
      <c r="X182" s="690">
        <v>30000</v>
      </c>
      <c r="Y182" s="690">
        <v>0</v>
      </c>
      <c r="Z182" s="690">
        <v>0</v>
      </c>
      <c r="AA182" s="690">
        <f t="shared" si="152"/>
        <v>30000</v>
      </c>
      <c r="AB182" s="690">
        <f t="shared" si="153"/>
        <v>0</v>
      </c>
      <c r="AC182" s="714">
        <f t="shared" si="154"/>
        <v>0</v>
      </c>
      <c r="AD182" s="714">
        <f t="shared" si="155"/>
        <v>-300</v>
      </c>
      <c r="AE182" s="690">
        <v>0</v>
      </c>
      <c r="AF182" s="690">
        <v>0</v>
      </c>
      <c r="AG182" s="690">
        <f t="shared" si="156"/>
        <v>0</v>
      </c>
      <c r="AH182" s="690">
        <f t="shared" si="157"/>
        <v>-300</v>
      </c>
      <c r="AI182" s="716">
        <v>0</v>
      </c>
      <c r="AJ182" s="713">
        <v>0</v>
      </c>
      <c r="AK182" s="713">
        <v>0</v>
      </c>
      <c r="AL182" s="713">
        <v>0</v>
      </c>
      <c r="AM182" s="713">
        <v>0</v>
      </c>
      <c r="AN182" s="713">
        <v>0</v>
      </c>
      <c r="AO182" s="713">
        <v>0</v>
      </c>
      <c r="AP182" s="713">
        <v>0</v>
      </c>
      <c r="AQ182" s="713">
        <f t="shared" si="158"/>
        <v>0</v>
      </c>
      <c r="AR182" s="713">
        <f t="shared" si="159"/>
        <v>0</v>
      </c>
      <c r="AS182" s="756">
        <f t="shared" si="160"/>
        <v>0</v>
      </c>
      <c r="AT182" s="471">
        <f t="shared" si="186"/>
        <v>20046960</v>
      </c>
      <c r="AU182" s="461">
        <f t="shared" si="187"/>
        <v>14480115</v>
      </c>
      <c r="AV182" s="461">
        <f t="shared" si="188"/>
        <v>130000</v>
      </c>
      <c r="AW182" s="461">
        <f t="shared" si="189"/>
        <v>4938219</v>
      </c>
      <c r="AX182" s="461">
        <f t="shared" si="189"/>
        <v>144801</v>
      </c>
      <c r="AY182" s="461">
        <f t="shared" si="190"/>
        <v>353825</v>
      </c>
      <c r="AZ182" s="462">
        <f t="shared" si="191"/>
        <v>26.396000000000001</v>
      </c>
      <c r="BA182" s="462">
        <f t="shared" si="192"/>
        <v>20.036000000000001</v>
      </c>
      <c r="BB182" s="464">
        <f t="shared" si="192"/>
        <v>6.36</v>
      </c>
    </row>
    <row r="183" spans="1:54" ht="14.1" customHeight="1" x14ac:dyDescent="0.2">
      <c r="A183" s="67">
        <v>40</v>
      </c>
      <c r="B183" s="64">
        <v>2465</v>
      </c>
      <c r="C183" s="65">
        <v>650018273</v>
      </c>
      <c r="D183" s="64">
        <v>72741791</v>
      </c>
      <c r="E183" s="66" t="s">
        <v>634</v>
      </c>
      <c r="F183" s="67">
        <v>3113</v>
      </c>
      <c r="G183" s="78" t="s">
        <v>307</v>
      </c>
      <c r="H183" s="68" t="s">
        <v>277</v>
      </c>
      <c r="I183" s="463">
        <v>4138647</v>
      </c>
      <c r="J183" s="458">
        <v>3070213</v>
      </c>
      <c r="K183" s="458">
        <v>0</v>
      </c>
      <c r="L183" s="458">
        <v>1037732</v>
      </c>
      <c r="M183" s="458">
        <v>30702</v>
      </c>
      <c r="N183" s="458">
        <v>0</v>
      </c>
      <c r="O183" s="459">
        <v>8.93</v>
      </c>
      <c r="P183" s="460">
        <v>8.93</v>
      </c>
      <c r="Q183" s="624">
        <v>0</v>
      </c>
      <c r="R183" s="731">
        <f t="shared" si="150"/>
        <v>0</v>
      </c>
      <c r="S183" s="690">
        <v>-161010</v>
      </c>
      <c r="T183" s="690">
        <v>0</v>
      </c>
      <c r="U183" s="690">
        <v>0</v>
      </c>
      <c r="V183" s="690">
        <v>0</v>
      </c>
      <c r="W183" s="690">
        <f t="shared" si="151"/>
        <v>-161010</v>
      </c>
      <c r="X183" s="690">
        <v>0</v>
      </c>
      <c r="Y183" s="690">
        <v>0</v>
      </c>
      <c r="Z183" s="690">
        <v>0</v>
      </c>
      <c r="AA183" s="690">
        <f t="shared" si="152"/>
        <v>0</v>
      </c>
      <c r="AB183" s="690">
        <f t="shared" si="153"/>
        <v>-161010</v>
      </c>
      <c r="AC183" s="714">
        <f t="shared" si="154"/>
        <v>-54421</v>
      </c>
      <c r="AD183" s="714">
        <f t="shared" si="155"/>
        <v>-1610</v>
      </c>
      <c r="AE183" s="690">
        <v>0</v>
      </c>
      <c r="AF183" s="690">
        <v>0</v>
      </c>
      <c r="AG183" s="690">
        <f t="shared" si="156"/>
        <v>0</v>
      </c>
      <c r="AH183" s="690">
        <f t="shared" si="157"/>
        <v>-217041</v>
      </c>
      <c r="AI183" s="716">
        <v>0</v>
      </c>
      <c r="AJ183" s="713">
        <v>0</v>
      </c>
      <c r="AK183" s="713">
        <v>-0.47</v>
      </c>
      <c r="AL183" s="713">
        <v>0</v>
      </c>
      <c r="AM183" s="713">
        <v>0</v>
      </c>
      <c r="AN183" s="713">
        <v>0</v>
      </c>
      <c r="AO183" s="713">
        <v>0</v>
      </c>
      <c r="AP183" s="713">
        <v>0</v>
      </c>
      <c r="AQ183" s="713">
        <f t="shared" si="158"/>
        <v>-0.47</v>
      </c>
      <c r="AR183" s="713">
        <f t="shared" si="159"/>
        <v>0</v>
      </c>
      <c r="AS183" s="756">
        <f t="shared" si="160"/>
        <v>-0.47</v>
      </c>
      <c r="AT183" s="471">
        <f t="shared" si="186"/>
        <v>3921606</v>
      </c>
      <c r="AU183" s="461">
        <f t="shared" si="187"/>
        <v>2909203</v>
      </c>
      <c r="AV183" s="461">
        <f t="shared" si="188"/>
        <v>0</v>
      </c>
      <c r="AW183" s="461">
        <f t="shared" si="189"/>
        <v>983311</v>
      </c>
      <c r="AX183" s="461">
        <f t="shared" si="189"/>
        <v>29092</v>
      </c>
      <c r="AY183" s="461">
        <f t="shared" si="190"/>
        <v>0</v>
      </c>
      <c r="AZ183" s="462">
        <f t="shared" si="191"/>
        <v>8.4599999999999991</v>
      </c>
      <c r="BA183" s="462">
        <f t="shared" si="192"/>
        <v>8.4599999999999991</v>
      </c>
      <c r="BB183" s="464">
        <f t="shared" si="192"/>
        <v>0</v>
      </c>
    </row>
    <row r="184" spans="1:54" ht="14.1" customHeight="1" x14ac:dyDescent="0.2">
      <c r="A184" s="67">
        <v>40</v>
      </c>
      <c r="B184" s="64">
        <v>2465</v>
      </c>
      <c r="C184" s="65">
        <v>650018273</v>
      </c>
      <c r="D184" s="64">
        <v>72741791</v>
      </c>
      <c r="E184" s="66" t="s">
        <v>634</v>
      </c>
      <c r="F184" s="67">
        <v>3141</v>
      </c>
      <c r="G184" s="66" t="s">
        <v>310</v>
      </c>
      <c r="H184" s="68" t="s">
        <v>277</v>
      </c>
      <c r="I184" s="463">
        <v>1730252</v>
      </c>
      <c r="J184" s="668">
        <v>1244128</v>
      </c>
      <c r="K184" s="668">
        <v>30000</v>
      </c>
      <c r="L184" s="458">
        <v>430655</v>
      </c>
      <c r="M184" s="458">
        <v>12441</v>
      </c>
      <c r="N184" s="668">
        <v>13028</v>
      </c>
      <c r="O184" s="459">
        <v>4.0999999999999996</v>
      </c>
      <c r="P184" s="460">
        <v>0</v>
      </c>
      <c r="Q184" s="624">
        <v>4.0999999999999996</v>
      </c>
      <c r="R184" s="731">
        <f t="shared" si="150"/>
        <v>-20000</v>
      </c>
      <c r="S184" s="690">
        <v>0</v>
      </c>
      <c r="T184" s="690">
        <v>0</v>
      </c>
      <c r="U184" s="690">
        <v>0</v>
      </c>
      <c r="V184" s="690">
        <v>0</v>
      </c>
      <c r="W184" s="690">
        <f t="shared" si="151"/>
        <v>-20000</v>
      </c>
      <c r="X184" s="690">
        <v>20000</v>
      </c>
      <c r="Y184" s="690">
        <v>0</v>
      </c>
      <c r="Z184" s="690">
        <v>0</v>
      </c>
      <c r="AA184" s="690">
        <f t="shared" si="152"/>
        <v>20000</v>
      </c>
      <c r="AB184" s="690">
        <f t="shared" si="153"/>
        <v>0</v>
      </c>
      <c r="AC184" s="714">
        <f t="shared" si="154"/>
        <v>0</v>
      </c>
      <c r="AD184" s="714">
        <f t="shared" si="155"/>
        <v>-200</v>
      </c>
      <c r="AE184" s="690">
        <v>0</v>
      </c>
      <c r="AF184" s="690">
        <v>0</v>
      </c>
      <c r="AG184" s="690">
        <f t="shared" si="156"/>
        <v>0</v>
      </c>
      <c r="AH184" s="690">
        <f t="shared" si="157"/>
        <v>-200</v>
      </c>
      <c r="AI184" s="716">
        <v>0</v>
      </c>
      <c r="AJ184" s="713">
        <v>0</v>
      </c>
      <c r="AK184" s="713">
        <v>0</v>
      </c>
      <c r="AL184" s="713">
        <v>0</v>
      </c>
      <c r="AM184" s="713">
        <v>0</v>
      </c>
      <c r="AN184" s="713">
        <v>0</v>
      </c>
      <c r="AO184" s="713">
        <v>0</v>
      </c>
      <c r="AP184" s="713">
        <v>0</v>
      </c>
      <c r="AQ184" s="713">
        <f t="shared" si="158"/>
        <v>0</v>
      </c>
      <c r="AR184" s="713">
        <f t="shared" si="159"/>
        <v>0</v>
      </c>
      <c r="AS184" s="756">
        <f t="shared" si="160"/>
        <v>0</v>
      </c>
      <c r="AT184" s="471">
        <f t="shared" si="186"/>
        <v>1730052</v>
      </c>
      <c r="AU184" s="461">
        <f t="shared" si="187"/>
        <v>1224128</v>
      </c>
      <c r="AV184" s="461">
        <f t="shared" si="188"/>
        <v>50000</v>
      </c>
      <c r="AW184" s="461">
        <f t="shared" si="189"/>
        <v>430655</v>
      </c>
      <c r="AX184" s="461">
        <f t="shared" si="189"/>
        <v>12241</v>
      </c>
      <c r="AY184" s="461">
        <f t="shared" si="190"/>
        <v>13028</v>
      </c>
      <c r="AZ184" s="462">
        <f t="shared" si="191"/>
        <v>4.0999999999999996</v>
      </c>
      <c r="BA184" s="462">
        <f t="shared" si="192"/>
        <v>0</v>
      </c>
      <c r="BB184" s="464">
        <f t="shared" si="192"/>
        <v>4.0999999999999996</v>
      </c>
    </row>
    <row r="185" spans="1:54" ht="14.1" customHeight="1" x14ac:dyDescent="0.2">
      <c r="A185" s="67">
        <v>40</v>
      </c>
      <c r="B185" s="64">
        <v>2465</v>
      </c>
      <c r="C185" s="65">
        <v>650018273</v>
      </c>
      <c r="D185" s="64">
        <v>72741791</v>
      </c>
      <c r="E185" s="66" t="s">
        <v>634</v>
      </c>
      <c r="F185" s="67">
        <v>3143</v>
      </c>
      <c r="G185" s="78" t="s">
        <v>614</v>
      </c>
      <c r="H185" s="68" t="s">
        <v>276</v>
      </c>
      <c r="I185" s="463">
        <v>1813721</v>
      </c>
      <c r="J185" s="16">
        <v>1325639</v>
      </c>
      <c r="K185" s="16">
        <v>20000</v>
      </c>
      <c r="L185" s="458">
        <v>454826</v>
      </c>
      <c r="M185" s="458">
        <v>13256</v>
      </c>
      <c r="N185" s="16">
        <v>0</v>
      </c>
      <c r="O185" s="459">
        <v>3.1122000000000001</v>
      </c>
      <c r="P185" s="13">
        <v>3.1122000000000001</v>
      </c>
      <c r="Q185" s="17">
        <v>0</v>
      </c>
      <c r="R185" s="731">
        <f t="shared" si="150"/>
        <v>0</v>
      </c>
      <c r="S185" s="690">
        <v>0</v>
      </c>
      <c r="T185" s="690">
        <v>0</v>
      </c>
      <c r="U185" s="690">
        <v>0</v>
      </c>
      <c r="V185" s="690">
        <v>0</v>
      </c>
      <c r="W185" s="690">
        <f t="shared" si="151"/>
        <v>0</v>
      </c>
      <c r="X185" s="690">
        <v>0</v>
      </c>
      <c r="Y185" s="690">
        <v>0</v>
      </c>
      <c r="Z185" s="690">
        <v>0</v>
      </c>
      <c r="AA185" s="690">
        <f t="shared" si="152"/>
        <v>0</v>
      </c>
      <c r="AB185" s="690">
        <f t="shared" si="153"/>
        <v>0</v>
      </c>
      <c r="AC185" s="714">
        <f t="shared" si="154"/>
        <v>0</v>
      </c>
      <c r="AD185" s="714">
        <f t="shared" si="155"/>
        <v>0</v>
      </c>
      <c r="AE185" s="690">
        <v>0</v>
      </c>
      <c r="AF185" s="690">
        <v>0</v>
      </c>
      <c r="AG185" s="690">
        <f t="shared" si="156"/>
        <v>0</v>
      </c>
      <c r="AH185" s="690">
        <f t="shared" si="157"/>
        <v>0</v>
      </c>
      <c r="AI185" s="716">
        <v>0</v>
      </c>
      <c r="AJ185" s="713">
        <v>0</v>
      </c>
      <c r="AK185" s="713">
        <v>0</v>
      </c>
      <c r="AL185" s="713">
        <v>0</v>
      </c>
      <c r="AM185" s="713">
        <v>0</v>
      </c>
      <c r="AN185" s="713">
        <v>0</v>
      </c>
      <c r="AO185" s="713">
        <v>0</v>
      </c>
      <c r="AP185" s="713">
        <v>0</v>
      </c>
      <c r="AQ185" s="713">
        <f t="shared" si="158"/>
        <v>0</v>
      </c>
      <c r="AR185" s="713">
        <f t="shared" si="159"/>
        <v>0</v>
      </c>
      <c r="AS185" s="756">
        <f t="shared" si="160"/>
        <v>0</v>
      </c>
      <c r="AT185" s="471">
        <f t="shared" si="186"/>
        <v>1813721</v>
      </c>
      <c r="AU185" s="461">
        <f t="shared" si="187"/>
        <v>1325639</v>
      </c>
      <c r="AV185" s="461">
        <f t="shared" si="188"/>
        <v>20000</v>
      </c>
      <c r="AW185" s="461">
        <f t="shared" si="189"/>
        <v>454826</v>
      </c>
      <c r="AX185" s="461">
        <f t="shared" si="189"/>
        <v>13256</v>
      </c>
      <c r="AY185" s="461">
        <f t="shared" si="190"/>
        <v>0</v>
      </c>
      <c r="AZ185" s="462">
        <f t="shared" si="191"/>
        <v>3.1122000000000001</v>
      </c>
      <c r="BA185" s="462">
        <f t="shared" si="192"/>
        <v>3.1122000000000001</v>
      </c>
      <c r="BB185" s="464">
        <f t="shared" si="192"/>
        <v>0</v>
      </c>
    </row>
    <row r="186" spans="1:54" ht="14.1" customHeight="1" x14ac:dyDescent="0.2">
      <c r="A186" s="67">
        <v>40</v>
      </c>
      <c r="B186" s="64">
        <v>2465</v>
      </c>
      <c r="C186" s="65">
        <v>650018273</v>
      </c>
      <c r="D186" s="64">
        <v>72741791</v>
      </c>
      <c r="E186" s="66" t="s">
        <v>634</v>
      </c>
      <c r="F186" s="67">
        <v>3143</v>
      </c>
      <c r="G186" s="78" t="s">
        <v>615</v>
      </c>
      <c r="H186" s="68" t="s">
        <v>277</v>
      </c>
      <c r="I186" s="463">
        <v>65969</v>
      </c>
      <c r="J186" s="646">
        <v>47136</v>
      </c>
      <c r="K186" s="646">
        <v>0</v>
      </c>
      <c r="L186" s="458">
        <v>15932</v>
      </c>
      <c r="M186" s="458">
        <v>471</v>
      </c>
      <c r="N186" s="646">
        <v>2430</v>
      </c>
      <c r="O186" s="459">
        <v>0.19</v>
      </c>
      <c r="P186" s="460">
        <v>0</v>
      </c>
      <c r="Q186" s="624">
        <v>0.19</v>
      </c>
      <c r="R186" s="731">
        <f t="shared" si="150"/>
        <v>0</v>
      </c>
      <c r="S186" s="690">
        <v>0</v>
      </c>
      <c r="T186" s="690">
        <v>0</v>
      </c>
      <c r="U186" s="690">
        <v>0</v>
      </c>
      <c r="V186" s="690">
        <v>0</v>
      </c>
      <c r="W186" s="690">
        <f t="shared" si="151"/>
        <v>0</v>
      </c>
      <c r="X186" s="690">
        <v>0</v>
      </c>
      <c r="Y186" s="690">
        <v>0</v>
      </c>
      <c r="Z186" s="690">
        <v>0</v>
      </c>
      <c r="AA186" s="690">
        <f t="shared" si="152"/>
        <v>0</v>
      </c>
      <c r="AB186" s="690">
        <f t="shared" si="153"/>
        <v>0</v>
      </c>
      <c r="AC186" s="714">
        <f t="shared" si="154"/>
        <v>0</v>
      </c>
      <c r="AD186" s="714">
        <f t="shared" si="155"/>
        <v>0</v>
      </c>
      <c r="AE186" s="690">
        <v>0</v>
      </c>
      <c r="AF186" s="690">
        <v>0</v>
      </c>
      <c r="AG186" s="690">
        <f t="shared" si="156"/>
        <v>0</v>
      </c>
      <c r="AH186" s="690">
        <f t="shared" si="157"/>
        <v>0</v>
      </c>
      <c r="AI186" s="716">
        <v>0</v>
      </c>
      <c r="AJ186" s="713">
        <v>0</v>
      </c>
      <c r="AK186" s="713">
        <v>0</v>
      </c>
      <c r="AL186" s="713">
        <v>0</v>
      </c>
      <c r="AM186" s="713">
        <v>0</v>
      </c>
      <c r="AN186" s="713">
        <v>0</v>
      </c>
      <c r="AO186" s="713">
        <v>0</v>
      </c>
      <c r="AP186" s="713">
        <v>0</v>
      </c>
      <c r="AQ186" s="713">
        <f t="shared" si="158"/>
        <v>0</v>
      </c>
      <c r="AR186" s="713">
        <f t="shared" si="159"/>
        <v>0</v>
      </c>
      <c r="AS186" s="756">
        <f t="shared" si="160"/>
        <v>0</v>
      </c>
      <c r="AT186" s="471">
        <f t="shared" si="186"/>
        <v>65969</v>
      </c>
      <c r="AU186" s="461">
        <f t="shared" si="187"/>
        <v>47136</v>
      </c>
      <c r="AV186" s="461">
        <f t="shared" si="188"/>
        <v>0</v>
      </c>
      <c r="AW186" s="461">
        <f t="shared" si="189"/>
        <v>15932</v>
      </c>
      <c r="AX186" s="461">
        <f t="shared" si="189"/>
        <v>471</v>
      </c>
      <c r="AY186" s="461">
        <f t="shared" si="190"/>
        <v>2430</v>
      </c>
      <c r="AZ186" s="462">
        <f t="shared" si="191"/>
        <v>0.19</v>
      </c>
      <c r="BA186" s="462">
        <f t="shared" si="192"/>
        <v>0</v>
      </c>
      <c r="BB186" s="464">
        <f t="shared" si="192"/>
        <v>0.19</v>
      </c>
    </row>
    <row r="187" spans="1:54" ht="14.1" customHeight="1" x14ac:dyDescent="0.2">
      <c r="A187" s="73">
        <v>40</v>
      </c>
      <c r="B187" s="70">
        <v>2465</v>
      </c>
      <c r="C187" s="71">
        <v>650018273</v>
      </c>
      <c r="D187" s="70">
        <v>72741791</v>
      </c>
      <c r="E187" s="72" t="s">
        <v>635</v>
      </c>
      <c r="F187" s="73"/>
      <c r="G187" s="72"/>
      <c r="H187" s="74"/>
      <c r="I187" s="647">
        <v>34086363</v>
      </c>
      <c r="J187" s="75">
        <v>24786855</v>
      </c>
      <c r="K187" s="75">
        <v>200000</v>
      </c>
      <c r="L187" s="75">
        <v>8445557</v>
      </c>
      <c r="M187" s="75">
        <v>247868</v>
      </c>
      <c r="N187" s="75">
        <v>406083</v>
      </c>
      <c r="O187" s="76">
        <v>52.2637</v>
      </c>
      <c r="P187" s="76">
        <v>40.0137</v>
      </c>
      <c r="Q187" s="77">
        <v>12.25</v>
      </c>
      <c r="R187" s="664">
        <f t="shared" ref="R187:BB187" si="193">SUM(R181:R186)</f>
        <v>-80000</v>
      </c>
      <c r="S187" s="664">
        <f t="shared" si="193"/>
        <v>-161010</v>
      </c>
      <c r="T187" s="664">
        <f t="shared" si="193"/>
        <v>0</v>
      </c>
      <c r="U187" s="664">
        <f t="shared" si="193"/>
        <v>0</v>
      </c>
      <c r="V187" s="664">
        <f t="shared" si="193"/>
        <v>0</v>
      </c>
      <c r="W187" s="664">
        <f t="shared" si="193"/>
        <v>-241010</v>
      </c>
      <c r="X187" s="664">
        <f t="shared" si="193"/>
        <v>80000</v>
      </c>
      <c r="Y187" s="664">
        <f t="shared" si="193"/>
        <v>0</v>
      </c>
      <c r="Z187" s="664">
        <f t="shared" si="193"/>
        <v>0</v>
      </c>
      <c r="AA187" s="664">
        <f t="shared" si="193"/>
        <v>80000</v>
      </c>
      <c r="AB187" s="664">
        <f t="shared" si="193"/>
        <v>-161010</v>
      </c>
      <c r="AC187" s="664">
        <f t="shared" si="193"/>
        <v>-54421</v>
      </c>
      <c r="AD187" s="664">
        <f t="shared" si="193"/>
        <v>-2410</v>
      </c>
      <c r="AE187" s="664">
        <f t="shared" si="193"/>
        <v>0</v>
      </c>
      <c r="AF187" s="664">
        <f t="shared" si="193"/>
        <v>0</v>
      </c>
      <c r="AG187" s="664">
        <f t="shared" si="193"/>
        <v>0</v>
      </c>
      <c r="AH187" s="664">
        <f t="shared" si="193"/>
        <v>-217841</v>
      </c>
      <c r="AI187" s="732">
        <f t="shared" si="193"/>
        <v>0</v>
      </c>
      <c r="AJ187" s="732">
        <f t="shared" si="193"/>
        <v>0</v>
      </c>
      <c r="AK187" s="732">
        <f t="shared" si="193"/>
        <v>-0.47</v>
      </c>
      <c r="AL187" s="732">
        <f t="shared" si="193"/>
        <v>0</v>
      </c>
      <c r="AM187" s="732">
        <f t="shared" si="193"/>
        <v>0</v>
      </c>
      <c r="AN187" s="732">
        <f t="shared" si="193"/>
        <v>0</v>
      </c>
      <c r="AO187" s="732">
        <f t="shared" si="193"/>
        <v>0</v>
      </c>
      <c r="AP187" s="732">
        <f t="shared" si="193"/>
        <v>0</v>
      </c>
      <c r="AQ187" s="732">
        <f t="shared" si="193"/>
        <v>-0.47</v>
      </c>
      <c r="AR187" s="732">
        <f t="shared" si="193"/>
        <v>0</v>
      </c>
      <c r="AS187" s="759">
        <f t="shared" si="193"/>
        <v>-0.47</v>
      </c>
      <c r="AT187" s="647">
        <f t="shared" si="193"/>
        <v>33868522</v>
      </c>
      <c r="AU187" s="75">
        <f t="shared" si="193"/>
        <v>24545845</v>
      </c>
      <c r="AV187" s="75">
        <f t="shared" si="193"/>
        <v>280000</v>
      </c>
      <c r="AW187" s="75">
        <f t="shared" si="193"/>
        <v>8391136</v>
      </c>
      <c r="AX187" s="75">
        <f t="shared" si="193"/>
        <v>245458</v>
      </c>
      <c r="AY187" s="75">
        <f t="shared" si="193"/>
        <v>406083</v>
      </c>
      <c r="AZ187" s="76">
        <f t="shared" si="193"/>
        <v>51.793700000000001</v>
      </c>
      <c r="BA187" s="76">
        <f t="shared" si="193"/>
        <v>39.543700000000001</v>
      </c>
      <c r="BB187" s="77">
        <f t="shared" si="193"/>
        <v>12.25</v>
      </c>
    </row>
    <row r="188" spans="1:54" ht="14.1" customHeight="1" x14ac:dyDescent="0.2">
      <c r="A188" s="67">
        <v>41</v>
      </c>
      <c r="B188" s="64">
        <v>2480</v>
      </c>
      <c r="C188" s="65">
        <v>600080293</v>
      </c>
      <c r="D188" s="64">
        <v>46744924</v>
      </c>
      <c r="E188" s="66" t="s">
        <v>636</v>
      </c>
      <c r="F188" s="67">
        <v>3113</v>
      </c>
      <c r="G188" s="66" t="s">
        <v>309</v>
      </c>
      <c r="H188" s="68" t="s">
        <v>276</v>
      </c>
      <c r="I188" s="463">
        <v>34842595</v>
      </c>
      <c r="J188" s="16">
        <v>25352500</v>
      </c>
      <c r="K188" s="16">
        <v>20000</v>
      </c>
      <c r="L188" s="458">
        <v>8575905</v>
      </c>
      <c r="M188" s="458">
        <v>253525</v>
      </c>
      <c r="N188" s="16">
        <v>640665</v>
      </c>
      <c r="O188" s="13">
        <v>40.183599999999998</v>
      </c>
      <c r="P188" s="13">
        <v>32.8536</v>
      </c>
      <c r="Q188" s="17">
        <v>7.33</v>
      </c>
      <c r="R188" s="731">
        <f t="shared" si="150"/>
        <v>0</v>
      </c>
      <c r="S188" s="690">
        <v>0</v>
      </c>
      <c r="T188" s="690">
        <v>0</v>
      </c>
      <c r="U188" s="690">
        <v>0</v>
      </c>
      <c r="V188" s="690">
        <v>0</v>
      </c>
      <c r="W188" s="690">
        <f t="shared" si="151"/>
        <v>0</v>
      </c>
      <c r="X188" s="690">
        <v>0</v>
      </c>
      <c r="Y188" s="690">
        <v>0</v>
      </c>
      <c r="Z188" s="690">
        <v>0</v>
      </c>
      <c r="AA188" s="690">
        <f t="shared" si="152"/>
        <v>0</v>
      </c>
      <c r="AB188" s="690">
        <f t="shared" si="153"/>
        <v>0</v>
      </c>
      <c r="AC188" s="714">
        <f t="shared" si="154"/>
        <v>0</v>
      </c>
      <c r="AD188" s="714">
        <f t="shared" si="155"/>
        <v>0</v>
      </c>
      <c r="AE188" s="690">
        <v>0</v>
      </c>
      <c r="AF188" s="690">
        <v>0</v>
      </c>
      <c r="AG188" s="690">
        <f t="shared" si="156"/>
        <v>0</v>
      </c>
      <c r="AH188" s="690">
        <f t="shared" si="157"/>
        <v>0</v>
      </c>
      <c r="AI188" s="716">
        <v>0</v>
      </c>
      <c r="AJ188" s="713">
        <v>0</v>
      </c>
      <c r="AK188" s="713">
        <v>0</v>
      </c>
      <c r="AL188" s="713">
        <v>0</v>
      </c>
      <c r="AM188" s="713">
        <v>0</v>
      </c>
      <c r="AN188" s="713">
        <v>0</v>
      </c>
      <c r="AO188" s="713">
        <v>0</v>
      </c>
      <c r="AP188" s="713">
        <v>0</v>
      </c>
      <c r="AQ188" s="713">
        <f t="shared" si="158"/>
        <v>0</v>
      </c>
      <c r="AR188" s="713">
        <f t="shared" si="159"/>
        <v>0</v>
      </c>
      <c r="AS188" s="756">
        <f t="shared" si="160"/>
        <v>0</v>
      </c>
      <c r="AT188" s="471">
        <f t="shared" ref="AT188:AT193" si="194">I188+AH188</f>
        <v>34842595</v>
      </c>
      <c r="AU188" s="461">
        <f t="shared" ref="AU188:AU193" si="195">J188+W188</f>
        <v>25352500</v>
      </c>
      <c r="AV188" s="461">
        <f t="shared" ref="AV188:AV193" si="196">K188+AA188</f>
        <v>20000</v>
      </c>
      <c r="AW188" s="461">
        <f t="shared" ref="AW188:AX193" si="197">L188+AC188</f>
        <v>8575905</v>
      </c>
      <c r="AX188" s="461">
        <f t="shared" si="197"/>
        <v>253525</v>
      </c>
      <c r="AY188" s="461">
        <f t="shared" ref="AY188:AY193" si="198">N188+AG188</f>
        <v>640665</v>
      </c>
      <c r="AZ188" s="462">
        <f t="shared" ref="AZ188:AZ193" si="199">O188+AS188</f>
        <v>40.183599999999998</v>
      </c>
      <c r="BA188" s="462">
        <f t="shared" ref="BA188:BB193" si="200">P188+AQ188</f>
        <v>32.8536</v>
      </c>
      <c r="BB188" s="464">
        <f t="shared" si="200"/>
        <v>7.33</v>
      </c>
    </row>
    <row r="189" spans="1:54" ht="14.1" customHeight="1" x14ac:dyDescent="0.2">
      <c r="A189" s="67">
        <v>41</v>
      </c>
      <c r="B189" s="64">
        <v>2480</v>
      </c>
      <c r="C189" s="65">
        <v>600080293</v>
      </c>
      <c r="D189" s="64">
        <v>46744924</v>
      </c>
      <c r="E189" s="66" t="s">
        <v>636</v>
      </c>
      <c r="F189" s="67">
        <v>3113</v>
      </c>
      <c r="G189" s="78" t="s">
        <v>307</v>
      </c>
      <c r="H189" s="68" t="s">
        <v>277</v>
      </c>
      <c r="I189" s="463">
        <v>2318886</v>
      </c>
      <c r="J189" s="458">
        <v>1720242</v>
      </c>
      <c r="K189" s="458">
        <v>0</v>
      </c>
      <c r="L189" s="458">
        <v>581442</v>
      </c>
      <c r="M189" s="458">
        <v>17202</v>
      </c>
      <c r="N189" s="458">
        <v>0</v>
      </c>
      <c r="O189" s="459">
        <v>4.75</v>
      </c>
      <c r="P189" s="460">
        <v>4.75</v>
      </c>
      <c r="Q189" s="624">
        <v>0</v>
      </c>
      <c r="R189" s="731">
        <f t="shared" si="150"/>
        <v>0</v>
      </c>
      <c r="S189" s="690">
        <v>86612</v>
      </c>
      <c r="T189" s="690">
        <v>0</v>
      </c>
      <c r="U189" s="690">
        <v>0</v>
      </c>
      <c r="V189" s="690">
        <v>0</v>
      </c>
      <c r="W189" s="690">
        <f t="shared" si="151"/>
        <v>86612</v>
      </c>
      <c r="X189" s="690">
        <v>0</v>
      </c>
      <c r="Y189" s="690">
        <v>0</v>
      </c>
      <c r="Z189" s="690">
        <v>0</v>
      </c>
      <c r="AA189" s="690">
        <f t="shared" si="152"/>
        <v>0</v>
      </c>
      <c r="AB189" s="690">
        <f t="shared" si="153"/>
        <v>86612</v>
      </c>
      <c r="AC189" s="714">
        <f t="shared" si="154"/>
        <v>29275</v>
      </c>
      <c r="AD189" s="714">
        <f t="shared" si="155"/>
        <v>866</v>
      </c>
      <c r="AE189" s="690">
        <v>0</v>
      </c>
      <c r="AF189" s="690">
        <v>0</v>
      </c>
      <c r="AG189" s="690">
        <f t="shared" si="156"/>
        <v>0</v>
      </c>
      <c r="AH189" s="690">
        <f t="shared" si="157"/>
        <v>116753</v>
      </c>
      <c r="AI189" s="716">
        <v>0</v>
      </c>
      <c r="AJ189" s="713">
        <v>0</v>
      </c>
      <c r="AK189" s="713">
        <v>0.25</v>
      </c>
      <c r="AL189" s="713">
        <v>0</v>
      </c>
      <c r="AM189" s="713">
        <v>0</v>
      </c>
      <c r="AN189" s="713">
        <v>0</v>
      </c>
      <c r="AO189" s="713">
        <v>0</v>
      </c>
      <c r="AP189" s="713">
        <v>0</v>
      </c>
      <c r="AQ189" s="713">
        <f t="shared" si="158"/>
        <v>0.25</v>
      </c>
      <c r="AR189" s="713">
        <f t="shared" si="159"/>
        <v>0</v>
      </c>
      <c r="AS189" s="756">
        <f t="shared" si="160"/>
        <v>0.25</v>
      </c>
      <c r="AT189" s="471">
        <f t="shared" si="194"/>
        <v>2435639</v>
      </c>
      <c r="AU189" s="461">
        <f t="shared" si="195"/>
        <v>1806854</v>
      </c>
      <c r="AV189" s="461">
        <f t="shared" si="196"/>
        <v>0</v>
      </c>
      <c r="AW189" s="461">
        <f t="shared" si="197"/>
        <v>610717</v>
      </c>
      <c r="AX189" s="461">
        <f t="shared" si="197"/>
        <v>18068</v>
      </c>
      <c r="AY189" s="461">
        <f t="shared" si="198"/>
        <v>0</v>
      </c>
      <c r="AZ189" s="462">
        <f t="shared" si="199"/>
        <v>5</v>
      </c>
      <c r="BA189" s="462">
        <f t="shared" si="200"/>
        <v>5</v>
      </c>
      <c r="BB189" s="464">
        <f t="shared" si="200"/>
        <v>0</v>
      </c>
    </row>
    <row r="190" spans="1:54" ht="13.5" customHeight="1" x14ac:dyDescent="0.2">
      <c r="A190" s="67">
        <v>41</v>
      </c>
      <c r="B190" s="64">
        <v>2480</v>
      </c>
      <c r="C190" s="65">
        <v>600080293</v>
      </c>
      <c r="D190" s="64">
        <v>46744924</v>
      </c>
      <c r="E190" s="66" t="s">
        <v>636</v>
      </c>
      <c r="F190" s="67">
        <v>3141</v>
      </c>
      <c r="G190" s="66" t="s">
        <v>310</v>
      </c>
      <c r="H190" s="68" t="s">
        <v>277</v>
      </c>
      <c r="I190" s="463">
        <v>2958938</v>
      </c>
      <c r="J190" s="668">
        <v>2175886</v>
      </c>
      <c r="K190" s="668">
        <v>0</v>
      </c>
      <c r="L190" s="458">
        <v>735449</v>
      </c>
      <c r="M190" s="458">
        <v>21759</v>
      </c>
      <c r="N190" s="668">
        <v>25844</v>
      </c>
      <c r="O190" s="459">
        <v>6.99</v>
      </c>
      <c r="P190" s="460">
        <v>0</v>
      </c>
      <c r="Q190" s="624">
        <v>6.99</v>
      </c>
      <c r="R190" s="731">
        <f t="shared" si="150"/>
        <v>0</v>
      </c>
      <c r="S190" s="690">
        <v>0</v>
      </c>
      <c r="T190" s="690">
        <v>0</v>
      </c>
      <c r="U190" s="690">
        <v>0</v>
      </c>
      <c r="V190" s="690">
        <v>0</v>
      </c>
      <c r="W190" s="690">
        <f t="shared" si="151"/>
        <v>0</v>
      </c>
      <c r="X190" s="690">
        <v>0</v>
      </c>
      <c r="Y190" s="690">
        <v>0</v>
      </c>
      <c r="Z190" s="690">
        <v>0</v>
      </c>
      <c r="AA190" s="690">
        <f t="shared" si="152"/>
        <v>0</v>
      </c>
      <c r="AB190" s="690">
        <f t="shared" si="153"/>
        <v>0</v>
      </c>
      <c r="AC190" s="714">
        <f t="shared" si="154"/>
        <v>0</v>
      </c>
      <c r="AD190" s="714">
        <f t="shared" si="155"/>
        <v>0</v>
      </c>
      <c r="AE190" s="690">
        <v>0</v>
      </c>
      <c r="AF190" s="690">
        <v>0</v>
      </c>
      <c r="AG190" s="690">
        <f t="shared" si="156"/>
        <v>0</v>
      </c>
      <c r="AH190" s="690">
        <f t="shared" si="157"/>
        <v>0</v>
      </c>
      <c r="AI190" s="716">
        <v>0</v>
      </c>
      <c r="AJ190" s="713">
        <v>0</v>
      </c>
      <c r="AK190" s="713">
        <v>0</v>
      </c>
      <c r="AL190" s="713">
        <v>0</v>
      </c>
      <c r="AM190" s="713">
        <v>0</v>
      </c>
      <c r="AN190" s="713">
        <v>0</v>
      </c>
      <c r="AO190" s="713">
        <v>0</v>
      </c>
      <c r="AP190" s="713">
        <v>0</v>
      </c>
      <c r="AQ190" s="713">
        <f t="shared" si="158"/>
        <v>0</v>
      </c>
      <c r="AR190" s="713">
        <f t="shared" si="159"/>
        <v>0</v>
      </c>
      <c r="AS190" s="756">
        <f t="shared" si="160"/>
        <v>0</v>
      </c>
      <c r="AT190" s="471">
        <f t="shared" si="194"/>
        <v>2958938</v>
      </c>
      <c r="AU190" s="461">
        <f t="shared" si="195"/>
        <v>2175886</v>
      </c>
      <c r="AV190" s="461">
        <f t="shared" si="196"/>
        <v>0</v>
      </c>
      <c r="AW190" s="461">
        <f t="shared" si="197"/>
        <v>735449</v>
      </c>
      <c r="AX190" s="461">
        <f t="shared" si="197"/>
        <v>21759</v>
      </c>
      <c r="AY190" s="461">
        <f t="shared" si="198"/>
        <v>25844</v>
      </c>
      <c r="AZ190" s="462">
        <f t="shared" si="199"/>
        <v>6.99</v>
      </c>
      <c r="BA190" s="462">
        <f t="shared" si="200"/>
        <v>0</v>
      </c>
      <c r="BB190" s="464">
        <f t="shared" si="200"/>
        <v>6.99</v>
      </c>
    </row>
    <row r="191" spans="1:54" ht="14.1" customHeight="1" x14ac:dyDescent="0.2">
      <c r="A191" s="67">
        <v>41</v>
      </c>
      <c r="B191" s="64">
        <v>2480</v>
      </c>
      <c r="C191" s="65">
        <v>600080293</v>
      </c>
      <c r="D191" s="64">
        <v>46744924</v>
      </c>
      <c r="E191" s="66" t="s">
        <v>636</v>
      </c>
      <c r="F191" s="67">
        <v>3143</v>
      </c>
      <c r="G191" s="78" t="s">
        <v>614</v>
      </c>
      <c r="H191" s="68" t="s">
        <v>276</v>
      </c>
      <c r="I191" s="463">
        <v>3310182</v>
      </c>
      <c r="J191" s="16">
        <v>2455625</v>
      </c>
      <c r="K191" s="16">
        <v>0</v>
      </c>
      <c r="L191" s="458">
        <v>830001</v>
      </c>
      <c r="M191" s="458">
        <v>24556</v>
      </c>
      <c r="N191" s="16">
        <v>0</v>
      </c>
      <c r="O191" s="459">
        <v>5.1100000000000003</v>
      </c>
      <c r="P191" s="13">
        <v>5.1100000000000003</v>
      </c>
      <c r="Q191" s="17">
        <v>0</v>
      </c>
      <c r="R191" s="731">
        <f t="shared" si="150"/>
        <v>0</v>
      </c>
      <c r="S191" s="690">
        <v>0</v>
      </c>
      <c r="T191" s="690">
        <v>0</v>
      </c>
      <c r="U191" s="690">
        <v>0</v>
      </c>
      <c r="V191" s="690">
        <v>0</v>
      </c>
      <c r="W191" s="690">
        <f t="shared" si="151"/>
        <v>0</v>
      </c>
      <c r="X191" s="690">
        <v>0</v>
      </c>
      <c r="Y191" s="690">
        <v>0</v>
      </c>
      <c r="Z191" s="690">
        <v>0</v>
      </c>
      <c r="AA191" s="690">
        <f t="shared" si="152"/>
        <v>0</v>
      </c>
      <c r="AB191" s="690">
        <f t="shared" si="153"/>
        <v>0</v>
      </c>
      <c r="AC191" s="714">
        <f t="shared" si="154"/>
        <v>0</v>
      </c>
      <c r="AD191" s="714">
        <f t="shared" si="155"/>
        <v>0</v>
      </c>
      <c r="AE191" s="690">
        <v>0</v>
      </c>
      <c r="AF191" s="690">
        <v>0</v>
      </c>
      <c r="AG191" s="690">
        <f t="shared" si="156"/>
        <v>0</v>
      </c>
      <c r="AH191" s="690">
        <f t="shared" si="157"/>
        <v>0</v>
      </c>
      <c r="AI191" s="716">
        <v>0</v>
      </c>
      <c r="AJ191" s="713">
        <v>0</v>
      </c>
      <c r="AK191" s="713">
        <v>0</v>
      </c>
      <c r="AL191" s="713">
        <v>0</v>
      </c>
      <c r="AM191" s="713">
        <v>0</v>
      </c>
      <c r="AN191" s="713">
        <v>0</v>
      </c>
      <c r="AO191" s="713">
        <v>0</v>
      </c>
      <c r="AP191" s="713">
        <v>0</v>
      </c>
      <c r="AQ191" s="713">
        <f t="shared" si="158"/>
        <v>0</v>
      </c>
      <c r="AR191" s="713">
        <f t="shared" si="159"/>
        <v>0</v>
      </c>
      <c r="AS191" s="756">
        <f t="shared" si="160"/>
        <v>0</v>
      </c>
      <c r="AT191" s="471">
        <f t="shared" si="194"/>
        <v>3310182</v>
      </c>
      <c r="AU191" s="461">
        <f t="shared" si="195"/>
        <v>2455625</v>
      </c>
      <c r="AV191" s="461">
        <f t="shared" si="196"/>
        <v>0</v>
      </c>
      <c r="AW191" s="461">
        <f t="shared" si="197"/>
        <v>830001</v>
      </c>
      <c r="AX191" s="461">
        <f t="shared" si="197"/>
        <v>24556</v>
      </c>
      <c r="AY191" s="461">
        <f t="shared" si="198"/>
        <v>0</v>
      </c>
      <c r="AZ191" s="462">
        <f t="shared" si="199"/>
        <v>5.1100000000000003</v>
      </c>
      <c r="BA191" s="462">
        <f t="shared" si="200"/>
        <v>5.1100000000000003</v>
      </c>
      <c r="BB191" s="464">
        <f t="shared" si="200"/>
        <v>0</v>
      </c>
    </row>
    <row r="192" spans="1:54" ht="14.1" customHeight="1" x14ac:dyDescent="0.2">
      <c r="A192" s="67">
        <v>41</v>
      </c>
      <c r="B192" s="64">
        <v>2480</v>
      </c>
      <c r="C192" s="65">
        <v>600080293</v>
      </c>
      <c r="D192" s="64">
        <v>46744924</v>
      </c>
      <c r="E192" s="66" t="s">
        <v>636</v>
      </c>
      <c r="F192" s="67">
        <v>3143</v>
      </c>
      <c r="G192" s="78" t="s">
        <v>615</v>
      </c>
      <c r="H192" s="68" t="s">
        <v>277</v>
      </c>
      <c r="I192" s="463">
        <v>118746</v>
      </c>
      <c r="J192" s="646">
        <v>84846</v>
      </c>
      <c r="K192" s="646">
        <v>0</v>
      </c>
      <c r="L192" s="458">
        <v>28678</v>
      </c>
      <c r="M192" s="458">
        <v>848</v>
      </c>
      <c r="N192" s="646">
        <v>4374</v>
      </c>
      <c r="O192" s="459">
        <v>0.34</v>
      </c>
      <c r="P192" s="460">
        <v>0</v>
      </c>
      <c r="Q192" s="662">
        <v>0.34</v>
      </c>
      <c r="R192" s="731">
        <f t="shared" si="150"/>
        <v>0</v>
      </c>
      <c r="S192" s="690">
        <v>0</v>
      </c>
      <c r="T192" s="690">
        <v>0</v>
      </c>
      <c r="U192" s="690">
        <v>0</v>
      </c>
      <c r="V192" s="690">
        <v>0</v>
      </c>
      <c r="W192" s="690">
        <f t="shared" si="151"/>
        <v>0</v>
      </c>
      <c r="X192" s="690">
        <v>0</v>
      </c>
      <c r="Y192" s="690">
        <v>0</v>
      </c>
      <c r="Z192" s="690">
        <v>0</v>
      </c>
      <c r="AA192" s="690">
        <f t="shared" si="152"/>
        <v>0</v>
      </c>
      <c r="AB192" s="690">
        <f t="shared" si="153"/>
        <v>0</v>
      </c>
      <c r="AC192" s="714">
        <f t="shared" si="154"/>
        <v>0</v>
      </c>
      <c r="AD192" s="714">
        <f t="shared" si="155"/>
        <v>0</v>
      </c>
      <c r="AE192" s="690">
        <v>0</v>
      </c>
      <c r="AF192" s="690">
        <v>0</v>
      </c>
      <c r="AG192" s="690">
        <f t="shared" si="156"/>
        <v>0</v>
      </c>
      <c r="AH192" s="690">
        <f t="shared" si="157"/>
        <v>0</v>
      </c>
      <c r="AI192" s="716">
        <v>0</v>
      </c>
      <c r="AJ192" s="713">
        <v>0</v>
      </c>
      <c r="AK192" s="713">
        <v>0</v>
      </c>
      <c r="AL192" s="713">
        <v>0</v>
      </c>
      <c r="AM192" s="713">
        <v>0</v>
      </c>
      <c r="AN192" s="713">
        <v>0</v>
      </c>
      <c r="AO192" s="713">
        <v>0</v>
      </c>
      <c r="AP192" s="713">
        <v>0</v>
      </c>
      <c r="AQ192" s="713">
        <f t="shared" si="158"/>
        <v>0</v>
      </c>
      <c r="AR192" s="713">
        <f t="shared" si="159"/>
        <v>0</v>
      </c>
      <c r="AS192" s="756">
        <f t="shared" si="160"/>
        <v>0</v>
      </c>
      <c r="AT192" s="471">
        <f t="shared" si="194"/>
        <v>118746</v>
      </c>
      <c r="AU192" s="461">
        <f t="shared" si="195"/>
        <v>84846</v>
      </c>
      <c r="AV192" s="461">
        <f t="shared" si="196"/>
        <v>0</v>
      </c>
      <c r="AW192" s="461">
        <f t="shared" si="197"/>
        <v>28678</v>
      </c>
      <c r="AX192" s="461">
        <f t="shared" si="197"/>
        <v>848</v>
      </c>
      <c r="AY192" s="461">
        <f t="shared" si="198"/>
        <v>4374</v>
      </c>
      <c r="AZ192" s="462">
        <f t="shared" si="199"/>
        <v>0.34</v>
      </c>
      <c r="BA192" s="462">
        <f t="shared" si="200"/>
        <v>0</v>
      </c>
      <c r="BB192" s="464">
        <f t="shared" si="200"/>
        <v>0.34</v>
      </c>
    </row>
    <row r="193" spans="1:54" ht="14.1" customHeight="1" x14ac:dyDescent="0.2">
      <c r="A193" s="67">
        <v>41</v>
      </c>
      <c r="B193" s="64">
        <v>2480</v>
      </c>
      <c r="C193" s="65">
        <v>600080293</v>
      </c>
      <c r="D193" s="64">
        <v>46744924</v>
      </c>
      <c r="E193" s="66" t="s">
        <v>636</v>
      </c>
      <c r="F193" s="67">
        <v>3143</v>
      </c>
      <c r="G193" s="78" t="s">
        <v>312</v>
      </c>
      <c r="H193" s="68" t="s">
        <v>277</v>
      </c>
      <c r="I193" s="463">
        <v>991366</v>
      </c>
      <c r="J193" s="458">
        <v>731482</v>
      </c>
      <c r="K193" s="458">
        <v>0</v>
      </c>
      <c r="L193" s="458">
        <v>247241</v>
      </c>
      <c r="M193" s="458">
        <v>7315</v>
      </c>
      <c r="N193" s="458">
        <v>5328</v>
      </c>
      <c r="O193" s="459">
        <v>1.8199999999999998</v>
      </c>
      <c r="P193" s="459">
        <v>1.2</v>
      </c>
      <c r="Q193" s="624">
        <v>0.62</v>
      </c>
      <c r="R193" s="731">
        <f t="shared" si="150"/>
        <v>0</v>
      </c>
      <c r="S193" s="690">
        <v>0</v>
      </c>
      <c r="T193" s="690">
        <v>0</v>
      </c>
      <c r="U193" s="690">
        <v>0</v>
      </c>
      <c r="V193" s="690">
        <v>0</v>
      </c>
      <c r="W193" s="690">
        <f t="shared" si="151"/>
        <v>0</v>
      </c>
      <c r="X193" s="690">
        <v>0</v>
      </c>
      <c r="Y193" s="690">
        <v>0</v>
      </c>
      <c r="Z193" s="690">
        <v>0</v>
      </c>
      <c r="AA193" s="690">
        <f t="shared" si="152"/>
        <v>0</v>
      </c>
      <c r="AB193" s="690">
        <f t="shared" si="153"/>
        <v>0</v>
      </c>
      <c r="AC193" s="714">
        <f t="shared" si="154"/>
        <v>0</v>
      </c>
      <c r="AD193" s="714">
        <f t="shared" si="155"/>
        <v>0</v>
      </c>
      <c r="AE193" s="690">
        <v>0</v>
      </c>
      <c r="AF193" s="690">
        <v>0</v>
      </c>
      <c r="AG193" s="690">
        <f t="shared" si="156"/>
        <v>0</v>
      </c>
      <c r="AH193" s="690">
        <f t="shared" si="157"/>
        <v>0</v>
      </c>
      <c r="AI193" s="716">
        <v>0</v>
      </c>
      <c r="AJ193" s="713">
        <v>0</v>
      </c>
      <c r="AK193" s="713">
        <v>0</v>
      </c>
      <c r="AL193" s="713">
        <v>0</v>
      </c>
      <c r="AM193" s="713">
        <v>0</v>
      </c>
      <c r="AN193" s="713">
        <v>0</v>
      </c>
      <c r="AO193" s="713">
        <v>0</v>
      </c>
      <c r="AP193" s="713">
        <v>0</v>
      </c>
      <c r="AQ193" s="713">
        <f t="shared" si="158"/>
        <v>0</v>
      </c>
      <c r="AR193" s="713">
        <f t="shared" si="159"/>
        <v>0</v>
      </c>
      <c r="AS193" s="756">
        <f t="shared" si="160"/>
        <v>0</v>
      </c>
      <c r="AT193" s="471">
        <f t="shared" si="194"/>
        <v>991366</v>
      </c>
      <c r="AU193" s="461">
        <f t="shared" si="195"/>
        <v>731482</v>
      </c>
      <c r="AV193" s="461">
        <f t="shared" si="196"/>
        <v>0</v>
      </c>
      <c r="AW193" s="461">
        <f t="shared" si="197"/>
        <v>247241</v>
      </c>
      <c r="AX193" s="461">
        <f t="shared" si="197"/>
        <v>7315</v>
      </c>
      <c r="AY193" s="461">
        <f t="shared" si="198"/>
        <v>5328</v>
      </c>
      <c r="AZ193" s="462">
        <f t="shared" si="199"/>
        <v>1.8199999999999998</v>
      </c>
      <c r="BA193" s="462">
        <f t="shared" si="200"/>
        <v>1.2</v>
      </c>
      <c r="BB193" s="464">
        <f t="shared" si="200"/>
        <v>0.62</v>
      </c>
    </row>
    <row r="194" spans="1:54" ht="14.1" customHeight="1" x14ac:dyDescent="0.2">
      <c r="A194" s="73">
        <v>41</v>
      </c>
      <c r="B194" s="70">
        <v>2480</v>
      </c>
      <c r="C194" s="71">
        <v>600080293</v>
      </c>
      <c r="D194" s="70">
        <v>46744924</v>
      </c>
      <c r="E194" s="72" t="s">
        <v>637</v>
      </c>
      <c r="F194" s="73"/>
      <c r="G194" s="72"/>
      <c r="H194" s="74"/>
      <c r="I194" s="647">
        <v>44540713</v>
      </c>
      <c r="J194" s="75">
        <v>32520581</v>
      </c>
      <c r="K194" s="75">
        <v>20000</v>
      </c>
      <c r="L194" s="75">
        <v>10998716</v>
      </c>
      <c r="M194" s="75">
        <v>325205</v>
      </c>
      <c r="N194" s="75">
        <v>676211</v>
      </c>
      <c r="O194" s="76">
        <v>59.193600000000004</v>
      </c>
      <c r="P194" s="76">
        <v>43.913600000000002</v>
      </c>
      <c r="Q194" s="77">
        <v>15.28</v>
      </c>
      <c r="R194" s="664">
        <f t="shared" ref="R194:BB194" si="201">SUM(R188:R193)</f>
        <v>0</v>
      </c>
      <c r="S194" s="664">
        <f t="shared" si="201"/>
        <v>86612</v>
      </c>
      <c r="T194" s="664">
        <f t="shared" si="201"/>
        <v>0</v>
      </c>
      <c r="U194" s="664">
        <f t="shared" si="201"/>
        <v>0</v>
      </c>
      <c r="V194" s="664">
        <f t="shared" si="201"/>
        <v>0</v>
      </c>
      <c r="W194" s="664">
        <f t="shared" si="201"/>
        <v>86612</v>
      </c>
      <c r="X194" s="664">
        <f t="shared" si="201"/>
        <v>0</v>
      </c>
      <c r="Y194" s="664">
        <f t="shared" si="201"/>
        <v>0</v>
      </c>
      <c r="Z194" s="664">
        <f t="shared" si="201"/>
        <v>0</v>
      </c>
      <c r="AA194" s="664">
        <f t="shared" si="201"/>
        <v>0</v>
      </c>
      <c r="AB194" s="664">
        <f t="shared" si="201"/>
        <v>86612</v>
      </c>
      <c r="AC194" s="664">
        <f t="shared" si="201"/>
        <v>29275</v>
      </c>
      <c r="AD194" s="664">
        <f t="shared" si="201"/>
        <v>866</v>
      </c>
      <c r="AE194" s="664">
        <f t="shared" si="201"/>
        <v>0</v>
      </c>
      <c r="AF194" s="664">
        <f t="shared" si="201"/>
        <v>0</v>
      </c>
      <c r="AG194" s="664">
        <f t="shared" si="201"/>
        <v>0</v>
      </c>
      <c r="AH194" s="664">
        <f t="shared" si="201"/>
        <v>116753</v>
      </c>
      <c r="AI194" s="732">
        <f t="shared" si="201"/>
        <v>0</v>
      </c>
      <c r="AJ194" s="732">
        <f t="shared" si="201"/>
        <v>0</v>
      </c>
      <c r="AK194" s="732">
        <f t="shared" si="201"/>
        <v>0.25</v>
      </c>
      <c r="AL194" s="732">
        <f t="shared" si="201"/>
        <v>0</v>
      </c>
      <c r="AM194" s="732">
        <f t="shared" si="201"/>
        <v>0</v>
      </c>
      <c r="AN194" s="732">
        <f t="shared" si="201"/>
        <v>0</v>
      </c>
      <c r="AO194" s="732">
        <f t="shared" si="201"/>
        <v>0</v>
      </c>
      <c r="AP194" s="732">
        <f t="shared" si="201"/>
        <v>0</v>
      </c>
      <c r="AQ194" s="732">
        <f t="shared" si="201"/>
        <v>0.25</v>
      </c>
      <c r="AR194" s="732">
        <f t="shared" si="201"/>
        <v>0</v>
      </c>
      <c r="AS194" s="759">
        <f t="shared" si="201"/>
        <v>0.25</v>
      </c>
      <c r="AT194" s="647">
        <f t="shared" si="201"/>
        <v>44657466</v>
      </c>
      <c r="AU194" s="75">
        <f t="shared" si="201"/>
        <v>32607193</v>
      </c>
      <c r="AV194" s="75">
        <f t="shared" si="201"/>
        <v>20000</v>
      </c>
      <c r="AW194" s="75">
        <f t="shared" si="201"/>
        <v>11027991</v>
      </c>
      <c r="AX194" s="75">
        <f t="shared" si="201"/>
        <v>326071</v>
      </c>
      <c r="AY194" s="75">
        <f t="shared" si="201"/>
        <v>676211</v>
      </c>
      <c r="AZ194" s="76">
        <f t="shared" si="201"/>
        <v>59.443600000000004</v>
      </c>
      <c r="BA194" s="76">
        <f t="shared" si="201"/>
        <v>44.163600000000002</v>
      </c>
      <c r="BB194" s="77">
        <f t="shared" si="201"/>
        <v>15.28</v>
      </c>
    </row>
    <row r="195" spans="1:54" ht="14.1" customHeight="1" x14ac:dyDescent="0.2">
      <c r="A195" s="67">
        <v>42</v>
      </c>
      <c r="B195" s="64">
        <v>2482</v>
      </c>
      <c r="C195" s="65">
        <v>600079945</v>
      </c>
      <c r="D195" s="64">
        <v>72741716</v>
      </c>
      <c r="E195" s="66" t="s">
        <v>638</v>
      </c>
      <c r="F195" s="67">
        <v>3113</v>
      </c>
      <c r="G195" s="66" t="s">
        <v>309</v>
      </c>
      <c r="H195" s="68" t="s">
        <v>276</v>
      </c>
      <c r="I195" s="463">
        <v>16338868</v>
      </c>
      <c r="J195" s="16">
        <v>11869528</v>
      </c>
      <c r="K195" s="16">
        <v>40000</v>
      </c>
      <c r="L195" s="458">
        <v>4025420</v>
      </c>
      <c r="M195" s="458">
        <v>118695</v>
      </c>
      <c r="N195" s="16">
        <v>285225</v>
      </c>
      <c r="O195" s="13">
        <v>19.535299999999996</v>
      </c>
      <c r="P195" s="13">
        <v>15.545299999999999</v>
      </c>
      <c r="Q195" s="17">
        <v>3.9900000000000007</v>
      </c>
      <c r="R195" s="731">
        <f t="shared" si="150"/>
        <v>-80000</v>
      </c>
      <c r="S195" s="690">
        <v>0</v>
      </c>
      <c r="T195" s="690">
        <v>0</v>
      </c>
      <c r="U195" s="690">
        <v>0</v>
      </c>
      <c r="V195" s="690">
        <v>0</v>
      </c>
      <c r="W195" s="690">
        <f t="shared" si="151"/>
        <v>-80000</v>
      </c>
      <c r="X195" s="690">
        <v>80000</v>
      </c>
      <c r="Y195" s="690">
        <v>0</v>
      </c>
      <c r="Z195" s="690">
        <v>0</v>
      </c>
      <c r="AA195" s="690">
        <f t="shared" si="152"/>
        <v>80000</v>
      </c>
      <c r="AB195" s="690">
        <f t="shared" si="153"/>
        <v>0</v>
      </c>
      <c r="AC195" s="714">
        <f t="shared" si="154"/>
        <v>0</v>
      </c>
      <c r="AD195" s="714">
        <f t="shared" si="155"/>
        <v>-800</v>
      </c>
      <c r="AE195" s="690">
        <v>0</v>
      </c>
      <c r="AF195" s="690">
        <v>0</v>
      </c>
      <c r="AG195" s="690">
        <f t="shared" si="156"/>
        <v>0</v>
      </c>
      <c r="AH195" s="690">
        <f t="shared" si="157"/>
        <v>-800</v>
      </c>
      <c r="AI195" s="716">
        <v>-0.03</v>
      </c>
      <c r="AJ195" s="713">
        <v>-0.24</v>
      </c>
      <c r="AK195" s="713">
        <v>0</v>
      </c>
      <c r="AL195" s="713">
        <v>0</v>
      </c>
      <c r="AM195" s="713">
        <v>0</v>
      </c>
      <c r="AN195" s="713">
        <v>0</v>
      </c>
      <c r="AO195" s="713">
        <v>0</v>
      </c>
      <c r="AP195" s="713">
        <v>0</v>
      </c>
      <c r="AQ195" s="713">
        <f t="shared" si="158"/>
        <v>-0.03</v>
      </c>
      <c r="AR195" s="713">
        <f t="shared" si="159"/>
        <v>-0.24</v>
      </c>
      <c r="AS195" s="756">
        <f t="shared" si="160"/>
        <v>-0.27</v>
      </c>
      <c r="AT195" s="471">
        <f>I195+AH195</f>
        <v>16338068</v>
      </c>
      <c r="AU195" s="461">
        <f>J195+W195</f>
        <v>11789528</v>
      </c>
      <c r="AV195" s="461">
        <f t="shared" ref="AV195:AV199" si="202">K195+AA195</f>
        <v>120000</v>
      </c>
      <c r="AW195" s="461">
        <f t="shared" ref="AW195:AX199" si="203">L195+AC195</f>
        <v>4025420</v>
      </c>
      <c r="AX195" s="461">
        <f t="shared" si="203"/>
        <v>117895</v>
      </c>
      <c r="AY195" s="461">
        <f>N195+AG195</f>
        <v>285225</v>
      </c>
      <c r="AZ195" s="462">
        <f>O195+AS195</f>
        <v>19.265299999999996</v>
      </c>
      <c r="BA195" s="462">
        <f t="shared" ref="BA195:BB199" si="204">P195+AQ195</f>
        <v>15.5153</v>
      </c>
      <c r="BB195" s="464">
        <f t="shared" si="204"/>
        <v>3.7500000000000009</v>
      </c>
    </row>
    <row r="196" spans="1:54" ht="14.1" customHeight="1" x14ac:dyDescent="0.2">
      <c r="A196" s="67">
        <v>42</v>
      </c>
      <c r="B196" s="64">
        <v>2482</v>
      </c>
      <c r="C196" s="65">
        <v>600079945</v>
      </c>
      <c r="D196" s="64">
        <v>72741716</v>
      </c>
      <c r="E196" s="66" t="s">
        <v>638</v>
      </c>
      <c r="F196" s="67">
        <v>3113</v>
      </c>
      <c r="G196" s="78" t="s">
        <v>307</v>
      </c>
      <c r="H196" s="68" t="s">
        <v>277</v>
      </c>
      <c r="I196" s="463">
        <v>2253237</v>
      </c>
      <c r="J196" s="458">
        <v>1670428</v>
      </c>
      <c r="K196" s="458">
        <v>0</v>
      </c>
      <c r="L196" s="458">
        <v>564605</v>
      </c>
      <c r="M196" s="458">
        <v>16704</v>
      </c>
      <c r="N196" s="458">
        <v>1500</v>
      </c>
      <c r="O196" s="459">
        <v>4.6399999999999997</v>
      </c>
      <c r="P196" s="460">
        <v>4.6399999999999997</v>
      </c>
      <c r="Q196" s="624">
        <v>0</v>
      </c>
      <c r="R196" s="731">
        <f t="shared" si="150"/>
        <v>0</v>
      </c>
      <c r="S196" s="690">
        <v>12830</v>
      </c>
      <c r="T196" s="690">
        <v>0</v>
      </c>
      <c r="U196" s="690">
        <v>0</v>
      </c>
      <c r="V196" s="690">
        <v>0</v>
      </c>
      <c r="W196" s="690">
        <f t="shared" si="151"/>
        <v>12830</v>
      </c>
      <c r="X196" s="690">
        <v>0</v>
      </c>
      <c r="Y196" s="690">
        <v>0</v>
      </c>
      <c r="Z196" s="690">
        <v>0</v>
      </c>
      <c r="AA196" s="690">
        <f t="shared" si="152"/>
        <v>0</v>
      </c>
      <c r="AB196" s="690">
        <f t="shared" si="153"/>
        <v>12830</v>
      </c>
      <c r="AC196" s="714">
        <f t="shared" si="154"/>
        <v>4337</v>
      </c>
      <c r="AD196" s="714">
        <f t="shared" si="155"/>
        <v>128</v>
      </c>
      <c r="AE196" s="690">
        <v>0</v>
      </c>
      <c r="AF196" s="690">
        <v>0</v>
      </c>
      <c r="AG196" s="690">
        <f t="shared" si="156"/>
        <v>0</v>
      </c>
      <c r="AH196" s="690">
        <f t="shared" si="157"/>
        <v>17295</v>
      </c>
      <c r="AI196" s="716">
        <v>0</v>
      </c>
      <c r="AJ196" s="713">
        <v>0</v>
      </c>
      <c r="AK196" s="713">
        <v>0.04</v>
      </c>
      <c r="AL196" s="713">
        <v>0</v>
      </c>
      <c r="AM196" s="713">
        <v>0</v>
      </c>
      <c r="AN196" s="713">
        <v>0</v>
      </c>
      <c r="AO196" s="713">
        <v>0</v>
      </c>
      <c r="AP196" s="713">
        <v>0</v>
      </c>
      <c r="AQ196" s="713">
        <f t="shared" si="158"/>
        <v>0.04</v>
      </c>
      <c r="AR196" s="713">
        <f t="shared" si="159"/>
        <v>0</v>
      </c>
      <c r="AS196" s="756">
        <f t="shared" si="160"/>
        <v>0.04</v>
      </c>
      <c r="AT196" s="471">
        <f>I196+AH196</f>
        <v>2270532</v>
      </c>
      <c r="AU196" s="461">
        <f>J196+W196</f>
        <v>1683258</v>
      </c>
      <c r="AV196" s="461">
        <f t="shared" si="202"/>
        <v>0</v>
      </c>
      <c r="AW196" s="461">
        <f t="shared" si="203"/>
        <v>568942</v>
      </c>
      <c r="AX196" s="461">
        <f t="shared" si="203"/>
        <v>16832</v>
      </c>
      <c r="AY196" s="461">
        <f>N196+AG196</f>
        <v>1500</v>
      </c>
      <c r="AZ196" s="462">
        <f>O196+AS196</f>
        <v>4.68</v>
      </c>
      <c r="BA196" s="462">
        <f t="shared" si="204"/>
        <v>4.68</v>
      </c>
      <c r="BB196" s="464">
        <f t="shared" si="204"/>
        <v>0</v>
      </c>
    </row>
    <row r="197" spans="1:54" ht="13.5" customHeight="1" x14ac:dyDescent="0.2">
      <c r="A197" s="67">
        <v>42</v>
      </c>
      <c r="B197" s="64">
        <v>2482</v>
      </c>
      <c r="C197" s="65">
        <v>600079945</v>
      </c>
      <c r="D197" s="64">
        <v>72741716</v>
      </c>
      <c r="E197" s="66" t="s">
        <v>638</v>
      </c>
      <c r="F197" s="67">
        <v>3141</v>
      </c>
      <c r="G197" s="66" t="s">
        <v>310</v>
      </c>
      <c r="H197" s="68" t="s">
        <v>277</v>
      </c>
      <c r="I197" s="463">
        <v>1469395</v>
      </c>
      <c r="J197" s="668">
        <v>1072145</v>
      </c>
      <c r="K197" s="668">
        <v>10000</v>
      </c>
      <c r="L197" s="458">
        <v>365765</v>
      </c>
      <c r="M197" s="458">
        <v>10721</v>
      </c>
      <c r="N197" s="668">
        <v>10764</v>
      </c>
      <c r="O197" s="459">
        <v>3.48</v>
      </c>
      <c r="P197" s="460">
        <v>0</v>
      </c>
      <c r="Q197" s="624">
        <v>3.48</v>
      </c>
      <c r="R197" s="731">
        <f t="shared" si="150"/>
        <v>10000</v>
      </c>
      <c r="S197" s="690">
        <v>0</v>
      </c>
      <c r="T197" s="690">
        <v>0</v>
      </c>
      <c r="U197" s="690">
        <v>0</v>
      </c>
      <c r="V197" s="690">
        <v>0</v>
      </c>
      <c r="W197" s="690">
        <f t="shared" si="151"/>
        <v>10000</v>
      </c>
      <c r="X197" s="690">
        <v>-10000</v>
      </c>
      <c r="Y197" s="690">
        <v>0</v>
      </c>
      <c r="Z197" s="690">
        <v>0</v>
      </c>
      <c r="AA197" s="690">
        <f t="shared" si="152"/>
        <v>-10000</v>
      </c>
      <c r="AB197" s="690">
        <f t="shared" si="153"/>
        <v>0</v>
      </c>
      <c r="AC197" s="714">
        <f t="shared" si="154"/>
        <v>0</v>
      </c>
      <c r="AD197" s="714">
        <f t="shared" si="155"/>
        <v>100</v>
      </c>
      <c r="AE197" s="690">
        <v>0</v>
      </c>
      <c r="AF197" s="690">
        <v>0</v>
      </c>
      <c r="AG197" s="690">
        <f t="shared" si="156"/>
        <v>0</v>
      </c>
      <c r="AH197" s="690">
        <f t="shared" si="157"/>
        <v>100</v>
      </c>
      <c r="AI197" s="716">
        <v>0</v>
      </c>
      <c r="AJ197" s="713">
        <v>0</v>
      </c>
      <c r="AK197" s="713">
        <v>0</v>
      </c>
      <c r="AL197" s="713">
        <v>0</v>
      </c>
      <c r="AM197" s="713">
        <v>0</v>
      </c>
      <c r="AN197" s="713">
        <v>0</v>
      </c>
      <c r="AO197" s="713">
        <v>0</v>
      </c>
      <c r="AP197" s="713">
        <v>0</v>
      </c>
      <c r="AQ197" s="713">
        <f t="shared" si="158"/>
        <v>0</v>
      </c>
      <c r="AR197" s="713">
        <f t="shared" si="159"/>
        <v>0</v>
      </c>
      <c r="AS197" s="756">
        <f t="shared" si="160"/>
        <v>0</v>
      </c>
      <c r="AT197" s="471">
        <f>I197+AH197</f>
        <v>1469495</v>
      </c>
      <c r="AU197" s="461">
        <f>J197+W197</f>
        <v>1082145</v>
      </c>
      <c r="AV197" s="461">
        <f t="shared" si="202"/>
        <v>0</v>
      </c>
      <c r="AW197" s="461">
        <f t="shared" si="203"/>
        <v>365765</v>
      </c>
      <c r="AX197" s="461">
        <f t="shared" si="203"/>
        <v>10821</v>
      </c>
      <c r="AY197" s="461">
        <f>N197+AG197</f>
        <v>10764</v>
      </c>
      <c r="AZ197" s="462">
        <f>O197+AS197</f>
        <v>3.48</v>
      </c>
      <c r="BA197" s="462">
        <f t="shared" si="204"/>
        <v>0</v>
      </c>
      <c r="BB197" s="464">
        <f t="shared" si="204"/>
        <v>3.48</v>
      </c>
    </row>
    <row r="198" spans="1:54" ht="14.1" customHeight="1" x14ac:dyDescent="0.2">
      <c r="A198" s="67">
        <v>42</v>
      </c>
      <c r="B198" s="64">
        <v>2482</v>
      </c>
      <c r="C198" s="65">
        <v>600079945</v>
      </c>
      <c r="D198" s="64">
        <v>72741716</v>
      </c>
      <c r="E198" s="66" t="s">
        <v>638</v>
      </c>
      <c r="F198" s="67">
        <v>3143</v>
      </c>
      <c r="G198" s="78" t="s">
        <v>614</v>
      </c>
      <c r="H198" s="68" t="s">
        <v>276</v>
      </c>
      <c r="I198" s="463">
        <v>1575098</v>
      </c>
      <c r="J198" s="16">
        <v>1168470</v>
      </c>
      <c r="K198" s="16">
        <v>0</v>
      </c>
      <c r="L198" s="458">
        <v>394943</v>
      </c>
      <c r="M198" s="458">
        <v>11685</v>
      </c>
      <c r="N198" s="16">
        <v>0</v>
      </c>
      <c r="O198" s="459">
        <v>2.5356999999999998</v>
      </c>
      <c r="P198" s="13">
        <v>2.5356999999999998</v>
      </c>
      <c r="Q198" s="17">
        <v>0</v>
      </c>
      <c r="R198" s="731">
        <f t="shared" si="150"/>
        <v>0</v>
      </c>
      <c r="S198" s="690">
        <v>0</v>
      </c>
      <c r="T198" s="690">
        <v>0</v>
      </c>
      <c r="U198" s="690">
        <v>0</v>
      </c>
      <c r="V198" s="690">
        <v>0</v>
      </c>
      <c r="W198" s="690">
        <f t="shared" si="151"/>
        <v>0</v>
      </c>
      <c r="X198" s="690">
        <v>0</v>
      </c>
      <c r="Y198" s="690">
        <v>0</v>
      </c>
      <c r="Z198" s="690">
        <v>0</v>
      </c>
      <c r="AA198" s="690">
        <f t="shared" si="152"/>
        <v>0</v>
      </c>
      <c r="AB198" s="690">
        <f t="shared" si="153"/>
        <v>0</v>
      </c>
      <c r="AC198" s="714">
        <f t="shared" si="154"/>
        <v>0</v>
      </c>
      <c r="AD198" s="714">
        <f t="shared" si="155"/>
        <v>0</v>
      </c>
      <c r="AE198" s="690">
        <v>0</v>
      </c>
      <c r="AF198" s="690">
        <v>0</v>
      </c>
      <c r="AG198" s="690">
        <f t="shared" si="156"/>
        <v>0</v>
      </c>
      <c r="AH198" s="690">
        <f t="shared" si="157"/>
        <v>0</v>
      </c>
      <c r="AI198" s="716">
        <v>0</v>
      </c>
      <c r="AJ198" s="713">
        <v>0</v>
      </c>
      <c r="AK198" s="713">
        <v>0</v>
      </c>
      <c r="AL198" s="713">
        <v>0</v>
      </c>
      <c r="AM198" s="713">
        <v>0</v>
      </c>
      <c r="AN198" s="713">
        <v>0</v>
      </c>
      <c r="AO198" s="713">
        <v>0</v>
      </c>
      <c r="AP198" s="713">
        <v>0</v>
      </c>
      <c r="AQ198" s="713">
        <f t="shared" si="158"/>
        <v>0</v>
      </c>
      <c r="AR198" s="713">
        <f t="shared" si="159"/>
        <v>0</v>
      </c>
      <c r="AS198" s="756">
        <f t="shared" si="160"/>
        <v>0</v>
      </c>
      <c r="AT198" s="471">
        <f>I198+AH198</f>
        <v>1575098</v>
      </c>
      <c r="AU198" s="461">
        <f>J198+W198</f>
        <v>1168470</v>
      </c>
      <c r="AV198" s="461">
        <f t="shared" si="202"/>
        <v>0</v>
      </c>
      <c r="AW198" s="461">
        <f t="shared" si="203"/>
        <v>394943</v>
      </c>
      <c r="AX198" s="461">
        <f t="shared" si="203"/>
        <v>11685</v>
      </c>
      <c r="AY198" s="461">
        <f>N198+AG198</f>
        <v>0</v>
      </c>
      <c r="AZ198" s="462">
        <f>O198+AS198</f>
        <v>2.5356999999999998</v>
      </c>
      <c r="BA198" s="462">
        <f t="shared" si="204"/>
        <v>2.5356999999999998</v>
      </c>
      <c r="BB198" s="464">
        <f t="shared" si="204"/>
        <v>0</v>
      </c>
    </row>
    <row r="199" spans="1:54" ht="14.1" customHeight="1" x14ac:dyDescent="0.2">
      <c r="A199" s="67">
        <v>42</v>
      </c>
      <c r="B199" s="64">
        <v>2482</v>
      </c>
      <c r="C199" s="65">
        <v>600079945</v>
      </c>
      <c r="D199" s="64">
        <v>72741716</v>
      </c>
      <c r="E199" s="66" t="s">
        <v>638</v>
      </c>
      <c r="F199" s="67">
        <v>3143</v>
      </c>
      <c r="G199" s="78" t="s">
        <v>615</v>
      </c>
      <c r="H199" s="68" t="s">
        <v>277</v>
      </c>
      <c r="I199" s="463">
        <v>43979</v>
      </c>
      <c r="J199" s="646">
        <v>31424</v>
      </c>
      <c r="K199" s="646">
        <v>0</v>
      </c>
      <c r="L199" s="458">
        <v>10621</v>
      </c>
      <c r="M199" s="458">
        <v>314</v>
      </c>
      <c r="N199" s="646">
        <v>1620</v>
      </c>
      <c r="O199" s="459">
        <v>0.13</v>
      </c>
      <c r="P199" s="460">
        <v>0</v>
      </c>
      <c r="Q199" s="662">
        <v>0.13</v>
      </c>
      <c r="R199" s="731">
        <f t="shared" si="150"/>
        <v>0</v>
      </c>
      <c r="S199" s="690">
        <v>0</v>
      </c>
      <c r="T199" s="690">
        <v>0</v>
      </c>
      <c r="U199" s="690">
        <v>0</v>
      </c>
      <c r="V199" s="690">
        <v>0</v>
      </c>
      <c r="W199" s="690">
        <f t="shared" si="151"/>
        <v>0</v>
      </c>
      <c r="X199" s="690">
        <v>0</v>
      </c>
      <c r="Y199" s="690">
        <v>0</v>
      </c>
      <c r="Z199" s="690">
        <v>0</v>
      </c>
      <c r="AA199" s="690">
        <f t="shared" si="152"/>
        <v>0</v>
      </c>
      <c r="AB199" s="690">
        <f t="shared" si="153"/>
        <v>0</v>
      </c>
      <c r="AC199" s="714">
        <f t="shared" si="154"/>
        <v>0</v>
      </c>
      <c r="AD199" s="714">
        <f t="shared" si="155"/>
        <v>0</v>
      </c>
      <c r="AE199" s="690">
        <v>0</v>
      </c>
      <c r="AF199" s="690">
        <v>0</v>
      </c>
      <c r="AG199" s="690">
        <f t="shared" si="156"/>
        <v>0</v>
      </c>
      <c r="AH199" s="690">
        <f t="shared" si="157"/>
        <v>0</v>
      </c>
      <c r="AI199" s="716">
        <v>0</v>
      </c>
      <c r="AJ199" s="713">
        <v>0</v>
      </c>
      <c r="AK199" s="713">
        <v>0</v>
      </c>
      <c r="AL199" s="713">
        <v>0</v>
      </c>
      <c r="AM199" s="713">
        <v>0</v>
      </c>
      <c r="AN199" s="713">
        <v>0</v>
      </c>
      <c r="AO199" s="713">
        <v>0</v>
      </c>
      <c r="AP199" s="713">
        <v>0</v>
      </c>
      <c r="AQ199" s="713">
        <f t="shared" si="158"/>
        <v>0</v>
      </c>
      <c r="AR199" s="713">
        <f t="shared" si="159"/>
        <v>0</v>
      </c>
      <c r="AS199" s="756">
        <f t="shared" si="160"/>
        <v>0</v>
      </c>
      <c r="AT199" s="471">
        <f>I199+AH199</f>
        <v>43979</v>
      </c>
      <c r="AU199" s="461">
        <f>J199+W199</f>
        <v>31424</v>
      </c>
      <c r="AV199" s="461">
        <f t="shared" si="202"/>
        <v>0</v>
      </c>
      <c r="AW199" s="461">
        <f t="shared" si="203"/>
        <v>10621</v>
      </c>
      <c r="AX199" s="461">
        <f t="shared" si="203"/>
        <v>314</v>
      </c>
      <c r="AY199" s="461">
        <f>N199+AG199</f>
        <v>1620</v>
      </c>
      <c r="AZ199" s="462">
        <f>O199+AS199</f>
        <v>0.13</v>
      </c>
      <c r="BA199" s="462">
        <f t="shared" si="204"/>
        <v>0</v>
      </c>
      <c r="BB199" s="464">
        <f t="shared" si="204"/>
        <v>0.13</v>
      </c>
    </row>
    <row r="200" spans="1:54" ht="14.1" customHeight="1" x14ac:dyDescent="0.2">
      <c r="A200" s="73">
        <v>42</v>
      </c>
      <c r="B200" s="70">
        <v>2482</v>
      </c>
      <c r="C200" s="71">
        <v>600079945</v>
      </c>
      <c r="D200" s="70">
        <v>72741716</v>
      </c>
      <c r="E200" s="72" t="s">
        <v>639</v>
      </c>
      <c r="F200" s="73"/>
      <c r="G200" s="72"/>
      <c r="H200" s="74"/>
      <c r="I200" s="647">
        <v>21680577</v>
      </c>
      <c r="J200" s="75">
        <v>15811995</v>
      </c>
      <c r="K200" s="75">
        <v>50000</v>
      </c>
      <c r="L200" s="75">
        <v>5361354</v>
      </c>
      <c r="M200" s="75">
        <v>158119</v>
      </c>
      <c r="N200" s="75">
        <v>299109</v>
      </c>
      <c r="O200" s="76">
        <v>30.320999999999994</v>
      </c>
      <c r="P200" s="76">
        <v>22.720999999999997</v>
      </c>
      <c r="Q200" s="77">
        <v>7.6000000000000005</v>
      </c>
      <c r="R200" s="664">
        <f t="shared" ref="R200:BB200" si="205">SUM(R195:R199)</f>
        <v>-70000</v>
      </c>
      <c r="S200" s="664">
        <f t="shared" si="205"/>
        <v>12830</v>
      </c>
      <c r="T200" s="664">
        <f t="shared" si="205"/>
        <v>0</v>
      </c>
      <c r="U200" s="664">
        <f t="shared" si="205"/>
        <v>0</v>
      </c>
      <c r="V200" s="664">
        <f t="shared" si="205"/>
        <v>0</v>
      </c>
      <c r="W200" s="664">
        <f t="shared" si="205"/>
        <v>-57170</v>
      </c>
      <c r="X200" s="664">
        <f t="shared" si="205"/>
        <v>70000</v>
      </c>
      <c r="Y200" s="664">
        <f t="shared" si="205"/>
        <v>0</v>
      </c>
      <c r="Z200" s="664">
        <f t="shared" si="205"/>
        <v>0</v>
      </c>
      <c r="AA200" s="664">
        <f t="shared" si="205"/>
        <v>70000</v>
      </c>
      <c r="AB200" s="664">
        <f t="shared" si="205"/>
        <v>12830</v>
      </c>
      <c r="AC200" s="664">
        <f t="shared" si="205"/>
        <v>4337</v>
      </c>
      <c r="AD200" s="664">
        <f t="shared" si="205"/>
        <v>-572</v>
      </c>
      <c r="AE200" s="664">
        <f t="shared" si="205"/>
        <v>0</v>
      </c>
      <c r="AF200" s="664">
        <f t="shared" si="205"/>
        <v>0</v>
      </c>
      <c r="AG200" s="664">
        <f t="shared" si="205"/>
        <v>0</v>
      </c>
      <c r="AH200" s="664">
        <f t="shared" si="205"/>
        <v>16595</v>
      </c>
      <c r="AI200" s="732">
        <f t="shared" si="205"/>
        <v>-0.03</v>
      </c>
      <c r="AJ200" s="732">
        <f t="shared" si="205"/>
        <v>-0.24</v>
      </c>
      <c r="AK200" s="732">
        <f t="shared" si="205"/>
        <v>0.04</v>
      </c>
      <c r="AL200" s="732">
        <f t="shared" si="205"/>
        <v>0</v>
      </c>
      <c r="AM200" s="732">
        <f t="shared" si="205"/>
        <v>0</v>
      </c>
      <c r="AN200" s="732">
        <f t="shared" si="205"/>
        <v>0</v>
      </c>
      <c r="AO200" s="732">
        <f t="shared" si="205"/>
        <v>0</v>
      </c>
      <c r="AP200" s="732">
        <f t="shared" si="205"/>
        <v>0</v>
      </c>
      <c r="AQ200" s="732">
        <f t="shared" si="205"/>
        <v>1.0000000000000002E-2</v>
      </c>
      <c r="AR200" s="732">
        <f t="shared" si="205"/>
        <v>-0.24</v>
      </c>
      <c r="AS200" s="759">
        <f t="shared" si="205"/>
        <v>-0.23</v>
      </c>
      <c r="AT200" s="647">
        <f t="shared" si="205"/>
        <v>21697172</v>
      </c>
      <c r="AU200" s="75">
        <f t="shared" si="205"/>
        <v>15754825</v>
      </c>
      <c r="AV200" s="75">
        <f t="shared" si="205"/>
        <v>120000</v>
      </c>
      <c r="AW200" s="75">
        <f t="shared" si="205"/>
        <v>5365691</v>
      </c>
      <c r="AX200" s="75">
        <f t="shared" si="205"/>
        <v>157547</v>
      </c>
      <c r="AY200" s="75">
        <f t="shared" si="205"/>
        <v>299109</v>
      </c>
      <c r="AZ200" s="76">
        <f t="shared" si="205"/>
        <v>30.090999999999994</v>
      </c>
      <c r="BA200" s="76">
        <f t="shared" si="205"/>
        <v>22.730999999999998</v>
      </c>
      <c r="BB200" s="77">
        <f t="shared" si="205"/>
        <v>7.36</v>
      </c>
    </row>
    <row r="201" spans="1:54" ht="14.1" customHeight="1" x14ac:dyDescent="0.2">
      <c r="A201" s="67">
        <v>43</v>
      </c>
      <c r="B201" s="64">
        <v>2328</v>
      </c>
      <c r="C201" s="65">
        <v>691006041</v>
      </c>
      <c r="D201" s="64">
        <v>71294988</v>
      </c>
      <c r="E201" s="66" t="s">
        <v>640</v>
      </c>
      <c r="F201" s="67">
        <v>3113</v>
      </c>
      <c r="G201" s="66" t="s">
        <v>309</v>
      </c>
      <c r="H201" s="68" t="s">
        <v>276</v>
      </c>
      <c r="I201" s="463">
        <v>28835196</v>
      </c>
      <c r="J201" s="16">
        <v>20776084</v>
      </c>
      <c r="K201" s="16">
        <v>192000</v>
      </c>
      <c r="L201" s="458">
        <v>7087212</v>
      </c>
      <c r="M201" s="458">
        <v>207760</v>
      </c>
      <c r="N201" s="16">
        <v>572140</v>
      </c>
      <c r="O201" s="13">
        <v>34.066299999999998</v>
      </c>
      <c r="P201" s="13">
        <v>27.546300000000002</v>
      </c>
      <c r="Q201" s="17">
        <v>6.52</v>
      </c>
      <c r="R201" s="731">
        <f t="shared" si="150"/>
        <v>27000</v>
      </c>
      <c r="S201" s="690">
        <v>0</v>
      </c>
      <c r="T201" s="690">
        <v>124976</v>
      </c>
      <c r="U201" s="690">
        <v>0</v>
      </c>
      <c r="V201" s="690">
        <v>0</v>
      </c>
      <c r="W201" s="690">
        <f t="shared" si="151"/>
        <v>151976</v>
      </c>
      <c r="X201" s="690">
        <v>-27000</v>
      </c>
      <c r="Y201" s="690">
        <v>0</v>
      </c>
      <c r="Z201" s="690">
        <v>0</v>
      </c>
      <c r="AA201" s="690">
        <f t="shared" si="152"/>
        <v>-27000</v>
      </c>
      <c r="AB201" s="690">
        <f t="shared" si="153"/>
        <v>124976</v>
      </c>
      <c r="AC201" s="714">
        <f t="shared" si="154"/>
        <v>42242</v>
      </c>
      <c r="AD201" s="714">
        <f t="shared" si="155"/>
        <v>1520</v>
      </c>
      <c r="AE201" s="690">
        <v>0</v>
      </c>
      <c r="AF201" s="690">
        <v>0</v>
      </c>
      <c r="AG201" s="690">
        <f t="shared" si="156"/>
        <v>0</v>
      </c>
      <c r="AH201" s="690">
        <f t="shared" si="157"/>
        <v>168738</v>
      </c>
      <c r="AI201" s="716">
        <v>-0.02</v>
      </c>
      <c r="AJ201" s="713">
        <v>0.12</v>
      </c>
      <c r="AK201" s="713">
        <v>0</v>
      </c>
      <c r="AL201" s="713">
        <v>0.3</v>
      </c>
      <c r="AM201" s="713">
        <v>0</v>
      </c>
      <c r="AN201" s="713">
        <v>0</v>
      </c>
      <c r="AO201" s="713">
        <v>0</v>
      </c>
      <c r="AP201" s="713">
        <v>0</v>
      </c>
      <c r="AQ201" s="713">
        <f t="shared" si="158"/>
        <v>0.27999999999999997</v>
      </c>
      <c r="AR201" s="713">
        <f t="shared" si="159"/>
        <v>0.12</v>
      </c>
      <c r="AS201" s="756">
        <f t="shared" si="160"/>
        <v>0.39999999999999997</v>
      </c>
      <c r="AT201" s="471">
        <f>I201+AH201</f>
        <v>29003934</v>
      </c>
      <c r="AU201" s="461">
        <f>J201+W201</f>
        <v>20928060</v>
      </c>
      <c r="AV201" s="461">
        <f t="shared" ref="AV201:AV205" si="206">K201+AA201</f>
        <v>165000</v>
      </c>
      <c r="AW201" s="461">
        <f t="shared" ref="AW201:AX205" si="207">L201+AC201</f>
        <v>7129454</v>
      </c>
      <c r="AX201" s="461">
        <f t="shared" si="207"/>
        <v>209280</v>
      </c>
      <c r="AY201" s="461">
        <f>N201+AG201</f>
        <v>572140</v>
      </c>
      <c r="AZ201" s="462">
        <f>O201+AS201</f>
        <v>34.466299999999997</v>
      </c>
      <c r="BA201" s="462">
        <f t="shared" ref="BA201:BB205" si="208">P201+AQ201</f>
        <v>27.826300000000003</v>
      </c>
      <c r="BB201" s="464">
        <f t="shared" si="208"/>
        <v>6.64</v>
      </c>
    </row>
    <row r="202" spans="1:54" ht="14.1" customHeight="1" x14ac:dyDescent="0.2">
      <c r="A202" s="67">
        <v>43</v>
      </c>
      <c r="B202" s="64">
        <v>2328</v>
      </c>
      <c r="C202" s="65">
        <v>691006041</v>
      </c>
      <c r="D202" s="64">
        <v>71294988</v>
      </c>
      <c r="E202" s="66" t="s">
        <v>640</v>
      </c>
      <c r="F202" s="67">
        <v>3113</v>
      </c>
      <c r="G202" s="78" t="s">
        <v>307</v>
      </c>
      <c r="H202" s="68" t="s">
        <v>277</v>
      </c>
      <c r="I202" s="463">
        <v>2670899</v>
      </c>
      <c r="J202" s="458">
        <v>1972477</v>
      </c>
      <c r="K202" s="458">
        <v>0</v>
      </c>
      <c r="L202" s="458">
        <v>666697</v>
      </c>
      <c r="M202" s="458">
        <v>19725</v>
      </c>
      <c r="N202" s="458">
        <v>12000</v>
      </c>
      <c r="O202" s="459">
        <v>6.0299999999999994</v>
      </c>
      <c r="P202" s="460">
        <v>6.0299999999999994</v>
      </c>
      <c r="Q202" s="624">
        <v>0</v>
      </c>
      <c r="R202" s="731">
        <f t="shared" si="150"/>
        <v>0</v>
      </c>
      <c r="S202" s="690">
        <v>109712</v>
      </c>
      <c r="T202" s="690">
        <v>0</v>
      </c>
      <c r="U202" s="690">
        <v>0</v>
      </c>
      <c r="V202" s="690">
        <v>0</v>
      </c>
      <c r="W202" s="690">
        <f t="shared" si="151"/>
        <v>109712</v>
      </c>
      <c r="X202" s="690">
        <v>0</v>
      </c>
      <c r="Y202" s="690">
        <v>0</v>
      </c>
      <c r="Z202" s="690">
        <v>0</v>
      </c>
      <c r="AA202" s="690">
        <f t="shared" si="152"/>
        <v>0</v>
      </c>
      <c r="AB202" s="690">
        <f t="shared" si="153"/>
        <v>109712</v>
      </c>
      <c r="AC202" s="714">
        <f t="shared" si="154"/>
        <v>37083</v>
      </c>
      <c r="AD202" s="714">
        <f t="shared" si="155"/>
        <v>1097</v>
      </c>
      <c r="AE202" s="690">
        <v>2000</v>
      </c>
      <c r="AF202" s="690">
        <v>0</v>
      </c>
      <c r="AG202" s="690">
        <f t="shared" si="156"/>
        <v>2000</v>
      </c>
      <c r="AH202" s="690">
        <f t="shared" si="157"/>
        <v>149892</v>
      </c>
      <c r="AI202" s="716">
        <v>0</v>
      </c>
      <c r="AJ202" s="713">
        <v>0</v>
      </c>
      <c r="AK202" s="713">
        <v>0.25</v>
      </c>
      <c r="AL202" s="713">
        <v>0</v>
      </c>
      <c r="AM202" s="713">
        <v>0</v>
      </c>
      <c r="AN202" s="713">
        <v>0</v>
      </c>
      <c r="AO202" s="713">
        <v>0</v>
      </c>
      <c r="AP202" s="713">
        <v>0</v>
      </c>
      <c r="AQ202" s="713">
        <f t="shared" si="158"/>
        <v>0.25</v>
      </c>
      <c r="AR202" s="713">
        <f t="shared" si="159"/>
        <v>0</v>
      </c>
      <c r="AS202" s="756">
        <f t="shared" si="160"/>
        <v>0.25</v>
      </c>
      <c r="AT202" s="471">
        <f>I202+AH202</f>
        <v>2820791</v>
      </c>
      <c r="AU202" s="461">
        <f>J202+W202</f>
        <v>2082189</v>
      </c>
      <c r="AV202" s="461">
        <f t="shared" si="206"/>
        <v>0</v>
      </c>
      <c r="AW202" s="461">
        <f t="shared" si="207"/>
        <v>703780</v>
      </c>
      <c r="AX202" s="461">
        <f t="shared" si="207"/>
        <v>20822</v>
      </c>
      <c r="AY202" s="461">
        <f>N202+AG202</f>
        <v>14000</v>
      </c>
      <c r="AZ202" s="462">
        <f>O202+AS202</f>
        <v>6.2799999999999994</v>
      </c>
      <c r="BA202" s="462">
        <f t="shared" si="208"/>
        <v>6.2799999999999994</v>
      </c>
      <c r="BB202" s="464">
        <f t="shared" si="208"/>
        <v>0</v>
      </c>
    </row>
    <row r="203" spans="1:54" ht="13.5" customHeight="1" x14ac:dyDescent="0.2">
      <c r="A203" s="67">
        <v>43</v>
      </c>
      <c r="B203" s="64">
        <v>2328</v>
      </c>
      <c r="C203" s="65">
        <v>691006041</v>
      </c>
      <c r="D203" s="64">
        <v>71294988</v>
      </c>
      <c r="E203" s="66" t="s">
        <v>640</v>
      </c>
      <c r="F203" s="67">
        <v>3141</v>
      </c>
      <c r="G203" s="66" t="s">
        <v>310</v>
      </c>
      <c r="H203" s="68" t="s">
        <v>277</v>
      </c>
      <c r="I203" s="463">
        <v>2515195</v>
      </c>
      <c r="J203" s="668">
        <v>1850210</v>
      </c>
      <c r="K203" s="668">
        <v>0</v>
      </c>
      <c r="L203" s="458">
        <v>625371</v>
      </c>
      <c r="M203" s="458">
        <v>18502</v>
      </c>
      <c r="N203" s="668">
        <v>21112</v>
      </c>
      <c r="O203" s="459">
        <v>5.95</v>
      </c>
      <c r="P203" s="460">
        <v>0</v>
      </c>
      <c r="Q203" s="624">
        <v>5.95</v>
      </c>
      <c r="R203" s="731">
        <f t="shared" si="150"/>
        <v>0</v>
      </c>
      <c r="S203" s="690">
        <v>0</v>
      </c>
      <c r="T203" s="690">
        <v>0</v>
      </c>
      <c r="U203" s="690">
        <v>0</v>
      </c>
      <c r="V203" s="690">
        <v>0</v>
      </c>
      <c r="W203" s="690">
        <f t="shared" si="151"/>
        <v>0</v>
      </c>
      <c r="X203" s="690">
        <v>0</v>
      </c>
      <c r="Y203" s="690">
        <v>0</v>
      </c>
      <c r="Z203" s="690">
        <v>68858</v>
      </c>
      <c r="AA203" s="690">
        <f t="shared" si="152"/>
        <v>68858</v>
      </c>
      <c r="AB203" s="690">
        <f t="shared" si="153"/>
        <v>68858</v>
      </c>
      <c r="AC203" s="714">
        <f t="shared" si="154"/>
        <v>0</v>
      </c>
      <c r="AD203" s="714">
        <f t="shared" si="155"/>
        <v>0</v>
      </c>
      <c r="AE203" s="690">
        <v>0</v>
      </c>
      <c r="AF203" s="690">
        <v>0</v>
      </c>
      <c r="AG203" s="690">
        <f t="shared" si="156"/>
        <v>0</v>
      </c>
      <c r="AH203" s="690">
        <f t="shared" si="157"/>
        <v>68858</v>
      </c>
      <c r="AI203" s="716">
        <v>0</v>
      </c>
      <c r="AJ203" s="713">
        <v>0</v>
      </c>
      <c r="AK203" s="713">
        <v>0</v>
      </c>
      <c r="AL203" s="713">
        <v>0</v>
      </c>
      <c r="AM203" s="713">
        <v>0</v>
      </c>
      <c r="AN203" s="713">
        <v>0</v>
      </c>
      <c r="AO203" s="713">
        <v>0</v>
      </c>
      <c r="AP203" s="713">
        <v>0</v>
      </c>
      <c r="AQ203" s="713">
        <f t="shared" si="158"/>
        <v>0</v>
      </c>
      <c r="AR203" s="713">
        <f t="shared" si="159"/>
        <v>0</v>
      </c>
      <c r="AS203" s="756">
        <f t="shared" si="160"/>
        <v>0</v>
      </c>
      <c r="AT203" s="471">
        <f>I203+AH203</f>
        <v>2584053</v>
      </c>
      <c r="AU203" s="461">
        <f>J203+W203</f>
        <v>1850210</v>
      </c>
      <c r="AV203" s="461">
        <f t="shared" si="206"/>
        <v>68858</v>
      </c>
      <c r="AW203" s="461">
        <f t="shared" si="207"/>
        <v>625371</v>
      </c>
      <c r="AX203" s="461">
        <f t="shared" si="207"/>
        <v>18502</v>
      </c>
      <c r="AY203" s="461">
        <f>N203+AG203</f>
        <v>21112</v>
      </c>
      <c r="AZ203" s="462">
        <f>O203+AS203</f>
        <v>5.95</v>
      </c>
      <c r="BA203" s="462">
        <f t="shared" si="208"/>
        <v>0</v>
      </c>
      <c r="BB203" s="464">
        <f t="shared" si="208"/>
        <v>5.95</v>
      </c>
    </row>
    <row r="204" spans="1:54" ht="14.1" customHeight="1" x14ac:dyDescent="0.2">
      <c r="A204" s="67">
        <v>43</v>
      </c>
      <c r="B204" s="64">
        <v>2328</v>
      </c>
      <c r="C204" s="65">
        <v>691006041</v>
      </c>
      <c r="D204" s="64">
        <v>71294988</v>
      </c>
      <c r="E204" s="66" t="s">
        <v>640</v>
      </c>
      <c r="F204" s="67">
        <v>3143</v>
      </c>
      <c r="G204" s="78" t="s">
        <v>614</v>
      </c>
      <c r="H204" s="68" t="s">
        <v>276</v>
      </c>
      <c r="I204" s="463">
        <v>3027005</v>
      </c>
      <c r="J204" s="16">
        <v>2245552</v>
      </c>
      <c r="K204" s="16">
        <v>0</v>
      </c>
      <c r="L204" s="458">
        <v>758997</v>
      </c>
      <c r="M204" s="458">
        <v>22456</v>
      </c>
      <c r="N204" s="16">
        <v>0</v>
      </c>
      <c r="O204" s="459">
        <v>4.7786999999999997</v>
      </c>
      <c r="P204" s="13">
        <v>4.7786999999999997</v>
      </c>
      <c r="Q204" s="17">
        <v>0</v>
      </c>
      <c r="R204" s="731">
        <f t="shared" si="150"/>
        <v>0</v>
      </c>
      <c r="S204" s="690">
        <v>0</v>
      </c>
      <c r="T204" s="690">
        <v>0</v>
      </c>
      <c r="U204" s="690">
        <v>0</v>
      </c>
      <c r="V204" s="690">
        <v>0</v>
      </c>
      <c r="W204" s="690">
        <f t="shared" si="151"/>
        <v>0</v>
      </c>
      <c r="X204" s="690">
        <v>0</v>
      </c>
      <c r="Y204" s="690">
        <v>0</v>
      </c>
      <c r="Z204" s="690">
        <v>0</v>
      </c>
      <c r="AA204" s="690">
        <f t="shared" si="152"/>
        <v>0</v>
      </c>
      <c r="AB204" s="690">
        <f t="shared" si="153"/>
        <v>0</v>
      </c>
      <c r="AC204" s="714">
        <f t="shared" si="154"/>
        <v>0</v>
      </c>
      <c r="AD204" s="714">
        <f t="shared" si="155"/>
        <v>0</v>
      </c>
      <c r="AE204" s="690">
        <v>0</v>
      </c>
      <c r="AF204" s="690">
        <v>0</v>
      </c>
      <c r="AG204" s="690">
        <f t="shared" si="156"/>
        <v>0</v>
      </c>
      <c r="AH204" s="690">
        <f t="shared" si="157"/>
        <v>0</v>
      </c>
      <c r="AI204" s="716">
        <v>0</v>
      </c>
      <c r="AJ204" s="713">
        <v>0</v>
      </c>
      <c r="AK204" s="713">
        <v>0</v>
      </c>
      <c r="AL204" s="713">
        <v>0</v>
      </c>
      <c r="AM204" s="713">
        <v>0</v>
      </c>
      <c r="AN204" s="713">
        <v>0</v>
      </c>
      <c r="AO204" s="713">
        <v>0</v>
      </c>
      <c r="AP204" s="713">
        <v>0</v>
      </c>
      <c r="AQ204" s="713">
        <f t="shared" si="158"/>
        <v>0</v>
      </c>
      <c r="AR204" s="713">
        <f t="shared" si="159"/>
        <v>0</v>
      </c>
      <c r="AS204" s="756">
        <f t="shared" si="160"/>
        <v>0</v>
      </c>
      <c r="AT204" s="471">
        <f>I204+AH204</f>
        <v>3027005</v>
      </c>
      <c r="AU204" s="461">
        <f>J204+W204</f>
        <v>2245552</v>
      </c>
      <c r="AV204" s="461">
        <f t="shared" si="206"/>
        <v>0</v>
      </c>
      <c r="AW204" s="461">
        <f t="shared" si="207"/>
        <v>758997</v>
      </c>
      <c r="AX204" s="461">
        <f t="shared" si="207"/>
        <v>22456</v>
      </c>
      <c r="AY204" s="461">
        <f>N204+AG204</f>
        <v>0</v>
      </c>
      <c r="AZ204" s="462">
        <f>O204+AS204</f>
        <v>4.7786999999999997</v>
      </c>
      <c r="BA204" s="462">
        <f t="shared" si="208"/>
        <v>4.7786999999999997</v>
      </c>
      <c r="BB204" s="464">
        <f t="shared" si="208"/>
        <v>0</v>
      </c>
    </row>
    <row r="205" spans="1:54" ht="14.1" customHeight="1" x14ac:dyDescent="0.2">
      <c r="A205" s="67">
        <v>43</v>
      </c>
      <c r="B205" s="64">
        <v>2328</v>
      </c>
      <c r="C205" s="65">
        <v>691006041</v>
      </c>
      <c r="D205" s="64">
        <v>71294988</v>
      </c>
      <c r="E205" s="66" t="s">
        <v>640</v>
      </c>
      <c r="F205" s="67">
        <v>3143</v>
      </c>
      <c r="G205" s="78" t="s">
        <v>615</v>
      </c>
      <c r="H205" s="68" t="s">
        <v>277</v>
      </c>
      <c r="I205" s="463">
        <v>98955</v>
      </c>
      <c r="J205" s="646">
        <v>70705</v>
      </c>
      <c r="K205" s="646">
        <v>0</v>
      </c>
      <c r="L205" s="458">
        <v>23898</v>
      </c>
      <c r="M205" s="458">
        <v>707</v>
      </c>
      <c r="N205" s="646">
        <v>3645</v>
      </c>
      <c r="O205" s="459">
        <v>0.28000000000000003</v>
      </c>
      <c r="P205" s="460">
        <v>0</v>
      </c>
      <c r="Q205" s="662">
        <v>0.28000000000000003</v>
      </c>
      <c r="R205" s="731">
        <f t="shared" ref="R205:R268" si="209">X205*-1</f>
        <v>0</v>
      </c>
      <c r="S205" s="690">
        <v>0</v>
      </c>
      <c r="T205" s="690">
        <v>0</v>
      </c>
      <c r="U205" s="690">
        <v>0</v>
      </c>
      <c r="V205" s="690">
        <v>0</v>
      </c>
      <c r="W205" s="690">
        <f t="shared" ref="W205:W268" si="210">SUM(R205:V205)</f>
        <v>0</v>
      </c>
      <c r="X205" s="690">
        <v>0</v>
      </c>
      <c r="Y205" s="690">
        <v>0</v>
      </c>
      <c r="Z205" s="690">
        <v>0</v>
      </c>
      <c r="AA205" s="690">
        <f t="shared" ref="AA205:AA268" si="211">SUM(X205:Z205)</f>
        <v>0</v>
      </c>
      <c r="AB205" s="690">
        <f t="shared" ref="AB205:AB268" si="212">W205+AA205</f>
        <v>0</v>
      </c>
      <c r="AC205" s="714">
        <f t="shared" ref="AC205:AC268" si="213">ROUND((W205+X205+Y205)*33.8%,0)</f>
        <v>0</v>
      </c>
      <c r="AD205" s="714">
        <f t="shared" ref="AD205:AD268" si="214">ROUND(W205*1%,0)</f>
        <v>0</v>
      </c>
      <c r="AE205" s="690">
        <v>0</v>
      </c>
      <c r="AF205" s="690">
        <v>0</v>
      </c>
      <c r="AG205" s="690">
        <f t="shared" ref="AG205:AG268" si="215">SUM(AE205:AF205)</f>
        <v>0</v>
      </c>
      <c r="AH205" s="690">
        <f t="shared" ref="AH205:AH268" si="216">AB205+AC205+AD205+AG205</f>
        <v>0</v>
      </c>
      <c r="AI205" s="716">
        <v>0</v>
      </c>
      <c r="AJ205" s="713">
        <v>0</v>
      </c>
      <c r="AK205" s="713">
        <v>0</v>
      </c>
      <c r="AL205" s="713">
        <v>0</v>
      </c>
      <c r="AM205" s="713">
        <v>0</v>
      </c>
      <c r="AN205" s="713">
        <v>0</v>
      </c>
      <c r="AO205" s="713">
        <v>0</v>
      </c>
      <c r="AP205" s="713">
        <v>0</v>
      </c>
      <c r="AQ205" s="713">
        <f t="shared" ref="AQ205:AQ268" si="217">AI205+AK205+AL205+AN205+AO205</f>
        <v>0</v>
      </c>
      <c r="AR205" s="713">
        <f t="shared" ref="AR205:AR268" si="218">AJ205+AM205+AP205</f>
        <v>0</v>
      </c>
      <c r="AS205" s="756">
        <f t="shared" ref="AS205:AS268" si="219">SUM(AQ205:AR205)</f>
        <v>0</v>
      </c>
      <c r="AT205" s="471">
        <f>I205+AH205</f>
        <v>98955</v>
      </c>
      <c r="AU205" s="461">
        <f>J205+W205</f>
        <v>70705</v>
      </c>
      <c r="AV205" s="461">
        <f t="shared" si="206"/>
        <v>0</v>
      </c>
      <c r="AW205" s="461">
        <f t="shared" si="207"/>
        <v>23898</v>
      </c>
      <c r="AX205" s="461">
        <f t="shared" si="207"/>
        <v>707</v>
      </c>
      <c r="AY205" s="461">
        <f>N205+AG205</f>
        <v>3645</v>
      </c>
      <c r="AZ205" s="462">
        <f>O205+AS205</f>
        <v>0.28000000000000003</v>
      </c>
      <c r="BA205" s="462">
        <f t="shared" si="208"/>
        <v>0</v>
      </c>
      <c r="BB205" s="464">
        <f t="shared" si="208"/>
        <v>0.28000000000000003</v>
      </c>
    </row>
    <row r="206" spans="1:54" ht="14.1" customHeight="1" x14ac:dyDescent="0.2">
      <c r="A206" s="73">
        <v>43</v>
      </c>
      <c r="B206" s="70">
        <v>2328</v>
      </c>
      <c r="C206" s="71">
        <v>691006041</v>
      </c>
      <c r="D206" s="70">
        <v>71294988</v>
      </c>
      <c r="E206" s="72" t="s">
        <v>641</v>
      </c>
      <c r="F206" s="73"/>
      <c r="G206" s="72"/>
      <c r="H206" s="74"/>
      <c r="I206" s="647">
        <v>37147250</v>
      </c>
      <c r="J206" s="75">
        <v>26915028</v>
      </c>
      <c r="K206" s="75">
        <v>192000</v>
      </c>
      <c r="L206" s="75">
        <v>9162175</v>
      </c>
      <c r="M206" s="75">
        <v>269150</v>
      </c>
      <c r="N206" s="75">
        <v>608897</v>
      </c>
      <c r="O206" s="76">
        <v>51.105000000000004</v>
      </c>
      <c r="P206" s="76">
        <v>38.355000000000004</v>
      </c>
      <c r="Q206" s="77">
        <v>12.749999999999998</v>
      </c>
      <c r="R206" s="664">
        <f t="shared" ref="R206:BB206" si="220">SUM(R201:R205)</f>
        <v>27000</v>
      </c>
      <c r="S206" s="664">
        <f t="shared" si="220"/>
        <v>109712</v>
      </c>
      <c r="T206" s="664">
        <f t="shared" si="220"/>
        <v>124976</v>
      </c>
      <c r="U206" s="664">
        <f t="shared" si="220"/>
        <v>0</v>
      </c>
      <c r="V206" s="664">
        <f t="shared" si="220"/>
        <v>0</v>
      </c>
      <c r="W206" s="664">
        <f t="shared" si="220"/>
        <v>261688</v>
      </c>
      <c r="X206" s="664">
        <f t="shared" si="220"/>
        <v>-27000</v>
      </c>
      <c r="Y206" s="664">
        <f t="shared" si="220"/>
        <v>0</v>
      </c>
      <c r="Z206" s="664">
        <f t="shared" si="220"/>
        <v>68858</v>
      </c>
      <c r="AA206" s="664">
        <f t="shared" si="220"/>
        <v>41858</v>
      </c>
      <c r="AB206" s="664">
        <f t="shared" si="220"/>
        <v>303546</v>
      </c>
      <c r="AC206" s="664">
        <f t="shared" si="220"/>
        <v>79325</v>
      </c>
      <c r="AD206" s="664">
        <f t="shared" si="220"/>
        <v>2617</v>
      </c>
      <c r="AE206" s="664">
        <f t="shared" si="220"/>
        <v>2000</v>
      </c>
      <c r="AF206" s="664">
        <f t="shared" si="220"/>
        <v>0</v>
      </c>
      <c r="AG206" s="664">
        <f t="shared" si="220"/>
        <v>2000</v>
      </c>
      <c r="AH206" s="664">
        <f t="shared" si="220"/>
        <v>387488</v>
      </c>
      <c r="AI206" s="732">
        <f t="shared" si="220"/>
        <v>-0.02</v>
      </c>
      <c r="AJ206" s="732">
        <f t="shared" si="220"/>
        <v>0.12</v>
      </c>
      <c r="AK206" s="732">
        <f t="shared" si="220"/>
        <v>0.25</v>
      </c>
      <c r="AL206" s="732">
        <f t="shared" si="220"/>
        <v>0.3</v>
      </c>
      <c r="AM206" s="732">
        <f t="shared" si="220"/>
        <v>0</v>
      </c>
      <c r="AN206" s="732">
        <f t="shared" si="220"/>
        <v>0</v>
      </c>
      <c r="AO206" s="732">
        <f t="shared" si="220"/>
        <v>0</v>
      </c>
      <c r="AP206" s="732">
        <f t="shared" si="220"/>
        <v>0</v>
      </c>
      <c r="AQ206" s="732">
        <f t="shared" si="220"/>
        <v>0.53</v>
      </c>
      <c r="AR206" s="732">
        <f t="shared" si="220"/>
        <v>0.12</v>
      </c>
      <c r="AS206" s="759">
        <f t="shared" si="220"/>
        <v>0.64999999999999991</v>
      </c>
      <c r="AT206" s="647">
        <f t="shared" si="220"/>
        <v>37534738</v>
      </c>
      <c r="AU206" s="75">
        <f t="shared" si="220"/>
        <v>27176716</v>
      </c>
      <c r="AV206" s="75">
        <f t="shared" si="220"/>
        <v>233858</v>
      </c>
      <c r="AW206" s="75">
        <f t="shared" si="220"/>
        <v>9241500</v>
      </c>
      <c r="AX206" s="75">
        <f t="shared" si="220"/>
        <v>271767</v>
      </c>
      <c r="AY206" s="75">
        <f t="shared" si="220"/>
        <v>610897</v>
      </c>
      <c r="AZ206" s="76">
        <f t="shared" si="220"/>
        <v>51.755000000000003</v>
      </c>
      <c r="BA206" s="76">
        <f t="shared" si="220"/>
        <v>38.885000000000005</v>
      </c>
      <c r="BB206" s="77">
        <f t="shared" si="220"/>
        <v>12.87</v>
      </c>
    </row>
    <row r="207" spans="1:54" ht="14.1" customHeight="1" x14ac:dyDescent="0.2">
      <c r="A207" s="67">
        <v>44</v>
      </c>
      <c r="B207" s="64">
        <v>2486</v>
      </c>
      <c r="C207" s="65">
        <v>600079970</v>
      </c>
      <c r="D207" s="64">
        <v>46744908</v>
      </c>
      <c r="E207" s="66" t="s">
        <v>642</v>
      </c>
      <c r="F207" s="67">
        <v>3113</v>
      </c>
      <c r="G207" s="66" t="s">
        <v>309</v>
      </c>
      <c r="H207" s="68" t="s">
        <v>276</v>
      </c>
      <c r="I207" s="463">
        <v>20590760</v>
      </c>
      <c r="J207" s="16">
        <v>14853724</v>
      </c>
      <c r="K207" s="16">
        <v>150000</v>
      </c>
      <c r="L207" s="458">
        <v>5071259</v>
      </c>
      <c r="M207" s="458">
        <v>148537</v>
      </c>
      <c r="N207" s="16">
        <v>367240</v>
      </c>
      <c r="O207" s="13">
        <v>24.733000000000001</v>
      </c>
      <c r="P207" s="13">
        <v>19.613</v>
      </c>
      <c r="Q207" s="17">
        <v>5.120000000000001</v>
      </c>
      <c r="R207" s="731">
        <f t="shared" si="209"/>
        <v>0</v>
      </c>
      <c r="S207" s="690">
        <v>0</v>
      </c>
      <c r="T207" s="690">
        <v>-233892</v>
      </c>
      <c r="U207" s="690">
        <v>16094</v>
      </c>
      <c r="V207" s="690">
        <v>0</v>
      </c>
      <c r="W207" s="690">
        <f t="shared" si="210"/>
        <v>-217798</v>
      </c>
      <c r="X207" s="690">
        <v>0</v>
      </c>
      <c r="Y207" s="690">
        <v>0</v>
      </c>
      <c r="Z207" s="690">
        <v>163758</v>
      </c>
      <c r="AA207" s="690">
        <f t="shared" si="211"/>
        <v>163758</v>
      </c>
      <c r="AB207" s="690">
        <f t="shared" si="212"/>
        <v>-54040</v>
      </c>
      <c r="AC207" s="714">
        <f t="shared" si="213"/>
        <v>-73616</v>
      </c>
      <c r="AD207" s="714">
        <f t="shared" si="214"/>
        <v>-2178</v>
      </c>
      <c r="AE207" s="690">
        <v>0</v>
      </c>
      <c r="AF207" s="690">
        <v>0</v>
      </c>
      <c r="AG207" s="690">
        <f t="shared" si="215"/>
        <v>0</v>
      </c>
      <c r="AH207" s="690">
        <f t="shared" si="216"/>
        <v>-129834</v>
      </c>
      <c r="AI207" s="716">
        <v>-0.02</v>
      </c>
      <c r="AJ207" s="713">
        <v>0</v>
      </c>
      <c r="AK207" s="713">
        <v>0</v>
      </c>
      <c r="AL207" s="713">
        <v>-0.5</v>
      </c>
      <c r="AM207" s="713">
        <v>0</v>
      </c>
      <c r="AN207" s="713">
        <v>0.02</v>
      </c>
      <c r="AO207" s="713">
        <v>0</v>
      </c>
      <c r="AP207" s="713">
        <v>0</v>
      </c>
      <c r="AQ207" s="713">
        <f t="shared" si="217"/>
        <v>-0.5</v>
      </c>
      <c r="AR207" s="713">
        <f t="shared" si="218"/>
        <v>0</v>
      </c>
      <c r="AS207" s="756">
        <f t="shared" si="219"/>
        <v>-0.5</v>
      </c>
      <c r="AT207" s="471">
        <f t="shared" ref="AT207:AT212" si="221">I207+AH207</f>
        <v>20460926</v>
      </c>
      <c r="AU207" s="461">
        <f t="shared" ref="AU207:AU212" si="222">J207+W207</f>
        <v>14635926</v>
      </c>
      <c r="AV207" s="461">
        <f t="shared" ref="AV207:AV212" si="223">K207+AA207</f>
        <v>313758</v>
      </c>
      <c r="AW207" s="461">
        <f t="shared" ref="AW207:AX212" si="224">L207+AC207</f>
        <v>4997643</v>
      </c>
      <c r="AX207" s="461">
        <f t="shared" si="224"/>
        <v>146359</v>
      </c>
      <c r="AY207" s="461">
        <f t="shared" ref="AY207:AY212" si="225">N207+AG207</f>
        <v>367240</v>
      </c>
      <c r="AZ207" s="462">
        <f t="shared" ref="AZ207:AZ212" si="226">O207+AS207</f>
        <v>24.233000000000001</v>
      </c>
      <c r="BA207" s="462">
        <f t="shared" ref="BA207:BB212" si="227">P207+AQ207</f>
        <v>19.113</v>
      </c>
      <c r="BB207" s="464">
        <f t="shared" si="227"/>
        <v>5.120000000000001</v>
      </c>
    </row>
    <row r="208" spans="1:54" ht="14.1" customHeight="1" x14ac:dyDescent="0.2">
      <c r="A208" s="67">
        <v>44</v>
      </c>
      <c r="B208" s="64">
        <v>2486</v>
      </c>
      <c r="C208" s="65">
        <v>600079970</v>
      </c>
      <c r="D208" s="64">
        <v>46744908</v>
      </c>
      <c r="E208" s="66" t="s">
        <v>642</v>
      </c>
      <c r="F208" s="67">
        <v>3113</v>
      </c>
      <c r="G208" s="78" t="s">
        <v>307</v>
      </c>
      <c r="H208" s="68" t="s">
        <v>277</v>
      </c>
      <c r="I208" s="463">
        <v>1588275</v>
      </c>
      <c r="J208" s="458">
        <v>1178246</v>
      </c>
      <c r="K208" s="458">
        <v>0</v>
      </c>
      <c r="L208" s="458">
        <v>398247</v>
      </c>
      <c r="M208" s="458">
        <v>11782</v>
      </c>
      <c r="N208" s="458">
        <v>0</v>
      </c>
      <c r="O208" s="459">
        <v>3.4899999999999998</v>
      </c>
      <c r="P208" s="460">
        <v>3.4899999999999998</v>
      </c>
      <c r="Q208" s="624">
        <v>0</v>
      </c>
      <c r="R208" s="731">
        <f t="shared" si="209"/>
        <v>0</v>
      </c>
      <c r="S208" s="690">
        <v>70572</v>
      </c>
      <c r="T208" s="690">
        <v>0</v>
      </c>
      <c r="U208" s="690">
        <v>0</v>
      </c>
      <c r="V208" s="690">
        <v>0</v>
      </c>
      <c r="W208" s="690">
        <f t="shared" si="210"/>
        <v>70572</v>
      </c>
      <c r="X208" s="690">
        <v>0</v>
      </c>
      <c r="Y208" s="690">
        <v>0</v>
      </c>
      <c r="Z208" s="690">
        <v>0</v>
      </c>
      <c r="AA208" s="690">
        <f t="shared" si="211"/>
        <v>0</v>
      </c>
      <c r="AB208" s="690">
        <f t="shared" si="212"/>
        <v>70572</v>
      </c>
      <c r="AC208" s="714">
        <f t="shared" si="213"/>
        <v>23853</v>
      </c>
      <c r="AD208" s="714">
        <f t="shared" si="214"/>
        <v>706</v>
      </c>
      <c r="AE208" s="690">
        <v>0</v>
      </c>
      <c r="AF208" s="690">
        <v>0</v>
      </c>
      <c r="AG208" s="690">
        <f t="shared" si="215"/>
        <v>0</v>
      </c>
      <c r="AH208" s="690">
        <f t="shared" si="216"/>
        <v>95131</v>
      </c>
      <c r="AI208" s="716">
        <v>0</v>
      </c>
      <c r="AJ208" s="713">
        <v>0</v>
      </c>
      <c r="AK208" s="713">
        <v>0.2</v>
      </c>
      <c r="AL208" s="713">
        <v>0</v>
      </c>
      <c r="AM208" s="713">
        <v>0</v>
      </c>
      <c r="AN208" s="713">
        <v>0</v>
      </c>
      <c r="AO208" s="713">
        <v>0</v>
      </c>
      <c r="AP208" s="713">
        <v>0</v>
      </c>
      <c r="AQ208" s="713">
        <f t="shared" si="217"/>
        <v>0.2</v>
      </c>
      <c r="AR208" s="713">
        <f t="shared" si="218"/>
        <v>0</v>
      </c>
      <c r="AS208" s="756">
        <f t="shared" si="219"/>
        <v>0.2</v>
      </c>
      <c r="AT208" s="471">
        <f t="shared" si="221"/>
        <v>1683406</v>
      </c>
      <c r="AU208" s="461">
        <f t="shared" si="222"/>
        <v>1248818</v>
      </c>
      <c r="AV208" s="461">
        <f t="shared" si="223"/>
        <v>0</v>
      </c>
      <c r="AW208" s="461">
        <f t="shared" si="224"/>
        <v>422100</v>
      </c>
      <c r="AX208" s="461">
        <f t="shared" si="224"/>
        <v>12488</v>
      </c>
      <c r="AY208" s="461">
        <f t="shared" si="225"/>
        <v>0</v>
      </c>
      <c r="AZ208" s="462">
        <f t="shared" si="226"/>
        <v>3.69</v>
      </c>
      <c r="BA208" s="462">
        <f t="shared" si="227"/>
        <v>3.69</v>
      </c>
      <c r="BB208" s="464">
        <f t="shared" si="227"/>
        <v>0</v>
      </c>
    </row>
    <row r="209" spans="1:54" ht="14.1" customHeight="1" x14ac:dyDescent="0.2">
      <c r="A209" s="67">
        <v>44</v>
      </c>
      <c r="B209" s="64">
        <v>2486</v>
      </c>
      <c r="C209" s="65">
        <v>600079970</v>
      </c>
      <c r="D209" s="64">
        <v>46744908</v>
      </c>
      <c r="E209" s="66" t="s">
        <v>642</v>
      </c>
      <c r="F209" s="67">
        <v>3141</v>
      </c>
      <c r="G209" s="66" t="s">
        <v>310</v>
      </c>
      <c r="H209" s="68" t="s">
        <v>277</v>
      </c>
      <c r="I209" s="463">
        <v>774205</v>
      </c>
      <c r="J209" s="668">
        <v>547145</v>
      </c>
      <c r="K209" s="668">
        <v>20000</v>
      </c>
      <c r="L209" s="458">
        <v>191695</v>
      </c>
      <c r="M209" s="458">
        <v>5471</v>
      </c>
      <c r="N209" s="668">
        <v>9894</v>
      </c>
      <c r="O209" s="459">
        <v>1.82</v>
      </c>
      <c r="P209" s="460">
        <v>0</v>
      </c>
      <c r="Q209" s="624">
        <v>1.82</v>
      </c>
      <c r="R209" s="731">
        <f t="shared" si="209"/>
        <v>2000</v>
      </c>
      <c r="S209" s="690">
        <v>0</v>
      </c>
      <c r="T209" s="690">
        <v>0</v>
      </c>
      <c r="U209" s="690">
        <v>0</v>
      </c>
      <c r="V209" s="690">
        <v>0</v>
      </c>
      <c r="W209" s="690">
        <f t="shared" si="210"/>
        <v>2000</v>
      </c>
      <c r="X209" s="690">
        <v>-2000</v>
      </c>
      <c r="Y209" s="690">
        <v>0</v>
      </c>
      <c r="Z209" s="690">
        <v>0</v>
      </c>
      <c r="AA209" s="690">
        <f t="shared" si="211"/>
        <v>-2000</v>
      </c>
      <c r="AB209" s="690">
        <f t="shared" si="212"/>
        <v>0</v>
      </c>
      <c r="AC209" s="714">
        <f t="shared" si="213"/>
        <v>0</v>
      </c>
      <c r="AD209" s="714">
        <f t="shared" si="214"/>
        <v>20</v>
      </c>
      <c r="AE209" s="690">
        <v>0</v>
      </c>
      <c r="AF209" s="690">
        <v>0</v>
      </c>
      <c r="AG209" s="690">
        <f t="shared" si="215"/>
        <v>0</v>
      </c>
      <c r="AH209" s="690">
        <f t="shared" si="216"/>
        <v>20</v>
      </c>
      <c r="AI209" s="716">
        <v>0</v>
      </c>
      <c r="AJ209" s="713">
        <v>0</v>
      </c>
      <c r="AK209" s="713">
        <v>0</v>
      </c>
      <c r="AL209" s="713">
        <v>0</v>
      </c>
      <c r="AM209" s="713">
        <v>0</v>
      </c>
      <c r="AN209" s="713">
        <v>0</v>
      </c>
      <c r="AO209" s="713">
        <v>0</v>
      </c>
      <c r="AP209" s="713">
        <v>0</v>
      </c>
      <c r="AQ209" s="713">
        <f t="shared" si="217"/>
        <v>0</v>
      </c>
      <c r="AR209" s="713">
        <f t="shared" si="218"/>
        <v>0</v>
      </c>
      <c r="AS209" s="756">
        <f t="shared" si="219"/>
        <v>0</v>
      </c>
      <c r="AT209" s="471">
        <f t="shared" si="221"/>
        <v>774225</v>
      </c>
      <c r="AU209" s="461">
        <f t="shared" si="222"/>
        <v>549145</v>
      </c>
      <c r="AV209" s="461">
        <f t="shared" si="223"/>
        <v>18000</v>
      </c>
      <c r="AW209" s="461">
        <f t="shared" si="224"/>
        <v>191695</v>
      </c>
      <c r="AX209" s="461">
        <f t="shared" si="224"/>
        <v>5491</v>
      </c>
      <c r="AY209" s="461">
        <f t="shared" si="225"/>
        <v>9894</v>
      </c>
      <c r="AZ209" s="462">
        <f t="shared" si="226"/>
        <v>1.82</v>
      </c>
      <c r="BA209" s="462">
        <f t="shared" si="227"/>
        <v>0</v>
      </c>
      <c r="BB209" s="464">
        <f t="shared" si="227"/>
        <v>1.82</v>
      </c>
    </row>
    <row r="210" spans="1:54" ht="14.1" customHeight="1" x14ac:dyDescent="0.2">
      <c r="A210" s="67">
        <v>44</v>
      </c>
      <c r="B210" s="64">
        <v>2486</v>
      </c>
      <c r="C210" s="65">
        <v>600079970</v>
      </c>
      <c r="D210" s="64">
        <v>46744908</v>
      </c>
      <c r="E210" s="66" t="s">
        <v>642</v>
      </c>
      <c r="F210" s="67">
        <v>3143</v>
      </c>
      <c r="G210" s="78" t="s">
        <v>614</v>
      </c>
      <c r="H210" s="68" t="s">
        <v>276</v>
      </c>
      <c r="I210" s="463">
        <v>1705662</v>
      </c>
      <c r="J210" s="16">
        <v>1245476</v>
      </c>
      <c r="K210" s="16">
        <v>20000</v>
      </c>
      <c r="L210" s="458">
        <v>427731</v>
      </c>
      <c r="M210" s="458">
        <v>12455</v>
      </c>
      <c r="N210" s="16">
        <v>0</v>
      </c>
      <c r="O210" s="459">
        <v>2.5</v>
      </c>
      <c r="P210" s="13">
        <v>2.5</v>
      </c>
      <c r="Q210" s="17">
        <v>0</v>
      </c>
      <c r="R210" s="731">
        <f t="shared" si="209"/>
        <v>-7000</v>
      </c>
      <c r="S210" s="690">
        <v>0</v>
      </c>
      <c r="T210" s="690">
        <v>0</v>
      </c>
      <c r="U210" s="690">
        <v>0</v>
      </c>
      <c r="V210" s="690">
        <v>0</v>
      </c>
      <c r="W210" s="690">
        <f t="shared" si="210"/>
        <v>-7000</v>
      </c>
      <c r="X210" s="690">
        <v>7000</v>
      </c>
      <c r="Y210" s="690">
        <v>0</v>
      </c>
      <c r="Z210" s="690">
        <v>0</v>
      </c>
      <c r="AA210" s="690">
        <f t="shared" si="211"/>
        <v>7000</v>
      </c>
      <c r="AB210" s="690">
        <f t="shared" si="212"/>
        <v>0</v>
      </c>
      <c r="AC210" s="714">
        <f t="shared" si="213"/>
        <v>0</v>
      </c>
      <c r="AD210" s="714">
        <f t="shared" si="214"/>
        <v>-70</v>
      </c>
      <c r="AE210" s="690">
        <v>0</v>
      </c>
      <c r="AF210" s="690">
        <v>0</v>
      </c>
      <c r="AG210" s="690">
        <f t="shared" si="215"/>
        <v>0</v>
      </c>
      <c r="AH210" s="690">
        <f t="shared" si="216"/>
        <v>-70</v>
      </c>
      <c r="AI210" s="716">
        <v>-0.03</v>
      </c>
      <c r="AJ210" s="713">
        <v>0</v>
      </c>
      <c r="AK210" s="713">
        <v>0</v>
      </c>
      <c r="AL210" s="713">
        <v>0</v>
      </c>
      <c r="AM210" s="713">
        <v>0</v>
      </c>
      <c r="AN210" s="713">
        <v>0</v>
      </c>
      <c r="AO210" s="713">
        <v>0</v>
      </c>
      <c r="AP210" s="713">
        <v>0</v>
      </c>
      <c r="AQ210" s="713">
        <f t="shared" si="217"/>
        <v>-0.03</v>
      </c>
      <c r="AR210" s="713">
        <f t="shared" si="218"/>
        <v>0</v>
      </c>
      <c r="AS210" s="756">
        <f t="shared" si="219"/>
        <v>-0.03</v>
      </c>
      <c r="AT210" s="471">
        <f t="shared" si="221"/>
        <v>1705592</v>
      </c>
      <c r="AU210" s="461">
        <f t="shared" si="222"/>
        <v>1238476</v>
      </c>
      <c r="AV210" s="461">
        <f t="shared" si="223"/>
        <v>27000</v>
      </c>
      <c r="AW210" s="461">
        <f t="shared" si="224"/>
        <v>427731</v>
      </c>
      <c r="AX210" s="461">
        <f t="shared" si="224"/>
        <v>12385</v>
      </c>
      <c r="AY210" s="461">
        <f t="shared" si="225"/>
        <v>0</v>
      </c>
      <c r="AZ210" s="462">
        <f t="shared" si="226"/>
        <v>2.4700000000000002</v>
      </c>
      <c r="BA210" s="462">
        <f t="shared" si="227"/>
        <v>2.4700000000000002</v>
      </c>
      <c r="BB210" s="464">
        <f t="shared" si="227"/>
        <v>0</v>
      </c>
    </row>
    <row r="211" spans="1:54" ht="14.1" customHeight="1" x14ac:dyDescent="0.2">
      <c r="A211" s="67">
        <v>44</v>
      </c>
      <c r="B211" s="64">
        <v>2486</v>
      </c>
      <c r="C211" s="65">
        <v>600079970</v>
      </c>
      <c r="D211" s="64">
        <v>46744908</v>
      </c>
      <c r="E211" s="66" t="s">
        <v>642</v>
      </c>
      <c r="F211" s="67">
        <v>3143</v>
      </c>
      <c r="G211" s="78" t="s">
        <v>615</v>
      </c>
      <c r="H211" s="68" t="s">
        <v>277</v>
      </c>
      <c r="I211" s="463">
        <v>52776</v>
      </c>
      <c r="J211" s="646">
        <v>37709</v>
      </c>
      <c r="K211" s="646">
        <v>0</v>
      </c>
      <c r="L211" s="458">
        <v>12746</v>
      </c>
      <c r="M211" s="458">
        <v>377</v>
      </c>
      <c r="N211" s="646">
        <v>1944</v>
      </c>
      <c r="O211" s="459">
        <v>0.15</v>
      </c>
      <c r="P211" s="460">
        <v>0</v>
      </c>
      <c r="Q211" s="662">
        <v>0.15</v>
      </c>
      <c r="R211" s="731">
        <f t="shared" si="209"/>
        <v>0</v>
      </c>
      <c r="S211" s="690">
        <v>0</v>
      </c>
      <c r="T211" s="690">
        <v>0</v>
      </c>
      <c r="U211" s="690">
        <v>0</v>
      </c>
      <c r="V211" s="690">
        <v>0</v>
      </c>
      <c r="W211" s="690">
        <f t="shared" si="210"/>
        <v>0</v>
      </c>
      <c r="X211" s="690">
        <v>0</v>
      </c>
      <c r="Y211" s="690">
        <v>0</v>
      </c>
      <c r="Z211" s="690">
        <v>0</v>
      </c>
      <c r="AA211" s="690">
        <f t="shared" si="211"/>
        <v>0</v>
      </c>
      <c r="AB211" s="690">
        <f t="shared" si="212"/>
        <v>0</v>
      </c>
      <c r="AC211" s="714">
        <f t="shared" si="213"/>
        <v>0</v>
      </c>
      <c r="AD211" s="714">
        <f t="shared" si="214"/>
        <v>0</v>
      </c>
      <c r="AE211" s="690">
        <v>0</v>
      </c>
      <c r="AF211" s="690">
        <v>0</v>
      </c>
      <c r="AG211" s="690">
        <f t="shared" si="215"/>
        <v>0</v>
      </c>
      <c r="AH211" s="690">
        <f t="shared" si="216"/>
        <v>0</v>
      </c>
      <c r="AI211" s="716">
        <v>0</v>
      </c>
      <c r="AJ211" s="713">
        <v>0</v>
      </c>
      <c r="AK211" s="713">
        <v>0</v>
      </c>
      <c r="AL211" s="713">
        <v>0</v>
      </c>
      <c r="AM211" s="713">
        <v>0</v>
      </c>
      <c r="AN211" s="713">
        <v>0</v>
      </c>
      <c r="AO211" s="713">
        <v>0</v>
      </c>
      <c r="AP211" s="713">
        <v>0</v>
      </c>
      <c r="AQ211" s="713">
        <f t="shared" si="217"/>
        <v>0</v>
      </c>
      <c r="AR211" s="713">
        <f t="shared" si="218"/>
        <v>0</v>
      </c>
      <c r="AS211" s="756">
        <f t="shared" si="219"/>
        <v>0</v>
      </c>
      <c r="AT211" s="471">
        <f t="shared" si="221"/>
        <v>52776</v>
      </c>
      <c r="AU211" s="461">
        <f t="shared" si="222"/>
        <v>37709</v>
      </c>
      <c r="AV211" s="461">
        <f t="shared" si="223"/>
        <v>0</v>
      </c>
      <c r="AW211" s="461">
        <f t="shared" si="224"/>
        <v>12746</v>
      </c>
      <c r="AX211" s="461">
        <f t="shared" si="224"/>
        <v>377</v>
      </c>
      <c r="AY211" s="461">
        <f t="shared" si="225"/>
        <v>1944</v>
      </c>
      <c r="AZ211" s="462">
        <f t="shared" si="226"/>
        <v>0.15</v>
      </c>
      <c r="BA211" s="462">
        <f t="shared" si="227"/>
        <v>0</v>
      </c>
      <c r="BB211" s="464">
        <f t="shared" si="227"/>
        <v>0.15</v>
      </c>
    </row>
    <row r="212" spans="1:54" ht="14.1" customHeight="1" x14ac:dyDescent="0.2">
      <c r="A212" s="67">
        <v>44</v>
      </c>
      <c r="B212" s="64">
        <v>2486</v>
      </c>
      <c r="C212" s="65">
        <v>600079970</v>
      </c>
      <c r="D212" s="64">
        <v>46744908</v>
      </c>
      <c r="E212" s="66" t="s">
        <v>642</v>
      </c>
      <c r="F212" s="67">
        <v>3233</v>
      </c>
      <c r="G212" s="66" t="s">
        <v>313</v>
      </c>
      <c r="H212" s="68" t="s">
        <v>277</v>
      </c>
      <c r="I212" s="463">
        <v>907860</v>
      </c>
      <c r="J212" s="458">
        <v>573190</v>
      </c>
      <c r="K212" s="458">
        <v>100000</v>
      </c>
      <c r="L212" s="458">
        <v>227538</v>
      </c>
      <c r="M212" s="458">
        <v>5732</v>
      </c>
      <c r="N212" s="458">
        <v>1400</v>
      </c>
      <c r="O212" s="459">
        <v>1.2799999999999998</v>
      </c>
      <c r="P212" s="460">
        <v>0.85999999999999988</v>
      </c>
      <c r="Q212" s="624">
        <v>0.41999999999999993</v>
      </c>
      <c r="R212" s="731">
        <f t="shared" si="209"/>
        <v>0</v>
      </c>
      <c r="S212" s="690">
        <v>0</v>
      </c>
      <c r="T212" s="690">
        <v>0</v>
      </c>
      <c r="U212" s="690">
        <v>0</v>
      </c>
      <c r="V212" s="690">
        <v>0</v>
      </c>
      <c r="W212" s="690">
        <f t="shared" si="210"/>
        <v>0</v>
      </c>
      <c r="X212" s="690">
        <v>0</v>
      </c>
      <c r="Y212" s="690">
        <v>0</v>
      </c>
      <c r="Z212" s="690">
        <v>0</v>
      </c>
      <c r="AA212" s="690">
        <f t="shared" si="211"/>
        <v>0</v>
      </c>
      <c r="AB212" s="690">
        <f t="shared" si="212"/>
        <v>0</v>
      </c>
      <c r="AC212" s="714">
        <f t="shared" si="213"/>
        <v>0</v>
      </c>
      <c r="AD212" s="714">
        <f t="shared" si="214"/>
        <v>0</v>
      </c>
      <c r="AE212" s="690">
        <v>0</v>
      </c>
      <c r="AF212" s="690">
        <v>0</v>
      </c>
      <c r="AG212" s="690">
        <f t="shared" si="215"/>
        <v>0</v>
      </c>
      <c r="AH212" s="690">
        <f t="shared" si="216"/>
        <v>0</v>
      </c>
      <c r="AI212" s="716">
        <v>0</v>
      </c>
      <c r="AJ212" s="713">
        <v>0</v>
      </c>
      <c r="AK212" s="713">
        <v>0</v>
      </c>
      <c r="AL212" s="713">
        <v>0</v>
      </c>
      <c r="AM212" s="713">
        <v>0</v>
      </c>
      <c r="AN212" s="713">
        <v>0</v>
      </c>
      <c r="AO212" s="713">
        <v>0</v>
      </c>
      <c r="AP212" s="713">
        <v>0</v>
      </c>
      <c r="AQ212" s="713">
        <f t="shared" si="217"/>
        <v>0</v>
      </c>
      <c r="AR212" s="713">
        <f t="shared" si="218"/>
        <v>0</v>
      </c>
      <c r="AS212" s="756">
        <f t="shared" si="219"/>
        <v>0</v>
      </c>
      <c r="AT212" s="471">
        <f t="shared" si="221"/>
        <v>907860</v>
      </c>
      <c r="AU212" s="461">
        <f t="shared" si="222"/>
        <v>573190</v>
      </c>
      <c r="AV212" s="461">
        <f t="shared" si="223"/>
        <v>100000</v>
      </c>
      <c r="AW212" s="461">
        <f t="shared" si="224"/>
        <v>227538</v>
      </c>
      <c r="AX212" s="461">
        <f t="shared" si="224"/>
        <v>5732</v>
      </c>
      <c r="AY212" s="461">
        <f t="shared" si="225"/>
        <v>1400</v>
      </c>
      <c r="AZ212" s="462">
        <f t="shared" si="226"/>
        <v>1.2799999999999998</v>
      </c>
      <c r="BA212" s="462">
        <f t="shared" si="227"/>
        <v>0.85999999999999988</v>
      </c>
      <c r="BB212" s="464">
        <f t="shared" si="227"/>
        <v>0.41999999999999993</v>
      </c>
    </row>
    <row r="213" spans="1:54" ht="14.1" customHeight="1" x14ac:dyDescent="0.2">
      <c r="A213" s="73">
        <v>44</v>
      </c>
      <c r="B213" s="70">
        <v>2486</v>
      </c>
      <c r="C213" s="71">
        <v>600079970</v>
      </c>
      <c r="D213" s="70">
        <v>46744908</v>
      </c>
      <c r="E213" s="72" t="s">
        <v>643</v>
      </c>
      <c r="F213" s="73"/>
      <c r="G213" s="72"/>
      <c r="H213" s="74"/>
      <c r="I213" s="647">
        <v>25619538</v>
      </c>
      <c r="J213" s="75">
        <v>18435490</v>
      </c>
      <c r="K213" s="75">
        <v>290000</v>
      </c>
      <c r="L213" s="75">
        <v>6329216</v>
      </c>
      <c r="M213" s="75">
        <v>184354</v>
      </c>
      <c r="N213" s="75">
        <v>380478</v>
      </c>
      <c r="O213" s="76">
        <v>33.972999999999999</v>
      </c>
      <c r="P213" s="76">
        <v>26.462999999999997</v>
      </c>
      <c r="Q213" s="77">
        <v>7.5100000000000016</v>
      </c>
      <c r="R213" s="664">
        <f t="shared" ref="R213:BB213" si="228">SUM(R207:R212)</f>
        <v>-5000</v>
      </c>
      <c r="S213" s="664">
        <f t="shared" si="228"/>
        <v>70572</v>
      </c>
      <c r="T213" s="664">
        <f t="shared" si="228"/>
        <v>-233892</v>
      </c>
      <c r="U213" s="664">
        <f t="shared" si="228"/>
        <v>16094</v>
      </c>
      <c r="V213" s="664">
        <f t="shared" si="228"/>
        <v>0</v>
      </c>
      <c r="W213" s="664">
        <f t="shared" si="228"/>
        <v>-152226</v>
      </c>
      <c r="X213" s="664">
        <f t="shared" si="228"/>
        <v>5000</v>
      </c>
      <c r="Y213" s="664">
        <f t="shared" si="228"/>
        <v>0</v>
      </c>
      <c r="Z213" s="664">
        <f t="shared" si="228"/>
        <v>163758</v>
      </c>
      <c r="AA213" s="664">
        <f t="shared" si="228"/>
        <v>168758</v>
      </c>
      <c r="AB213" s="664">
        <f t="shared" si="228"/>
        <v>16532</v>
      </c>
      <c r="AC213" s="664">
        <f t="shared" si="228"/>
        <v>-49763</v>
      </c>
      <c r="AD213" s="664">
        <f t="shared" si="228"/>
        <v>-1522</v>
      </c>
      <c r="AE213" s="664">
        <f t="shared" si="228"/>
        <v>0</v>
      </c>
      <c r="AF213" s="664">
        <f t="shared" si="228"/>
        <v>0</v>
      </c>
      <c r="AG213" s="664">
        <f t="shared" si="228"/>
        <v>0</v>
      </c>
      <c r="AH213" s="664">
        <f t="shared" si="228"/>
        <v>-34753</v>
      </c>
      <c r="AI213" s="732">
        <f t="shared" si="228"/>
        <v>-0.05</v>
      </c>
      <c r="AJ213" s="732">
        <f t="shared" si="228"/>
        <v>0</v>
      </c>
      <c r="AK213" s="732">
        <f t="shared" si="228"/>
        <v>0.2</v>
      </c>
      <c r="AL213" s="732">
        <f t="shared" si="228"/>
        <v>-0.5</v>
      </c>
      <c r="AM213" s="732">
        <f t="shared" si="228"/>
        <v>0</v>
      </c>
      <c r="AN213" s="732">
        <f t="shared" si="228"/>
        <v>0.02</v>
      </c>
      <c r="AO213" s="732">
        <f t="shared" si="228"/>
        <v>0</v>
      </c>
      <c r="AP213" s="732">
        <f t="shared" si="228"/>
        <v>0</v>
      </c>
      <c r="AQ213" s="732">
        <f t="shared" si="228"/>
        <v>-0.32999999999999996</v>
      </c>
      <c r="AR213" s="732">
        <f t="shared" si="228"/>
        <v>0</v>
      </c>
      <c r="AS213" s="759">
        <f t="shared" si="228"/>
        <v>-0.32999999999999996</v>
      </c>
      <c r="AT213" s="647">
        <f t="shared" si="228"/>
        <v>25584785</v>
      </c>
      <c r="AU213" s="75">
        <f t="shared" si="228"/>
        <v>18283264</v>
      </c>
      <c r="AV213" s="75">
        <f t="shared" si="228"/>
        <v>458758</v>
      </c>
      <c r="AW213" s="75">
        <f t="shared" si="228"/>
        <v>6279453</v>
      </c>
      <c r="AX213" s="75">
        <f t="shared" si="228"/>
        <v>182832</v>
      </c>
      <c r="AY213" s="75">
        <f t="shared" si="228"/>
        <v>380478</v>
      </c>
      <c r="AZ213" s="76">
        <f t="shared" si="228"/>
        <v>33.643000000000001</v>
      </c>
      <c r="BA213" s="76">
        <f t="shared" si="228"/>
        <v>26.132999999999999</v>
      </c>
      <c r="BB213" s="77">
        <f t="shared" si="228"/>
        <v>7.5100000000000016</v>
      </c>
    </row>
    <row r="214" spans="1:54" ht="14.1" customHeight="1" x14ac:dyDescent="0.2">
      <c r="A214" s="67">
        <v>45</v>
      </c>
      <c r="B214" s="64">
        <v>2487</v>
      </c>
      <c r="C214" s="65">
        <v>600079996</v>
      </c>
      <c r="D214" s="64">
        <v>68974639</v>
      </c>
      <c r="E214" s="66" t="s">
        <v>644</v>
      </c>
      <c r="F214" s="67">
        <v>3113</v>
      </c>
      <c r="G214" s="66" t="s">
        <v>309</v>
      </c>
      <c r="H214" s="68" t="s">
        <v>276</v>
      </c>
      <c r="I214" s="463">
        <v>27104395</v>
      </c>
      <c r="J214" s="16">
        <v>19642259</v>
      </c>
      <c r="K214" s="16">
        <v>80000</v>
      </c>
      <c r="L214" s="458">
        <v>6666124</v>
      </c>
      <c r="M214" s="458">
        <v>196422</v>
      </c>
      <c r="N214" s="16">
        <v>519590</v>
      </c>
      <c r="O214" s="13">
        <v>33.219900000000003</v>
      </c>
      <c r="P214" s="13">
        <v>26.9499</v>
      </c>
      <c r="Q214" s="17">
        <v>6.2700000000000005</v>
      </c>
      <c r="R214" s="731">
        <f t="shared" si="209"/>
        <v>0</v>
      </c>
      <c r="S214" s="690">
        <v>0</v>
      </c>
      <c r="T214" s="690">
        <v>184345</v>
      </c>
      <c r="U214" s="690">
        <v>86660</v>
      </c>
      <c r="V214" s="690">
        <v>0</v>
      </c>
      <c r="W214" s="690">
        <f t="shared" si="210"/>
        <v>271005</v>
      </c>
      <c r="X214" s="690">
        <v>0</v>
      </c>
      <c r="Y214" s="690">
        <v>0</v>
      </c>
      <c r="Z214" s="690">
        <v>0</v>
      </c>
      <c r="AA214" s="690">
        <f t="shared" si="211"/>
        <v>0</v>
      </c>
      <c r="AB214" s="690">
        <f t="shared" si="212"/>
        <v>271005</v>
      </c>
      <c r="AC214" s="714">
        <f t="shared" si="213"/>
        <v>91600</v>
      </c>
      <c r="AD214" s="714">
        <f t="shared" si="214"/>
        <v>2710</v>
      </c>
      <c r="AE214" s="690">
        <v>0</v>
      </c>
      <c r="AF214" s="690">
        <v>0</v>
      </c>
      <c r="AG214" s="690">
        <f t="shared" si="215"/>
        <v>0</v>
      </c>
      <c r="AH214" s="690">
        <f t="shared" si="216"/>
        <v>365315</v>
      </c>
      <c r="AI214" s="716">
        <v>0</v>
      </c>
      <c r="AJ214" s="713">
        <v>0</v>
      </c>
      <c r="AK214" s="713">
        <v>0</v>
      </c>
      <c r="AL214" s="713">
        <v>0.4</v>
      </c>
      <c r="AM214" s="713">
        <v>0</v>
      </c>
      <c r="AN214" s="713">
        <v>0.13</v>
      </c>
      <c r="AO214" s="713">
        <v>0</v>
      </c>
      <c r="AP214" s="713">
        <v>0</v>
      </c>
      <c r="AQ214" s="713">
        <f t="shared" si="217"/>
        <v>0.53</v>
      </c>
      <c r="AR214" s="713">
        <f t="shared" si="218"/>
        <v>0</v>
      </c>
      <c r="AS214" s="756">
        <f t="shared" si="219"/>
        <v>0.53</v>
      </c>
      <c r="AT214" s="471">
        <f>I214+AH214</f>
        <v>27469710</v>
      </c>
      <c r="AU214" s="461">
        <f>J214+W214</f>
        <v>19913264</v>
      </c>
      <c r="AV214" s="461">
        <f t="shared" ref="AV214:AV218" si="229">K214+AA214</f>
        <v>80000</v>
      </c>
      <c r="AW214" s="461">
        <f t="shared" ref="AW214:AX218" si="230">L214+AC214</f>
        <v>6757724</v>
      </c>
      <c r="AX214" s="461">
        <f t="shared" si="230"/>
        <v>199132</v>
      </c>
      <c r="AY214" s="461">
        <f>N214+AG214</f>
        <v>519590</v>
      </c>
      <c r="AZ214" s="462">
        <f>O214+AS214</f>
        <v>33.749900000000004</v>
      </c>
      <c r="BA214" s="462">
        <f t="shared" ref="BA214:BB218" si="231">P214+AQ214</f>
        <v>27.479900000000001</v>
      </c>
      <c r="BB214" s="464">
        <f t="shared" si="231"/>
        <v>6.2700000000000005</v>
      </c>
    </row>
    <row r="215" spans="1:54" ht="14.1" customHeight="1" x14ac:dyDescent="0.2">
      <c r="A215" s="67">
        <v>45</v>
      </c>
      <c r="B215" s="64">
        <v>2487</v>
      </c>
      <c r="C215" s="65">
        <v>600079996</v>
      </c>
      <c r="D215" s="64">
        <v>68974639</v>
      </c>
      <c r="E215" s="66" t="s">
        <v>644</v>
      </c>
      <c r="F215" s="67">
        <v>3113</v>
      </c>
      <c r="G215" s="78" t="s">
        <v>307</v>
      </c>
      <c r="H215" s="68" t="s">
        <v>277</v>
      </c>
      <c r="I215" s="463">
        <v>1826644</v>
      </c>
      <c r="J215" s="458">
        <v>1355077</v>
      </c>
      <c r="K215" s="458">
        <v>0</v>
      </c>
      <c r="L215" s="458">
        <v>458016</v>
      </c>
      <c r="M215" s="458">
        <v>13551</v>
      </c>
      <c r="N215" s="458">
        <v>0</v>
      </c>
      <c r="O215" s="459">
        <v>3.88</v>
      </c>
      <c r="P215" s="460">
        <v>3.88</v>
      </c>
      <c r="Q215" s="624">
        <v>0</v>
      </c>
      <c r="R215" s="731">
        <f t="shared" si="209"/>
        <v>0</v>
      </c>
      <c r="S215" s="690">
        <v>-21159</v>
      </c>
      <c r="T215" s="690">
        <v>0</v>
      </c>
      <c r="U215" s="690">
        <v>0</v>
      </c>
      <c r="V215" s="690">
        <v>0</v>
      </c>
      <c r="W215" s="690">
        <f t="shared" si="210"/>
        <v>-21159</v>
      </c>
      <c r="X215" s="690">
        <v>0</v>
      </c>
      <c r="Y215" s="690">
        <v>0</v>
      </c>
      <c r="Z215" s="690">
        <v>0</v>
      </c>
      <c r="AA215" s="690">
        <f t="shared" si="211"/>
        <v>0</v>
      </c>
      <c r="AB215" s="690">
        <f t="shared" si="212"/>
        <v>-21159</v>
      </c>
      <c r="AC215" s="714">
        <f t="shared" si="213"/>
        <v>-7152</v>
      </c>
      <c r="AD215" s="714">
        <f t="shared" si="214"/>
        <v>-212</v>
      </c>
      <c r="AE215" s="690">
        <v>0</v>
      </c>
      <c r="AF215" s="690">
        <v>0</v>
      </c>
      <c r="AG215" s="690">
        <f t="shared" si="215"/>
        <v>0</v>
      </c>
      <c r="AH215" s="690">
        <f t="shared" si="216"/>
        <v>-28523</v>
      </c>
      <c r="AI215" s="716">
        <v>0</v>
      </c>
      <c r="AJ215" s="713">
        <v>0</v>
      </c>
      <c r="AK215" s="713">
        <v>-0.06</v>
      </c>
      <c r="AL215" s="713">
        <v>0</v>
      </c>
      <c r="AM215" s="713">
        <v>0</v>
      </c>
      <c r="AN215" s="713">
        <v>0</v>
      </c>
      <c r="AO215" s="713">
        <v>0</v>
      </c>
      <c r="AP215" s="713">
        <v>0</v>
      </c>
      <c r="AQ215" s="713">
        <f t="shared" si="217"/>
        <v>-0.06</v>
      </c>
      <c r="AR215" s="713">
        <f t="shared" si="218"/>
        <v>0</v>
      </c>
      <c r="AS215" s="756">
        <f t="shared" si="219"/>
        <v>-0.06</v>
      </c>
      <c r="AT215" s="471">
        <f>I215+AH215</f>
        <v>1798121</v>
      </c>
      <c r="AU215" s="461">
        <f>J215+W215</f>
        <v>1333918</v>
      </c>
      <c r="AV215" s="461">
        <f t="shared" si="229"/>
        <v>0</v>
      </c>
      <c r="AW215" s="461">
        <f t="shared" si="230"/>
        <v>450864</v>
      </c>
      <c r="AX215" s="461">
        <f t="shared" si="230"/>
        <v>13339</v>
      </c>
      <c r="AY215" s="461">
        <f>N215+AG215</f>
        <v>0</v>
      </c>
      <c r="AZ215" s="462">
        <f>O215+AS215</f>
        <v>3.82</v>
      </c>
      <c r="BA215" s="462">
        <f t="shared" si="231"/>
        <v>3.82</v>
      </c>
      <c r="BB215" s="464">
        <f t="shared" si="231"/>
        <v>0</v>
      </c>
    </row>
    <row r="216" spans="1:54" ht="14.1" customHeight="1" x14ac:dyDescent="0.2">
      <c r="A216" s="67">
        <v>45</v>
      </c>
      <c r="B216" s="64">
        <v>2487</v>
      </c>
      <c r="C216" s="65">
        <v>600079996</v>
      </c>
      <c r="D216" s="64">
        <v>68974639</v>
      </c>
      <c r="E216" s="66" t="s">
        <v>644</v>
      </c>
      <c r="F216" s="67">
        <v>3141</v>
      </c>
      <c r="G216" s="66" t="s">
        <v>310</v>
      </c>
      <c r="H216" s="68" t="s">
        <v>277</v>
      </c>
      <c r="I216" s="463">
        <v>3247370</v>
      </c>
      <c r="J216" s="668">
        <v>2367651</v>
      </c>
      <c r="K216" s="668">
        <v>20000</v>
      </c>
      <c r="L216" s="458">
        <v>807026</v>
      </c>
      <c r="M216" s="458">
        <v>23677</v>
      </c>
      <c r="N216" s="668">
        <v>29016</v>
      </c>
      <c r="O216" s="459">
        <v>7.67</v>
      </c>
      <c r="P216" s="460">
        <v>0</v>
      </c>
      <c r="Q216" s="624">
        <v>7.67</v>
      </c>
      <c r="R216" s="731">
        <f t="shared" si="209"/>
        <v>0</v>
      </c>
      <c r="S216" s="690">
        <v>0</v>
      </c>
      <c r="T216" s="690">
        <v>0</v>
      </c>
      <c r="U216" s="690">
        <v>0</v>
      </c>
      <c r="V216" s="690">
        <v>0</v>
      </c>
      <c r="W216" s="690">
        <f t="shared" si="210"/>
        <v>0</v>
      </c>
      <c r="X216" s="690">
        <v>0</v>
      </c>
      <c r="Y216" s="690">
        <v>0</v>
      </c>
      <c r="Z216" s="690">
        <v>0</v>
      </c>
      <c r="AA216" s="690">
        <f t="shared" si="211"/>
        <v>0</v>
      </c>
      <c r="AB216" s="690">
        <f t="shared" si="212"/>
        <v>0</v>
      </c>
      <c r="AC216" s="714">
        <f t="shared" si="213"/>
        <v>0</v>
      </c>
      <c r="AD216" s="714">
        <f t="shared" si="214"/>
        <v>0</v>
      </c>
      <c r="AE216" s="690">
        <v>0</v>
      </c>
      <c r="AF216" s="690">
        <v>0</v>
      </c>
      <c r="AG216" s="690">
        <f t="shared" si="215"/>
        <v>0</v>
      </c>
      <c r="AH216" s="690">
        <f t="shared" si="216"/>
        <v>0</v>
      </c>
      <c r="AI216" s="716">
        <v>0</v>
      </c>
      <c r="AJ216" s="713">
        <v>0</v>
      </c>
      <c r="AK216" s="713">
        <v>0</v>
      </c>
      <c r="AL216" s="713">
        <v>0</v>
      </c>
      <c r="AM216" s="713">
        <v>0</v>
      </c>
      <c r="AN216" s="713">
        <v>0</v>
      </c>
      <c r="AO216" s="713">
        <v>0</v>
      </c>
      <c r="AP216" s="713">
        <v>0</v>
      </c>
      <c r="AQ216" s="713">
        <f t="shared" si="217"/>
        <v>0</v>
      </c>
      <c r="AR216" s="713">
        <f t="shared" si="218"/>
        <v>0</v>
      </c>
      <c r="AS216" s="756">
        <f t="shared" si="219"/>
        <v>0</v>
      </c>
      <c r="AT216" s="471">
        <f>I216+AH216</f>
        <v>3247370</v>
      </c>
      <c r="AU216" s="461">
        <f>J216+W216</f>
        <v>2367651</v>
      </c>
      <c r="AV216" s="461">
        <f t="shared" si="229"/>
        <v>20000</v>
      </c>
      <c r="AW216" s="461">
        <f t="shared" si="230"/>
        <v>807026</v>
      </c>
      <c r="AX216" s="461">
        <f t="shared" si="230"/>
        <v>23677</v>
      </c>
      <c r="AY216" s="461">
        <f>N216+AG216</f>
        <v>29016</v>
      </c>
      <c r="AZ216" s="462">
        <f>O216+AS216</f>
        <v>7.67</v>
      </c>
      <c r="BA216" s="462">
        <f t="shared" si="231"/>
        <v>0</v>
      </c>
      <c r="BB216" s="464">
        <f t="shared" si="231"/>
        <v>7.67</v>
      </c>
    </row>
    <row r="217" spans="1:54" ht="14.1" customHeight="1" x14ac:dyDescent="0.2">
      <c r="A217" s="67">
        <v>45</v>
      </c>
      <c r="B217" s="64">
        <v>2487</v>
      </c>
      <c r="C217" s="65">
        <v>600079996</v>
      </c>
      <c r="D217" s="64">
        <v>68974639</v>
      </c>
      <c r="E217" s="66" t="s">
        <v>644</v>
      </c>
      <c r="F217" s="67">
        <v>3143</v>
      </c>
      <c r="G217" s="78" t="s">
        <v>614</v>
      </c>
      <c r="H217" s="68" t="s">
        <v>276</v>
      </c>
      <c r="I217" s="463">
        <v>2252334</v>
      </c>
      <c r="J217" s="16">
        <v>1670871</v>
      </c>
      <c r="K217" s="16">
        <v>0</v>
      </c>
      <c r="L217" s="458">
        <v>564754</v>
      </c>
      <c r="M217" s="458">
        <v>16709</v>
      </c>
      <c r="N217" s="16">
        <v>0</v>
      </c>
      <c r="O217" s="459">
        <v>3.5</v>
      </c>
      <c r="P217" s="13">
        <v>3.5</v>
      </c>
      <c r="Q217" s="17">
        <v>0</v>
      </c>
      <c r="R217" s="731">
        <f t="shared" si="209"/>
        <v>0</v>
      </c>
      <c r="S217" s="690">
        <v>0</v>
      </c>
      <c r="T217" s="690">
        <v>0</v>
      </c>
      <c r="U217" s="690">
        <v>0</v>
      </c>
      <c r="V217" s="690">
        <v>0</v>
      </c>
      <c r="W217" s="690">
        <f t="shared" si="210"/>
        <v>0</v>
      </c>
      <c r="X217" s="690">
        <v>0</v>
      </c>
      <c r="Y217" s="690">
        <v>0</v>
      </c>
      <c r="Z217" s="690">
        <v>0</v>
      </c>
      <c r="AA217" s="690">
        <f t="shared" si="211"/>
        <v>0</v>
      </c>
      <c r="AB217" s="690">
        <f t="shared" si="212"/>
        <v>0</v>
      </c>
      <c r="AC217" s="714">
        <f t="shared" si="213"/>
        <v>0</v>
      </c>
      <c r="AD217" s="714">
        <f t="shared" si="214"/>
        <v>0</v>
      </c>
      <c r="AE217" s="690">
        <v>0</v>
      </c>
      <c r="AF217" s="690">
        <v>0</v>
      </c>
      <c r="AG217" s="690">
        <f t="shared" si="215"/>
        <v>0</v>
      </c>
      <c r="AH217" s="690">
        <f t="shared" si="216"/>
        <v>0</v>
      </c>
      <c r="AI217" s="716">
        <v>0</v>
      </c>
      <c r="AJ217" s="713">
        <v>0</v>
      </c>
      <c r="AK217" s="713">
        <v>0</v>
      </c>
      <c r="AL217" s="713">
        <v>0</v>
      </c>
      <c r="AM217" s="713">
        <v>0</v>
      </c>
      <c r="AN217" s="713">
        <v>0</v>
      </c>
      <c r="AO217" s="713">
        <v>0</v>
      </c>
      <c r="AP217" s="713">
        <v>0</v>
      </c>
      <c r="AQ217" s="713">
        <f t="shared" si="217"/>
        <v>0</v>
      </c>
      <c r="AR217" s="713">
        <f t="shared" si="218"/>
        <v>0</v>
      </c>
      <c r="AS217" s="756">
        <f t="shared" si="219"/>
        <v>0</v>
      </c>
      <c r="AT217" s="471">
        <f>I217+AH217</f>
        <v>2252334</v>
      </c>
      <c r="AU217" s="461">
        <f>J217+W217</f>
        <v>1670871</v>
      </c>
      <c r="AV217" s="461">
        <f t="shared" si="229"/>
        <v>0</v>
      </c>
      <c r="AW217" s="461">
        <f t="shared" si="230"/>
        <v>564754</v>
      </c>
      <c r="AX217" s="461">
        <f t="shared" si="230"/>
        <v>16709</v>
      </c>
      <c r="AY217" s="461">
        <f>N217+AG217</f>
        <v>0</v>
      </c>
      <c r="AZ217" s="462">
        <f>O217+AS217</f>
        <v>3.5</v>
      </c>
      <c r="BA217" s="462">
        <f t="shared" si="231"/>
        <v>3.5</v>
      </c>
      <c r="BB217" s="464">
        <f t="shared" si="231"/>
        <v>0</v>
      </c>
    </row>
    <row r="218" spans="1:54" ht="14.1" customHeight="1" x14ac:dyDescent="0.2">
      <c r="A218" s="67">
        <v>45</v>
      </c>
      <c r="B218" s="64">
        <v>2487</v>
      </c>
      <c r="C218" s="65">
        <v>600079996</v>
      </c>
      <c r="D218" s="64">
        <v>68974639</v>
      </c>
      <c r="E218" s="66" t="s">
        <v>644</v>
      </c>
      <c r="F218" s="67">
        <v>3143</v>
      </c>
      <c r="G218" s="78" t="s">
        <v>615</v>
      </c>
      <c r="H218" s="68" t="s">
        <v>277</v>
      </c>
      <c r="I218" s="463">
        <v>80630</v>
      </c>
      <c r="J218" s="646">
        <v>57611</v>
      </c>
      <c r="K218" s="646">
        <v>0</v>
      </c>
      <c r="L218" s="458">
        <v>19473</v>
      </c>
      <c r="M218" s="458">
        <v>576</v>
      </c>
      <c r="N218" s="646">
        <v>2970</v>
      </c>
      <c r="O218" s="459">
        <v>0.23</v>
      </c>
      <c r="P218" s="460">
        <v>0</v>
      </c>
      <c r="Q218" s="662">
        <v>0.23</v>
      </c>
      <c r="R218" s="731">
        <f t="shared" si="209"/>
        <v>0</v>
      </c>
      <c r="S218" s="690">
        <v>0</v>
      </c>
      <c r="T218" s="690">
        <v>0</v>
      </c>
      <c r="U218" s="690">
        <v>0</v>
      </c>
      <c r="V218" s="690">
        <v>0</v>
      </c>
      <c r="W218" s="690">
        <f t="shared" si="210"/>
        <v>0</v>
      </c>
      <c r="X218" s="690">
        <v>0</v>
      </c>
      <c r="Y218" s="690">
        <v>0</v>
      </c>
      <c r="Z218" s="690">
        <v>0</v>
      </c>
      <c r="AA218" s="690">
        <f t="shared" si="211"/>
        <v>0</v>
      </c>
      <c r="AB218" s="690">
        <f t="shared" si="212"/>
        <v>0</v>
      </c>
      <c r="AC218" s="714">
        <f t="shared" si="213"/>
        <v>0</v>
      </c>
      <c r="AD218" s="714">
        <f t="shared" si="214"/>
        <v>0</v>
      </c>
      <c r="AE218" s="690">
        <v>0</v>
      </c>
      <c r="AF218" s="690">
        <v>0</v>
      </c>
      <c r="AG218" s="690">
        <f t="shared" si="215"/>
        <v>0</v>
      </c>
      <c r="AH218" s="690">
        <f t="shared" si="216"/>
        <v>0</v>
      </c>
      <c r="AI218" s="716">
        <v>0</v>
      </c>
      <c r="AJ218" s="713">
        <v>0</v>
      </c>
      <c r="AK218" s="713">
        <v>0</v>
      </c>
      <c r="AL218" s="713">
        <v>0</v>
      </c>
      <c r="AM218" s="713">
        <v>0</v>
      </c>
      <c r="AN218" s="713">
        <v>0</v>
      </c>
      <c r="AO218" s="713">
        <v>0</v>
      </c>
      <c r="AP218" s="713">
        <v>0</v>
      </c>
      <c r="AQ218" s="713">
        <f t="shared" si="217"/>
        <v>0</v>
      </c>
      <c r="AR218" s="713">
        <f t="shared" si="218"/>
        <v>0</v>
      </c>
      <c r="AS218" s="756">
        <f t="shared" si="219"/>
        <v>0</v>
      </c>
      <c r="AT218" s="471">
        <f>I218+AH218</f>
        <v>80630</v>
      </c>
      <c r="AU218" s="461">
        <f>J218+W218</f>
        <v>57611</v>
      </c>
      <c r="AV218" s="461">
        <f t="shared" si="229"/>
        <v>0</v>
      </c>
      <c r="AW218" s="461">
        <f t="shared" si="230"/>
        <v>19473</v>
      </c>
      <c r="AX218" s="461">
        <f t="shared" si="230"/>
        <v>576</v>
      </c>
      <c r="AY218" s="461">
        <f>N218+AG218</f>
        <v>2970</v>
      </c>
      <c r="AZ218" s="462">
        <f>O218+AS218</f>
        <v>0.23</v>
      </c>
      <c r="BA218" s="462">
        <f t="shared" si="231"/>
        <v>0</v>
      </c>
      <c r="BB218" s="464">
        <f t="shared" si="231"/>
        <v>0.23</v>
      </c>
    </row>
    <row r="219" spans="1:54" ht="14.1" customHeight="1" x14ac:dyDescent="0.2">
      <c r="A219" s="73">
        <v>45</v>
      </c>
      <c r="B219" s="70">
        <v>2487</v>
      </c>
      <c r="C219" s="71">
        <v>600079996</v>
      </c>
      <c r="D219" s="70">
        <v>68974639</v>
      </c>
      <c r="E219" s="72" t="s">
        <v>645</v>
      </c>
      <c r="F219" s="73"/>
      <c r="G219" s="72"/>
      <c r="H219" s="74"/>
      <c r="I219" s="647">
        <v>34511373</v>
      </c>
      <c r="J219" s="75">
        <v>25093469</v>
      </c>
      <c r="K219" s="75">
        <v>100000</v>
      </c>
      <c r="L219" s="75">
        <v>8515393</v>
      </c>
      <c r="M219" s="75">
        <v>250935</v>
      </c>
      <c r="N219" s="75">
        <v>551576</v>
      </c>
      <c r="O219" s="76">
        <v>48.499900000000004</v>
      </c>
      <c r="P219" s="76">
        <v>34.329899999999995</v>
      </c>
      <c r="Q219" s="77">
        <v>14.170000000000002</v>
      </c>
      <c r="R219" s="664">
        <f t="shared" ref="R219:BB219" si="232">SUM(R214:R218)</f>
        <v>0</v>
      </c>
      <c r="S219" s="664">
        <f t="shared" si="232"/>
        <v>-21159</v>
      </c>
      <c r="T219" s="664">
        <f t="shared" si="232"/>
        <v>184345</v>
      </c>
      <c r="U219" s="664">
        <f t="shared" si="232"/>
        <v>86660</v>
      </c>
      <c r="V219" s="664">
        <f t="shared" si="232"/>
        <v>0</v>
      </c>
      <c r="W219" s="664">
        <f t="shared" si="232"/>
        <v>249846</v>
      </c>
      <c r="X219" s="664">
        <f t="shared" si="232"/>
        <v>0</v>
      </c>
      <c r="Y219" s="664">
        <f t="shared" si="232"/>
        <v>0</v>
      </c>
      <c r="Z219" s="664">
        <f t="shared" si="232"/>
        <v>0</v>
      </c>
      <c r="AA219" s="664">
        <f t="shared" si="232"/>
        <v>0</v>
      </c>
      <c r="AB219" s="664">
        <f t="shared" si="232"/>
        <v>249846</v>
      </c>
      <c r="AC219" s="664">
        <f t="shared" si="232"/>
        <v>84448</v>
      </c>
      <c r="AD219" s="664">
        <f t="shared" si="232"/>
        <v>2498</v>
      </c>
      <c r="AE219" s="664">
        <f t="shared" si="232"/>
        <v>0</v>
      </c>
      <c r="AF219" s="664">
        <f t="shared" si="232"/>
        <v>0</v>
      </c>
      <c r="AG219" s="664">
        <f t="shared" si="232"/>
        <v>0</v>
      </c>
      <c r="AH219" s="664">
        <f t="shared" si="232"/>
        <v>336792</v>
      </c>
      <c r="AI219" s="732">
        <f t="shared" si="232"/>
        <v>0</v>
      </c>
      <c r="AJ219" s="732">
        <f t="shared" si="232"/>
        <v>0</v>
      </c>
      <c r="AK219" s="732">
        <f t="shared" si="232"/>
        <v>-0.06</v>
      </c>
      <c r="AL219" s="732">
        <f t="shared" si="232"/>
        <v>0.4</v>
      </c>
      <c r="AM219" s="732">
        <f t="shared" si="232"/>
        <v>0</v>
      </c>
      <c r="AN219" s="732">
        <f t="shared" si="232"/>
        <v>0.13</v>
      </c>
      <c r="AO219" s="732">
        <f t="shared" si="232"/>
        <v>0</v>
      </c>
      <c r="AP219" s="732">
        <f t="shared" si="232"/>
        <v>0</v>
      </c>
      <c r="AQ219" s="732">
        <f t="shared" si="232"/>
        <v>0.47000000000000003</v>
      </c>
      <c r="AR219" s="732">
        <f t="shared" si="232"/>
        <v>0</v>
      </c>
      <c r="AS219" s="759">
        <f t="shared" si="232"/>
        <v>0.47000000000000003</v>
      </c>
      <c r="AT219" s="647">
        <f t="shared" si="232"/>
        <v>34848165</v>
      </c>
      <c r="AU219" s="75">
        <f t="shared" si="232"/>
        <v>25343315</v>
      </c>
      <c r="AV219" s="75">
        <f t="shared" si="232"/>
        <v>100000</v>
      </c>
      <c r="AW219" s="75">
        <f t="shared" si="232"/>
        <v>8599841</v>
      </c>
      <c r="AX219" s="75">
        <f t="shared" si="232"/>
        <v>253433</v>
      </c>
      <c r="AY219" s="75">
        <f t="shared" si="232"/>
        <v>551576</v>
      </c>
      <c r="AZ219" s="76">
        <f t="shared" si="232"/>
        <v>48.969900000000003</v>
      </c>
      <c r="BA219" s="76">
        <f t="shared" si="232"/>
        <v>34.799900000000001</v>
      </c>
      <c r="BB219" s="77">
        <f t="shared" si="232"/>
        <v>14.170000000000002</v>
      </c>
    </row>
    <row r="220" spans="1:54" ht="14.1" customHeight="1" x14ac:dyDescent="0.2">
      <c r="A220" s="67">
        <v>46</v>
      </c>
      <c r="B220" s="64">
        <v>2488</v>
      </c>
      <c r="C220" s="65">
        <v>600079902</v>
      </c>
      <c r="D220" s="64">
        <v>70884978</v>
      </c>
      <c r="E220" s="66" t="s">
        <v>646</v>
      </c>
      <c r="F220" s="67">
        <v>3113</v>
      </c>
      <c r="G220" s="66" t="s">
        <v>309</v>
      </c>
      <c r="H220" s="68" t="s">
        <v>276</v>
      </c>
      <c r="I220" s="463">
        <v>23614619</v>
      </c>
      <c r="J220" s="16">
        <v>17153975</v>
      </c>
      <c r="K220" s="16">
        <v>55000</v>
      </c>
      <c r="L220" s="458">
        <v>5816634</v>
      </c>
      <c r="M220" s="458">
        <v>171540</v>
      </c>
      <c r="N220" s="16">
        <v>417470</v>
      </c>
      <c r="O220" s="13">
        <v>28.612000000000002</v>
      </c>
      <c r="P220" s="13">
        <v>22.841999999999999</v>
      </c>
      <c r="Q220" s="17">
        <v>5.7700000000000005</v>
      </c>
      <c r="R220" s="731">
        <f t="shared" si="209"/>
        <v>0</v>
      </c>
      <c r="S220" s="690">
        <v>0</v>
      </c>
      <c r="T220" s="690">
        <v>41518</v>
      </c>
      <c r="U220" s="690">
        <v>61900</v>
      </c>
      <c r="V220" s="690">
        <v>0</v>
      </c>
      <c r="W220" s="690">
        <f t="shared" si="210"/>
        <v>103418</v>
      </c>
      <c r="X220" s="690">
        <v>0</v>
      </c>
      <c r="Y220" s="690">
        <v>0</v>
      </c>
      <c r="Z220" s="690">
        <v>0</v>
      </c>
      <c r="AA220" s="690">
        <f t="shared" si="211"/>
        <v>0</v>
      </c>
      <c r="AB220" s="690">
        <f t="shared" si="212"/>
        <v>103418</v>
      </c>
      <c r="AC220" s="714">
        <f t="shared" si="213"/>
        <v>34955</v>
      </c>
      <c r="AD220" s="714">
        <f t="shared" si="214"/>
        <v>1034</v>
      </c>
      <c r="AE220" s="690">
        <v>0</v>
      </c>
      <c r="AF220" s="690">
        <v>0</v>
      </c>
      <c r="AG220" s="690">
        <f t="shared" si="215"/>
        <v>0</v>
      </c>
      <c r="AH220" s="690">
        <f t="shared" si="216"/>
        <v>139407</v>
      </c>
      <c r="AI220" s="716">
        <v>-0.02</v>
      </c>
      <c r="AJ220" s="713">
        <v>0.03</v>
      </c>
      <c r="AK220" s="713">
        <v>0</v>
      </c>
      <c r="AL220" s="713">
        <v>0.09</v>
      </c>
      <c r="AM220" s="713">
        <v>0</v>
      </c>
      <c r="AN220" s="713">
        <v>0.09</v>
      </c>
      <c r="AO220" s="713">
        <v>0</v>
      </c>
      <c r="AP220" s="713">
        <v>0</v>
      </c>
      <c r="AQ220" s="713">
        <f t="shared" si="217"/>
        <v>0.15999999999999998</v>
      </c>
      <c r="AR220" s="713">
        <f t="shared" si="218"/>
        <v>0.03</v>
      </c>
      <c r="AS220" s="756">
        <f t="shared" si="219"/>
        <v>0.18999999999999997</v>
      </c>
      <c r="AT220" s="471">
        <f>I220+AH220</f>
        <v>23754026</v>
      </c>
      <c r="AU220" s="461">
        <f>J220+W220</f>
        <v>17257393</v>
      </c>
      <c r="AV220" s="461">
        <f t="shared" ref="AV220:AV224" si="233">K220+AA220</f>
        <v>55000</v>
      </c>
      <c r="AW220" s="461">
        <f t="shared" ref="AW220:AX224" si="234">L220+AC220</f>
        <v>5851589</v>
      </c>
      <c r="AX220" s="461">
        <f t="shared" si="234"/>
        <v>172574</v>
      </c>
      <c r="AY220" s="461">
        <f>N220+AG220</f>
        <v>417470</v>
      </c>
      <c r="AZ220" s="462">
        <f>O220+AS220</f>
        <v>28.802000000000003</v>
      </c>
      <c r="BA220" s="462">
        <f t="shared" ref="BA220:BB224" si="235">P220+AQ220</f>
        <v>23.001999999999999</v>
      </c>
      <c r="BB220" s="464">
        <f t="shared" si="235"/>
        <v>5.8000000000000007</v>
      </c>
    </row>
    <row r="221" spans="1:54" ht="14.1" customHeight="1" x14ac:dyDescent="0.2">
      <c r="A221" s="67">
        <v>46</v>
      </c>
      <c r="B221" s="64">
        <v>2488</v>
      </c>
      <c r="C221" s="65">
        <v>600079902</v>
      </c>
      <c r="D221" s="64">
        <v>70884978</v>
      </c>
      <c r="E221" s="66" t="s">
        <v>646</v>
      </c>
      <c r="F221" s="67">
        <v>3113</v>
      </c>
      <c r="G221" s="78" t="s">
        <v>307</v>
      </c>
      <c r="H221" s="68" t="s">
        <v>277</v>
      </c>
      <c r="I221" s="463">
        <v>4605744</v>
      </c>
      <c r="J221" s="458">
        <v>3416353</v>
      </c>
      <c r="K221" s="458">
        <v>0</v>
      </c>
      <c r="L221" s="458">
        <v>1154727</v>
      </c>
      <c r="M221" s="458">
        <v>34164</v>
      </c>
      <c r="N221" s="458">
        <v>500</v>
      </c>
      <c r="O221" s="459">
        <v>9.86</v>
      </c>
      <c r="P221" s="460">
        <v>9.86</v>
      </c>
      <c r="Q221" s="624">
        <v>0</v>
      </c>
      <c r="R221" s="731">
        <f t="shared" si="209"/>
        <v>0</v>
      </c>
      <c r="S221" s="690">
        <v>28870</v>
      </c>
      <c r="T221" s="690">
        <v>0</v>
      </c>
      <c r="U221" s="690">
        <v>0</v>
      </c>
      <c r="V221" s="690">
        <v>0</v>
      </c>
      <c r="W221" s="690">
        <f t="shared" si="210"/>
        <v>28870</v>
      </c>
      <c r="X221" s="690">
        <v>0</v>
      </c>
      <c r="Y221" s="690">
        <v>0</v>
      </c>
      <c r="Z221" s="690">
        <v>0</v>
      </c>
      <c r="AA221" s="690">
        <f t="shared" si="211"/>
        <v>0</v>
      </c>
      <c r="AB221" s="690">
        <f t="shared" si="212"/>
        <v>28870</v>
      </c>
      <c r="AC221" s="714">
        <f t="shared" si="213"/>
        <v>9758</v>
      </c>
      <c r="AD221" s="714">
        <f t="shared" si="214"/>
        <v>289</v>
      </c>
      <c r="AE221" s="690">
        <v>0</v>
      </c>
      <c r="AF221" s="690">
        <v>0</v>
      </c>
      <c r="AG221" s="690">
        <f t="shared" si="215"/>
        <v>0</v>
      </c>
      <c r="AH221" s="690">
        <f t="shared" si="216"/>
        <v>38917</v>
      </c>
      <c r="AI221" s="716">
        <v>0</v>
      </c>
      <c r="AJ221" s="713">
        <v>0</v>
      </c>
      <c r="AK221" s="713">
        <v>0.08</v>
      </c>
      <c r="AL221" s="713">
        <v>0</v>
      </c>
      <c r="AM221" s="713">
        <v>0</v>
      </c>
      <c r="AN221" s="713">
        <v>0</v>
      </c>
      <c r="AO221" s="713">
        <v>0</v>
      </c>
      <c r="AP221" s="713">
        <v>0</v>
      </c>
      <c r="AQ221" s="713">
        <f t="shared" si="217"/>
        <v>0.08</v>
      </c>
      <c r="AR221" s="713">
        <f t="shared" si="218"/>
        <v>0</v>
      </c>
      <c r="AS221" s="756">
        <f t="shared" si="219"/>
        <v>0.08</v>
      </c>
      <c r="AT221" s="471">
        <f>I221+AH221</f>
        <v>4644661</v>
      </c>
      <c r="AU221" s="461">
        <f>J221+W221</f>
        <v>3445223</v>
      </c>
      <c r="AV221" s="461">
        <f t="shared" si="233"/>
        <v>0</v>
      </c>
      <c r="AW221" s="461">
        <f t="shared" si="234"/>
        <v>1164485</v>
      </c>
      <c r="AX221" s="461">
        <f t="shared" si="234"/>
        <v>34453</v>
      </c>
      <c r="AY221" s="461">
        <f>N221+AG221</f>
        <v>500</v>
      </c>
      <c r="AZ221" s="462">
        <f>O221+AS221</f>
        <v>9.94</v>
      </c>
      <c r="BA221" s="462">
        <f t="shared" si="235"/>
        <v>9.94</v>
      </c>
      <c r="BB221" s="464">
        <f t="shared" si="235"/>
        <v>0</v>
      </c>
    </row>
    <row r="222" spans="1:54" ht="14.1" customHeight="1" x14ac:dyDescent="0.2">
      <c r="A222" s="67">
        <v>46</v>
      </c>
      <c r="B222" s="64">
        <v>2488</v>
      </c>
      <c r="C222" s="65">
        <v>600079902</v>
      </c>
      <c r="D222" s="64">
        <v>70884978</v>
      </c>
      <c r="E222" s="66" t="s">
        <v>646</v>
      </c>
      <c r="F222" s="67">
        <v>3141</v>
      </c>
      <c r="G222" s="66" t="s">
        <v>310</v>
      </c>
      <c r="H222" s="68" t="s">
        <v>277</v>
      </c>
      <c r="I222" s="463">
        <v>1755543</v>
      </c>
      <c r="J222" s="668">
        <v>1292341</v>
      </c>
      <c r="K222" s="668">
        <v>0</v>
      </c>
      <c r="L222" s="458">
        <v>436811</v>
      </c>
      <c r="M222" s="458">
        <v>12923</v>
      </c>
      <c r="N222" s="668">
        <v>13468</v>
      </c>
      <c r="O222" s="459">
        <v>4.1500000000000004</v>
      </c>
      <c r="P222" s="460">
        <v>0</v>
      </c>
      <c r="Q222" s="624">
        <v>4.1500000000000004</v>
      </c>
      <c r="R222" s="731">
        <f t="shared" si="209"/>
        <v>0</v>
      </c>
      <c r="S222" s="690">
        <v>0</v>
      </c>
      <c r="T222" s="690">
        <v>0</v>
      </c>
      <c r="U222" s="690">
        <v>0</v>
      </c>
      <c r="V222" s="690">
        <v>0</v>
      </c>
      <c r="W222" s="690">
        <f t="shared" si="210"/>
        <v>0</v>
      </c>
      <c r="X222" s="690">
        <v>0</v>
      </c>
      <c r="Y222" s="690">
        <v>0</v>
      </c>
      <c r="Z222" s="690">
        <v>0</v>
      </c>
      <c r="AA222" s="690">
        <f t="shared" si="211"/>
        <v>0</v>
      </c>
      <c r="AB222" s="690">
        <f t="shared" si="212"/>
        <v>0</v>
      </c>
      <c r="AC222" s="714">
        <f t="shared" si="213"/>
        <v>0</v>
      </c>
      <c r="AD222" s="714">
        <f t="shared" si="214"/>
        <v>0</v>
      </c>
      <c r="AE222" s="690">
        <v>0</v>
      </c>
      <c r="AF222" s="690">
        <v>0</v>
      </c>
      <c r="AG222" s="690">
        <f t="shared" si="215"/>
        <v>0</v>
      </c>
      <c r="AH222" s="690">
        <f t="shared" si="216"/>
        <v>0</v>
      </c>
      <c r="AI222" s="716">
        <v>0</v>
      </c>
      <c r="AJ222" s="713">
        <v>0</v>
      </c>
      <c r="AK222" s="713">
        <v>0</v>
      </c>
      <c r="AL222" s="713">
        <v>0</v>
      </c>
      <c r="AM222" s="713">
        <v>0</v>
      </c>
      <c r="AN222" s="713">
        <v>0</v>
      </c>
      <c r="AO222" s="713">
        <v>0</v>
      </c>
      <c r="AP222" s="713">
        <v>0</v>
      </c>
      <c r="AQ222" s="713">
        <f t="shared" si="217"/>
        <v>0</v>
      </c>
      <c r="AR222" s="713">
        <f t="shared" si="218"/>
        <v>0</v>
      </c>
      <c r="AS222" s="756">
        <f t="shared" si="219"/>
        <v>0</v>
      </c>
      <c r="AT222" s="471">
        <f>I222+AH222</f>
        <v>1755543</v>
      </c>
      <c r="AU222" s="461">
        <f>J222+W222</f>
        <v>1292341</v>
      </c>
      <c r="AV222" s="461">
        <f t="shared" si="233"/>
        <v>0</v>
      </c>
      <c r="AW222" s="461">
        <f t="shared" si="234"/>
        <v>436811</v>
      </c>
      <c r="AX222" s="461">
        <f t="shared" si="234"/>
        <v>12923</v>
      </c>
      <c r="AY222" s="461">
        <f>N222+AG222</f>
        <v>13468</v>
      </c>
      <c r="AZ222" s="462">
        <f>O222+AS222</f>
        <v>4.1500000000000004</v>
      </c>
      <c r="BA222" s="462">
        <f t="shared" si="235"/>
        <v>0</v>
      </c>
      <c r="BB222" s="464">
        <f t="shared" si="235"/>
        <v>4.1500000000000004</v>
      </c>
    </row>
    <row r="223" spans="1:54" ht="14.1" customHeight="1" x14ac:dyDescent="0.2">
      <c r="A223" s="67">
        <v>46</v>
      </c>
      <c r="B223" s="64">
        <v>2488</v>
      </c>
      <c r="C223" s="65">
        <v>600079902</v>
      </c>
      <c r="D223" s="64">
        <v>70884978</v>
      </c>
      <c r="E223" s="66" t="s">
        <v>646</v>
      </c>
      <c r="F223" s="67">
        <v>3143</v>
      </c>
      <c r="G223" s="78" t="s">
        <v>614</v>
      </c>
      <c r="H223" s="68" t="s">
        <v>276</v>
      </c>
      <c r="I223" s="463">
        <v>2008712</v>
      </c>
      <c r="J223" s="16">
        <v>1490143</v>
      </c>
      <c r="K223" s="16">
        <v>0</v>
      </c>
      <c r="L223" s="458">
        <v>503668</v>
      </c>
      <c r="M223" s="458">
        <v>14901</v>
      </c>
      <c r="N223" s="16">
        <v>0</v>
      </c>
      <c r="O223" s="459">
        <v>3.1964999999999999</v>
      </c>
      <c r="P223" s="13">
        <v>3.1964999999999999</v>
      </c>
      <c r="Q223" s="17">
        <v>0</v>
      </c>
      <c r="R223" s="731">
        <f t="shared" si="209"/>
        <v>0</v>
      </c>
      <c r="S223" s="690">
        <v>0</v>
      </c>
      <c r="T223" s="690">
        <v>92398</v>
      </c>
      <c r="U223" s="690">
        <v>0</v>
      </c>
      <c r="V223" s="690">
        <v>0</v>
      </c>
      <c r="W223" s="690">
        <f t="shared" si="210"/>
        <v>92398</v>
      </c>
      <c r="X223" s="690">
        <v>0</v>
      </c>
      <c r="Y223" s="690">
        <v>0</v>
      </c>
      <c r="Z223" s="690">
        <v>0</v>
      </c>
      <c r="AA223" s="690">
        <f t="shared" si="211"/>
        <v>0</v>
      </c>
      <c r="AB223" s="690">
        <f t="shared" si="212"/>
        <v>92398</v>
      </c>
      <c r="AC223" s="714">
        <f t="shared" si="213"/>
        <v>31231</v>
      </c>
      <c r="AD223" s="714">
        <f t="shared" si="214"/>
        <v>924</v>
      </c>
      <c r="AE223" s="690">
        <v>0</v>
      </c>
      <c r="AF223" s="690">
        <v>0</v>
      </c>
      <c r="AG223" s="690">
        <f t="shared" si="215"/>
        <v>0</v>
      </c>
      <c r="AH223" s="690">
        <f t="shared" si="216"/>
        <v>124553</v>
      </c>
      <c r="AI223" s="716">
        <v>0</v>
      </c>
      <c r="AJ223" s="713">
        <v>0</v>
      </c>
      <c r="AK223" s="713">
        <v>0</v>
      </c>
      <c r="AL223" s="713">
        <v>0.23</v>
      </c>
      <c r="AM223" s="713">
        <v>0</v>
      </c>
      <c r="AN223" s="713">
        <v>0</v>
      </c>
      <c r="AO223" s="713">
        <v>0</v>
      </c>
      <c r="AP223" s="713">
        <v>0</v>
      </c>
      <c r="AQ223" s="713">
        <f t="shared" si="217"/>
        <v>0.23</v>
      </c>
      <c r="AR223" s="713">
        <f t="shared" si="218"/>
        <v>0</v>
      </c>
      <c r="AS223" s="756">
        <f t="shared" si="219"/>
        <v>0.23</v>
      </c>
      <c r="AT223" s="471">
        <f>I223+AH223</f>
        <v>2133265</v>
      </c>
      <c r="AU223" s="461">
        <f>J223+W223</f>
        <v>1582541</v>
      </c>
      <c r="AV223" s="461">
        <f t="shared" si="233"/>
        <v>0</v>
      </c>
      <c r="AW223" s="461">
        <f t="shared" si="234"/>
        <v>534899</v>
      </c>
      <c r="AX223" s="461">
        <f t="shared" si="234"/>
        <v>15825</v>
      </c>
      <c r="AY223" s="461">
        <f>N223+AG223</f>
        <v>0</v>
      </c>
      <c r="AZ223" s="462">
        <f>O223+AS223</f>
        <v>3.4264999999999999</v>
      </c>
      <c r="BA223" s="462">
        <f t="shared" si="235"/>
        <v>3.4264999999999999</v>
      </c>
      <c r="BB223" s="464">
        <f t="shared" si="235"/>
        <v>0</v>
      </c>
    </row>
    <row r="224" spans="1:54" ht="14.1" customHeight="1" x14ac:dyDescent="0.2">
      <c r="A224" s="67">
        <v>46</v>
      </c>
      <c r="B224" s="64">
        <v>2488</v>
      </c>
      <c r="C224" s="65">
        <v>600079902</v>
      </c>
      <c r="D224" s="64">
        <v>70884978</v>
      </c>
      <c r="E224" s="66" t="s">
        <v>646</v>
      </c>
      <c r="F224" s="67">
        <v>3143</v>
      </c>
      <c r="G224" s="78" t="s">
        <v>615</v>
      </c>
      <c r="H224" s="68" t="s">
        <v>277</v>
      </c>
      <c r="I224" s="463">
        <v>63038</v>
      </c>
      <c r="J224" s="646">
        <v>45042</v>
      </c>
      <c r="K224" s="646">
        <v>0</v>
      </c>
      <c r="L224" s="458">
        <v>15224</v>
      </c>
      <c r="M224" s="458">
        <v>450</v>
      </c>
      <c r="N224" s="646">
        <v>2322</v>
      </c>
      <c r="O224" s="459">
        <v>0.18</v>
      </c>
      <c r="P224" s="460">
        <v>0</v>
      </c>
      <c r="Q224" s="662">
        <v>0.18</v>
      </c>
      <c r="R224" s="731">
        <f t="shared" si="209"/>
        <v>0</v>
      </c>
      <c r="S224" s="690">
        <v>0</v>
      </c>
      <c r="T224" s="690">
        <v>0</v>
      </c>
      <c r="U224" s="690">
        <v>0</v>
      </c>
      <c r="V224" s="690">
        <v>0</v>
      </c>
      <c r="W224" s="690">
        <f t="shared" si="210"/>
        <v>0</v>
      </c>
      <c r="X224" s="690">
        <v>0</v>
      </c>
      <c r="Y224" s="690">
        <v>0</v>
      </c>
      <c r="Z224" s="690">
        <v>0</v>
      </c>
      <c r="AA224" s="690">
        <f t="shared" si="211"/>
        <v>0</v>
      </c>
      <c r="AB224" s="690">
        <f t="shared" si="212"/>
        <v>0</v>
      </c>
      <c r="AC224" s="714">
        <f t="shared" si="213"/>
        <v>0</v>
      </c>
      <c r="AD224" s="714">
        <f t="shared" si="214"/>
        <v>0</v>
      </c>
      <c r="AE224" s="690">
        <v>0</v>
      </c>
      <c r="AF224" s="690">
        <v>0</v>
      </c>
      <c r="AG224" s="690">
        <f t="shared" si="215"/>
        <v>0</v>
      </c>
      <c r="AH224" s="690">
        <f t="shared" si="216"/>
        <v>0</v>
      </c>
      <c r="AI224" s="716">
        <v>0</v>
      </c>
      <c r="AJ224" s="713">
        <v>0</v>
      </c>
      <c r="AK224" s="713">
        <v>0</v>
      </c>
      <c r="AL224" s="713">
        <v>0</v>
      </c>
      <c r="AM224" s="713">
        <v>0</v>
      </c>
      <c r="AN224" s="713">
        <v>0</v>
      </c>
      <c r="AO224" s="713">
        <v>0</v>
      </c>
      <c r="AP224" s="713">
        <v>0</v>
      </c>
      <c r="AQ224" s="713">
        <f t="shared" si="217"/>
        <v>0</v>
      </c>
      <c r="AR224" s="713">
        <f t="shared" si="218"/>
        <v>0</v>
      </c>
      <c r="AS224" s="756">
        <f t="shared" si="219"/>
        <v>0</v>
      </c>
      <c r="AT224" s="471">
        <f>I224+AH224</f>
        <v>63038</v>
      </c>
      <c r="AU224" s="461">
        <f>J224+W224</f>
        <v>45042</v>
      </c>
      <c r="AV224" s="461">
        <f t="shared" si="233"/>
        <v>0</v>
      </c>
      <c r="AW224" s="461">
        <f t="shared" si="234"/>
        <v>15224</v>
      </c>
      <c r="AX224" s="461">
        <f t="shared" si="234"/>
        <v>450</v>
      </c>
      <c r="AY224" s="461">
        <f>N224+AG224</f>
        <v>2322</v>
      </c>
      <c r="AZ224" s="462">
        <f>O224+AS224</f>
        <v>0.18</v>
      </c>
      <c r="BA224" s="462">
        <f t="shared" si="235"/>
        <v>0</v>
      </c>
      <c r="BB224" s="464">
        <f t="shared" si="235"/>
        <v>0.18</v>
      </c>
    </row>
    <row r="225" spans="1:54" ht="14.1" customHeight="1" x14ac:dyDescent="0.2">
      <c r="A225" s="73">
        <v>46</v>
      </c>
      <c r="B225" s="70">
        <v>2488</v>
      </c>
      <c r="C225" s="71">
        <v>600079902</v>
      </c>
      <c r="D225" s="70">
        <v>70884978</v>
      </c>
      <c r="E225" s="72" t="s">
        <v>647</v>
      </c>
      <c r="F225" s="73"/>
      <c r="G225" s="72"/>
      <c r="H225" s="74"/>
      <c r="I225" s="647">
        <v>32047656</v>
      </c>
      <c r="J225" s="75">
        <v>23397854</v>
      </c>
      <c r="K225" s="75">
        <v>55000</v>
      </c>
      <c r="L225" s="75">
        <v>7927064</v>
      </c>
      <c r="M225" s="75">
        <v>233978</v>
      </c>
      <c r="N225" s="75">
        <v>433760</v>
      </c>
      <c r="O225" s="76">
        <v>45.9985</v>
      </c>
      <c r="P225" s="76">
        <v>35.898499999999999</v>
      </c>
      <c r="Q225" s="77">
        <v>10.100000000000001</v>
      </c>
      <c r="R225" s="664">
        <f t="shared" ref="R225:BB225" si="236">SUM(R220:R224)</f>
        <v>0</v>
      </c>
      <c r="S225" s="664">
        <f t="shared" si="236"/>
        <v>28870</v>
      </c>
      <c r="T225" s="664">
        <f t="shared" si="236"/>
        <v>133916</v>
      </c>
      <c r="U225" s="664">
        <f t="shared" si="236"/>
        <v>61900</v>
      </c>
      <c r="V225" s="664">
        <f t="shared" si="236"/>
        <v>0</v>
      </c>
      <c r="W225" s="664">
        <f t="shared" si="236"/>
        <v>224686</v>
      </c>
      <c r="X225" s="664">
        <f t="shared" si="236"/>
        <v>0</v>
      </c>
      <c r="Y225" s="664">
        <f t="shared" si="236"/>
        <v>0</v>
      </c>
      <c r="Z225" s="664">
        <f t="shared" si="236"/>
        <v>0</v>
      </c>
      <c r="AA225" s="664">
        <f t="shared" si="236"/>
        <v>0</v>
      </c>
      <c r="AB225" s="664">
        <f t="shared" si="236"/>
        <v>224686</v>
      </c>
      <c r="AC225" s="664">
        <f t="shared" si="236"/>
        <v>75944</v>
      </c>
      <c r="AD225" s="664">
        <f t="shared" si="236"/>
        <v>2247</v>
      </c>
      <c r="AE225" s="664">
        <f t="shared" si="236"/>
        <v>0</v>
      </c>
      <c r="AF225" s="664">
        <f t="shared" si="236"/>
        <v>0</v>
      </c>
      <c r="AG225" s="664">
        <f t="shared" si="236"/>
        <v>0</v>
      </c>
      <c r="AH225" s="664">
        <f t="shared" si="236"/>
        <v>302877</v>
      </c>
      <c r="AI225" s="732">
        <f t="shared" si="236"/>
        <v>-0.02</v>
      </c>
      <c r="AJ225" s="732">
        <f t="shared" si="236"/>
        <v>0.03</v>
      </c>
      <c r="AK225" s="732">
        <f t="shared" si="236"/>
        <v>0.08</v>
      </c>
      <c r="AL225" s="732">
        <f t="shared" si="236"/>
        <v>0.32</v>
      </c>
      <c r="AM225" s="732">
        <f t="shared" si="236"/>
        <v>0</v>
      </c>
      <c r="AN225" s="732">
        <f t="shared" si="236"/>
        <v>0.09</v>
      </c>
      <c r="AO225" s="732">
        <f t="shared" si="236"/>
        <v>0</v>
      </c>
      <c r="AP225" s="732">
        <f t="shared" si="236"/>
        <v>0</v>
      </c>
      <c r="AQ225" s="732">
        <f t="shared" si="236"/>
        <v>0.47</v>
      </c>
      <c r="AR225" s="732">
        <f t="shared" si="236"/>
        <v>0.03</v>
      </c>
      <c r="AS225" s="759">
        <f t="shared" si="236"/>
        <v>0.5</v>
      </c>
      <c r="AT225" s="647">
        <f t="shared" si="236"/>
        <v>32350533</v>
      </c>
      <c r="AU225" s="75">
        <f t="shared" si="236"/>
        <v>23622540</v>
      </c>
      <c r="AV225" s="75">
        <f t="shared" si="236"/>
        <v>55000</v>
      </c>
      <c r="AW225" s="75">
        <f t="shared" si="236"/>
        <v>8003008</v>
      </c>
      <c r="AX225" s="75">
        <f t="shared" si="236"/>
        <v>236225</v>
      </c>
      <c r="AY225" s="75">
        <f t="shared" si="236"/>
        <v>433760</v>
      </c>
      <c r="AZ225" s="76">
        <f t="shared" si="236"/>
        <v>46.4985</v>
      </c>
      <c r="BA225" s="76">
        <f t="shared" si="236"/>
        <v>36.368499999999997</v>
      </c>
      <c r="BB225" s="77">
        <f t="shared" si="236"/>
        <v>10.130000000000001</v>
      </c>
    </row>
    <row r="226" spans="1:54" ht="14.1" customHeight="1" x14ac:dyDescent="0.2">
      <c r="A226" s="67">
        <v>47</v>
      </c>
      <c r="B226" s="64">
        <v>2472</v>
      </c>
      <c r="C226" s="65">
        <v>600080277</v>
      </c>
      <c r="D226" s="64">
        <v>72743131</v>
      </c>
      <c r="E226" s="66" t="s">
        <v>648</v>
      </c>
      <c r="F226" s="67">
        <v>3113</v>
      </c>
      <c r="G226" s="66" t="s">
        <v>309</v>
      </c>
      <c r="H226" s="68" t="s">
        <v>276</v>
      </c>
      <c r="I226" s="463">
        <v>29434695</v>
      </c>
      <c r="J226" s="16">
        <v>21425964</v>
      </c>
      <c r="K226" s="16">
        <v>75000</v>
      </c>
      <c r="L226" s="458">
        <v>7267327</v>
      </c>
      <c r="M226" s="458">
        <v>214259</v>
      </c>
      <c r="N226" s="16">
        <v>452145</v>
      </c>
      <c r="O226" s="13">
        <v>36.440000000000005</v>
      </c>
      <c r="P226" s="13">
        <v>29.080000000000002</v>
      </c>
      <c r="Q226" s="17">
        <v>7.36</v>
      </c>
      <c r="R226" s="731">
        <f t="shared" si="209"/>
        <v>0</v>
      </c>
      <c r="S226" s="690">
        <v>0</v>
      </c>
      <c r="T226" s="690">
        <v>-254292</v>
      </c>
      <c r="U226" s="690">
        <v>49520</v>
      </c>
      <c r="V226" s="690">
        <v>0</v>
      </c>
      <c r="W226" s="690">
        <f t="shared" si="210"/>
        <v>-204772</v>
      </c>
      <c r="X226" s="690">
        <v>0</v>
      </c>
      <c r="Y226" s="690">
        <v>0</v>
      </c>
      <c r="Z226" s="690">
        <v>0</v>
      </c>
      <c r="AA226" s="690">
        <f t="shared" si="211"/>
        <v>0</v>
      </c>
      <c r="AB226" s="690">
        <f t="shared" si="212"/>
        <v>-204772</v>
      </c>
      <c r="AC226" s="714">
        <f t="shared" si="213"/>
        <v>-69213</v>
      </c>
      <c r="AD226" s="714">
        <f t="shared" si="214"/>
        <v>-2048</v>
      </c>
      <c r="AE226" s="690">
        <v>0</v>
      </c>
      <c r="AF226" s="690">
        <v>0</v>
      </c>
      <c r="AG226" s="690">
        <f t="shared" si="215"/>
        <v>0</v>
      </c>
      <c r="AH226" s="690">
        <f t="shared" si="216"/>
        <v>-276033</v>
      </c>
      <c r="AI226" s="716">
        <v>0</v>
      </c>
      <c r="AJ226" s="713">
        <v>0</v>
      </c>
      <c r="AK226" s="713">
        <v>0</v>
      </c>
      <c r="AL226" s="713">
        <v>-0.53</v>
      </c>
      <c r="AM226" s="713">
        <v>0</v>
      </c>
      <c r="AN226" s="713">
        <v>0.08</v>
      </c>
      <c r="AO226" s="713">
        <v>0</v>
      </c>
      <c r="AP226" s="713">
        <v>0</v>
      </c>
      <c r="AQ226" s="713">
        <f t="shared" si="217"/>
        <v>-0.45</v>
      </c>
      <c r="AR226" s="713">
        <f t="shared" si="218"/>
        <v>0</v>
      </c>
      <c r="AS226" s="756">
        <f t="shared" si="219"/>
        <v>-0.45</v>
      </c>
      <c r="AT226" s="471">
        <f>I226+AH226</f>
        <v>29158662</v>
      </c>
      <c r="AU226" s="461">
        <f>J226+W226</f>
        <v>21221192</v>
      </c>
      <c r="AV226" s="461">
        <f t="shared" ref="AV226:AV230" si="237">K226+AA226</f>
        <v>75000</v>
      </c>
      <c r="AW226" s="461">
        <f t="shared" ref="AW226:AX230" si="238">L226+AC226</f>
        <v>7198114</v>
      </c>
      <c r="AX226" s="461">
        <f t="shared" si="238"/>
        <v>212211</v>
      </c>
      <c r="AY226" s="461">
        <f>N226+AG226</f>
        <v>452145</v>
      </c>
      <c r="AZ226" s="462">
        <f>O226+AS226</f>
        <v>35.99</v>
      </c>
      <c r="BA226" s="462">
        <f t="shared" ref="BA226:BB230" si="239">P226+AQ226</f>
        <v>28.630000000000003</v>
      </c>
      <c r="BB226" s="464">
        <f t="shared" si="239"/>
        <v>7.36</v>
      </c>
    </row>
    <row r="227" spans="1:54" ht="14.1" customHeight="1" x14ac:dyDescent="0.2">
      <c r="A227" s="67">
        <v>47</v>
      </c>
      <c r="B227" s="64">
        <v>2472</v>
      </c>
      <c r="C227" s="65">
        <v>600080277</v>
      </c>
      <c r="D227" s="64">
        <v>72743131</v>
      </c>
      <c r="E227" s="66" t="s">
        <v>648</v>
      </c>
      <c r="F227" s="67">
        <v>3113</v>
      </c>
      <c r="G227" s="78" t="s">
        <v>307</v>
      </c>
      <c r="H227" s="68" t="s">
        <v>277</v>
      </c>
      <c r="I227" s="463">
        <v>4425788</v>
      </c>
      <c r="J227" s="458">
        <v>3283226</v>
      </c>
      <c r="K227" s="458">
        <v>0</v>
      </c>
      <c r="L227" s="458">
        <v>1109730</v>
      </c>
      <c r="M227" s="458">
        <v>32832</v>
      </c>
      <c r="N227" s="458">
        <v>0</v>
      </c>
      <c r="O227" s="459">
        <v>9.0400000000000009</v>
      </c>
      <c r="P227" s="460">
        <v>9.0400000000000009</v>
      </c>
      <c r="Q227" s="624">
        <v>0</v>
      </c>
      <c r="R227" s="731">
        <f t="shared" si="209"/>
        <v>0</v>
      </c>
      <c r="S227" s="690">
        <v>0</v>
      </c>
      <c r="T227" s="690">
        <v>0</v>
      </c>
      <c r="U227" s="690">
        <v>0</v>
      </c>
      <c r="V227" s="690">
        <v>0</v>
      </c>
      <c r="W227" s="690">
        <f t="shared" si="210"/>
        <v>0</v>
      </c>
      <c r="X227" s="690">
        <v>0</v>
      </c>
      <c r="Y227" s="690">
        <v>0</v>
      </c>
      <c r="Z227" s="690">
        <v>0</v>
      </c>
      <c r="AA227" s="690">
        <f t="shared" si="211"/>
        <v>0</v>
      </c>
      <c r="AB227" s="690">
        <f t="shared" si="212"/>
        <v>0</v>
      </c>
      <c r="AC227" s="714">
        <f t="shared" si="213"/>
        <v>0</v>
      </c>
      <c r="AD227" s="714">
        <f t="shared" si="214"/>
        <v>0</v>
      </c>
      <c r="AE227" s="690">
        <v>0</v>
      </c>
      <c r="AF227" s="690">
        <v>0</v>
      </c>
      <c r="AG227" s="690">
        <f t="shared" si="215"/>
        <v>0</v>
      </c>
      <c r="AH227" s="690">
        <f t="shared" si="216"/>
        <v>0</v>
      </c>
      <c r="AI227" s="716">
        <v>0</v>
      </c>
      <c r="AJ227" s="713">
        <v>0</v>
      </c>
      <c r="AK227" s="713">
        <v>0</v>
      </c>
      <c r="AL227" s="713">
        <v>0</v>
      </c>
      <c r="AM227" s="713">
        <v>0</v>
      </c>
      <c r="AN227" s="713">
        <v>0</v>
      </c>
      <c r="AO227" s="713">
        <v>0</v>
      </c>
      <c r="AP227" s="713">
        <v>0</v>
      </c>
      <c r="AQ227" s="713">
        <f t="shared" si="217"/>
        <v>0</v>
      </c>
      <c r="AR227" s="713">
        <f t="shared" si="218"/>
        <v>0</v>
      </c>
      <c r="AS227" s="756">
        <f t="shared" si="219"/>
        <v>0</v>
      </c>
      <c r="AT227" s="471">
        <f>I227+AH227</f>
        <v>4425788</v>
      </c>
      <c r="AU227" s="461">
        <f>J227+W227</f>
        <v>3283226</v>
      </c>
      <c r="AV227" s="461">
        <f t="shared" si="237"/>
        <v>0</v>
      </c>
      <c r="AW227" s="461">
        <f t="shared" si="238"/>
        <v>1109730</v>
      </c>
      <c r="AX227" s="461">
        <f t="shared" si="238"/>
        <v>32832</v>
      </c>
      <c r="AY227" s="461">
        <f>N227+AG227</f>
        <v>0</v>
      </c>
      <c r="AZ227" s="462">
        <f>O227+AS227</f>
        <v>9.0400000000000009</v>
      </c>
      <c r="BA227" s="462">
        <f t="shared" si="239"/>
        <v>9.0400000000000009</v>
      </c>
      <c r="BB227" s="464">
        <f t="shared" si="239"/>
        <v>0</v>
      </c>
    </row>
    <row r="228" spans="1:54" ht="14.1" customHeight="1" x14ac:dyDescent="0.2">
      <c r="A228" s="67">
        <v>47</v>
      </c>
      <c r="B228" s="64">
        <v>2472</v>
      </c>
      <c r="C228" s="65">
        <v>600080277</v>
      </c>
      <c r="D228" s="64">
        <v>72743131</v>
      </c>
      <c r="E228" s="66" t="s">
        <v>648</v>
      </c>
      <c r="F228" s="67">
        <v>3141</v>
      </c>
      <c r="G228" s="66" t="s">
        <v>310</v>
      </c>
      <c r="H228" s="68" t="s">
        <v>277</v>
      </c>
      <c r="I228" s="463">
        <v>1931594</v>
      </c>
      <c r="J228" s="668">
        <v>1411744</v>
      </c>
      <c r="K228" s="668">
        <v>10000</v>
      </c>
      <c r="L228" s="458">
        <v>480549</v>
      </c>
      <c r="M228" s="458">
        <v>14117</v>
      </c>
      <c r="N228" s="668">
        <v>15184</v>
      </c>
      <c r="O228" s="459">
        <v>4.57</v>
      </c>
      <c r="P228" s="460">
        <v>0</v>
      </c>
      <c r="Q228" s="624">
        <v>4.57</v>
      </c>
      <c r="R228" s="731">
        <f t="shared" si="209"/>
        <v>0</v>
      </c>
      <c r="S228" s="690">
        <v>0</v>
      </c>
      <c r="T228" s="690">
        <v>0</v>
      </c>
      <c r="U228" s="690">
        <v>0</v>
      </c>
      <c r="V228" s="690">
        <v>0</v>
      </c>
      <c r="W228" s="690">
        <f t="shared" si="210"/>
        <v>0</v>
      </c>
      <c r="X228" s="690">
        <v>0</v>
      </c>
      <c r="Y228" s="690">
        <v>0</v>
      </c>
      <c r="Z228" s="690">
        <v>0</v>
      </c>
      <c r="AA228" s="690">
        <f t="shared" si="211"/>
        <v>0</v>
      </c>
      <c r="AB228" s="690">
        <f t="shared" si="212"/>
        <v>0</v>
      </c>
      <c r="AC228" s="714">
        <f t="shared" si="213"/>
        <v>0</v>
      </c>
      <c r="AD228" s="714">
        <f t="shared" si="214"/>
        <v>0</v>
      </c>
      <c r="AE228" s="690">
        <v>0</v>
      </c>
      <c r="AF228" s="690">
        <v>0</v>
      </c>
      <c r="AG228" s="690">
        <f t="shared" si="215"/>
        <v>0</v>
      </c>
      <c r="AH228" s="690">
        <f t="shared" si="216"/>
        <v>0</v>
      </c>
      <c r="AI228" s="716">
        <v>0</v>
      </c>
      <c r="AJ228" s="713">
        <v>0</v>
      </c>
      <c r="AK228" s="713">
        <v>0</v>
      </c>
      <c r="AL228" s="713">
        <v>0</v>
      </c>
      <c r="AM228" s="713">
        <v>0</v>
      </c>
      <c r="AN228" s="713">
        <v>0</v>
      </c>
      <c r="AO228" s="713">
        <v>0</v>
      </c>
      <c r="AP228" s="713">
        <v>0</v>
      </c>
      <c r="AQ228" s="713">
        <f t="shared" si="217"/>
        <v>0</v>
      </c>
      <c r="AR228" s="713">
        <f t="shared" si="218"/>
        <v>0</v>
      </c>
      <c r="AS228" s="756">
        <f t="shared" si="219"/>
        <v>0</v>
      </c>
      <c r="AT228" s="471">
        <f>I228+AH228</f>
        <v>1931594</v>
      </c>
      <c r="AU228" s="461">
        <f>J228+W228</f>
        <v>1411744</v>
      </c>
      <c r="AV228" s="461">
        <f t="shared" si="237"/>
        <v>10000</v>
      </c>
      <c r="AW228" s="461">
        <f t="shared" si="238"/>
        <v>480549</v>
      </c>
      <c r="AX228" s="461">
        <f t="shared" si="238"/>
        <v>14117</v>
      </c>
      <c r="AY228" s="461">
        <f>N228+AG228</f>
        <v>15184</v>
      </c>
      <c r="AZ228" s="462">
        <f>O228+AS228</f>
        <v>4.57</v>
      </c>
      <c r="BA228" s="462">
        <f t="shared" si="239"/>
        <v>0</v>
      </c>
      <c r="BB228" s="464">
        <f t="shared" si="239"/>
        <v>4.57</v>
      </c>
    </row>
    <row r="229" spans="1:54" ht="14.1" customHeight="1" x14ac:dyDescent="0.2">
      <c r="A229" s="67">
        <v>47</v>
      </c>
      <c r="B229" s="64">
        <v>2472</v>
      </c>
      <c r="C229" s="65">
        <v>600080277</v>
      </c>
      <c r="D229" s="64">
        <v>72743131</v>
      </c>
      <c r="E229" s="66" t="s">
        <v>648</v>
      </c>
      <c r="F229" s="67">
        <v>3143</v>
      </c>
      <c r="G229" s="78" t="s">
        <v>614</v>
      </c>
      <c r="H229" s="68" t="s">
        <v>276</v>
      </c>
      <c r="I229" s="463">
        <v>3014302</v>
      </c>
      <c r="J229" s="16">
        <v>2231167</v>
      </c>
      <c r="K229" s="16">
        <v>5000</v>
      </c>
      <c r="L229" s="458">
        <v>755824</v>
      </c>
      <c r="M229" s="458">
        <v>22311</v>
      </c>
      <c r="N229" s="16">
        <v>0</v>
      </c>
      <c r="O229" s="459">
        <v>4.5357000000000003</v>
      </c>
      <c r="P229" s="13">
        <v>4.5357000000000003</v>
      </c>
      <c r="Q229" s="17">
        <v>0</v>
      </c>
      <c r="R229" s="731">
        <f t="shared" si="209"/>
        <v>0</v>
      </c>
      <c r="S229" s="690">
        <v>0</v>
      </c>
      <c r="T229" s="690">
        <v>-80910</v>
      </c>
      <c r="U229" s="690">
        <v>0</v>
      </c>
      <c r="V229" s="690">
        <v>0</v>
      </c>
      <c r="W229" s="690">
        <f t="shared" si="210"/>
        <v>-80910</v>
      </c>
      <c r="X229" s="690">
        <v>0</v>
      </c>
      <c r="Y229" s="690">
        <v>0</v>
      </c>
      <c r="Z229" s="690">
        <v>0</v>
      </c>
      <c r="AA229" s="690">
        <f t="shared" si="211"/>
        <v>0</v>
      </c>
      <c r="AB229" s="690">
        <f t="shared" si="212"/>
        <v>-80910</v>
      </c>
      <c r="AC229" s="714">
        <f t="shared" si="213"/>
        <v>-27348</v>
      </c>
      <c r="AD229" s="714">
        <f t="shared" si="214"/>
        <v>-809</v>
      </c>
      <c r="AE229" s="690">
        <v>0</v>
      </c>
      <c r="AF229" s="690">
        <v>0</v>
      </c>
      <c r="AG229" s="690">
        <f t="shared" si="215"/>
        <v>0</v>
      </c>
      <c r="AH229" s="690">
        <f t="shared" si="216"/>
        <v>-109067</v>
      </c>
      <c r="AI229" s="716">
        <v>0</v>
      </c>
      <c r="AJ229" s="713">
        <v>0</v>
      </c>
      <c r="AK229" s="713">
        <v>0</v>
      </c>
      <c r="AL229" s="713">
        <v>-0.2</v>
      </c>
      <c r="AM229" s="713">
        <v>0</v>
      </c>
      <c r="AN229" s="713">
        <v>0</v>
      </c>
      <c r="AO229" s="713">
        <v>0</v>
      </c>
      <c r="AP229" s="713">
        <v>0</v>
      </c>
      <c r="AQ229" s="713">
        <f t="shared" si="217"/>
        <v>-0.2</v>
      </c>
      <c r="AR229" s="713">
        <f t="shared" si="218"/>
        <v>0</v>
      </c>
      <c r="AS229" s="756">
        <f t="shared" si="219"/>
        <v>-0.2</v>
      </c>
      <c r="AT229" s="471">
        <f>I229+AH229</f>
        <v>2905235</v>
      </c>
      <c r="AU229" s="461">
        <f>J229+W229</f>
        <v>2150257</v>
      </c>
      <c r="AV229" s="461">
        <f t="shared" si="237"/>
        <v>5000</v>
      </c>
      <c r="AW229" s="461">
        <f t="shared" si="238"/>
        <v>728476</v>
      </c>
      <c r="AX229" s="461">
        <f t="shared" si="238"/>
        <v>21502</v>
      </c>
      <c r="AY229" s="461">
        <f>N229+AG229</f>
        <v>0</v>
      </c>
      <c r="AZ229" s="462">
        <f>O229+AS229</f>
        <v>4.3357000000000001</v>
      </c>
      <c r="BA229" s="462">
        <f t="shared" si="239"/>
        <v>4.3357000000000001</v>
      </c>
      <c r="BB229" s="464">
        <f t="shared" si="239"/>
        <v>0</v>
      </c>
    </row>
    <row r="230" spans="1:54" ht="14.1" customHeight="1" x14ac:dyDescent="0.2">
      <c r="A230" s="67">
        <v>47</v>
      </c>
      <c r="B230" s="64">
        <v>2472</v>
      </c>
      <c r="C230" s="65">
        <v>600080277</v>
      </c>
      <c r="D230" s="64">
        <v>72743131</v>
      </c>
      <c r="E230" s="66" t="s">
        <v>648</v>
      </c>
      <c r="F230" s="67">
        <v>3143</v>
      </c>
      <c r="G230" s="78" t="s">
        <v>615</v>
      </c>
      <c r="H230" s="68" t="s">
        <v>277</v>
      </c>
      <c r="I230" s="463">
        <v>79898</v>
      </c>
      <c r="J230" s="646">
        <v>57088</v>
      </c>
      <c r="K230" s="646">
        <v>0</v>
      </c>
      <c r="L230" s="458">
        <v>19296</v>
      </c>
      <c r="M230" s="458">
        <v>571</v>
      </c>
      <c r="N230" s="646">
        <v>2943</v>
      </c>
      <c r="O230" s="459">
        <v>0.23</v>
      </c>
      <c r="P230" s="460">
        <v>0</v>
      </c>
      <c r="Q230" s="624">
        <v>0.23</v>
      </c>
      <c r="R230" s="731">
        <f t="shared" si="209"/>
        <v>0</v>
      </c>
      <c r="S230" s="690">
        <v>0</v>
      </c>
      <c r="T230" s="690">
        <v>0</v>
      </c>
      <c r="U230" s="690">
        <v>0</v>
      </c>
      <c r="V230" s="690">
        <v>0</v>
      </c>
      <c r="W230" s="690">
        <f t="shared" si="210"/>
        <v>0</v>
      </c>
      <c r="X230" s="690">
        <v>0</v>
      </c>
      <c r="Y230" s="690">
        <v>0</v>
      </c>
      <c r="Z230" s="690">
        <v>0</v>
      </c>
      <c r="AA230" s="690">
        <f t="shared" si="211"/>
        <v>0</v>
      </c>
      <c r="AB230" s="690">
        <f t="shared" si="212"/>
        <v>0</v>
      </c>
      <c r="AC230" s="714">
        <f t="shared" si="213"/>
        <v>0</v>
      </c>
      <c r="AD230" s="714">
        <f t="shared" si="214"/>
        <v>0</v>
      </c>
      <c r="AE230" s="690">
        <v>0</v>
      </c>
      <c r="AF230" s="690">
        <v>0</v>
      </c>
      <c r="AG230" s="690">
        <f t="shared" si="215"/>
        <v>0</v>
      </c>
      <c r="AH230" s="690">
        <f t="shared" si="216"/>
        <v>0</v>
      </c>
      <c r="AI230" s="716">
        <v>0</v>
      </c>
      <c r="AJ230" s="713">
        <v>0</v>
      </c>
      <c r="AK230" s="713">
        <v>0</v>
      </c>
      <c r="AL230" s="713">
        <v>0</v>
      </c>
      <c r="AM230" s="713">
        <v>0</v>
      </c>
      <c r="AN230" s="713">
        <v>0</v>
      </c>
      <c r="AO230" s="713">
        <v>0</v>
      </c>
      <c r="AP230" s="713">
        <v>0</v>
      </c>
      <c r="AQ230" s="713">
        <f t="shared" si="217"/>
        <v>0</v>
      </c>
      <c r="AR230" s="713">
        <f t="shared" si="218"/>
        <v>0</v>
      </c>
      <c r="AS230" s="756">
        <f t="shared" si="219"/>
        <v>0</v>
      </c>
      <c r="AT230" s="471">
        <f>I230+AH230</f>
        <v>79898</v>
      </c>
      <c r="AU230" s="461">
        <f>J230+W230</f>
        <v>57088</v>
      </c>
      <c r="AV230" s="461">
        <f t="shared" si="237"/>
        <v>0</v>
      </c>
      <c r="AW230" s="461">
        <f t="shared" si="238"/>
        <v>19296</v>
      </c>
      <c r="AX230" s="461">
        <f t="shared" si="238"/>
        <v>571</v>
      </c>
      <c r="AY230" s="461">
        <f>N230+AG230</f>
        <v>2943</v>
      </c>
      <c r="AZ230" s="462">
        <f>O230+AS230</f>
        <v>0.23</v>
      </c>
      <c r="BA230" s="462">
        <f t="shared" si="239"/>
        <v>0</v>
      </c>
      <c r="BB230" s="464">
        <f t="shared" si="239"/>
        <v>0.23</v>
      </c>
    </row>
    <row r="231" spans="1:54" ht="14.1" customHeight="1" x14ac:dyDescent="0.2">
      <c r="A231" s="73">
        <v>47</v>
      </c>
      <c r="B231" s="70">
        <v>2472</v>
      </c>
      <c r="C231" s="71">
        <v>600080277</v>
      </c>
      <c r="D231" s="70">
        <v>72743131</v>
      </c>
      <c r="E231" s="72" t="s">
        <v>649</v>
      </c>
      <c r="F231" s="73"/>
      <c r="G231" s="72"/>
      <c r="H231" s="74"/>
      <c r="I231" s="647">
        <v>38886277</v>
      </c>
      <c r="J231" s="75">
        <v>28409189</v>
      </c>
      <c r="K231" s="75">
        <v>90000</v>
      </c>
      <c r="L231" s="75">
        <v>9632726</v>
      </c>
      <c r="M231" s="75">
        <v>284090</v>
      </c>
      <c r="N231" s="75">
        <v>470272</v>
      </c>
      <c r="O231" s="76">
        <v>54.8157</v>
      </c>
      <c r="P231" s="76">
        <v>42.655700000000003</v>
      </c>
      <c r="Q231" s="77">
        <v>12.16</v>
      </c>
      <c r="R231" s="664">
        <f t="shared" ref="R231:BB231" si="240">SUM(R226:R230)</f>
        <v>0</v>
      </c>
      <c r="S231" s="664">
        <f t="shared" si="240"/>
        <v>0</v>
      </c>
      <c r="T231" s="664">
        <f t="shared" si="240"/>
        <v>-335202</v>
      </c>
      <c r="U231" s="664">
        <f t="shared" si="240"/>
        <v>49520</v>
      </c>
      <c r="V231" s="664">
        <f t="shared" si="240"/>
        <v>0</v>
      </c>
      <c r="W231" s="664">
        <f t="shared" si="240"/>
        <v>-285682</v>
      </c>
      <c r="X231" s="664">
        <f t="shared" si="240"/>
        <v>0</v>
      </c>
      <c r="Y231" s="664">
        <f t="shared" si="240"/>
        <v>0</v>
      </c>
      <c r="Z231" s="664">
        <f t="shared" si="240"/>
        <v>0</v>
      </c>
      <c r="AA231" s="664">
        <f t="shared" si="240"/>
        <v>0</v>
      </c>
      <c r="AB231" s="664">
        <f t="shared" si="240"/>
        <v>-285682</v>
      </c>
      <c r="AC231" s="664">
        <f t="shared" si="240"/>
        <v>-96561</v>
      </c>
      <c r="AD231" s="664">
        <f t="shared" si="240"/>
        <v>-2857</v>
      </c>
      <c r="AE231" s="664">
        <f t="shared" si="240"/>
        <v>0</v>
      </c>
      <c r="AF231" s="664">
        <f t="shared" si="240"/>
        <v>0</v>
      </c>
      <c r="AG231" s="664">
        <f t="shared" si="240"/>
        <v>0</v>
      </c>
      <c r="AH231" s="664">
        <f t="shared" si="240"/>
        <v>-385100</v>
      </c>
      <c r="AI231" s="732">
        <f t="shared" si="240"/>
        <v>0</v>
      </c>
      <c r="AJ231" s="732">
        <f t="shared" si="240"/>
        <v>0</v>
      </c>
      <c r="AK231" s="732">
        <f t="shared" si="240"/>
        <v>0</v>
      </c>
      <c r="AL231" s="732">
        <f t="shared" si="240"/>
        <v>-0.73</v>
      </c>
      <c r="AM231" s="732">
        <f t="shared" si="240"/>
        <v>0</v>
      </c>
      <c r="AN231" s="732">
        <f t="shared" si="240"/>
        <v>0.08</v>
      </c>
      <c r="AO231" s="732">
        <f t="shared" si="240"/>
        <v>0</v>
      </c>
      <c r="AP231" s="732">
        <f t="shared" si="240"/>
        <v>0</v>
      </c>
      <c r="AQ231" s="732">
        <f t="shared" si="240"/>
        <v>-0.65</v>
      </c>
      <c r="AR231" s="732">
        <f t="shared" si="240"/>
        <v>0</v>
      </c>
      <c r="AS231" s="759">
        <f t="shared" si="240"/>
        <v>-0.65</v>
      </c>
      <c r="AT231" s="647">
        <f t="shared" si="240"/>
        <v>38501177</v>
      </c>
      <c r="AU231" s="75">
        <f t="shared" si="240"/>
        <v>28123507</v>
      </c>
      <c r="AV231" s="75">
        <f t="shared" si="240"/>
        <v>90000</v>
      </c>
      <c r="AW231" s="75">
        <f t="shared" si="240"/>
        <v>9536165</v>
      </c>
      <c r="AX231" s="75">
        <f t="shared" si="240"/>
        <v>281233</v>
      </c>
      <c r="AY231" s="75">
        <f t="shared" si="240"/>
        <v>470272</v>
      </c>
      <c r="AZ231" s="76">
        <f t="shared" si="240"/>
        <v>54.165700000000001</v>
      </c>
      <c r="BA231" s="76">
        <f t="shared" si="240"/>
        <v>42.005700000000004</v>
      </c>
      <c r="BB231" s="77">
        <f t="shared" si="240"/>
        <v>12.16</v>
      </c>
    </row>
    <row r="232" spans="1:54" ht="14.1" customHeight="1" x14ac:dyDescent="0.2">
      <c r="A232" s="67">
        <v>48</v>
      </c>
      <c r="B232" s="64">
        <v>2489</v>
      </c>
      <c r="C232" s="65">
        <v>600080188</v>
      </c>
      <c r="D232" s="64">
        <v>64040402</v>
      </c>
      <c r="E232" s="66" t="s">
        <v>650</v>
      </c>
      <c r="F232" s="67">
        <v>3113</v>
      </c>
      <c r="G232" s="66" t="s">
        <v>309</v>
      </c>
      <c r="H232" s="68" t="s">
        <v>276</v>
      </c>
      <c r="I232" s="463">
        <v>33041391</v>
      </c>
      <c r="J232" s="16">
        <v>23987975</v>
      </c>
      <c r="K232" s="16">
        <v>60000</v>
      </c>
      <c r="L232" s="458">
        <v>8128216</v>
      </c>
      <c r="M232" s="458">
        <v>239880</v>
      </c>
      <c r="N232" s="16">
        <v>625320</v>
      </c>
      <c r="O232" s="13">
        <v>39.326700000000002</v>
      </c>
      <c r="P232" s="13">
        <v>31.706699999999998</v>
      </c>
      <c r="Q232" s="17">
        <v>7.62</v>
      </c>
      <c r="R232" s="731">
        <f t="shared" si="209"/>
        <v>-50000</v>
      </c>
      <c r="S232" s="690">
        <v>0</v>
      </c>
      <c r="T232" s="690">
        <v>0</v>
      </c>
      <c r="U232" s="690">
        <v>22284</v>
      </c>
      <c r="V232" s="690">
        <v>0</v>
      </c>
      <c r="W232" s="690">
        <f t="shared" si="210"/>
        <v>-27716</v>
      </c>
      <c r="X232" s="690">
        <v>50000</v>
      </c>
      <c r="Y232" s="690">
        <v>0</v>
      </c>
      <c r="Z232" s="690">
        <v>0</v>
      </c>
      <c r="AA232" s="690">
        <f t="shared" si="211"/>
        <v>50000</v>
      </c>
      <c r="AB232" s="690">
        <f t="shared" si="212"/>
        <v>22284</v>
      </c>
      <c r="AC232" s="714">
        <f t="shared" si="213"/>
        <v>7532</v>
      </c>
      <c r="AD232" s="714">
        <f t="shared" si="214"/>
        <v>-277</v>
      </c>
      <c r="AE232" s="690">
        <v>0</v>
      </c>
      <c r="AF232" s="690">
        <v>0</v>
      </c>
      <c r="AG232" s="690">
        <f t="shared" si="215"/>
        <v>0</v>
      </c>
      <c r="AH232" s="690">
        <f t="shared" si="216"/>
        <v>29539</v>
      </c>
      <c r="AI232" s="716">
        <v>0.02</v>
      </c>
      <c r="AJ232" s="713">
        <v>-0.13</v>
      </c>
      <c r="AK232" s="713">
        <v>0</v>
      </c>
      <c r="AL232" s="713">
        <v>0</v>
      </c>
      <c r="AM232" s="713">
        <v>0</v>
      </c>
      <c r="AN232" s="713">
        <v>0.03</v>
      </c>
      <c r="AO232" s="713">
        <v>0</v>
      </c>
      <c r="AP232" s="713">
        <v>0</v>
      </c>
      <c r="AQ232" s="713">
        <f t="shared" si="217"/>
        <v>0.05</v>
      </c>
      <c r="AR232" s="713">
        <f t="shared" si="218"/>
        <v>-0.13</v>
      </c>
      <c r="AS232" s="756">
        <f t="shared" si="219"/>
        <v>-0.08</v>
      </c>
      <c r="AT232" s="471">
        <f>I232+AH232</f>
        <v>33070930</v>
      </c>
      <c r="AU232" s="461">
        <f>J232+W232</f>
        <v>23960259</v>
      </c>
      <c r="AV232" s="461">
        <f t="shared" ref="AV232:AV236" si="241">K232+AA232</f>
        <v>110000</v>
      </c>
      <c r="AW232" s="461">
        <f t="shared" ref="AW232:AX236" si="242">L232+AC232</f>
        <v>8135748</v>
      </c>
      <c r="AX232" s="461">
        <f t="shared" si="242"/>
        <v>239603</v>
      </c>
      <c r="AY232" s="461">
        <f>N232+AG232</f>
        <v>625320</v>
      </c>
      <c r="AZ232" s="462">
        <f>O232+AS232</f>
        <v>39.246700000000004</v>
      </c>
      <c r="BA232" s="462">
        <f t="shared" ref="BA232:BB236" si="243">P232+AQ232</f>
        <v>31.756699999999999</v>
      </c>
      <c r="BB232" s="464">
        <f t="shared" si="243"/>
        <v>7.49</v>
      </c>
    </row>
    <row r="233" spans="1:54" ht="14.1" customHeight="1" x14ac:dyDescent="0.2">
      <c r="A233" s="67">
        <v>48</v>
      </c>
      <c r="B233" s="64">
        <v>2489</v>
      </c>
      <c r="C233" s="65">
        <v>600080188</v>
      </c>
      <c r="D233" s="64">
        <v>64040402</v>
      </c>
      <c r="E233" s="66" t="s">
        <v>650</v>
      </c>
      <c r="F233" s="67">
        <v>3113</v>
      </c>
      <c r="G233" s="78" t="s">
        <v>307</v>
      </c>
      <c r="H233" s="68" t="s">
        <v>277</v>
      </c>
      <c r="I233" s="463">
        <v>2425655</v>
      </c>
      <c r="J233" s="458">
        <v>1797036</v>
      </c>
      <c r="K233" s="458">
        <v>0</v>
      </c>
      <c r="L233" s="458">
        <v>607398</v>
      </c>
      <c r="M233" s="458">
        <v>17971</v>
      </c>
      <c r="N233" s="458">
        <v>3250</v>
      </c>
      <c r="O233" s="459">
        <v>5.05</v>
      </c>
      <c r="P233" s="460">
        <v>5.05</v>
      </c>
      <c r="Q233" s="624">
        <v>0</v>
      </c>
      <c r="R233" s="731">
        <f t="shared" si="209"/>
        <v>0</v>
      </c>
      <c r="S233" s="690">
        <v>78901</v>
      </c>
      <c r="T233" s="690">
        <v>0</v>
      </c>
      <c r="U233" s="690">
        <v>0</v>
      </c>
      <c r="V233" s="690">
        <v>0</v>
      </c>
      <c r="W233" s="690">
        <f t="shared" si="210"/>
        <v>78901</v>
      </c>
      <c r="X233" s="690">
        <v>0</v>
      </c>
      <c r="Y233" s="690">
        <v>0</v>
      </c>
      <c r="Z233" s="690">
        <v>0</v>
      </c>
      <c r="AA233" s="690">
        <f t="shared" si="211"/>
        <v>0</v>
      </c>
      <c r="AB233" s="690">
        <f t="shared" si="212"/>
        <v>78901</v>
      </c>
      <c r="AC233" s="714">
        <f t="shared" si="213"/>
        <v>26669</v>
      </c>
      <c r="AD233" s="714">
        <f t="shared" si="214"/>
        <v>789</v>
      </c>
      <c r="AE233" s="690">
        <v>0</v>
      </c>
      <c r="AF233" s="690">
        <v>0</v>
      </c>
      <c r="AG233" s="690">
        <f t="shared" si="215"/>
        <v>0</v>
      </c>
      <c r="AH233" s="690">
        <f t="shared" si="216"/>
        <v>106359</v>
      </c>
      <c r="AI233" s="716">
        <v>0</v>
      </c>
      <c r="AJ233" s="713">
        <v>0</v>
      </c>
      <c r="AK233" s="713">
        <v>0.24</v>
      </c>
      <c r="AL233" s="713">
        <v>0</v>
      </c>
      <c r="AM233" s="713">
        <v>0</v>
      </c>
      <c r="AN233" s="713">
        <v>0</v>
      </c>
      <c r="AO233" s="713">
        <v>0</v>
      </c>
      <c r="AP233" s="713">
        <v>0</v>
      </c>
      <c r="AQ233" s="713">
        <f t="shared" si="217"/>
        <v>0.24</v>
      </c>
      <c r="AR233" s="713">
        <f t="shared" si="218"/>
        <v>0</v>
      </c>
      <c r="AS233" s="756">
        <f t="shared" si="219"/>
        <v>0.24</v>
      </c>
      <c r="AT233" s="471">
        <f>I233+AH233</f>
        <v>2532014</v>
      </c>
      <c r="AU233" s="461">
        <f>J233+W233</f>
        <v>1875937</v>
      </c>
      <c r="AV233" s="461">
        <f t="shared" si="241"/>
        <v>0</v>
      </c>
      <c r="AW233" s="461">
        <f t="shared" si="242"/>
        <v>634067</v>
      </c>
      <c r="AX233" s="461">
        <f t="shared" si="242"/>
        <v>18760</v>
      </c>
      <c r="AY233" s="461">
        <f>N233+AG233</f>
        <v>3250</v>
      </c>
      <c r="AZ233" s="462">
        <f>O233+AS233</f>
        <v>5.29</v>
      </c>
      <c r="BA233" s="462">
        <f t="shared" si="243"/>
        <v>5.29</v>
      </c>
      <c r="BB233" s="464">
        <f t="shared" si="243"/>
        <v>0</v>
      </c>
    </row>
    <row r="234" spans="1:54" ht="14.1" customHeight="1" x14ac:dyDescent="0.2">
      <c r="A234" s="67">
        <v>48</v>
      </c>
      <c r="B234" s="64">
        <v>2489</v>
      </c>
      <c r="C234" s="65">
        <v>600080188</v>
      </c>
      <c r="D234" s="64">
        <v>64040402</v>
      </c>
      <c r="E234" s="66" t="s">
        <v>650</v>
      </c>
      <c r="F234" s="67">
        <v>3141</v>
      </c>
      <c r="G234" s="66" t="s">
        <v>310</v>
      </c>
      <c r="H234" s="68" t="s">
        <v>277</v>
      </c>
      <c r="I234" s="463">
        <v>2722115</v>
      </c>
      <c r="J234" s="668">
        <v>2002091</v>
      </c>
      <c r="K234" s="668">
        <v>0</v>
      </c>
      <c r="L234" s="458">
        <v>676707</v>
      </c>
      <c r="M234" s="458">
        <v>20021</v>
      </c>
      <c r="N234" s="668">
        <v>23296</v>
      </c>
      <c r="O234" s="459">
        <v>6.43</v>
      </c>
      <c r="P234" s="460">
        <v>0</v>
      </c>
      <c r="Q234" s="624">
        <v>6.43</v>
      </c>
      <c r="R234" s="731">
        <f t="shared" si="209"/>
        <v>0</v>
      </c>
      <c r="S234" s="690">
        <v>0</v>
      </c>
      <c r="T234" s="690">
        <v>0</v>
      </c>
      <c r="U234" s="690">
        <v>0</v>
      </c>
      <c r="V234" s="690">
        <v>0</v>
      </c>
      <c r="W234" s="690">
        <f t="shared" si="210"/>
        <v>0</v>
      </c>
      <c r="X234" s="690">
        <v>0</v>
      </c>
      <c r="Y234" s="690">
        <v>0</v>
      </c>
      <c r="Z234" s="690">
        <v>0</v>
      </c>
      <c r="AA234" s="690">
        <f t="shared" si="211"/>
        <v>0</v>
      </c>
      <c r="AB234" s="690">
        <f t="shared" si="212"/>
        <v>0</v>
      </c>
      <c r="AC234" s="714">
        <f t="shared" si="213"/>
        <v>0</v>
      </c>
      <c r="AD234" s="714">
        <f t="shared" si="214"/>
        <v>0</v>
      </c>
      <c r="AE234" s="690">
        <v>0</v>
      </c>
      <c r="AF234" s="690">
        <v>0</v>
      </c>
      <c r="AG234" s="690">
        <f t="shared" si="215"/>
        <v>0</v>
      </c>
      <c r="AH234" s="690">
        <f t="shared" si="216"/>
        <v>0</v>
      </c>
      <c r="AI234" s="716">
        <v>0</v>
      </c>
      <c r="AJ234" s="713">
        <v>0</v>
      </c>
      <c r="AK234" s="713">
        <v>0</v>
      </c>
      <c r="AL234" s="713">
        <v>0</v>
      </c>
      <c r="AM234" s="713">
        <v>0</v>
      </c>
      <c r="AN234" s="713">
        <v>0</v>
      </c>
      <c r="AO234" s="713">
        <v>0</v>
      </c>
      <c r="AP234" s="713">
        <v>0</v>
      </c>
      <c r="AQ234" s="713">
        <f t="shared" si="217"/>
        <v>0</v>
      </c>
      <c r="AR234" s="713">
        <f t="shared" si="218"/>
        <v>0</v>
      </c>
      <c r="AS234" s="756">
        <f t="shared" si="219"/>
        <v>0</v>
      </c>
      <c r="AT234" s="471">
        <f>I234+AH234</f>
        <v>2722115</v>
      </c>
      <c r="AU234" s="461">
        <f>J234+W234</f>
        <v>2002091</v>
      </c>
      <c r="AV234" s="461">
        <f t="shared" si="241"/>
        <v>0</v>
      </c>
      <c r="AW234" s="461">
        <f t="shared" si="242"/>
        <v>676707</v>
      </c>
      <c r="AX234" s="461">
        <f t="shared" si="242"/>
        <v>20021</v>
      </c>
      <c r="AY234" s="461">
        <f>N234+AG234</f>
        <v>23296</v>
      </c>
      <c r="AZ234" s="462">
        <f>O234+AS234</f>
        <v>6.43</v>
      </c>
      <c r="BA234" s="462">
        <f t="shared" si="243"/>
        <v>0</v>
      </c>
      <c r="BB234" s="464">
        <f t="shared" si="243"/>
        <v>6.43</v>
      </c>
    </row>
    <row r="235" spans="1:54" ht="14.1" customHeight="1" x14ac:dyDescent="0.2">
      <c r="A235" s="67">
        <v>48</v>
      </c>
      <c r="B235" s="64">
        <v>2489</v>
      </c>
      <c r="C235" s="65">
        <v>600080188</v>
      </c>
      <c r="D235" s="64">
        <v>64040402</v>
      </c>
      <c r="E235" s="66" t="s">
        <v>650</v>
      </c>
      <c r="F235" s="67">
        <v>3143</v>
      </c>
      <c r="G235" s="78" t="s">
        <v>614</v>
      </c>
      <c r="H235" s="68" t="s">
        <v>276</v>
      </c>
      <c r="I235" s="463">
        <v>2568933</v>
      </c>
      <c r="J235" s="16">
        <v>1895811</v>
      </c>
      <c r="K235" s="16">
        <v>10000</v>
      </c>
      <c r="L235" s="458">
        <v>644164</v>
      </c>
      <c r="M235" s="458">
        <v>18958</v>
      </c>
      <c r="N235" s="16">
        <v>0</v>
      </c>
      <c r="O235" s="459">
        <v>3.9666000000000001</v>
      </c>
      <c r="P235" s="13">
        <v>3.9666000000000001</v>
      </c>
      <c r="Q235" s="17">
        <v>0</v>
      </c>
      <c r="R235" s="731">
        <f t="shared" si="209"/>
        <v>10000</v>
      </c>
      <c r="S235" s="690">
        <v>0</v>
      </c>
      <c r="T235" s="690">
        <v>0</v>
      </c>
      <c r="U235" s="690">
        <v>0</v>
      </c>
      <c r="V235" s="690">
        <v>0</v>
      </c>
      <c r="W235" s="690">
        <f t="shared" si="210"/>
        <v>10000</v>
      </c>
      <c r="X235" s="690">
        <v>-10000</v>
      </c>
      <c r="Y235" s="690">
        <v>0</v>
      </c>
      <c r="Z235" s="690">
        <v>0</v>
      </c>
      <c r="AA235" s="690">
        <f t="shared" si="211"/>
        <v>-10000</v>
      </c>
      <c r="AB235" s="690">
        <f t="shared" si="212"/>
        <v>0</v>
      </c>
      <c r="AC235" s="714">
        <f t="shared" si="213"/>
        <v>0</v>
      </c>
      <c r="AD235" s="714">
        <f t="shared" si="214"/>
        <v>100</v>
      </c>
      <c r="AE235" s="690">
        <v>0</v>
      </c>
      <c r="AF235" s="690">
        <v>0</v>
      </c>
      <c r="AG235" s="690">
        <f t="shared" si="215"/>
        <v>0</v>
      </c>
      <c r="AH235" s="690">
        <f t="shared" si="216"/>
        <v>100</v>
      </c>
      <c r="AI235" s="716">
        <v>0</v>
      </c>
      <c r="AJ235" s="713">
        <v>0</v>
      </c>
      <c r="AK235" s="713">
        <v>0</v>
      </c>
      <c r="AL235" s="713">
        <v>0</v>
      </c>
      <c r="AM235" s="713">
        <v>0</v>
      </c>
      <c r="AN235" s="713">
        <v>0</v>
      </c>
      <c r="AO235" s="713">
        <v>0</v>
      </c>
      <c r="AP235" s="713">
        <v>0</v>
      </c>
      <c r="AQ235" s="713">
        <f t="shared" si="217"/>
        <v>0</v>
      </c>
      <c r="AR235" s="713">
        <f t="shared" si="218"/>
        <v>0</v>
      </c>
      <c r="AS235" s="756">
        <f t="shared" si="219"/>
        <v>0</v>
      </c>
      <c r="AT235" s="471">
        <f>I235+AH235</f>
        <v>2569033</v>
      </c>
      <c r="AU235" s="461">
        <f>J235+W235</f>
        <v>1905811</v>
      </c>
      <c r="AV235" s="461">
        <f t="shared" si="241"/>
        <v>0</v>
      </c>
      <c r="AW235" s="461">
        <f t="shared" si="242"/>
        <v>644164</v>
      </c>
      <c r="AX235" s="461">
        <f t="shared" si="242"/>
        <v>19058</v>
      </c>
      <c r="AY235" s="461">
        <f>N235+AG235</f>
        <v>0</v>
      </c>
      <c r="AZ235" s="462">
        <f>O235+AS235</f>
        <v>3.9666000000000001</v>
      </c>
      <c r="BA235" s="462">
        <f t="shared" si="243"/>
        <v>3.9666000000000001</v>
      </c>
      <c r="BB235" s="464">
        <f t="shared" si="243"/>
        <v>0</v>
      </c>
    </row>
    <row r="236" spans="1:54" ht="14.1" customHeight="1" x14ac:dyDescent="0.2">
      <c r="A236" s="67">
        <v>48</v>
      </c>
      <c r="B236" s="64">
        <v>2489</v>
      </c>
      <c r="C236" s="65">
        <v>600080188</v>
      </c>
      <c r="D236" s="64">
        <v>64040402</v>
      </c>
      <c r="E236" s="66" t="s">
        <v>650</v>
      </c>
      <c r="F236" s="67">
        <v>3143</v>
      </c>
      <c r="G236" s="78" t="s">
        <v>615</v>
      </c>
      <c r="H236" s="68" t="s">
        <v>277</v>
      </c>
      <c r="I236" s="463">
        <v>101154</v>
      </c>
      <c r="J236" s="646">
        <v>72276</v>
      </c>
      <c r="K236" s="646">
        <v>0</v>
      </c>
      <c r="L236" s="458">
        <v>24429</v>
      </c>
      <c r="M236" s="458">
        <v>723</v>
      </c>
      <c r="N236" s="646">
        <v>3726</v>
      </c>
      <c r="O236" s="459">
        <v>0.28999999999999998</v>
      </c>
      <c r="P236" s="460">
        <v>0</v>
      </c>
      <c r="Q236" s="624">
        <v>0.28999999999999998</v>
      </c>
      <c r="R236" s="731">
        <f t="shared" si="209"/>
        <v>0</v>
      </c>
      <c r="S236" s="690">
        <v>0</v>
      </c>
      <c r="T236" s="690">
        <v>0</v>
      </c>
      <c r="U236" s="690">
        <v>0</v>
      </c>
      <c r="V236" s="690">
        <v>0</v>
      </c>
      <c r="W236" s="690">
        <f t="shared" si="210"/>
        <v>0</v>
      </c>
      <c r="X236" s="690">
        <v>0</v>
      </c>
      <c r="Y236" s="690">
        <v>0</v>
      </c>
      <c r="Z236" s="690">
        <v>0</v>
      </c>
      <c r="AA236" s="690">
        <f t="shared" si="211"/>
        <v>0</v>
      </c>
      <c r="AB236" s="690">
        <f t="shared" si="212"/>
        <v>0</v>
      </c>
      <c r="AC236" s="714">
        <f t="shared" si="213"/>
        <v>0</v>
      </c>
      <c r="AD236" s="714">
        <f t="shared" si="214"/>
        <v>0</v>
      </c>
      <c r="AE236" s="690">
        <v>0</v>
      </c>
      <c r="AF236" s="690">
        <v>0</v>
      </c>
      <c r="AG236" s="690">
        <f t="shared" si="215"/>
        <v>0</v>
      </c>
      <c r="AH236" s="690">
        <f t="shared" si="216"/>
        <v>0</v>
      </c>
      <c r="AI236" s="716">
        <v>0</v>
      </c>
      <c r="AJ236" s="713">
        <v>0</v>
      </c>
      <c r="AK236" s="713">
        <v>0</v>
      </c>
      <c r="AL236" s="713">
        <v>0</v>
      </c>
      <c r="AM236" s="713">
        <v>0</v>
      </c>
      <c r="AN236" s="713">
        <v>0</v>
      </c>
      <c r="AO236" s="713">
        <v>0</v>
      </c>
      <c r="AP236" s="713">
        <v>0</v>
      </c>
      <c r="AQ236" s="713">
        <f t="shared" si="217"/>
        <v>0</v>
      </c>
      <c r="AR236" s="713">
        <f t="shared" si="218"/>
        <v>0</v>
      </c>
      <c r="AS236" s="756">
        <f t="shared" si="219"/>
        <v>0</v>
      </c>
      <c r="AT236" s="471">
        <f>I236+AH236</f>
        <v>101154</v>
      </c>
      <c r="AU236" s="461">
        <f>J236+W236</f>
        <v>72276</v>
      </c>
      <c r="AV236" s="461">
        <f t="shared" si="241"/>
        <v>0</v>
      </c>
      <c r="AW236" s="461">
        <f t="shared" si="242"/>
        <v>24429</v>
      </c>
      <c r="AX236" s="461">
        <f t="shared" si="242"/>
        <v>723</v>
      </c>
      <c r="AY236" s="461">
        <f>N236+AG236</f>
        <v>3726</v>
      </c>
      <c r="AZ236" s="462">
        <f>O236+AS236</f>
        <v>0.28999999999999998</v>
      </c>
      <c r="BA236" s="462">
        <f t="shared" si="243"/>
        <v>0</v>
      </c>
      <c r="BB236" s="464">
        <f t="shared" si="243"/>
        <v>0.28999999999999998</v>
      </c>
    </row>
    <row r="237" spans="1:54" ht="14.1" customHeight="1" x14ac:dyDescent="0.2">
      <c r="A237" s="73">
        <v>48</v>
      </c>
      <c r="B237" s="70">
        <v>2489</v>
      </c>
      <c r="C237" s="71">
        <v>600080188</v>
      </c>
      <c r="D237" s="70">
        <v>64040402</v>
      </c>
      <c r="E237" s="72" t="s">
        <v>651</v>
      </c>
      <c r="F237" s="73"/>
      <c r="G237" s="72"/>
      <c r="H237" s="74"/>
      <c r="I237" s="647">
        <v>40859248</v>
      </c>
      <c r="J237" s="75">
        <v>29755189</v>
      </c>
      <c r="K237" s="75">
        <v>70000</v>
      </c>
      <c r="L237" s="75">
        <v>10080914</v>
      </c>
      <c r="M237" s="75">
        <v>297553</v>
      </c>
      <c r="N237" s="75">
        <v>655592</v>
      </c>
      <c r="O237" s="76">
        <v>55.063299999999998</v>
      </c>
      <c r="P237" s="76">
        <v>40.723299999999995</v>
      </c>
      <c r="Q237" s="77">
        <v>14.34</v>
      </c>
      <c r="R237" s="664">
        <f t="shared" ref="R237:BB237" si="244">SUM(R232:R236)</f>
        <v>-40000</v>
      </c>
      <c r="S237" s="664">
        <f t="shared" si="244"/>
        <v>78901</v>
      </c>
      <c r="T237" s="664">
        <f t="shared" si="244"/>
        <v>0</v>
      </c>
      <c r="U237" s="664">
        <f t="shared" si="244"/>
        <v>22284</v>
      </c>
      <c r="V237" s="664">
        <f t="shared" si="244"/>
        <v>0</v>
      </c>
      <c r="W237" s="664">
        <f t="shared" si="244"/>
        <v>61185</v>
      </c>
      <c r="X237" s="664">
        <f t="shared" si="244"/>
        <v>40000</v>
      </c>
      <c r="Y237" s="664">
        <f t="shared" si="244"/>
        <v>0</v>
      </c>
      <c r="Z237" s="664">
        <f t="shared" si="244"/>
        <v>0</v>
      </c>
      <c r="AA237" s="664">
        <f t="shared" si="244"/>
        <v>40000</v>
      </c>
      <c r="AB237" s="664">
        <f t="shared" si="244"/>
        <v>101185</v>
      </c>
      <c r="AC237" s="664">
        <f t="shared" si="244"/>
        <v>34201</v>
      </c>
      <c r="AD237" s="664">
        <f t="shared" si="244"/>
        <v>612</v>
      </c>
      <c r="AE237" s="664">
        <f t="shared" si="244"/>
        <v>0</v>
      </c>
      <c r="AF237" s="664">
        <f t="shared" si="244"/>
        <v>0</v>
      </c>
      <c r="AG237" s="664">
        <f t="shared" si="244"/>
        <v>0</v>
      </c>
      <c r="AH237" s="664">
        <f t="shared" si="244"/>
        <v>135998</v>
      </c>
      <c r="AI237" s="732">
        <f t="shared" si="244"/>
        <v>0.02</v>
      </c>
      <c r="AJ237" s="732">
        <f t="shared" si="244"/>
        <v>-0.13</v>
      </c>
      <c r="AK237" s="732">
        <f t="shared" si="244"/>
        <v>0.24</v>
      </c>
      <c r="AL237" s="732">
        <f t="shared" si="244"/>
        <v>0</v>
      </c>
      <c r="AM237" s="732">
        <f t="shared" si="244"/>
        <v>0</v>
      </c>
      <c r="AN237" s="732">
        <f t="shared" si="244"/>
        <v>0.03</v>
      </c>
      <c r="AO237" s="732">
        <f t="shared" si="244"/>
        <v>0</v>
      </c>
      <c r="AP237" s="732">
        <f t="shared" si="244"/>
        <v>0</v>
      </c>
      <c r="AQ237" s="732">
        <f t="shared" si="244"/>
        <v>0.28999999999999998</v>
      </c>
      <c r="AR237" s="732">
        <f t="shared" si="244"/>
        <v>-0.13</v>
      </c>
      <c r="AS237" s="759">
        <f t="shared" si="244"/>
        <v>0.15999999999999998</v>
      </c>
      <c r="AT237" s="647">
        <f t="shared" si="244"/>
        <v>40995246</v>
      </c>
      <c r="AU237" s="75">
        <f t="shared" si="244"/>
        <v>29816374</v>
      </c>
      <c r="AV237" s="75">
        <f t="shared" si="244"/>
        <v>110000</v>
      </c>
      <c r="AW237" s="75">
        <f t="shared" si="244"/>
        <v>10115115</v>
      </c>
      <c r="AX237" s="75">
        <f t="shared" si="244"/>
        <v>298165</v>
      </c>
      <c r="AY237" s="75">
        <f t="shared" si="244"/>
        <v>655592</v>
      </c>
      <c r="AZ237" s="76">
        <f t="shared" si="244"/>
        <v>55.223300000000002</v>
      </c>
      <c r="BA237" s="76">
        <f t="shared" si="244"/>
        <v>41.013300000000001</v>
      </c>
      <c r="BB237" s="77">
        <f t="shared" si="244"/>
        <v>14.209999999999999</v>
      </c>
    </row>
    <row r="238" spans="1:54" ht="14.1" customHeight="1" x14ac:dyDescent="0.2">
      <c r="A238" s="67">
        <v>49</v>
      </c>
      <c r="B238" s="64">
        <v>2473</v>
      </c>
      <c r="C238" s="65">
        <v>600080285</v>
      </c>
      <c r="D238" s="64">
        <v>65642376</v>
      </c>
      <c r="E238" s="66" t="s">
        <v>652</v>
      </c>
      <c r="F238" s="67">
        <v>3113</v>
      </c>
      <c r="G238" s="66" t="s">
        <v>309</v>
      </c>
      <c r="H238" s="68" t="s">
        <v>276</v>
      </c>
      <c r="I238" s="463">
        <v>43309303</v>
      </c>
      <c r="J238" s="16">
        <v>31390512</v>
      </c>
      <c r="K238" s="16">
        <v>144000</v>
      </c>
      <c r="L238" s="458">
        <v>10658665</v>
      </c>
      <c r="M238" s="458">
        <v>313906</v>
      </c>
      <c r="N238" s="16">
        <v>802220</v>
      </c>
      <c r="O238" s="13">
        <v>52.556600000000003</v>
      </c>
      <c r="P238" s="13">
        <v>43.686599999999999</v>
      </c>
      <c r="Q238" s="17">
        <v>8.870000000000001</v>
      </c>
      <c r="R238" s="731">
        <f t="shared" si="209"/>
        <v>-302100</v>
      </c>
      <c r="S238" s="690">
        <v>0</v>
      </c>
      <c r="T238" s="690">
        <v>-159625</v>
      </c>
      <c r="U238" s="690">
        <v>278550</v>
      </c>
      <c r="V238" s="690">
        <v>0</v>
      </c>
      <c r="W238" s="690">
        <f t="shared" si="210"/>
        <v>-183175</v>
      </c>
      <c r="X238" s="690">
        <v>302100</v>
      </c>
      <c r="Y238" s="690">
        <v>0</v>
      </c>
      <c r="Z238" s="690">
        <v>0</v>
      </c>
      <c r="AA238" s="690">
        <f t="shared" si="211"/>
        <v>302100</v>
      </c>
      <c r="AB238" s="690">
        <f t="shared" si="212"/>
        <v>118925</v>
      </c>
      <c r="AC238" s="714">
        <f t="shared" si="213"/>
        <v>40197</v>
      </c>
      <c r="AD238" s="714">
        <f t="shared" si="214"/>
        <v>-1832</v>
      </c>
      <c r="AE238" s="690">
        <v>0</v>
      </c>
      <c r="AF238" s="690">
        <v>0</v>
      </c>
      <c r="AG238" s="690">
        <f t="shared" si="215"/>
        <v>0</v>
      </c>
      <c r="AH238" s="690">
        <f t="shared" si="216"/>
        <v>157290</v>
      </c>
      <c r="AI238" s="716">
        <v>-0.43</v>
      </c>
      <c r="AJ238" s="713">
        <v>-7.0000000000000007E-2</v>
      </c>
      <c r="AK238" s="713">
        <v>0</v>
      </c>
      <c r="AL238" s="713">
        <v>-0.35</v>
      </c>
      <c r="AM238" s="713">
        <v>0</v>
      </c>
      <c r="AN238" s="713">
        <v>0.43</v>
      </c>
      <c r="AO238" s="713">
        <v>0</v>
      </c>
      <c r="AP238" s="713">
        <v>0</v>
      </c>
      <c r="AQ238" s="713">
        <f t="shared" si="217"/>
        <v>-0.35000000000000003</v>
      </c>
      <c r="AR238" s="713">
        <f t="shared" si="218"/>
        <v>-7.0000000000000007E-2</v>
      </c>
      <c r="AS238" s="756">
        <f t="shared" si="219"/>
        <v>-0.42000000000000004</v>
      </c>
      <c r="AT238" s="471">
        <f>I238+AH238</f>
        <v>43466593</v>
      </c>
      <c r="AU238" s="461">
        <f>J238+W238</f>
        <v>31207337</v>
      </c>
      <c r="AV238" s="461">
        <f t="shared" ref="AV238:AV242" si="245">K238+AA238</f>
        <v>446100</v>
      </c>
      <c r="AW238" s="461">
        <f t="shared" ref="AW238:AX242" si="246">L238+AC238</f>
        <v>10698862</v>
      </c>
      <c r="AX238" s="461">
        <f t="shared" si="246"/>
        <v>312074</v>
      </c>
      <c r="AY238" s="461">
        <f>N238+AG238</f>
        <v>802220</v>
      </c>
      <c r="AZ238" s="462">
        <f>O238+AS238</f>
        <v>52.136600000000001</v>
      </c>
      <c r="BA238" s="462">
        <f t="shared" ref="BA238:BB242" si="247">P238+AQ238</f>
        <v>43.336599999999997</v>
      </c>
      <c r="BB238" s="464">
        <f t="shared" si="247"/>
        <v>8.8000000000000007</v>
      </c>
    </row>
    <row r="239" spans="1:54" ht="14.1" customHeight="1" x14ac:dyDescent="0.2">
      <c r="A239" s="67">
        <v>49</v>
      </c>
      <c r="B239" s="64">
        <v>2473</v>
      </c>
      <c r="C239" s="65">
        <v>600080285</v>
      </c>
      <c r="D239" s="64">
        <v>65642376</v>
      </c>
      <c r="E239" s="66" t="s">
        <v>652</v>
      </c>
      <c r="F239" s="67">
        <v>3113</v>
      </c>
      <c r="G239" s="78" t="s">
        <v>307</v>
      </c>
      <c r="H239" s="68" t="s">
        <v>277</v>
      </c>
      <c r="I239" s="463">
        <v>8150518</v>
      </c>
      <c r="J239" s="458">
        <v>6024123</v>
      </c>
      <c r="K239" s="458">
        <v>0</v>
      </c>
      <c r="L239" s="458">
        <v>2036154</v>
      </c>
      <c r="M239" s="458">
        <v>60241</v>
      </c>
      <c r="N239" s="458">
        <v>30000</v>
      </c>
      <c r="O239" s="459">
        <v>16.809999999999999</v>
      </c>
      <c r="P239" s="460">
        <v>16.809999999999999</v>
      </c>
      <c r="Q239" s="624">
        <v>0</v>
      </c>
      <c r="R239" s="731">
        <f t="shared" si="209"/>
        <v>0</v>
      </c>
      <c r="S239" s="690">
        <v>195812</v>
      </c>
      <c r="T239" s="690">
        <v>0</v>
      </c>
      <c r="U239" s="690">
        <v>0</v>
      </c>
      <c r="V239" s="690">
        <v>0</v>
      </c>
      <c r="W239" s="690">
        <f t="shared" si="210"/>
        <v>195812</v>
      </c>
      <c r="X239" s="690">
        <v>0</v>
      </c>
      <c r="Y239" s="690">
        <v>0</v>
      </c>
      <c r="Z239" s="690">
        <v>0</v>
      </c>
      <c r="AA239" s="690">
        <f t="shared" si="211"/>
        <v>0</v>
      </c>
      <c r="AB239" s="690">
        <f t="shared" si="212"/>
        <v>195812</v>
      </c>
      <c r="AC239" s="714">
        <f t="shared" si="213"/>
        <v>66184</v>
      </c>
      <c r="AD239" s="714">
        <f t="shared" si="214"/>
        <v>1958</v>
      </c>
      <c r="AE239" s="690">
        <v>14250</v>
      </c>
      <c r="AF239" s="690">
        <v>0</v>
      </c>
      <c r="AG239" s="690">
        <f t="shared" si="215"/>
        <v>14250</v>
      </c>
      <c r="AH239" s="690">
        <f t="shared" si="216"/>
        <v>278204</v>
      </c>
      <c r="AI239" s="716">
        <v>0</v>
      </c>
      <c r="AJ239" s="713">
        <v>0</v>
      </c>
      <c r="AK239" s="713">
        <v>0.51</v>
      </c>
      <c r="AL239" s="713">
        <v>0</v>
      </c>
      <c r="AM239" s="713">
        <v>0</v>
      </c>
      <c r="AN239" s="713">
        <v>0</v>
      </c>
      <c r="AO239" s="713">
        <v>0</v>
      </c>
      <c r="AP239" s="713">
        <v>0</v>
      </c>
      <c r="AQ239" s="713">
        <f t="shared" si="217"/>
        <v>0.51</v>
      </c>
      <c r="AR239" s="713">
        <f t="shared" si="218"/>
        <v>0</v>
      </c>
      <c r="AS239" s="756">
        <f t="shared" si="219"/>
        <v>0.51</v>
      </c>
      <c r="AT239" s="471">
        <f>I239+AH239</f>
        <v>8428722</v>
      </c>
      <c r="AU239" s="461">
        <f>J239+W239</f>
        <v>6219935</v>
      </c>
      <c r="AV239" s="461">
        <f t="shared" si="245"/>
        <v>0</v>
      </c>
      <c r="AW239" s="461">
        <f t="shared" si="246"/>
        <v>2102338</v>
      </c>
      <c r="AX239" s="461">
        <f t="shared" si="246"/>
        <v>62199</v>
      </c>
      <c r="AY239" s="461">
        <f>N239+AG239</f>
        <v>44250</v>
      </c>
      <c r="AZ239" s="462">
        <f>O239+AS239</f>
        <v>17.32</v>
      </c>
      <c r="BA239" s="462">
        <f t="shared" si="247"/>
        <v>17.32</v>
      </c>
      <c r="BB239" s="464">
        <f t="shared" si="247"/>
        <v>0</v>
      </c>
    </row>
    <row r="240" spans="1:54" ht="14.1" customHeight="1" x14ac:dyDescent="0.2">
      <c r="A240" s="67">
        <v>49</v>
      </c>
      <c r="B240" s="64">
        <v>2473</v>
      </c>
      <c r="C240" s="65">
        <v>600080285</v>
      </c>
      <c r="D240" s="64">
        <v>65642376</v>
      </c>
      <c r="E240" s="66" t="s">
        <v>652</v>
      </c>
      <c r="F240" s="67">
        <v>3141</v>
      </c>
      <c r="G240" s="66" t="s">
        <v>310</v>
      </c>
      <c r="H240" s="68" t="s">
        <v>277</v>
      </c>
      <c r="I240" s="463">
        <v>1211296</v>
      </c>
      <c r="J240" s="668">
        <v>885774</v>
      </c>
      <c r="K240" s="668">
        <v>0</v>
      </c>
      <c r="L240" s="458">
        <v>299392</v>
      </c>
      <c r="M240" s="458">
        <v>8858</v>
      </c>
      <c r="N240" s="668">
        <v>17272</v>
      </c>
      <c r="O240" s="459">
        <v>2.85</v>
      </c>
      <c r="P240" s="460">
        <v>0</v>
      </c>
      <c r="Q240" s="624">
        <v>2.85</v>
      </c>
      <c r="R240" s="731">
        <f t="shared" si="209"/>
        <v>0</v>
      </c>
      <c r="S240" s="690">
        <v>0</v>
      </c>
      <c r="T240" s="690">
        <v>0</v>
      </c>
      <c r="U240" s="690">
        <v>0</v>
      </c>
      <c r="V240" s="690">
        <v>0</v>
      </c>
      <c r="W240" s="690">
        <f t="shared" si="210"/>
        <v>0</v>
      </c>
      <c r="X240" s="690">
        <v>0</v>
      </c>
      <c r="Y240" s="690">
        <v>0</v>
      </c>
      <c r="Z240" s="690">
        <v>0</v>
      </c>
      <c r="AA240" s="690">
        <f t="shared" si="211"/>
        <v>0</v>
      </c>
      <c r="AB240" s="690">
        <f t="shared" si="212"/>
        <v>0</v>
      </c>
      <c r="AC240" s="714">
        <f t="shared" si="213"/>
        <v>0</v>
      </c>
      <c r="AD240" s="714">
        <f t="shared" si="214"/>
        <v>0</v>
      </c>
      <c r="AE240" s="690">
        <v>0</v>
      </c>
      <c r="AF240" s="690">
        <v>0</v>
      </c>
      <c r="AG240" s="690">
        <f t="shared" si="215"/>
        <v>0</v>
      </c>
      <c r="AH240" s="690">
        <f t="shared" si="216"/>
        <v>0</v>
      </c>
      <c r="AI240" s="716">
        <v>0</v>
      </c>
      <c r="AJ240" s="713">
        <v>0</v>
      </c>
      <c r="AK240" s="713">
        <v>0</v>
      </c>
      <c r="AL240" s="713">
        <v>0</v>
      </c>
      <c r="AM240" s="713">
        <v>0</v>
      </c>
      <c r="AN240" s="713">
        <v>0</v>
      </c>
      <c r="AO240" s="713">
        <v>0</v>
      </c>
      <c r="AP240" s="713">
        <v>0</v>
      </c>
      <c r="AQ240" s="713">
        <f t="shared" si="217"/>
        <v>0</v>
      </c>
      <c r="AR240" s="713">
        <f t="shared" si="218"/>
        <v>0</v>
      </c>
      <c r="AS240" s="756">
        <f t="shared" si="219"/>
        <v>0</v>
      </c>
      <c r="AT240" s="471">
        <f>I240+AH240</f>
        <v>1211296</v>
      </c>
      <c r="AU240" s="461">
        <f>J240+W240</f>
        <v>885774</v>
      </c>
      <c r="AV240" s="461">
        <f t="shared" si="245"/>
        <v>0</v>
      </c>
      <c r="AW240" s="461">
        <f t="shared" si="246"/>
        <v>299392</v>
      </c>
      <c r="AX240" s="461">
        <f t="shared" si="246"/>
        <v>8858</v>
      </c>
      <c r="AY240" s="461">
        <f>N240+AG240</f>
        <v>17272</v>
      </c>
      <c r="AZ240" s="462">
        <f>O240+AS240</f>
        <v>2.85</v>
      </c>
      <c r="BA240" s="462">
        <f t="shared" si="247"/>
        <v>0</v>
      </c>
      <c r="BB240" s="464">
        <f t="shared" si="247"/>
        <v>2.85</v>
      </c>
    </row>
    <row r="241" spans="1:54" ht="14.1" customHeight="1" x14ac:dyDescent="0.2">
      <c r="A241" s="67">
        <v>49</v>
      </c>
      <c r="B241" s="64">
        <v>2473</v>
      </c>
      <c r="C241" s="65">
        <v>600080285</v>
      </c>
      <c r="D241" s="64">
        <v>65642376</v>
      </c>
      <c r="E241" s="66" t="s">
        <v>652</v>
      </c>
      <c r="F241" s="67">
        <v>3143</v>
      </c>
      <c r="G241" s="78" t="s">
        <v>614</v>
      </c>
      <c r="H241" s="68" t="s">
        <v>276</v>
      </c>
      <c r="I241" s="463">
        <v>4613841</v>
      </c>
      <c r="J241" s="16">
        <v>3422731</v>
      </c>
      <c r="K241" s="16">
        <v>0</v>
      </c>
      <c r="L241" s="458">
        <v>1156883</v>
      </c>
      <c r="M241" s="458">
        <v>34227</v>
      </c>
      <c r="N241" s="16">
        <v>0</v>
      </c>
      <c r="O241" s="459">
        <v>7.383</v>
      </c>
      <c r="P241" s="13">
        <v>7.383</v>
      </c>
      <c r="Q241" s="17">
        <v>0</v>
      </c>
      <c r="R241" s="731">
        <f t="shared" si="209"/>
        <v>0</v>
      </c>
      <c r="S241" s="690">
        <v>0</v>
      </c>
      <c r="T241" s="690">
        <v>35216</v>
      </c>
      <c r="U241" s="690">
        <v>0</v>
      </c>
      <c r="V241" s="690">
        <v>0</v>
      </c>
      <c r="W241" s="690">
        <f t="shared" si="210"/>
        <v>35216</v>
      </c>
      <c r="X241" s="690">
        <v>0</v>
      </c>
      <c r="Y241" s="690">
        <v>0</v>
      </c>
      <c r="Z241" s="690">
        <v>0</v>
      </c>
      <c r="AA241" s="690">
        <f t="shared" si="211"/>
        <v>0</v>
      </c>
      <c r="AB241" s="690">
        <f t="shared" si="212"/>
        <v>35216</v>
      </c>
      <c r="AC241" s="714">
        <f t="shared" si="213"/>
        <v>11903</v>
      </c>
      <c r="AD241" s="714">
        <f t="shared" si="214"/>
        <v>352</v>
      </c>
      <c r="AE241" s="690">
        <v>0</v>
      </c>
      <c r="AF241" s="690">
        <v>0</v>
      </c>
      <c r="AG241" s="690">
        <f t="shared" si="215"/>
        <v>0</v>
      </c>
      <c r="AH241" s="690">
        <f t="shared" si="216"/>
        <v>47471</v>
      </c>
      <c r="AI241" s="716">
        <v>0</v>
      </c>
      <c r="AJ241" s="713">
        <v>0</v>
      </c>
      <c r="AK241" s="713">
        <v>0</v>
      </c>
      <c r="AL241" s="713">
        <v>0.09</v>
      </c>
      <c r="AM241" s="713">
        <v>0</v>
      </c>
      <c r="AN241" s="713">
        <v>0</v>
      </c>
      <c r="AO241" s="713">
        <v>0</v>
      </c>
      <c r="AP241" s="713">
        <v>0</v>
      </c>
      <c r="AQ241" s="713">
        <f t="shared" si="217"/>
        <v>0.09</v>
      </c>
      <c r="AR241" s="713">
        <f t="shared" si="218"/>
        <v>0</v>
      </c>
      <c r="AS241" s="756">
        <f t="shared" si="219"/>
        <v>0.09</v>
      </c>
      <c r="AT241" s="471">
        <f>I241+AH241</f>
        <v>4661312</v>
      </c>
      <c r="AU241" s="461">
        <f>J241+W241</f>
        <v>3457947</v>
      </c>
      <c r="AV241" s="461">
        <f t="shared" si="245"/>
        <v>0</v>
      </c>
      <c r="AW241" s="461">
        <f t="shared" si="246"/>
        <v>1168786</v>
      </c>
      <c r="AX241" s="461">
        <f t="shared" si="246"/>
        <v>34579</v>
      </c>
      <c r="AY241" s="461">
        <f>N241+AG241</f>
        <v>0</v>
      </c>
      <c r="AZ241" s="462">
        <f>O241+AS241</f>
        <v>7.4729999999999999</v>
      </c>
      <c r="BA241" s="462">
        <f t="shared" si="247"/>
        <v>7.4729999999999999</v>
      </c>
      <c r="BB241" s="464">
        <f t="shared" si="247"/>
        <v>0</v>
      </c>
    </row>
    <row r="242" spans="1:54" ht="14.1" customHeight="1" x14ac:dyDescent="0.2">
      <c r="A242" s="67">
        <v>49</v>
      </c>
      <c r="B242" s="64">
        <v>2473</v>
      </c>
      <c r="C242" s="65">
        <v>600080285</v>
      </c>
      <c r="D242" s="64">
        <v>65642376</v>
      </c>
      <c r="E242" s="66" t="s">
        <v>652</v>
      </c>
      <c r="F242" s="67">
        <v>3143</v>
      </c>
      <c r="G242" s="78" t="s">
        <v>615</v>
      </c>
      <c r="H242" s="68" t="s">
        <v>277</v>
      </c>
      <c r="I242" s="463">
        <v>183250</v>
      </c>
      <c r="J242" s="646">
        <v>130935</v>
      </c>
      <c r="K242" s="646">
        <v>0</v>
      </c>
      <c r="L242" s="458">
        <v>44256</v>
      </c>
      <c r="M242" s="458">
        <v>1309</v>
      </c>
      <c r="N242" s="646">
        <v>6750</v>
      </c>
      <c r="O242" s="459">
        <v>0.52</v>
      </c>
      <c r="P242" s="460">
        <v>0</v>
      </c>
      <c r="Q242" s="662">
        <v>0.52</v>
      </c>
      <c r="R242" s="731">
        <f t="shared" si="209"/>
        <v>0</v>
      </c>
      <c r="S242" s="690">
        <v>0</v>
      </c>
      <c r="T242" s="690">
        <v>0</v>
      </c>
      <c r="U242" s="690">
        <v>0</v>
      </c>
      <c r="V242" s="690">
        <v>0</v>
      </c>
      <c r="W242" s="690">
        <f t="shared" si="210"/>
        <v>0</v>
      </c>
      <c r="X242" s="690">
        <v>0</v>
      </c>
      <c r="Y242" s="690">
        <v>0</v>
      </c>
      <c r="Z242" s="690">
        <v>0</v>
      </c>
      <c r="AA242" s="690">
        <f t="shared" si="211"/>
        <v>0</v>
      </c>
      <c r="AB242" s="690">
        <f t="shared" si="212"/>
        <v>0</v>
      </c>
      <c r="AC242" s="714">
        <f t="shared" si="213"/>
        <v>0</v>
      </c>
      <c r="AD242" s="714">
        <f t="shared" si="214"/>
        <v>0</v>
      </c>
      <c r="AE242" s="690">
        <v>0</v>
      </c>
      <c r="AF242" s="690">
        <v>0</v>
      </c>
      <c r="AG242" s="690">
        <f t="shared" si="215"/>
        <v>0</v>
      </c>
      <c r="AH242" s="690">
        <f t="shared" si="216"/>
        <v>0</v>
      </c>
      <c r="AI242" s="716">
        <v>0</v>
      </c>
      <c r="AJ242" s="713">
        <v>0</v>
      </c>
      <c r="AK242" s="713">
        <v>0</v>
      </c>
      <c r="AL242" s="713">
        <v>0</v>
      </c>
      <c r="AM242" s="713">
        <v>0</v>
      </c>
      <c r="AN242" s="713">
        <v>0</v>
      </c>
      <c r="AO242" s="713">
        <v>0</v>
      </c>
      <c r="AP242" s="713">
        <v>0</v>
      </c>
      <c r="AQ242" s="713">
        <f t="shared" si="217"/>
        <v>0</v>
      </c>
      <c r="AR242" s="713">
        <f t="shared" si="218"/>
        <v>0</v>
      </c>
      <c r="AS242" s="756">
        <f t="shared" si="219"/>
        <v>0</v>
      </c>
      <c r="AT242" s="471">
        <f>I242+AH242</f>
        <v>183250</v>
      </c>
      <c r="AU242" s="461">
        <f>J242+W242</f>
        <v>130935</v>
      </c>
      <c r="AV242" s="461">
        <f t="shared" si="245"/>
        <v>0</v>
      </c>
      <c r="AW242" s="461">
        <f t="shared" si="246"/>
        <v>44256</v>
      </c>
      <c r="AX242" s="461">
        <f t="shared" si="246"/>
        <v>1309</v>
      </c>
      <c r="AY242" s="461">
        <f>N242+AG242</f>
        <v>6750</v>
      </c>
      <c r="AZ242" s="462">
        <f>O242+AS242</f>
        <v>0.52</v>
      </c>
      <c r="BA242" s="462">
        <f t="shared" si="247"/>
        <v>0</v>
      </c>
      <c r="BB242" s="464">
        <f t="shared" si="247"/>
        <v>0.52</v>
      </c>
    </row>
    <row r="243" spans="1:54" ht="14.1" customHeight="1" x14ac:dyDescent="0.2">
      <c r="A243" s="73">
        <v>49</v>
      </c>
      <c r="B243" s="70">
        <v>2473</v>
      </c>
      <c r="C243" s="71">
        <v>600080285</v>
      </c>
      <c r="D243" s="70">
        <v>65642376</v>
      </c>
      <c r="E243" s="72" t="s">
        <v>653</v>
      </c>
      <c r="F243" s="73"/>
      <c r="G243" s="72"/>
      <c r="H243" s="74"/>
      <c r="I243" s="647">
        <v>57468208</v>
      </c>
      <c r="J243" s="75">
        <v>41854075</v>
      </c>
      <c r="K243" s="75">
        <v>144000</v>
      </c>
      <c r="L243" s="75">
        <v>14195350</v>
      </c>
      <c r="M243" s="75">
        <v>418541</v>
      </c>
      <c r="N243" s="75">
        <v>856242</v>
      </c>
      <c r="O243" s="76">
        <v>80.119599999999991</v>
      </c>
      <c r="P243" s="76">
        <v>67.879599999999996</v>
      </c>
      <c r="Q243" s="77">
        <v>12.24</v>
      </c>
      <c r="R243" s="664">
        <f t="shared" ref="R243:BB243" si="248">SUM(R238:R242)</f>
        <v>-302100</v>
      </c>
      <c r="S243" s="664">
        <f t="shared" si="248"/>
        <v>195812</v>
      </c>
      <c r="T243" s="664">
        <f t="shared" si="248"/>
        <v>-124409</v>
      </c>
      <c r="U243" s="664">
        <f t="shared" si="248"/>
        <v>278550</v>
      </c>
      <c r="V243" s="664">
        <f t="shared" si="248"/>
        <v>0</v>
      </c>
      <c r="W243" s="664">
        <f t="shared" si="248"/>
        <v>47853</v>
      </c>
      <c r="X243" s="664">
        <f t="shared" si="248"/>
        <v>302100</v>
      </c>
      <c r="Y243" s="664">
        <f t="shared" si="248"/>
        <v>0</v>
      </c>
      <c r="Z243" s="664">
        <f t="shared" si="248"/>
        <v>0</v>
      </c>
      <c r="AA243" s="664">
        <f t="shared" si="248"/>
        <v>302100</v>
      </c>
      <c r="AB243" s="664">
        <f t="shared" si="248"/>
        <v>349953</v>
      </c>
      <c r="AC243" s="664">
        <f t="shared" si="248"/>
        <v>118284</v>
      </c>
      <c r="AD243" s="664">
        <f t="shared" si="248"/>
        <v>478</v>
      </c>
      <c r="AE243" s="664">
        <f t="shared" si="248"/>
        <v>14250</v>
      </c>
      <c r="AF243" s="664">
        <f t="shared" si="248"/>
        <v>0</v>
      </c>
      <c r="AG243" s="664">
        <f t="shared" si="248"/>
        <v>14250</v>
      </c>
      <c r="AH243" s="664">
        <f t="shared" si="248"/>
        <v>482965</v>
      </c>
      <c r="AI243" s="732">
        <f t="shared" si="248"/>
        <v>-0.43</v>
      </c>
      <c r="AJ243" s="732">
        <f t="shared" si="248"/>
        <v>-7.0000000000000007E-2</v>
      </c>
      <c r="AK243" s="732">
        <f t="shared" si="248"/>
        <v>0.51</v>
      </c>
      <c r="AL243" s="732">
        <f t="shared" si="248"/>
        <v>-0.26</v>
      </c>
      <c r="AM243" s="732">
        <f t="shared" si="248"/>
        <v>0</v>
      </c>
      <c r="AN243" s="732">
        <f t="shared" si="248"/>
        <v>0.43</v>
      </c>
      <c r="AO243" s="732">
        <f t="shared" si="248"/>
        <v>0</v>
      </c>
      <c r="AP243" s="732">
        <f t="shared" si="248"/>
        <v>0</v>
      </c>
      <c r="AQ243" s="732">
        <f t="shared" si="248"/>
        <v>0.24999999999999997</v>
      </c>
      <c r="AR243" s="732">
        <f t="shared" si="248"/>
        <v>-7.0000000000000007E-2</v>
      </c>
      <c r="AS243" s="759">
        <f t="shared" si="248"/>
        <v>0.17999999999999997</v>
      </c>
      <c r="AT243" s="647">
        <f t="shared" si="248"/>
        <v>57951173</v>
      </c>
      <c r="AU243" s="75">
        <f t="shared" si="248"/>
        <v>41901928</v>
      </c>
      <c r="AV243" s="75">
        <f t="shared" si="248"/>
        <v>446100</v>
      </c>
      <c r="AW243" s="75">
        <f t="shared" si="248"/>
        <v>14313634</v>
      </c>
      <c r="AX243" s="75">
        <f t="shared" si="248"/>
        <v>419019</v>
      </c>
      <c r="AY243" s="75">
        <f t="shared" si="248"/>
        <v>870492</v>
      </c>
      <c r="AZ243" s="76">
        <f t="shared" si="248"/>
        <v>80.299599999999998</v>
      </c>
      <c r="BA243" s="76">
        <f t="shared" si="248"/>
        <v>68.129599999999996</v>
      </c>
      <c r="BB243" s="77">
        <f t="shared" si="248"/>
        <v>12.17</v>
      </c>
    </row>
    <row r="244" spans="1:54" ht="14.1" customHeight="1" x14ac:dyDescent="0.2">
      <c r="A244" s="67">
        <v>50</v>
      </c>
      <c r="B244" s="64">
        <v>2490</v>
      </c>
      <c r="C244" s="65">
        <v>600080005</v>
      </c>
      <c r="D244" s="64">
        <v>46746757</v>
      </c>
      <c r="E244" s="66" t="s">
        <v>654</v>
      </c>
      <c r="F244" s="67">
        <v>3113</v>
      </c>
      <c r="G244" s="66" t="s">
        <v>309</v>
      </c>
      <c r="H244" s="68" t="s">
        <v>276</v>
      </c>
      <c r="I244" s="463">
        <v>26537519</v>
      </c>
      <c r="J244" s="16">
        <v>19269398</v>
      </c>
      <c r="K244" s="16">
        <v>90000</v>
      </c>
      <c r="L244" s="458">
        <v>6543477</v>
      </c>
      <c r="M244" s="458">
        <v>192694</v>
      </c>
      <c r="N244" s="16">
        <v>441950</v>
      </c>
      <c r="O244" s="13">
        <v>32.010899999999999</v>
      </c>
      <c r="P244" s="13">
        <v>26.020900000000001</v>
      </c>
      <c r="Q244" s="17">
        <v>5.99</v>
      </c>
      <c r="R244" s="731">
        <f t="shared" si="209"/>
        <v>77500</v>
      </c>
      <c r="S244" s="690">
        <v>0</v>
      </c>
      <c r="T244" s="690">
        <v>0</v>
      </c>
      <c r="U244" s="690">
        <v>29712</v>
      </c>
      <c r="V244" s="690">
        <v>0</v>
      </c>
      <c r="W244" s="690">
        <f t="shared" si="210"/>
        <v>107212</v>
      </c>
      <c r="X244" s="690">
        <v>-77500</v>
      </c>
      <c r="Y244" s="690">
        <v>0</v>
      </c>
      <c r="Z244" s="690">
        <v>37535</v>
      </c>
      <c r="AA244" s="690">
        <f t="shared" si="211"/>
        <v>-39965</v>
      </c>
      <c r="AB244" s="690">
        <f t="shared" si="212"/>
        <v>67247</v>
      </c>
      <c r="AC244" s="714">
        <f t="shared" si="213"/>
        <v>10043</v>
      </c>
      <c r="AD244" s="714">
        <f t="shared" si="214"/>
        <v>1072</v>
      </c>
      <c r="AE244" s="690">
        <v>0</v>
      </c>
      <c r="AF244" s="690">
        <v>0</v>
      </c>
      <c r="AG244" s="690">
        <f t="shared" si="215"/>
        <v>0</v>
      </c>
      <c r="AH244" s="690">
        <f t="shared" si="216"/>
        <v>78362</v>
      </c>
      <c r="AI244" s="716">
        <v>0.03</v>
      </c>
      <c r="AJ244" s="713">
        <v>0.09</v>
      </c>
      <c r="AK244" s="713">
        <v>0</v>
      </c>
      <c r="AL244" s="713">
        <v>0</v>
      </c>
      <c r="AM244" s="713">
        <v>0</v>
      </c>
      <c r="AN244" s="713">
        <v>0.05</v>
      </c>
      <c r="AO244" s="713">
        <v>0</v>
      </c>
      <c r="AP244" s="713">
        <v>0</v>
      </c>
      <c r="AQ244" s="713">
        <f t="shared" si="217"/>
        <v>0.08</v>
      </c>
      <c r="AR244" s="713">
        <f t="shared" si="218"/>
        <v>0.09</v>
      </c>
      <c r="AS244" s="756">
        <f t="shared" si="219"/>
        <v>0.16999999999999998</v>
      </c>
      <c r="AT244" s="471">
        <f>I244+AH244</f>
        <v>26615881</v>
      </c>
      <c r="AU244" s="461">
        <f>J244+W244</f>
        <v>19376610</v>
      </c>
      <c r="AV244" s="461">
        <f t="shared" ref="AV244:AV248" si="249">K244+AA244</f>
        <v>50035</v>
      </c>
      <c r="AW244" s="461">
        <f t="shared" ref="AW244:AX248" si="250">L244+AC244</f>
        <v>6553520</v>
      </c>
      <c r="AX244" s="461">
        <f t="shared" si="250"/>
        <v>193766</v>
      </c>
      <c r="AY244" s="461">
        <f>N244+AG244</f>
        <v>441950</v>
      </c>
      <c r="AZ244" s="462">
        <f>O244+AS244</f>
        <v>32.180900000000001</v>
      </c>
      <c r="BA244" s="462">
        <f t="shared" ref="BA244:BB248" si="251">P244+AQ244</f>
        <v>26.100899999999999</v>
      </c>
      <c r="BB244" s="464">
        <f t="shared" si="251"/>
        <v>6.08</v>
      </c>
    </row>
    <row r="245" spans="1:54" ht="14.1" customHeight="1" x14ac:dyDescent="0.2">
      <c r="A245" s="67">
        <v>50</v>
      </c>
      <c r="B245" s="64">
        <v>2490</v>
      </c>
      <c r="C245" s="65">
        <v>600080005</v>
      </c>
      <c r="D245" s="64">
        <v>46746757</v>
      </c>
      <c r="E245" s="66" t="s">
        <v>654</v>
      </c>
      <c r="F245" s="67">
        <v>3113</v>
      </c>
      <c r="G245" s="78" t="s">
        <v>307</v>
      </c>
      <c r="H245" s="68" t="s">
        <v>277</v>
      </c>
      <c r="I245" s="463">
        <v>2115354</v>
      </c>
      <c r="J245" s="458">
        <v>1568141</v>
      </c>
      <c r="K245" s="458">
        <v>0</v>
      </c>
      <c r="L245" s="458">
        <v>530031</v>
      </c>
      <c r="M245" s="458">
        <v>15682</v>
      </c>
      <c r="N245" s="458">
        <v>1500</v>
      </c>
      <c r="O245" s="459">
        <v>4.4799999999999995</v>
      </c>
      <c r="P245" s="460">
        <v>4.4799999999999995</v>
      </c>
      <c r="Q245" s="624">
        <v>0</v>
      </c>
      <c r="R245" s="731">
        <f t="shared" si="209"/>
        <v>0</v>
      </c>
      <c r="S245" s="690">
        <v>124625</v>
      </c>
      <c r="T245" s="690">
        <v>0</v>
      </c>
      <c r="U245" s="690">
        <v>0</v>
      </c>
      <c r="V245" s="690">
        <v>0</v>
      </c>
      <c r="W245" s="690">
        <f t="shared" si="210"/>
        <v>124625</v>
      </c>
      <c r="X245" s="690">
        <v>0</v>
      </c>
      <c r="Y245" s="690">
        <v>0</v>
      </c>
      <c r="Z245" s="690">
        <v>0</v>
      </c>
      <c r="AA245" s="690">
        <f t="shared" si="211"/>
        <v>0</v>
      </c>
      <c r="AB245" s="690">
        <f t="shared" si="212"/>
        <v>124625</v>
      </c>
      <c r="AC245" s="714">
        <f t="shared" si="213"/>
        <v>42123</v>
      </c>
      <c r="AD245" s="714">
        <f t="shared" si="214"/>
        <v>1246</v>
      </c>
      <c r="AE245" s="690">
        <v>2500</v>
      </c>
      <c r="AF245" s="690">
        <v>0</v>
      </c>
      <c r="AG245" s="690">
        <f t="shared" si="215"/>
        <v>2500</v>
      </c>
      <c r="AH245" s="690">
        <f t="shared" si="216"/>
        <v>170494</v>
      </c>
      <c r="AI245" s="716">
        <v>0</v>
      </c>
      <c r="AJ245" s="713">
        <v>0</v>
      </c>
      <c r="AK245" s="713">
        <v>0.3</v>
      </c>
      <c r="AL245" s="713">
        <v>0</v>
      </c>
      <c r="AM245" s="713">
        <v>0</v>
      </c>
      <c r="AN245" s="713">
        <v>0</v>
      </c>
      <c r="AO245" s="713">
        <v>0</v>
      </c>
      <c r="AP245" s="713">
        <v>0</v>
      </c>
      <c r="AQ245" s="713">
        <f t="shared" si="217"/>
        <v>0.3</v>
      </c>
      <c r="AR245" s="713">
        <f t="shared" si="218"/>
        <v>0</v>
      </c>
      <c r="AS245" s="756">
        <f t="shared" si="219"/>
        <v>0.3</v>
      </c>
      <c r="AT245" s="471">
        <f>I245+AH245</f>
        <v>2285848</v>
      </c>
      <c r="AU245" s="461">
        <f>J245+W245</f>
        <v>1692766</v>
      </c>
      <c r="AV245" s="461">
        <f t="shared" si="249"/>
        <v>0</v>
      </c>
      <c r="AW245" s="461">
        <f t="shared" si="250"/>
        <v>572154</v>
      </c>
      <c r="AX245" s="461">
        <f t="shared" si="250"/>
        <v>16928</v>
      </c>
      <c r="AY245" s="461">
        <f>N245+AG245</f>
        <v>4000</v>
      </c>
      <c r="AZ245" s="462">
        <f>O245+AS245</f>
        <v>4.7799999999999994</v>
      </c>
      <c r="BA245" s="462">
        <f t="shared" si="251"/>
        <v>4.7799999999999994</v>
      </c>
      <c r="BB245" s="464">
        <f t="shared" si="251"/>
        <v>0</v>
      </c>
    </row>
    <row r="246" spans="1:54" ht="14.1" customHeight="1" x14ac:dyDescent="0.2">
      <c r="A246" s="67">
        <v>50</v>
      </c>
      <c r="B246" s="64">
        <v>2490</v>
      </c>
      <c r="C246" s="65">
        <v>600080005</v>
      </c>
      <c r="D246" s="64">
        <v>46746757</v>
      </c>
      <c r="E246" s="66" t="s">
        <v>654</v>
      </c>
      <c r="F246" s="67">
        <v>3141</v>
      </c>
      <c r="G246" s="66" t="s">
        <v>310</v>
      </c>
      <c r="H246" s="68" t="s">
        <v>277</v>
      </c>
      <c r="I246" s="463">
        <v>1894541</v>
      </c>
      <c r="J246" s="668">
        <v>1384526</v>
      </c>
      <c r="K246" s="668">
        <v>10000</v>
      </c>
      <c r="L246" s="458">
        <v>471350</v>
      </c>
      <c r="M246" s="458">
        <v>13845</v>
      </c>
      <c r="N246" s="668">
        <v>14820</v>
      </c>
      <c r="O246" s="459">
        <v>4.4800000000000004</v>
      </c>
      <c r="P246" s="460">
        <v>0</v>
      </c>
      <c r="Q246" s="624">
        <v>4.4800000000000004</v>
      </c>
      <c r="R246" s="731">
        <f t="shared" si="209"/>
        <v>10000</v>
      </c>
      <c r="S246" s="690">
        <v>0</v>
      </c>
      <c r="T246" s="690">
        <v>0</v>
      </c>
      <c r="U246" s="690">
        <v>0</v>
      </c>
      <c r="V246" s="690">
        <v>0</v>
      </c>
      <c r="W246" s="690">
        <f t="shared" si="210"/>
        <v>10000</v>
      </c>
      <c r="X246" s="690">
        <v>-10000</v>
      </c>
      <c r="Y246" s="690">
        <v>0</v>
      </c>
      <c r="Z246" s="690">
        <v>0</v>
      </c>
      <c r="AA246" s="690">
        <f t="shared" si="211"/>
        <v>-10000</v>
      </c>
      <c r="AB246" s="690">
        <f t="shared" si="212"/>
        <v>0</v>
      </c>
      <c r="AC246" s="714">
        <f t="shared" si="213"/>
        <v>0</v>
      </c>
      <c r="AD246" s="714">
        <f t="shared" si="214"/>
        <v>100</v>
      </c>
      <c r="AE246" s="690">
        <v>0</v>
      </c>
      <c r="AF246" s="690">
        <v>0</v>
      </c>
      <c r="AG246" s="690">
        <f t="shared" si="215"/>
        <v>0</v>
      </c>
      <c r="AH246" s="690">
        <f t="shared" si="216"/>
        <v>100</v>
      </c>
      <c r="AI246" s="716">
        <v>0</v>
      </c>
      <c r="AJ246" s="713">
        <v>0</v>
      </c>
      <c r="AK246" s="713">
        <v>0</v>
      </c>
      <c r="AL246" s="713">
        <v>0</v>
      </c>
      <c r="AM246" s="713">
        <v>0</v>
      </c>
      <c r="AN246" s="713">
        <v>0</v>
      </c>
      <c r="AO246" s="713">
        <v>0</v>
      </c>
      <c r="AP246" s="713">
        <v>0</v>
      </c>
      <c r="AQ246" s="713">
        <f t="shared" si="217"/>
        <v>0</v>
      </c>
      <c r="AR246" s="713">
        <f t="shared" si="218"/>
        <v>0</v>
      </c>
      <c r="AS246" s="756">
        <f t="shared" si="219"/>
        <v>0</v>
      </c>
      <c r="AT246" s="471">
        <f>I246+AH246</f>
        <v>1894641</v>
      </c>
      <c r="AU246" s="461">
        <f>J246+W246</f>
        <v>1394526</v>
      </c>
      <c r="AV246" s="461">
        <f t="shared" si="249"/>
        <v>0</v>
      </c>
      <c r="AW246" s="461">
        <f t="shared" si="250"/>
        <v>471350</v>
      </c>
      <c r="AX246" s="461">
        <f t="shared" si="250"/>
        <v>13945</v>
      </c>
      <c r="AY246" s="461">
        <f>N246+AG246</f>
        <v>14820</v>
      </c>
      <c r="AZ246" s="462">
        <f>O246+AS246</f>
        <v>4.4800000000000004</v>
      </c>
      <c r="BA246" s="462">
        <f t="shared" si="251"/>
        <v>0</v>
      </c>
      <c r="BB246" s="464">
        <f t="shared" si="251"/>
        <v>4.4800000000000004</v>
      </c>
    </row>
    <row r="247" spans="1:54" ht="14.1" customHeight="1" x14ac:dyDescent="0.2">
      <c r="A247" s="67">
        <v>50</v>
      </c>
      <c r="B247" s="64">
        <v>2490</v>
      </c>
      <c r="C247" s="65">
        <v>600080005</v>
      </c>
      <c r="D247" s="64">
        <v>46746757</v>
      </c>
      <c r="E247" s="66" t="s">
        <v>654</v>
      </c>
      <c r="F247" s="67">
        <v>3143</v>
      </c>
      <c r="G247" s="78" t="s">
        <v>614</v>
      </c>
      <c r="H247" s="68" t="s">
        <v>276</v>
      </c>
      <c r="I247" s="463">
        <v>2251663</v>
      </c>
      <c r="J247" s="16">
        <v>1670373</v>
      </c>
      <c r="K247" s="16">
        <v>0</v>
      </c>
      <c r="L247" s="458">
        <v>564586</v>
      </c>
      <c r="M247" s="458">
        <v>16704</v>
      </c>
      <c r="N247" s="16">
        <v>0</v>
      </c>
      <c r="O247" s="459">
        <v>3.65</v>
      </c>
      <c r="P247" s="13">
        <v>3.65</v>
      </c>
      <c r="Q247" s="17">
        <v>0</v>
      </c>
      <c r="R247" s="731">
        <f t="shared" si="209"/>
        <v>-27500</v>
      </c>
      <c r="S247" s="690">
        <v>0</v>
      </c>
      <c r="T247" s="690">
        <v>0</v>
      </c>
      <c r="U247" s="690">
        <v>0</v>
      </c>
      <c r="V247" s="690">
        <v>0</v>
      </c>
      <c r="W247" s="690">
        <f t="shared" si="210"/>
        <v>-27500</v>
      </c>
      <c r="X247" s="690">
        <v>27500</v>
      </c>
      <c r="Y247" s="690">
        <v>0</v>
      </c>
      <c r="Z247" s="690">
        <v>0</v>
      </c>
      <c r="AA247" s="690">
        <f t="shared" si="211"/>
        <v>27500</v>
      </c>
      <c r="AB247" s="690">
        <f t="shared" si="212"/>
        <v>0</v>
      </c>
      <c r="AC247" s="714">
        <f t="shared" si="213"/>
        <v>0</v>
      </c>
      <c r="AD247" s="714">
        <f t="shared" si="214"/>
        <v>-275</v>
      </c>
      <c r="AE247" s="690">
        <v>0</v>
      </c>
      <c r="AF247" s="690">
        <v>0</v>
      </c>
      <c r="AG247" s="690">
        <f t="shared" si="215"/>
        <v>0</v>
      </c>
      <c r="AH247" s="690">
        <f t="shared" si="216"/>
        <v>-275</v>
      </c>
      <c r="AI247" s="716">
        <v>0</v>
      </c>
      <c r="AJ247" s="713">
        <v>0</v>
      </c>
      <c r="AK247" s="713">
        <v>0</v>
      </c>
      <c r="AL247" s="713">
        <v>0</v>
      </c>
      <c r="AM247" s="713">
        <v>0</v>
      </c>
      <c r="AN247" s="713">
        <v>0</v>
      </c>
      <c r="AO247" s="713">
        <v>0</v>
      </c>
      <c r="AP247" s="713">
        <v>0</v>
      </c>
      <c r="AQ247" s="713">
        <f t="shared" si="217"/>
        <v>0</v>
      </c>
      <c r="AR247" s="713">
        <f t="shared" si="218"/>
        <v>0</v>
      </c>
      <c r="AS247" s="756">
        <f t="shared" si="219"/>
        <v>0</v>
      </c>
      <c r="AT247" s="471">
        <f>I247+AH247</f>
        <v>2251388</v>
      </c>
      <c r="AU247" s="461">
        <f>J247+W247</f>
        <v>1642873</v>
      </c>
      <c r="AV247" s="461">
        <f t="shared" si="249"/>
        <v>27500</v>
      </c>
      <c r="AW247" s="461">
        <f t="shared" si="250"/>
        <v>564586</v>
      </c>
      <c r="AX247" s="461">
        <f t="shared" si="250"/>
        <v>16429</v>
      </c>
      <c r="AY247" s="461">
        <f>N247+AG247</f>
        <v>0</v>
      </c>
      <c r="AZ247" s="462">
        <f>O247+AS247</f>
        <v>3.65</v>
      </c>
      <c r="BA247" s="462">
        <f t="shared" si="251"/>
        <v>3.65</v>
      </c>
      <c r="BB247" s="464">
        <f t="shared" si="251"/>
        <v>0</v>
      </c>
    </row>
    <row r="248" spans="1:54" ht="14.1" customHeight="1" x14ac:dyDescent="0.2">
      <c r="A248" s="67">
        <v>50</v>
      </c>
      <c r="B248" s="64">
        <v>2490</v>
      </c>
      <c r="C248" s="65">
        <v>600080005</v>
      </c>
      <c r="D248" s="64">
        <v>46746757</v>
      </c>
      <c r="E248" s="66" t="s">
        <v>654</v>
      </c>
      <c r="F248" s="67">
        <v>3143</v>
      </c>
      <c r="G248" s="78" t="s">
        <v>615</v>
      </c>
      <c r="H248" s="68" t="s">
        <v>277</v>
      </c>
      <c r="I248" s="463">
        <v>69635</v>
      </c>
      <c r="J248" s="646">
        <v>49755</v>
      </c>
      <c r="K248" s="646">
        <v>0</v>
      </c>
      <c r="L248" s="458">
        <v>16817</v>
      </c>
      <c r="M248" s="458">
        <v>498</v>
      </c>
      <c r="N248" s="646">
        <v>2565</v>
      </c>
      <c r="O248" s="459">
        <v>0.2</v>
      </c>
      <c r="P248" s="460">
        <v>0</v>
      </c>
      <c r="Q248" s="662">
        <v>0.2</v>
      </c>
      <c r="R248" s="731">
        <f t="shared" si="209"/>
        <v>0</v>
      </c>
      <c r="S248" s="690">
        <v>0</v>
      </c>
      <c r="T248" s="690">
        <v>0</v>
      </c>
      <c r="U248" s="690">
        <v>0</v>
      </c>
      <c r="V248" s="690">
        <v>0</v>
      </c>
      <c r="W248" s="690">
        <f t="shared" si="210"/>
        <v>0</v>
      </c>
      <c r="X248" s="690">
        <v>0</v>
      </c>
      <c r="Y248" s="690">
        <v>0</v>
      </c>
      <c r="Z248" s="690">
        <v>0</v>
      </c>
      <c r="AA248" s="690">
        <f t="shared" si="211"/>
        <v>0</v>
      </c>
      <c r="AB248" s="690">
        <f t="shared" si="212"/>
        <v>0</v>
      </c>
      <c r="AC248" s="714">
        <f t="shared" si="213"/>
        <v>0</v>
      </c>
      <c r="AD248" s="714">
        <f t="shared" si="214"/>
        <v>0</v>
      </c>
      <c r="AE248" s="690">
        <v>0</v>
      </c>
      <c r="AF248" s="690">
        <v>0</v>
      </c>
      <c r="AG248" s="690">
        <f t="shared" si="215"/>
        <v>0</v>
      </c>
      <c r="AH248" s="690">
        <f t="shared" si="216"/>
        <v>0</v>
      </c>
      <c r="AI248" s="716">
        <v>0</v>
      </c>
      <c r="AJ248" s="713">
        <v>0</v>
      </c>
      <c r="AK248" s="713">
        <v>0</v>
      </c>
      <c r="AL248" s="713">
        <v>0</v>
      </c>
      <c r="AM248" s="713">
        <v>0</v>
      </c>
      <c r="AN248" s="713">
        <v>0</v>
      </c>
      <c r="AO248" s="713">
        <v>0</v>
      </c>
      <c r="AP248" s="713">
        <v>0</v>
      </c>
      <c r="AQ248" s="713">
        <f t="shared" si="217"/>
        <v>0</v>
      </c>
      <c r="AR248" s="713">
        <f t="shared" si="218"/>
        <v>0</v>
      </c>
      <c r="AS248" s="756">
        <f t="shared" si="219"/>
        <v>0</v>
      </c>
      <c r="AT248" s="471">
        <f>I248+AH248</f>
        <v>69635</v>
      </c>
      <c r="AU248" s="461">
        <f>J248+W248</f>
        <v>49755</v>
      </c>
      <c r="AV248" s="461">
        <f t="shared" si="249"/>
        <v>0</v>
      </c>
      <c r="AW248" s="461">
        <f t="shared" si="250"/>
        <v>16817</v>
      </c>
      <c r="AX248" s="461">
        <f t="shared" si="250"/>
        <v>498</v>
      </c>
      <c r="AY248" s="461">
        <f>N248+AG248</f>
        <v>2565</v>
      </c>
      <c r="AZ248" s="462">
        <f>O248+AS248</f>
        <v>0.2</v>
      </c>
      <c r="BA248" s="462">
        <f t="shared" si="251"/>
        <v>0</v>
      </c>
      <c r="BB248" s="464">
        <f t="shared" si="251"/>
        <v>0.2</v>
      </c>
    </row>
    <row r="249" spans="1:54" ht="14.1" customHeight="1" x14ac:dyDescent="0.2">
      <c r="A249" s="73">
        <v>50</v>
      </c>
      <c r="B249" s="70">
        <v>2490</v>
      </c>
      <c r="C249" s="71">
        <v>600080005</v>
      </c>
      <c r="D249" s="70">
        <v>46746757</v>
      </c>
      <c r="E249" s="72" t="s">
        <v>655</v>
      </c>
      <c r="F249" s="73"/>
      <c r="G249" s="72"/>
      <c r="H249" s="74"/>
      <c r="I249" s="647">
        <v>32868712</v>
      </c>
      <c r="J249" s="75">
        <v>23942193</v>
      </c>
      <c r="K249" s="75">
        <v>100000</v>
      </c>
      <c r="L249" s="75">
        <v>8126261</v>
      </c>
      <c r="M249" s="75">
        <v>239423</v>
      </c>
      <c r="N249" s="75">
        <v>460835</v>
      </c>
      <c r="O249" s="76">
        <v>44.820900000000002</v>
      </c>
      <c r="P249" s="76">
        <v>34.1509</v>
      </c>
      <c r="Q249" s="77">
        <v>10.67</v>
      </c>
      <c r="R249" s="664">
        <f t="shared" ref="R249:BB249" si="252">SUM(R244:R248)</f>
        <v>60000</v>
      </c>
      <c r="S249" s="664">
        <f t="shared" si="252"/>
        <v>124625</v>
      </c>
      <c r="T249" s="664">
        <f t="shared" si="252"/>
        <v>0</v>
      </c>
      <c r="U249" s="664">
        <f t="shared" si="252"/>
        <v>29712</v>
      </c>
      <c r="V249" s="664">
        <f t="shared" si="252"/>
        <v>0</v>
      </c>
      <c r="W249" s="664">
        <f t="shared" si="252"/>
        <v>214337</v>
      </c>
      <c r="X249" s="664">
        <f t="shared" si="252"/>
        <v>-60000</v>
      </c>
      <c r="Y249" s="664">
        <f t="shared" si="252"/>
        <v>0</v>
      </c>
      <c r="Z249" s="664">
        <f t="shared" si="252"/>
        <v>37535</v>
      </c>
      <c r="AA249" s="664">
        <f t="shared" si="252"/>
        <v>-22465</v>
      </c>
      <c r="AB249" s="664">
        <f t="shared" si="252"/>
        <v>191872</v>
      </c>
      <c r="AC249" s="664">
        <f t="shared" si="252"/>
        <v>52166</v>
      </c>
      <c r="AD249" s="664">
        <f t="shared" si="252"/>
        <v>2143</v>
      </c>
      <c r="AE249" s="664">
        <f t="shared" si="252"/>
        <v>2500</v>
      </c>
      <c r="AF249" s="664">
        <f t="shared" si="252"/>
        <v>0</v>
      </c>
      <c r="AG249" s="664">
        <f t="shared" si="252"/>
        <v>2500</v>
      </c>
      <c r="AH249" s="664">
        <f t="shared" si="252"/>
        <v>248681</v>
      </c>
      <c r="AI249" s="732">
        <f t="shared" si="252"/>
        <v>0.03</v>
      </c>
      <c r="AJ249" s="732">
        <f t="shared" si="252"/>
        <v>0.09</v>
      </c>
      <c r="AK249" s="732">
        <f t="shared" si="252"/>
        <v>0.3</v>
      </c>
      <c r="AL249" s="732">
        <f t="shared" si="252"/>
        <v>0</v>
      </c>
      <c r="AM249" s="732">
        <f t="shared" si="252"/>
        <v>0</v>
      </c>
      <c r="AN249" s="732">
        <f t="shared" si="252"/>
        <v>0.05</v>
      </c>
      <c r="AO249" s="732">
        <f t="shared" si="252"/>
        <v>0</v>
      </c>
      <c r="AP249" s="732">
        <f t="shared" si="252"/>
        <v>0</v>
      </c>
      <c r="AQ249" s="732">
        <f t="shared" si="252"/>
        <v>0.38</v>
      </c>
      <c r="AR249" s="732">
        <f t="shared" si="252"/>
        <v>0.09</v>
      </c>
      <c r="AS249" s="759">
        <f t="shared" si="252"/>
        <v>0.47</v>
      </c>
      <c r="AT249" s="647">
        <f t="shared" si="252"/>
        <v>33117393</v>
      </c>
      <c r="AU249" s="75">
        <f t="shared" si="252"/>
        <v>24156530</v>
      </c>
      <c r="AV249" s="75">
        <f t="shared" si="252"/>
        <v>77535</v>
      </c>
      <c r="AW249" s="75">
        <f t="shared" si="252"/>
        <v>8178427</v>
      </c>
      <c r="AX249" s="75">
        <f t="shared" si="252"/>
        <v>241566</v>
      </c>
      <c r="AY249" s="75">
        <f t="shared" si="252"/>
        <v>463335</v>
      </c>
      <c r="AZ249" s="76">
        <f t="shared" si="252"/>
        <v>45.290900000000001</v>
      </c>
      <c r="BA249" s="76">
        <f t="shared" si="252"/>
        <v>34.530899999999995</v>
      </c>
      <c r="BB249" s="77">
        <f t="shared" si="252"/>
        <v>10.76</v>
      </c>
    </row>
    <row r="250" spans="1:54" ht="14.1" customHeight="1" x14ac:dyDescent="0.2">
      <c r="A250" s="67">
        <v>51</v>
      </c>
      <c r="B250" s="64">
        <v>2310</v>
      </c>
      <c r="C250" s="65">
        <v>600080412</v>
      </c>
      <c r="D250" s="64">
        <v>72742038</v>
      </c>
      <c r="E250" s="66" t="s">
        <v>656</v>
      </c>
      <c r="F250" s="67">
        <v>3114</v>
      </c>
      <c r="G250" s="168" t="s">
        <v>544</v>
      </c>
      <c r="H250" s="68" t="s">
        <v>276</v>
      </c>
      <c r="I250" s="463">
        <v>27698970</v>
      </c>
      <c r="J250" s="16">
        <v>20324811</v>
      </c>
      <c r="K250" s="16">
        <v>20000</v>
      </c>
      <c r="L250" s="458">
        <v>6876546</v>
      </c>
      <c r="M250" s="458">
        <v>203248</v>
      </c>
      <c r="N250" s="16">
        <v>274365</v>
      </c>
      <c r="O250" s="13">
        <v>32.808099999999996</v>
      </c>
      <c r="P250" s="13">
        <v>25.818100000000001</v>
      </c>
      <c r="Q250" s="17">
        <v>6.9900000000000011</v>
      </c>
      <c r="R250" s="731">
        <f t="shared" si="209"/>
        <v>0</v>
      </c>
      <c r="S250" s="690">
        <v>0</v>
      </c>
      <c r="T250" s="690">
        <v>94081</v>
      </c>
      <c r="U250" s="690">
        <v>0</v>
      </c>
      <c r="V250" s="690">
        <v>0</v>
      </c>
      <c r="W250" s="690">
        <f t="shared" si="210"/>
        <v>94081</v>
      </c>
      <c r="X250" s="690">
        <v>0</v>
      </c>
      <c r="Y250" s="690">
        <v>0</v>
      </c>
      <c r="Z250" s="690">
        <v>0</v>
      </c>
      <c r="AA250" s="690">
        <f t="shared" si="211"/>
        <v>0</v>
      </c>
      <c r="AB250" s="690">
        <f t="shared" si="212"/>
        <v>94081</v>
      </c>
      <c r="AC250" s="714">
        <f t="shared" si="213"/>
        <v>31799</v>
      </c>
      <c r="AD250" s="714">
        <f t="shared" si="214"/>
        <v>941</v>
      </c>
      <c r="AE250" s="690">
        <v>0</v>
      </c>
      <c r="AF250" s="690">
        <v>0</v>
      </c>
      <c r="AG250" s="690">
        <f t="shared" si="215"/>
        <v>0</v>
      </c>
      <c r="AH250" s="690">
        <f t="shared" si="216"/>
        <v>126821</v>
      </c>
      <c r="AI250" s="716">
        <v>0</v>
      </c>
      <c r="AJ250" s="713">
        <v>0</v>
      </c>
      <c r="AK250" s="713">
        <v>0</v>
      </c>
      <c r="AL250" s="713">
        <v>0.2</v>
      </c>
      <c r="AM250" s="713">
        <v>0</v>
      </c>
      <c r="AN250" s="713">
        <v>0</v>
      </c>
      <c r="AO250" s="713">
        <v>0</v>
      </c>
      <c r="AP250" s="713">
        <v>0</v>
      </c>
      <c r="AQ250" s="713">
        <f t="shared" si="217"/>
        <v>0.2</v>
      </c>
      <c r="AR250" s="713">
        <f t="shared" si="218"/>
        <v>0</v>
      </c>
      <c r="AS250" s="756">
        <f t="shared" si="219"/>
        <v>0.2</v>
      </c>
      <c r="AT250" s="471">
        <f t="shared" ref="AT250:AT255" si="253">I250+AH250</f>
        <v>27825791</v>
      </c>
      <c r="AU250" s="461">
        <f t="shared" ref="AU250:AU255" si="254">J250+W250</f>
        <v>20418892</v>
      </c>
      <c r="AV250" s="461">
        <f t="shared" ref="AV250:AV255" si="255">K250+AA250</f>
        <v>20000</v>
      </c>
      <c r="AW250" s="461">
        <f t="shared" ref="AW250:AX255" si="256">L250+AC250</f>
        <v>6908345</v>
      </c>
      <c r="AX250" s="461">
        <f t="shared" si="256"/>
        <v>204189</v>
      </c>
      <c r="AY250" s="461">
        <f t="shared" ref="AY250:AY255" si="257">N250+AG250</f>
        <v>274365</v>
      </c>
      <c r="AZ250" s="462">
        <f t="shared" ref="AZ250:AZ255" si="258">O250+AS250</f>
        <v>33.008099999999999</v>
      </c>
      <c r="BA250" s="462">
        <f t="shared" ref="BA250:BB255" si="259">P250+AQ250</f>
        <v>26.0181</v>
      </c>
      <c r="BB250" s="464">
        <f t="shared" si="259"/>
        <v>6.9900000000000011</v>
      </c>
    </row>
    <row r="251" spans="1:54" ht="14.1" customHeight="1" x14ac:dyDescent="0.2">
      <c r="A251" s="67">
        <v>51</v>
      </c>
      <c r="B251" s="64">
        <v>2310</v>
      </c>
      <c r="C251" s="65">
        <v>600080412</v>
      </c>
      <c r="D251" s="64">
        <v>72742038</v>
      </c>
      <c r="E251" s="66" t="s">
        <v>656</v>
      </c>
      <c r="F251" s="67">
        <v>3114</v>
      </c>
      <c r="G251" s="44" t="s">
        <v>308</v>
      </c>
      <c r="H251" s="68" t="s">
        <v>276</v>
      </c>
      <c r="I251" s="463">
        <v>10771837</v>
      </c>
      <c r="J251" s="16">
        <v>7990977</v>
      </c>
      <c r="K251" s="16">
        <v>0</v>
      </c>
      <c r="L251" s="458">
        <v>2700950</v>
      </c>
      <c r="M251" s="458">
        <v>79910</v>
      </c>
      <c r="N251" s="16">
        <v>0</v>
      </c>
      <c r="O251" s="13">
        <v>21.277899999999999</v>
      </c>
      <c r="P251" s="13">
        <v>21.277899999999999</v>
      </c>
      <c r="Q251" s="17">
        <v>0</v>
      </c>
      <c r="R251" s="731">
        <f t="shared" si="209"/>
        <v>0</v>
      </c>
      <c r="S251" s="690">
        <v>0</v>
      </c>
      <c r="T251" s="690">
        <v>195920</v>
      </c>
      <c r="U251" s="690">
        <v>0</v>
      </c>
      <c r="V251" s="690">
        <v>0</v>
      </c>
      <c r="W251" s="690">
        <f t="shared" si="210"/>
        <v>195920</v>
      </c>
      <c r="X251" s="690">
        <v>0</v>
      </c>
      <c r="Y251" s="690">
        <v>0</v>
      </c>
      <c r="Z251" s="690">
        <v>0</v>
      </c>
      <c r="AA251" s="690">
        <f t="shared" si="211"/>
        <v>0</v>
      </c>
      <c r="AB251" s="690">
        <f t="shared" si="212"/>
        <v>195920</v>
      </c>
      <c r="AC251" s="714">
        <f t="shared" si="213"/>
        <v>66221</v>
      </c>
      <c r="AD251" s="714">
        <f t="shared" si="214"/>
        <v>1959</v>
      </c>
      <c r="AE251" s="690">
        <v>0</v>
      </c>
      <c r="AF251" s="690">
        <v>0</v>
      </c>
      <c r="AG251" s="690">
        <f t="shared" si="215"/>
        <v>0</v>
      </c>
      <c r="AH251" s="690">
        <f t="shared" si="216"/>
        <v>264100</v>
      </c>
      <c r="AI251" s="716">
        <v>0</v>
      </c>
      <c r="AJ251" s="713">
        <v>0</v>
      </c>
      <c r="AK251" s="713">
        <v>0</v>
      </c>
      <c r="AL251" s="713">
        <v>0.61</v>
      </c>
      <c r="AM251" s="713">
        <v>0</v>
      </c>
      <c r="AN251" s="713">
        <v>0</v>
      </c>
      <c r="AO251" s="713">
        <v>0</v>
      </c>
      <c r="AP251" s="713">
        <v>0</v>
      </c>
      <c r="AQ251" s="713">
        <f t="shared" si="217"/>
        <v>0.61</v>
      </c>
      <c r="AR251" s="713">
        <f t="shared" si="218"/>
        <v>0</v>
      </c>
      <c r="AS251" s="756">
        <f t="shared" si="219"/>
        <v>0.61</v>
      </c>
      <c r="AT251" s="471">
        <f t="shared" si="253"/>
        <v>11035937</v>
      </c>
      <c r="AU251" s="461">
        <f t="shared" si="254"/>
        <v>8186897</v>
      </c>
      <c r="AV251" s="461">
        <f t="shared" si="255"/>
        <v>0</v>
      </c>
      <c r="AW251" s="461">
        <f t="shared" si="256"/>
        <v>2767171</v>
      </c>
      <c r="AX251" s="461">
        <f t="shared" si="256"/>
        <v>81869</v>
      </c>
      <c r="AY251" s="461">
        <f t="shared" si="257"/>
        <v>0</v>
      </c>
      <c r="AZ251" s="462">
        <f t="shared" si="258"/>
        <v>21.887899999999998</v>
      </c>
      <c r="BA251" s="462">
        <f t="shared" si="259"/>
        <v>21.887899999999998</v>
      </c>
      <c r="BB251" s="464">
        <f t="shared" si="259"/>
        <v>0</v>
      </c>
    </row>
    <row r="252" spans="1:54" ht="14.1" customHeight="1" x14ac:dyDescent="0.2">
      <c r="A252" s="67">
        <v>51</v>
      </c>
      <c r="B252" s="64">
        <v>2310</v>
      </c>
      <c r="C252" s="65">
        <v>600080412</v>
      </c>
      <c r="D252" s="64">
        <v>72742038</v>
      </c>
      <c r="E252" s="66" t="s">
        <v>656</v>
      </c>
      <c r="F252" s="67">
        <v>3114</v>
      </c>
      <c r="G252" s="78" t="s">
        <v>307</v>
      </c>
      <c r="H252" s="68" t="s">
        <v>277</v>
      </c>
      <c r="I252" s="463">
        <v>0</v>
      </c>
      <c r="J252" s="458">
        <v>0</v>
      </c>
      <c r="K252" s="458">
        <v>0</v>
      </c>
      <c r="L252" s="458">
        <v>0</v>
      </c>
      <c r="M252" s="458">
        <v>0</v>
      </c>
      <c r="N252" s="458">
        <v>0</v>
      </c>
      <c r="O252" s="459">
        <v>0</v>
      </c>
      <c r="P252" s="460">
        <v>0</v>
      </c>
      <c r="Q252" s="624">
        <v>0</v>
      </c>
      <c r="R252" s="731">
        <f t="shared" si="209"/>
        <v>0</v>
      </c>
      <c r="S252" s="690">
        <v>0</v>
      </c>
      <c r="T252" s="690">
        <v>0</v>
      </c>
      <c r="U252" s="690">
        <v>0</v>
      </c>
      <c r="V252" s="690">
        <v>0</v>
      </c>
      <c r="W252" s="690">
        <f t="shared" si="210"/>
        <v>0</v>
      </c>
      <c r="X252" s="690">
        <v>0</v>
      </c>
      <c r="Y252" s="690">
        <v>0</v>
      </c>
      <c r="Z252" s="690">
        <v>0</v>
      </c>
      <c r="AA252" s="690">
        <f t="shared" si="211"/>
        <v>0</v>
      </c>
      <c r="AB252" s="690">
        <f t="shared" si="212"/>
        <v>0</v>
      </c>
      <c r="AC252" s="714">
        <f t="shared" si="213"/>
        <v>0</v>
      </c>
      <c r="AD252" s="714">
        <f t="shared" si="214"/>
        <v>0</v>
      </c>
      <c r="AE252" s="690">
        <v>0</v>
      </c>
      <c r="AF252" s="690">
        <v>0</v>
      </c>
      <c r="AG252" s="690">
        <f t="shared" si="215"/>
        <v>0</v>
      </c>
      <c r="AH252" s="690">
        <f t="shared" si="216"/>
        <v>0</v>
      </c>
      <c r="AI252" s="716">
        <v>0</v>
      </c>
      <c r="AJ252" s="713">
        <v>0</v>
      </c>
      <c r="AK252" s="713">
        <v>0</v>
      </c>
      <c r="AL252" s="713">
        <v>0</v>
      </c>
      <c r="AM252" s="713">
        <v>0</v>
      </c>
      <c r="AN252" s="713">
        <v>0</v>
      </c>
      <c r="AO252" s="713">
        <v>0</v>
      </c>
      <c r="AP252" s="713">
        <v>0</v>
      </c>
      <c r="AQ252" s="713">
        <f t="shared" si="217"/>
        <v>0</v>
      </c>
      <c r="AR252" s="713">
        <f t="shared" si="218"/>
        <v>0</v>
      </c>
      <c r="AS252" s="756">
        <f t="shared" si="219"/>
        <v>0</v>
      </c>
      <c r="AT252" s="471">
        <f t="shared" si="253"/>
        <v>0</v>
      </c>
      <c r="AU252" s="461">
        <f t="shared" si="254"/>
        <v>0</v>
      </c>
      <c r="AV252" s="461">
        <f t="shared" si="255"/>
        <v>0</v>
      </c>
      <c r="AW252" s="461">
        <f t="shared" si="256"/>
        <v>0</v>
      </c>
      <c r="AX252" s="461">
        <f t="shared" si="256"/>
        <v>0</v>
      </c>
      <c r="AY252" s="461">
        <f t="shared" si="257"/>
        <v>0</v>
      </c>
      <c r="AZ252" s="462">
        <f t="shared" si="258"/>
        <v>0</v>
      </c>
      <c r="BA252" s="462">
        <f t="shared" si="259"/>
        <v>0</v>
      </c>
      <c r="BB252" s="464">
        <f t="shared" si="259"/>
        <v>0</v>
      </c>
    </row>
    <row r="253" spans="1:54" ht="14.1" customHeight="1" x14ac:dyDescent="0.2">
      <c r="A253" s="67">
        <v>51</v>
      </c>
      <c r="B253" s="64">
        <v>2310</v>
      </c>
      <c r="C253" s="65">
        <v>600080412</v>
      </c>
      <c r="D253" s="64">
        <v>72742038</v>
      </c>
      <c r="E253" s="66" t="s">
        <v>656</v>
      </c>
      <c r="F253" s="67">
        <v>3141</v>
      </c>
      <c r="G253" s="66" t="s">
        <v>310</v>
      </c>
      <c r="H253" s="68" t="s">
        <v>277</v>
      </c>
      <c r="I253" s="463">
        <v>384268</v>
      </c>
      <c r="J253" s="458">
        <v>282392</v>
      </c>
      <c r="K253" s="458">
        <v>0</v>
      </c>
      <c r="L253" s="458">
        <v>95448</v>
      </c>
      <c r="M253" s="458">
        <v>2824</v>
      </c>
      <c r="N253" s="458">
        <v>3604</v>
      </c>
      <c r="O253" s="459">
        <v>0.9</v>
      </c>
      <c r="P253" s="460">
        <v>0</v>
      </c>
      <c r="Q253" s="624">
        <v>0.9</v>
      </c>
      <c r="R253" s="731">
        <f t="shared" si="209"/>
        <v>0</v>
      </c>
      <c r="S253" s="690">
        <v>0</v>
      </c>
      <c r="T253" s="690">
        <v>0</v>
      </c>
      <c r="U253" s="690">
        <v>0</v>
      </c>
      <c r="V253" s="690">
        <v>0</v>
      </c>
      <c r="W253" s="690">
        <f t="shared" si="210"/>
        <v>0</v>
      </c>
      <c r="X253" s="690">
        <v>0</v>
      </c>
      <c r="Y253" s="690">
        <v>0</v>
      </c>
      <c r="Z253" s="690">
        <v>0</v>
      </c>
      <c r="AA253" s="690">
        <f t="shared" si="211"/>
        <v>0</v>
      </c>
      <c r="AB253" s="690">
        <f t="shared" si="212"/>
        <v>0</v>
      </c>
      <c r="AC253" s="714">
        <f t="shared" si="213"/>
        <v>0</v>
      </c>
      <c r="AD253" s="714">
        <f t="shared" si="214"/>
        <v>0</v>
      </c>
      <c r="AE253" s="690">
        <v>0</v>
      </c>
      <c r="AF253" s="690">
        <v>0</v>
      </c>
      <c r="AG253" s="690">
        <f t="shared" si="215"/>
        <v>0</v>
      </c>
      <c r="AH253" s="690">
        <f t="shared" si="216"/>
        <v>0</v>
      </c>
      <c r="AI253" s="716">
        <v>0</v>
      </c>
      <c r="AJ253" s="713">
        <v>0</v>
      </c>
      <c r="AK253" s="713">
        <v>0</v>
      </c>
      <c r="AL253" s="713">
        <v>0</v>
      </c>
      <c r="AM253" s="713">
        <v>0</v>
      </c>
      <c r="AN253" s="713">
        <v>0</v>
      </c>
      <c r="AO253" s="713">
        <v>0</v>
      </c>
      <c r="AP253" s="713">
        <v>0</v>
      </c>
      <c r="AQ253" s="713">
        <f t="shared" si="217"/>
        <v>0</v>
      </c>
      <c r="AR253" s="713">
        <f t="shared" si="218"/>
        <v>0</v>
      </c>
      <c r="AS253" s="756">
        <f t="shared" si="219"/>
        <v>0</v>
      </c>
      <c r="AT253" s="471">
        <f t="shared" si="253"/>
        <v>384268</v>
      </c>
      <c r="AU253" s="461">
        <f t="shared" si="254"/>
        <v>282392</v>
      </c>
      <c r="AV253" s="461">
        <f t="shared" si="255"/>
        <v>0</v>
      </c>
      <c r="AW253" s="461">
        <f t="shared" si="256"/>
        <v>95448</v>
      </c>
      <c r="AX253" s="461">
        <f t="shared" si="256"/>
        <v>2824</v>
      </c>
      <c r="AY253" s="461">
        <f t="shared" si="257"/>
        <v>3604</v>
      </c>
      <c r="AZ253" s="462">
        <f t="shared" si="258"/>
        <v>0.9</v>
      </c>
      <c r="BA253" s="462">
        <f t="shared" si="259"/>
        <v>0</v>
      </c>
      <c r="BB253" s="464">
        <f t="shared" si="259"/>
        <v>0.9</v>
      </c>
    </row>
    <row r="254" spans="1:54" ht="14.1" customHeight="1" x14ac:dyDescent="0.2">
      <c r="A254" s="67">
        <v>51</v>
      </c>
      <c r="B254" s="64">
        <v>2310</v>
      </c>
      <c r="C254" s="65">
        <v>600080412</v>
      </c>
      <c r="D254" s="64">
        <v>72742038</v>
      </c>
      <c r="E254" s="66" t="s">
        <v>656</v>
      </c>
      <c r="F254" s="67">
        <v>3143</v>
      </c>
      <c r="G254" s="78" t="s">
        <v>614</v>
      </c>
      <c r="H254" s="68" t="s">
        <v>276</v>
      </c>
      <c r="I254" s="463">
        <v>1552532</v>
      </c>
      <c r="J254" s="16">
        <v>1151730</v>
      </c>
      <c r="K254" s="16">
        <v>0</v>
      </c>
      <c r="L254" s="458">
        <v>389285</v>
      </c>
      <c r="M254" s="458">
        <v>11517</v>
      </c>
      <c r="N254" s="16">
        <v>0</v>
      </c>
      <c r="O254" s="459">
        <v>2.5</v>
      </c>
      <c r="P254" s="13">
        <v>2.5</v>
      </c>
      <c r="Q254" s="17">
        <v>0</v>
      </c>
      <c r="R254" s="731">
        <f t="shared" si="209"/>
        <v>0</v>
      </c>
      <c r="S254" s="690">
        <v>0</v>
      </c>
      <c r="T254" s="690">
        <v>129816</v>
      </c>
      <c r="U254" s="690">
        <v>0</v>
      </c>
      <c r="V254" s="690">
        <v>0</v>
      </c>
      <c r="W254" s="690">
        <f t="shared" si="210"/>
        <v>129816</v>
      </c>
      <c r="X254" s="690">
        <v>0</v>
      </c>
      <c r="Y254" s="690">
        <v>0</v>
      </c>
      <c r="Z254" s="690">
        <v>0</v>
      </c>
      <c r="AA254" s="690">
        <f t="shared" si="211"/>
        <v>0</v>
      </c>
      <c r="AB254" s="690">
        <f t="shared" si="212"/>
        <v>129816</v>
      </c>
      <c r="AC254" s="714">
        <f t="shared" si="213"/>
        <v>43878</v>
      </c>
      <c r="AD254" s="714">
        <f t="shared" si="214"/>
        <v>1298</v>
      </c>
      <c r="AE254" s="690">
        <v>0</v>
      </c>
      <c r="AF254" s="690">
        <v>0</v>
      </c>
      <c r="AG254" s="690">
        <f t="shared" si="215"/>
        <v>0</v>
      </c>
      <c r="AH254" s="690">
        <f t="shared" si="216"/>
        <v>174992</v>
      </c>
      <c r="AI254" s="716">
        <v>0</v>
      </c>
      <c r="AJ254" s="713">
        <v>0</v>
      </c>
      <c r="AK254" s="713">
        <v>0</v>
      </c>
      <c r="AL254" s="713">
        <v>0.33</v>
      </c>
      <c r="AM254" s="713">
        <v>0</v>
      </c>
      <c r="AN254" s="713">
        <v>0</v>
      </c>
      <c r="AO254" s="713">
        <v>0</v>
      </c>
      <c r="AP254" s="713">
        <v>0</v>
      </c>
      <c r="AQ254" s="713">
        <f t="shared" si="217"/>
        <v>0.33</v>
      </c>
      <c r="AR254" s="713">
        <f t="shared" si="218"/>
        <v>0</v>
      </c>
      <c r="AS254" s="756">
        <f t="shared" si="219"/>
        <v>0.33</v>
      </c>
      <c r="AT254" s="471">
        <f t="shared" si="253"/>
        <v>1727524</v>
      </c>
      <c r="AU254" s="461">
        <f t="shared" si="254"/>
        <v>1281546</v>
      </c>
      <c r="AV254" s="461">
        <f t="shared" si="255"/>
        <v>0</v>
      </c>
      <c r="AW254" s="461">
        <f t="shared" si="256"/>
        <v>433163</v>
      </c>
      <c r="AX254" s="461">
        <f t="shared" si="256"/>
        <v>12815</v>
      </c>
      <c r="AY254" s="461">
        <f t="shared" si="257"/>
        <v>0</v>
      </c>
      <c r="AZ254" s="462">
        <f t="shared" si="258"/>
        <v>2.83</v>
      </c>
      <c r="BA254" s="462">
        <f t="shared" si="259"/>
        <v>2.83</v>
      </c>
      <c r="BB254" s="464">
        <f t="shared" si="259"/>
        <v>0</v>
      </c>
    </row>
    <row r="255" spans="1:54" ht="14.1" customHeight="1" x14ac:dyDescent="0.2">
      <c r="A255" s="67">
        <v>51</v>
      </c>
      <c r="B255" s="64">
        <v>2310</v>
      </c>
      <c r="C255" s="65">
        <v>600080412</v>
      </c>
      <c r="D255" s="64">
        <v>72742038</v>
      </c>
      <c r="E255" s="66" t="s">
        <v>656</v>
      </c>
      <c r="F255" s="67">
        <v>3143</v>
      </c>
      <c r="G255" s="78" t="s">
        <v>615</v>
      </c>
      <c r="H255" s="68" t="s">
        <v>277</v>
      </c>
      <c r="I255" s="463">
        <v>36650</v>
      </c>
      <c r="J255" s="646">
        <v>26187</v>
      </c>
      <c r="K255" s="646">
        <v>0</v>
      </c>
      <c r="L255" s="458">
        <v>8851</v>
      </c>
      <c r="M255" s="458">
        <v>262</v>
      </c>
      <c r="N255" s="646">
        <v>1350</v>
      </c>
      <c r="O255" s="459">
        <v>0.1</v>
      </c>
      <c r="P255" s="460">
        <v>0</v>
      </c>
      <c r="Q255" s="662">
        <v>0.1</v>
      </c>
      <c r="R255" s="731">
        <f t="shared" si="209"/>
        <v>0</v>
      </c>
      <c r="S255" s="690">
        <v>0</v>
      </c>
      <c r="T255" s="690">
        <v>0</v>
      </c>
      <c r="U255" s="690">
        <v>0</v>
      </c>
      <c r="V255" s="690">
        <v>0</v>
      </c>
      <c r="W255" s="690">
        <f t="shared" si="210"/>
        <v>0</v>
      </c>
      <c r="X255" s="690">
        <v>0</v>
      </c>
      <c r="Y255" s="690">
        <v>0</v>
      </c>
      <c r="Z255" s="690">
        <v>0</v>
      </c>
      <c r="AA255" s="690">
        <f t="shared" si="211"/>
        <v>0</v>
      </c>
      <c r="AB255" s="690">
        <f t="shared" si="212"/>
        <v>0</v>
      </c>
      <c r="AC255" s="714">
        <f t="shared" si="213"/>
        <v>0</v>
      </c>
      <c r="AD255" s="714">
        <f t="shared" si="214"/>
        <v>0</v>
      </c>
      <c r="AE255" s="690">
        <v>0</v>
      </c>
      <c r="AF255" s="690">
        <v>0</v>
      </c>
      <c r="AG255" s="690">
        <f t="shared" si="215"/>
        <v>0</v>
      </c>
      <c r="AH255" s="690">
        <f t="shared" si="216"/>
        <v>0</v>
      </c>
      <c r="AI255" s="716">
        <v>0</v>
      </c>
      <c r="AJ255" s="713">
        <v>0</v>
      </c>
      <c r="AK255" s="713">
        <v>0</v>
      </c>
      <c r="AL255" s="713">
        <v>0</v>
      </c>
      <c r="AM255" s="713">
        <v>0</v>
      </c>
      <c r="AN255" s="713">
        <v>0</v>
      </c>
      <c r="AO255" s="713">
        <v>0</v>
      </c>
      <c r="AP255" s="713">
        <v>0</v>
      </c>
      <c r="AQ255" s="713">
        <f t="shared" si="217"/>
        <v>0</v>
      </c>
      <c r="AR255" s="713">
        <f t="shared" si="218"/>
        <v>0</v>
      </c>
      <c r="AS255" s="756">
        <f t="shared" si="219"/>
        <v>0</v>
      </c>
      <c r="AT255" s="471">
        <f t="shared" si="253"/>
        <v>36650</v>
      </c>
      <c r="AU255" s="461">
        <f t="shared" si="254"/>
        <v>26187</v>
      </c>
      <c r="AV255" s="461">
        <f t="shared" si="255"/>
        <v>0</v>
      </c>
      <c r="AW255" s="461">
        <f t="shared" si="256"/>
        <v>8851</v>
      </c>
      <c r="AX255" s="461">
        <f t="shared" si="256"/>
        <v>262</v>
      </c>
      <c r="AY255" s="461">
        <f t="shared" si="257"/>
        <v>1350</v>
      </c>
      <c r="AZ255" s="462">
        <f t="shared" si="258"/>
        <v>0.1</v>
      </c>
      <c r="BA255" s="462">
        <f t="shared" si="259"/>
        <v>0</v>
      </c>
      <c r="BB255" s="464">
        <f t="shared" si="259"/>
        <v>0.1</v>
      </c>
    </row>
    <row r="256" spans="1:54" ht="14.1" customHeight="1" x14ac:dyDescent="0.2">
      <c r="A256" s="73">
        <v>51</v>
      </c>
      <c r="B256" s="70">
        <v>2310</v>
      </c>
      <c r="C256" s="71">
        <v>600080412</v>
      </c>
      <c r="D256" s="70">
        <v>72742038</v>
      </c>
      <c r="E256" s="72" t="s">
        <v>657</v>
      </c>
      <c r="F256" s="73"/>
      <c r="G256" s="72"/>
      <c r="H256" s="74"/>
      <c r="I256" s="647">
        <v>40444257</v>
      </c>
      <c r="J256" s="75">
        <v>29776097</v>
      </c>
      <c r="K256" s="75">
        <v>20000</v>
      </c>
      <c r="L256" s="75">
        <v>10071080</v>
      </c>
      <c r="M256" s="75">
        <v>297761</v>
      </c>
      <c r="N256" s="75">
        <v>279319</v>
      </c>
      <c r="O256" s="76">
        <v>57.585999999999999</v>
      </c>
      <c r="P256" s="76">
        <v>49.596000000000004</v>
      </c>
      <c r="Q256" s="77">
        <v>7.9900000000000011</v>
      </c>
      <c r="R256" s="664">
        <f t="shared" ref="R256:BB256" si="260">SUM(R250:R255)</f>
        <v>0</v>
      </c>
      <c r="S256" s="664">
        <f t="shared" si="260"/>
        <v>0</v>
      </c>
      <c r="T256" s="664">
        <f t="shared" si="260"/>
        <v>419817</v>
      </c>
      <c r="U256" s="664">
        <f t="shared" si="260"/>
        <v>0</v>
      </c>
      <c r="V256" s="664">
        <f t="shared" si="260"/>
        <v>0</v>
      </c>
      <c r="W256" s="664">
        <f t="shared" si="260"/>
        <v>419817</v>
      </c>
      <c r="X256" s="664">
        <f t="shared" si="260"/>
        <v>0</v>
      </c>
      <c r="Y256" s="664">
        <f t="shared" si="260"/>
        <v>0</v>
      </c>
      <c r="Z256" s="664">
        <f t="shared" si="260"/>
        <v>0</v>
      </c>
      <c r="AA256" s="664">
        <f t="shared" si="260"/>
        <v>0</v>
      </c>
      <c r="AB256" s="664">
        <f t="shared" si="260"/>
        <v>419817</v>
      </c>
      <c r="AC256" s="664">
        <f t="shared" si="260"/>
        <v>141898</v>
      </c>
      <c r="AD256" s="664">
        <f t="shared" si="260"/>
        <v>4198</v>
      </c>
      <c r="AE256" s="664">
        <f t="shared" si="260"/>
        <v>0</v>
      </c>
      <c r="AF256" s="664">
        <f t="shared" si="260"/>
        <v>0</v>
      </c>
      <c r="AG256" s="664">
        <f t="shared" si="260"/>
        <v>0</v>
      </c>
      <c r="AH256" s="664">
        <f t="shared" si="260"/>
        <v>565913</v>
      </c>
      <c r="AI256" s="732">
        <f t="shared" si="260"/>
        <v>0</v>
      </c>
      <c r="AJ256" s="732">
        <f t="shared" si="260"/>
        <v>0</v>
      </c>
      <c r="AK256" s="732">
        <f t="shared" si="260"/>
        <v>0</v>
      </c>
      <c r="AL256" s="732">
        <f t="shared" si="260"/>
        <v>1.1400000000000001</v>
      </c>
      <c r="AM256" s="732">
        <f t="shared" si="260"/>
        <v>0</v>
      </c>
      <c r="AN256" s="732">
        <f t="shared" si="260"/>
        <v>0</v>
      </c>
      <c r="AO256" s="732">
        <f t="shared" si="260"/>
        <v>0</v>
      </c>
      <c r="AP256" s="732">
        <f t="shared" si="260"/>
        <v>0</v>
      </c>
      <c r="AQ256" s="732">
        <f t="shared" si="260"/>
        <v>1.1400000000000001</v>
      </c>
      <c r="AR256" s="732">
        <f t="shared" si="260"/>
        <v>0</v>
      </c>
      <c r="AS256" s="759">
        <f t="shared" si="260"/>
        <v>1.1400000000000001</v>
      </c>
      <c r="AT256" s="647">
        <f t="shared" si="260"/>
        <v>41010170</v>
      </c>
      <c r="AU256" s="75">
        <f t="shared" si="260"/>
        <v>30195914</v>
      </c>
      <c r="AV256" s="75">
        <f t="shared" si="260"/>
        <v>20000</v>
      </c>
      <c r="AW256" s="75">
        <f t="shared" si="260"/>
        <v>10212978</v>
      </c>
      <c r="AX256" s="75">
        <f t="shared" si="260"/>
        <v>301959</v>
      </c>
      <c r="AY256" s="75">
        <f t="shared" si="260"/>
        <v>279319</v>
      </c>
      <c r="AZ256" s="76">
        <f t="shared" si="260"/>
        <v>58.725999999999999</v>
      </c>
      <c r="BA256" s="76">
        <f t="shared" si="260"/>
        <v>50.735999999999997</v>
      </c>
      <c r="BB256" s="77">
        <f t="shared" si="260"/>
        <v>7.9900000000000011</v>
      </c>
    </row>
    <row r="257" spans="1:54" ht="14.1" customHeight="1" x14ac:dyDescent="0.2">
      <c r="A257" s="67">
        <v>52</v>
      </c>
      <c r="B257" s="64">
        <v>2313</v>
      </c>
      <c r="C257" s="65">
        <v>600080323</v>
      </c>
      <c r="D257" s="64">
        <v>64040445</v>
      </c>
      <c r="E257" s="66" t="s">
        <v>658</v>
      </c>
      <c r="F257" s="67">
        <v>3231</v>
      </c>
      <c r="G257" s="66" t="s">
        <v>311</v>
      </c>
      <c r="H257" s="68" t="s">
        <v>276</v>
      </c>
      <c r="I257" s="463">
        <v>54989436</v>
      </c>
      <c r="J257" s="16">
        <v>40705614</v>
      </c>
      <c r="K257" s="16">
        <v>10000</v>
      </c>
      <c r="L257" s="458">
        <v>13761878</v>
      </c>
      <c r="M257" s="458">
        <v>407056</v>
      </c>
      <c r="N257" s="16">
        <v>104888</v>
      </c>
      <c r="O257" s="13">
        <v>71.776600000000002</v>
      </c>
      <c r="P257" s="13">
        <v>65.102199999999996</v>
      </c>
      <c r="Q257" s="17">
        <v>6.6744000000000003</v>
      </c>
      <c r="R257" s="731">
        <f t="shared" si="209"/>
        <v>-5000</v>
      </c>
      <c r="S257" s="690">
        <v>0</v>
      </c>
      <c r="T257" s="690">
        <v>0</v>
      </c>
      <c r="U257" s="690">
        <v>0</v>
      </c>
      <c r="V257" s="690">
        <v>0</v>
      </c>
      <c r="W257" s="690">
        <f t="shared" si="210"/>
        <v>-5000</v>
      </c>
      <c r="X257" s="690">
        <v>5000</v>
      </c>
      <c r="Y257" s="690">
        <v>0</v>
      </c>
      <c r="Z257" s="690">
        <v>0</v>
      </c>
      <c r="AA257" s="690">
        <f t="shared" si="211"/>
        <v>5000</v>
      </c>
      <c r="AB257" s="690">
        <f t="shared" si="212"/>
        <v>0</v>
      </c>
      <c r="AC257" s="714">
        <f t="shared" si="213"/>
        <v>0</v>
      </c>
      <c r="AD257" s="714">
        <f t="shared" si="214"/>
        <v>-50</v>
      </c>
      <c r="AE257" s="690">
        <v>0</v>
      </c>
      <c r="AF257" s="690">
        <v>0</v>
      </c>
      <c r="AG257" s="690">
        <f t="shared" si="215"/>
        <v>0</v>
      </c>
      <c r="AH257" s="690">
        <f t="shared" si="216"/>
        <v>-50</v>
      </c>
      <c r="AI257" s="716">
        <v>-0.03</v>
      </c>
      <c r="AJ257" s="713">
        <v>0</v>
      </c>
      <c r="AK257" s="713">
        <v>0</v>
      </c>
      <c r="AL257" s="713">
        <v>0</v>
      </c>
      <c r="AM257" s="713">
        <v>0</v>
      </c>
      <c r="AN257" s="713">
        <v>0</v>
      </c>
      <c r="AO257" s="713">
        <v>0</v>
      </c>
      <c r="AP257" s="713">
        <v>0</v>
      </c>
      <c r="AQ257" s="713">
        <f t="shared" si="217"/>
        <v>-0.03</v>
      </c>
      <c r="AR257" s="713">
        <f t="shared" si="218"/>
        <v>0</v>
      </c>
      <c r="AS257" s="756">
        <f t="shared" si="219"/>
        <v>-0.03</v>
      </c>
      <c r="AT257" s="471">
        <f>I257+AH257</f>
        <v>54989386</v>
      </c>
      <c r="AU257" s="461">
        <f>J257+W257</f>
        <v>40700614</v>
      </c>
      <c r="AV257" s="461">
        <f>K257+AA257</f>
        <v>15000</v>
      </c>
      <c r="AW257" s="461">
        <f>L257+AC257</f>
        <v>13761878</v>
      </c>
      <c r="AX257" s="461">
        <f>M257+AD257</f>
        <v>407006</v>
      </c>
      <c r="AY257" s="461">
        <f>N257+AG257</f>
        <v>104888</v>
      </c>
      <c r="AZ257" s="462">
        <f>O257+AS257</f>
        <v>71.746600000000001</v>
      </c>
      <c r="BA257" s="462">
        <f>P257+AQ257</f>
        <v>65.072199999999995</v>
      </c>
      <c r="BB257" s="464">
        <f>Q257+AR257</f>
        <v>6.6744000000000003</v>
      </c>
    </row>
    <row r="258" spans="1:54" ht="14.1" customHeight="1" x14ac:dyDescent="0.2">
      <c r="A258" s="73">
        <v>52</v>
      </c>
      <c r="B258" s="70">
        <v>2313</v>
      </c>
      <c r="C258" s="71">
        <v>600080323</v>
      </c>
      <c r="D258" s="70">
        <v>64040445</v>
      </c>
      <c r="E258" s="72" t="s">
        <v>659</v>
      </c>
      <c r="F258" s="73"/>
      <c r="G258" s="72"/>
      <c r="H258" s="74"/>
      <c r="I258" s="651">
        <v>54989436</v>
      </c>
      <c r="J258" s="79">
        <v>40705614</v>
      </c>
      <c r="K258" s="79">
        <v>10000</v>
      </c>
      <c r="L258" s="79">
        <v>13761878</v>
      </c>
      <c r="M258" s="79">
        <v>407056</v>
      </c>
      <c r="N258" s="79">
        <v>104888</v>
      </c>
      <c r="O258" s="80">
        <v>71.776600000000002</v>
      </c>
      <c r="P258" s="80">
        <v>65.102199999999996</v>
      </c>
      <c r="Q258" s="81">
        <v>6.6744000000000003</v>
      </c>
      <c r="R258" s="665">
        <f t="shared" ref="R258:BB258" si="261">SUM(R257)</f>
        <v>-5000</v>
      </c>
      <c r="S258" s="665">
        <f t="shared" si="261"/>
        <v>0</v>
      </c>
      <c r="T258" s="665">
        <f t="shared" si="261"/>
        <v>0</v>
      </c>
      <c r="U258" s="665">
        <f t="shared" si="261"/>
        <v>0</v>
      </c>
      <c r="V258" s="665">
        <f t="shared" si="261"/>
        <v>0</v>
      </c>
      <c r="W258" s="665">
        <f t="shared" si="261"/>
        <v>-5000</v>
      </c>
      <c r="X258" s="665">
        <f t="shared" si="261"/>
        <v>5000</v>
      </c>
      <c r="Y258" s="665">
        <f t="shared" si="261"/>
        <v>0</v>
      </c>
      <c r="Z258" s="665">
        <f t="shared" si="261"/>
        <v>0</v>
      </c>
      <c r="AA258" s="665">
        <f t="shared" si="261"/>
        <v>5000</v>
      </c>
      <c r="AB258" s="665">
        <f t="shared" si="261"/>
        <v>0</v>
      </c>
      <c r="AC258" s="665">
        <f t="shared" si="261"/>
        <v>0</v>
      </c>
      <c r="AD258" s="665">
        <f t="shared" si="261"/>
        <v>-50</v>
      </c>
      <c r="AE258" s="665">
        <f t="shared" si="261"/>
        <v>0</v>
      </c>
      <c r="AF258" s="665">
        <f t="shared" si="261"/>
        <v>0</v>
      </c>
      <c r="AG258" s="665">
        <f t="shared" si="261"/>
        <v>0</v>
      </c>
      <c r="AH258" s="665">
        <f t="shared" si="261"/>
        <v>-50</v>
      </c>
      <c r="AI258" s="733">
        <f t="shared" si="261"/>
        <v>-0.03</v>
      </c>
      <c r="AJ258" s="733">
        <f t="shared" si="261"/>
        <v>0</v>
      </c>
      <c r="AK258" s="733">
        <f t="shared" si="261"/>
        <v>0</v>
      </c>
      <c r="AL258" s="733">
        <f t="shared" si="261"/>
        <v>0</v>
      </c>
      <c r="AM258" s="733">
        <f t="shared" si="261"/>
        <v>0</v>
      </c>
      <c r="AN258" s="733">
        <f t="shared" si="261"/>
        <v>0</v>
      </c>
      <c r="AO258" s="733">
        <f t="shared" si="261"/>
        <v>0</v>
      </c>
      <c r="AP258" s="733">
        <f t="shared" si="261"/>
        <v>0</v>
      </c>
      <c r="AQ258" s="733">
        <f t="shared" si="261"/>
        <v>-0.03</v>
      </c>
      <c r="AR258" s="733">
        <f t="shared" si="261"/>
        <v>0</v>
      </c>
      <c r="AS258" s="760">
        <f t="shared" si="261"/>
        <v>-0.03</v>
      </c>
      <c r="AT258" s="651">
        <f t="shared" si="261"/>
        <v>54989386</v>
      </c>
      <c r="AU258" s="79">
        <f t="shared" si="261"/>
        <v>40700614</v>
      </c>
      <c r="AV258" s="79">
        <f t="shared" si="261"/>
        <v>15000</v>
      </c>
      <c r="AW258" s="79">
        <f t="shared" si="261"/>
        <v>13761878</v>
      </c>
      <c r="AX258" s="79">
        <f t="shared" si="261"/>
        <v>407006</v>
      </c>
      <c r="AY258" s="79">
        <f t="shared" si="261"/>
        <v>104888</v>
      </c>
      <c r="AZ258" s="80">
        <f t="shared" si="261"/>
        <v>71.746600000000001</v>
      </c>
      <c r="BA258" s="80">
        <f t="shared" si="261"/>
        <v>65.072199999999995</v>
      </c>
      <c r="BB258" s="81">
        <f t="shared" si="261"/>
        <v>6.6744000000000003</v>
      </c>
    </row>
    <row r="259" spans="1:54" ht="14.1" customHeight="1" x14ac:dyDescent="0.2">
      <c r="A259" s="67">
        <v>53</v>
      </c>
      <c r="B259" s="64">
        <v>2431</v>
      </c>
      <c r="C259" s="65">
        <v>600079228</v>
      </c>
      <c r="D259" s="64">
        <v>46746234</v>
      </c>
      <c r="E259" s="66" t="s">
        <v>660</v>
      </c>
      <c r="F259" s="67">
        <v>3111</v>
      </c>
      <c r="G259" s="66" t="s">
        <v>306</v>
      </c>
      <c r="H259" s="68" t="s">
        <v>276</v>
      </c>
      <c r="I259" s="463">
        <v>7144089</v>
      </c>
      <c r="J259" s="16">
        <v>5275437</v>
      </c>
      <c r="K259" s="16">
        <v>0</v>
      </c>
      <c r="L259" s="458">
        <v>1783098</v>
      </c>
      <c r="M259" s="458">
        <v>52754</v>
      </c>
      <c r="N259" s="16">
        <v>32800</v>
      </c>
      <c r="O259" s="13">
        <v>10.6915</v>
      </c>
      <c r="P259" s="13">
        <v>8.4514999999999993</v>
      </c>
      <c r="Q259" s="17">
        <v>2.2400000000000002</v>
      </c>
      <c r="R259" s="731">
        <f t="shared" si="209"/>
        <v>0</v>
      </c>
      <c r="S259" s="690">
        <v>0</v>
      </c>
      <c r="T259" s="690">
        <v>0</v>
      </c>
      <c r="U259" s="690">
        <v>0</v>
      </c>
      <c r="V259" s="690">
        <v>0</v>
      </c>
      <c r="W259" s="690">
        <f t="shared" si="210"/>
        <v>0</v>
      </c>
      <c r="X259" s="690">
        <v>0</v>
      </c>
      <c r="Y259" s="690">
        <v>0</v>
      </c>
      <c r="Z259" s="690">
        <v>0</v>
      </c>
      <c r="AA259" s="690">
        <f t="shared" si="211"/>
        <v>0</v>
      </c>
      <c r="AB259" s="690">
        <f t="shared" si="212"/>
        <v>0</v>
      </c>
      <c r="AC259" s="714">
        <f t="shared" si="213"/>
        <v>0</v>
      </c>
      <c r="AD259" s="714">
        <f t="shared" si="214"/>
        <v>0</v>
      </c>
      <c r="AE259" s="690">
        <v>0</v>
      </c>
      <c r="AF259" s="690">
        <v>0</v>
      </c>
      <c r="AG259" s="690">
        <f t="shared" si="215"/>
        <v>0</v>
      </c>
      <c r="AH259" s="690">
        <f t="shared" si="216"/>
        <v>0</v>
      </c>
      <c r="AI259" s="716">
        <v>0</v>
      </c>
      <c r="AJ259" s="713">
        <v>0</v>
      </c>
      <c r="AK259" s="713">
        <v>0</v>
      </c>
      <c r="AL259" s="713">
        <v>0</v>
      </c>
      <c r="AM259" s="713">
        <v>0</v>
      </c>
      <c r="AN259" s="713">
        <v>0</v>
      </c>
      <c r="AO259" s="713">
        <v>0</v>
      </c>
      <c r="AP259" s="713">
        <v>0</v>
      </c>
      <c r="AQ259" s="713">
        <f t="shared" si="217"/>
        <v>0</v>
      </c>
      <c r="AR259" s="713">
        <f t="shared" si="218"/>
        <v>0</v>
      </c>
      <c r="AS259" s="756">
        <f t="shared" si="219"/>
        <v>0</v>
      </c>
      <c r="AT259" s="471">
        <f>I259+AH259</f>
        <v>7144089</v>
      </c>
      <c r="AU259" s="461">
        <f>J259+W259</f>
        <v>5275437</v>
      </c>
      <c r="AV259" s="461">
        <f t="shared" ref="AV259:AV261" si="262">K259+AA259</f>
        <v>0</v>
      </c>
      <c r="AW259" s="461">
        <f t="shared" ref="AW259:AX261" si="263">L259+AC259</f>
        <v>1783098</v>
      </c>
      <c r="AX259" s="461">
        <f t="shared" si="263"/>
        <v>52754</v>
      </c>
      <c r="AY259" s="461">
        <f>N259+AG259</f>
        <v>32800</v>
      </c>
      <c r="AZ259" s="462">
        <f>O259+AS259</f>
        <v>10.6915</v>
      </c>
      <c r="BA259" s="462">
        <f t="shared" ref="BA259:BB261" si="264">P259+AQ259</f>
        <v>8.4514999999999993</v>
      </c>
      <c r="BB259" s="464">
        <f t="shared" si="264"/>
        <v>2.2400000000000002</v>
      </c>
    </row>
    <row r="260" spans="1:54" ht="14.1" customHeight="1" x14ac:dyDescent="0.2">
      <c r="A260" s="67">
        <v>53</v>
      </c>
      <c r="B260" s="64">
        <v>2431</v>
      </c>
      <c r="C260" s="65">
        <v>600079228</v>
      </c>
      <c r="D260" s="64">
        <v>46746234</v>
      </c>
      <c r="E260" s="66" t="s">
        <v>660</v>
      </c>
      <c r="F260" s="67">
        <v>3111</v>
      </c>
      <c r="G260" s="78" t="s">
        <v>307</v>
      </c>
      <c r="H260" s="68" t="s">
        <v>277</v>
      </c>
      <c r="I260" s="463">
        <v>0</v>
      </c>
      <c r="J260" s="458">
        <v>0</v>
      </c>
      <c r="K260" s="458">
        <v>0</v>
      </c>
      <c r="L260" s="458">
        <v>0</v>
      </c>
      <c r="M260" s="458">
        <v>0</v>
      </c>
      <c r="N260" s="458">
        <v>0</v>
      </c>
      <c r="O260" s="459">
        <v>0</v>
      </c>
      <c r="P260" s="460">
        <v>0</v>
      </c>
      <c r="Q260" s="624">
        <v>0</v>
      </c>
      <c r="R260" s="731">
        <f t="shared" si="209"/>
        <v>0</v>
      </c>
      <c r="S260" s="690">
        <v>0</v>
      </c>
      <c r="T260" s="690">
        <v>0</v>
      </c>
      <c r="U260" s="690">
        <v>0</v>
      </c>
      <c r="V260" s="690">
        <v>0</v>
      </c>
      <c r="W260" s="690">
        <f t="shared" si="210"/>
        <v>0</v>
      </c>
      <c r="X260" s="690">
        <v>0</v>
      </c>
      <c r="Y260" s="690">
        <v>0</v>
      </c>
      <c r="Z260" s="690">
        <v>0</v>
      </c>
      <c r="AA260" s="690">
        <f t="shared" si="211"/>
        <v>0</v>
      </c>
      <c r="AB260" s="690">
        <f t="shared" si="212"/>
        <v>0</v>
      </c>
      <c r="AC260" s="714">
        <f t="shared" si="213"/>
        <v>0</v>
      </c>
      <c r="AD260" s="714">
        <f t="shared" si="214"/>
        <v>0</v>
      </c>
      <c r="AE260" s="690">
        <v>0</v>
      </c>
      <c r="AF260" s="690">
        <v>0</v>
      </c>
      <c r="AG260" s="690">
        <f t="shared" si="215"/>
        <v>0</v>
      </c>
      <c r="AH260" s="690">
        <f t="shared" si="216"/>
        <v>0</v>
      </c>
      <c r="AI260" s="716">
        <v>0</v>
      </c>
      <c r="AJ260" s="713">
        <v>0</v>
      </c>
      <c r="AK260" s="713">
        <v>0</v>
      </c>
      <c r="AL260" s="713">
        <v>0</v>
      </c>
      <c r="AM260" s="713">
        <v>0</v>
      </c>
      <c r="AN260" s="713">
        <v>0</v>
      </c>
      <c r="AO260" s="713">
        <v>0</v>
      </c>
      <c r="AP260" s="713">
        <v>0</v>
      </c>
      <c r="AQ260" s="713">
        <f t="shared" si="217"/>
        <v>0</v>
      </c>
      <c r="AR260" s="713">
        <f t="shared" si="218"/>
        <v>0</v>
      </c>
      <c r="AS260" s="756">
        <f t="shared" si="219"/>
        <v>0</v>
      </c>
      <c r="AT260" s="471">
        <f>I260+AH260</f>
        <v>0</v>
      </c>
      <c r="AU260" s="461">
        <f>J260+W260</f>
        <v>0</v>
      </c>
      <c r="AV260" s="461">
        <f t="shared" si="262"/>
        <v>0</v>
      </c>
      <c r="AW260" s="461">
        <f t="shared" si="263"/>
        <v>0</v>
      </c>
      <c r="AX260" s="461">
        <f t="shared" si="263"/>
        <v>0</v>
      </c>
      <c r="AY260" s="461">
        <f>N260+AG260</f>
        <v>0</v>
      </c>
      <c r="AZ260" s="462">
        <f>O260+AS260</f>
        <v>0</v>
      </c>
      <c r="BA260" s="462">
        <f t="shared" si="264"/>
        <v>0</v>
      </c>
      <c r="BB260" s="464">
        <f t="shared" si="264"/>
        <v>0</v>
      </c>
    </row>
    <row r="261" spans="1:54" ht="14.1" customHeight="1" x14ac:dyDescent="0.2">
      <c r="A261" s="67">
        <v>53</v>
      </c>
      <c r="B261" s="64">
        <v>2431</v>
      </c>
      <c r="C261" s="65">
        <v>600079228</v>
      </c>
      <c r="D261" s="64">
        <v>46746234</v>
      </c>
      <c r="E261" s="66" t="s">
        <v>660</v>
      </c>
      <c r="F261" s="67">
        <v>3141</v>
      </c>
      <c r="G261" s="66" t="s">
        <v>310</v>
      </c>
      <c r="H261" s="68" t="s">
        <v>277</v>
      </c>
      <c r="I261" s="463">
        <v>923238</v>
      </c>
      <c r="J261" s="668">
        <v>681654</v>
      </c>
      <c r="K261" s="668">
        <v>0</v>
      </c>
      <c r="L261" s="458">
        <v>230399</v>
      </c>
      <c r="M261" s="458">
        <v>6817</v>
      </c>
      <c r="N261" s="668">
        <v>4368</v>
      </c>
      <c r="O261" s="459">
        <v>2.19</v>
      </c>
      <c r="P261" s="460">
        <v>0</v>
      </c>
      <c r="Q261" s="624">
        <v>2.19</v>
      </c>
      <c r="R261" s="731">
        <f t="shared" si="209"/>
        <v>0</v>
      </c>
      <c r="S261" s="690">
        <v>0</v>
      </c>
      <c r="T261" s="690">
        <v>0</v>
      </c>
      <c r="U261" s="690">
        <v>0</v>
      </c>
      <c r="V261" s="690">
        <v>0</v>
      </c>
      <c r="W261" s="690">
        <f t="shared" si="210"/>
        <v>0</v>
      </c>
      <c r="X261" s="690">
        <v>0</v>
      </c>
      <c r="Y261" s="690">
        <v>0</v>
      </c>
      <c r="Z261" s="690">
        <v>0</v>
      </c>
      <c r="AA261" s="690">
        <f t="shared" si="211"/>
        <v>0</v>
      </c>
      <c r="AB261" s="690">
        <f t="shared" si="212"/>
        <v>0</v>
      </c>
      <c r="AC261" s="714">
        <f t="shared" si="213"/>
        <v>0</v>
      </c>
      <c r="AD261" s="714">
        <f t="shared" si="214"/>
        <v>0</v>
      </c>
      <c r="AE261" s="690">
        <v>0</v>
      </c>
      <c r="AF261" s="690">
        <v>0</v>
      </c>
      <c r="AG261" s="690">
        <f t="shared" si="215"/>
        <v>0</v>
      </c>
      <c r="AH261" s="690">
        <f t="shared" si="216"/>
        <v>0</v>
      </c>
      <c r="AI261" s="716">
        <v>0</v>
      </c>
      <c r="AJ261" s="713">
        <v>0</v>
      </c>
      <c r="AK261" s="713">
        <v>0</v>
      </c>
      <c r="AL261" s="713">
        <v>0</v>
      </c>
      <c r="AM261" s="713">
        <v>0</v>
      </c>
      <c r="AN261" s="713">
        <v>0</v>
      </c>
      <c r="AO261" s="713">
        <v>0</v>
      </c>
      <c r="AP261" s="713">
        <v>0</v>
      </c>
      <c r="AQ261" s="713">
        <f t="shared" si="217"/>
        <v>0</v>
      </c>
      <c r="AR261" s="713">
        <f t="shared" si="218"/>
        <v>0</v>
      </c>
      <c r="AS261" s="756">
        <f t="shared" si="219"/>
        <v>0</v>
      </c>
      <c r="AT261" s="471">
        <f>I261+AH261</f>
        <v>923238</v>
      </c>
      <c r="AU261" s="461">
        <f>J261+W261</f>
        <v>681654</v>
      </c>
      <c r="AV261" s="461">
        <f t="shared" si="262"/>
        <v>0</v>
      </c>
      <c r="AW261" s="461">
        <f t="shared" si="263"/>
        <v>230399</v>
      </c>
      <c r="AX261" s="461">
        <f t="shared" si="263"/>
        <v>6817</v>
      </c>
      <c r="AY261" s="461">
        <f>N261+AG261</f>
        <v>4368</v>
      </c>
      <c r="AZ261" s="462">
        <f>O261+AS261</f>
        <v>2.19</v>
      </c>
      <c r="BA261" s="462">
        <f t="shared" si="264"/>
        <v>0</v>
      </c>
      <c r="BB261" s="464">
        <f t="shared" si="264"/>
        <v>2.19</v>
      </c>
    </row>
    <row r="262" spans="1:54" ht="14.1" customHeight="1" x14ac:dyDescent="0.2">
      <c r="A262" s="73">
        <v>53</v>
      </c>
      <c r="B262" s="70">
        <v>2431</v>
      </c>
      <c r="C262" s="71">
        <v>600079228</v>
      </c>
      <c r="D262" s="70">
        <v>46746234</v>
      </c>
      <c r="E262" s="72" t="s">
        <v>661</v>
      </c>
      <c r="F262" s="73"/>
      <c r="G262" s="72"/>
      <c r="H262" s="74"/>
      <c r="I262" s="647">
        <v>8067327</v>
      </c>
      <c r="J262" s="75">
        <v>5957091</v>
      </c>
      <c r="K262" s="75">
        <v>0</v>
      </c>
      <c r="L262" s="75">
        <v>2013497</v>
      </c>
      <c r="M262" s="75">
        <v>59571</v>
      </c>
      <c r="N262" s="75">
        <v>37168</v>
      </c>
      <c r="O262" s="76">
        <v>12.881499999999999</v>
      </c>
      <c r="P262" s="76">
        <v>8.4514999999999993</v>
      </c>
      <c r="Q262" s="77">
        <v>4.43</v>
      </c>
      <c r="R262" s="664">
        <f t="shared" ref="R262:BB262" si="265">SUM(R259:R261)</f>
        <v>0</v>
      </c>
      <c r="S262" s="664">
        <f t="shared" si="265"/>
        <v>0</v>
      </c>
      <c r="T262" s="664">
        <f t="shared" si="265"/>
        <v>0</v>
      </c>
      <c r="U262" s="664">
        <f t="shared" si="265"/>
        <v>0</v>
      </c>
      <c r="V262" s="664">
        <f t="shared" si="265"/>
        <v>0</v>
      </c>
      <c r="W262" s="664">
        <f t="shared" si="265"/>
        <v>0</v>
      </c>
      <c r="X262" s="664">
        <f t="shared" si="265"/>
        <v>0</v>
      </c>
      <c r="Y262" s="664">
        <f t="shared" si="265"/>
        <v>0</v>
      </c>
      <c r="Z262" s="664">
        <f t="shared" si="265"/>
        <v>0</v>
      </c>
      <c r="AA262" s="664">
        <f t="shared" si="265"/>
        <v>0</v>
      </c>
      <c r="AB262" s="664">
        <f t="shared" si="265"/>
        <v>0</v>
      </c>
      <c r="AC262" s="664">
        <f t="shared" si="265"/>
        <v>0</v>
      </c>
      <c r="AD262" s="664">
        <f t="shared" si="265"/>
        <v>0</v>
      </c>
      <c r="AE262" s="664">
        <f t="shared" si="265"/>
        <v>0</v>
      </c>
      <c r="AF262" s="664">
        <f t="shared" si="265"/>
        <v>0</v>
      </c>
      <c r="AG262" s="664">
        <f t="shared" si="265"/>
        <v>0</v>
      </c>
      <c r="AH262" s="664">
        <f t="shared" si="265"/>
        <v>0</v>
      </c>
      <c r="AI262" s="732">
        <f t="shared" si="265"/>
        <v>0</v>
      </c>
      <c r="AJ262" s="732">
        <f t="shared" si="265"/>
        <v>0</v>
      </c>
      <c r="AK262" s="732">
        <f t="shared" si="265"/>
        <v>0</v>
      </c>
      <c r="AL262" s="732">
        <f t="shared" si="265"/>
        <v>0</v>
      </c>
      <c r="AM262" s="732">
        <f t="shared" si="265"/>
        <v>0</v>
      </c>
      <c r="AN262" s="732">
        <f t="shared" si="265"/>
        <v>0</v>
      </c>
      <c r="AO262" s="732">
        <f t="shared" si="265"/>
        <v>0</v>
      </c>
      <c r="AP262" s="732">
        <f t="shared" si="265"/>
        <v>0</v>
      </c>
      <c r="AQ262" s="732">
        <f t="shared" si="265"/>
        <v>0</v>
      </c>
      <c r="AR262" s="732">
        <f t="shared" si="265"/>
        <v>0</v>
      </c>
      <c r="AS262" s="759">
        <f t="shared" si="265"/>
        <v>0</v>
      </c>
      <c r="AT262" s="647">
        <f t="shared" si="265"/>
        <v>8067327</v>
      </c>
      <c r="AU262" s="75">
        <f t="shared" si="265"/>
        <v>5957091</v>
      </c>
      <c r="AV262" s="75">
        <f t="shared" si="265"/>
        <v>0</v>
      </c>
      <c r="AW262" s="75">
        <f t="shared" si="265"/>
        <v>2013497</v>
      </c>
      <c r="AX262" s="75">
        <f t="shared" si="265"/>
        <v>59571</v>
      </c>
      <c r="AY262" s="75">
        <f t="shared" si="265"/>
        <v>37168</v>
      </c>
      <c r="AZ262" s="76">
        <f t="shared" si="265"/>
        <v>12.881499999999999</v>
      </c>
      <c r="BA262" s="76">
        <f t="shared" si="265"/>
        <v>8.4514999999999993</v>
      </c>
      <c r="BB262" s="77">
        <f t="shared" si="265"/>
        <v>4.43</v>
      </c>
    </row>
    <row r="263" spans="1:54" ht="11.25" customHeight="1" x14ac:dyDescent="0.2">
      <c r="A263" s="67">
        <v>54</v>
      </c>
      <c r="B263" s="64">
        <v>2434</v>
      </c>
      <c r="C263" s="65">
        <v>600079317</v>
      </c>
      <c r="D263" s="64">
        <v>46746480</v>
      </c>
      <c r="E263" s="66" t="s">
        <v>662</v>
      </c>
      <c r="F263" s="67">
        <v>3111</v>
      </c>
      <c r="G263" s="66" t="s">
        <v>306</v>
      </c>
      <c r="H263" s="68" t="s">
        <v>276</v>
      </c>
      <c r="I263" s="463">
        <v>13912410</v>
      </c>
      <c r="J263" s="16">
        <v>10258135</v>
      </c>
      <c r="K263" s="16">
        <v>9600</v>
      </c>
      <c r="L263" s="458">
        <v>3470494</v>
      </c>
      <c r="M263" s="458">
        <v>102581</v>
      </c>
      <c r="N263" s="16">
        <v>71600</v>
      </c>
      <c r="O263" s="13">
        <v>21.759999999999998</v>
      </c>
      <c r="P263" s="13">
        <v>16</v>
      </c>
      <c r="Q263" s="17">
        <v>5.76</v>
      </c>
      <c r="R263" s="731">
        <f t="shared" si="209"/>
        <v>-14400</v>
      </c>
      <c r="S263" s="690">
        <v>0</v>
      </c>
      <c r="T263" s="690">
        <v>0</v>
      </c>
      <c r="U263" s="690">
        <v>0</v>
      </c>
      <c r="V263" s="690">
        <v>0</v>
      </c>
      <c r="W263" s="690">
        <f t="shared" si="210"/>
        <v>-14400</v>
      </c>
      <c r="X263" s="690">
        <v>14400</v>
      </c>
      <c r="Y263" s="690">
        <v>0</v>
      </c>
      <c r="Z263" s="690">
        <v>0</v>
      </c>
      <c r="AA263" s="690">
        <f t="shared" si="211"/>
        <v>14400</v>
      </c>
      <c r="AB263" s="690">
        <f t="shared" si="212"/>
        <v>0</v>
      </c>
      <c r="AC263" s="714">
        <f t="shared" si="213"/>
        <v>0</v>
      </c>
      <c r="AD263" s="714">
        <f t="shared" si="214"/>
        <v>-144</v>
      </c>
      <c r="AE263" s="690">
        <v>0</v>
      </c>
      <c r="AF263" s="690">
        <v>0</v>
      </c>
      <c r="AG263" s="690">
        <f t="shared" si="215"/>
        <v>0</v>
      </c>
      <c r="AH263" s="690">
        <f t="shared" si="216"/>
        <v>-144</v>
      </c>
      <c r="AI263" s="716">
        <v>-0.04</v>
      </c>
      <c r="AJ263" s="713">
        <v>0</v>
      </c>
      <c r="AK263" s="713">
        <v>0</v>
      </c>
      <c r="AL263" s="713">
        <v>0</v>
      </c>
      <c r="AM263" s="713">
        <v>0</v>
      </c>
      <c r="AN263" s="713">
        <v>0</v>
      </c>
      <c r="AO263" s="713">
        <v>0</v>
      </c>
      <c r="AP263" s="713">
        <v>0</v>
      </c>
      <c r="AQ263" s="713">
        <f t="shared" si="217"/>
        <v>-0.04</v>
      </c>
      <c r="AR263" s="713">
        <f t="shared" si="218"/>
        <v>0</v>
      </c>
      <c r="AS263" s="756">
        <f t="shared" si="219"/>
        <v>-0.04</v>
      </c>
      <c r="AT263" s="471">
        <f>I263+AH263</f>
        <v>13912266</v>
      </c>
      <c r="AU263" s="461">
        <f>J263+W263</f>
        <v>10243735</v>
      </c>
      <c r="AV263" s="461">
        <f t="shared" ref="AV263:AV265" si="266">K263+AA263</f>
        <v>24000</v>
      </c>
      <c r="AW263" s="461">
        <f t="shared" ref="AW263:AX265" si="267">L263+AC263</f>
        <v>3470494</v>
      </c>
      <c r="AX263" s="461">
        <f t="shared" si="267"/>
        <v>102437</v>
      </c>
      <c r="AY263" s="461">
        <f>N263+AG263</f>
        <v>71600</v>
      </c>
      <c r="AZ263" s="462">
        <f>O263+AS263</f>
        <v>21.72</v>
      </c>
      <c r="BA263" s="462">
        <f t="shared" ref="BA263:BB265" si="268">P263+AQ263</f>
        <v>15.96</v>
      </c>
      <c r="BB263" s="464">
        <f t="shared" si="268"/>
        <v>5.76</v>
      </c>
    </row>
    <row r="264" spans="1:54" ht="14.1" customHeight="1" x14ac:dyDescent="0.2">
      <c r="A264" s="67">
        <v>54</v>
      </c>
      <c r="B264" s="64">
        <v>2434</v>
      </c>
      <c r="C264" s="65">
        <v>600079317</v>
      </c>
      <c r="D264" s="64">
        <v>46746480</v>
      </c>
      <c r="E264" s="66" t="s">
        <v>662</v>
      </c>
      <c r="F264" s="67">
        <v>3111</v>
      </c>
      <c r="G264" s="78" t="s">
        <v>307</v>
      </c>
      <c r="H264" s="68" t="s">
        <v>277</v>
      </c>
      <c r="I264" s="463">
        <v>1608098</v>
      </c>
      <c r="J264" s="458">
        <v>1190911</v>
      </c>
      <c r="K264" s="458">
        <v>0</v>
      </c>
      <c r="L264" s="458">
        <v>402528</v>
      </c>
      <c r="M264" s="458">
        <v>11909</v>
      </c>
      <c r="N264" s="458">
        <v>2750</v>
      </c>
      <c r="O264" s="459">
        <v>3.44</v>
      </c>
      <c r="P264" s="460">
        <v>3.44</v>
      </c>
      <c r="Q264" s="624">
        <v>0</v>
      </c>
      <c r="R264" s="731">
        <f t="shared" si="209"/>
        <v>0</v>
      </c>
      <c r="S264" s="690">
        <v>-86612</v>
      </c>
      <c r="T264" s="690">
        <v>0</v>
      </c>
      <c r="U264" s="690">
        <v>0</v>
      </c>
      <c r="V264" s="690">
        <v>0</v>
      </c>
      <c r="W264" s="690">
        <f t="shared" si="210"/>
        <v>-86612</v>
      </c>
      <c r="X264" s="690">
        <v>0</v>
      </c>
      <c r="Y264" s="690">
        <v>0</v>
      </c>
      <c r="Z264" s="690">
        <v>0</v>
      </c>
      <c r="AA264" s="690">
        <f t="shared" si="211"/>
        <v>0</v>
      </c>
      <c r="AB264" s="690">
        <f t="shared" si="212"/>
        <v>-86612</v>
      </c>
      <c r="AC264" s="714">
        <f t="shared" si="213"/>
        <v>-29275</v>
      </c>
      <c r="AD264" s="714">
        <f t="shared" si="214"/>
        <v>-866</v>
      </c>
      <c r="AE264" s="690">
        <v>9250</v>
      </c>
      <c r="AF264" s="690">
        <v>0</v>
      </c>
      <c r="AG264" s="690">
        <f t="shared" si="215"/>
        <v>9250</v>
      </c>
      <c r="AH264" s="690">
        <f t="shared" si="216"/>
        <v>-107503</v>
      </c>
      <c r="AI264" s="716">
        <v>0</v>
      </c>
      <c r="AJ264" s="713">
        <v>0</v>
      </c>
      <c r="AK264" s="713">
        <v>-0.25</v>
      </c>
      <c r="AL264" s="713">
        <v>0</v>
      </c>
      <c r="AM264" s="713">
        <v>0</v>
      </c>
      <c r="AN264" s="713">
        <v>0</v>
      </c>
      <c r="AO264" s="713">
        <v>0</v>
      </c>
      <c r="AP264" s="713">
        <v>0</v>
      </c>
      <c r="AQ264" s="713">
        <f t="shared" si="217"/>
        <v>-0.25</v>
      </c>
      <c r="AR264" s="713">
        <f t="shared" si="218"/>
        <v>0</v>
      </c>
      <c r="AS264" s="756">
        <f t="shared" si="219"/>
        <v>-0.25</v>
      </c>
      <c r="AT264" s="471">
        <f>I264+AH264</f>
        <v>1500595</v>
      </c>
      <c r="AU264" s="461">
        <f>J264+W264</f>
        <v>1104299</v>
      </c>
      <c r="AV264" s="461">
        <f t="shared" si="266"/>
        <v>0</v>
      </c>
      <c r="AW264" s="461">
        <f t="shared" si="267"/>
        <v>373253</v>
      </c>
      <c r="AX264" s="461">
        <f t="shared" si="267"/>
        <v>11043</v>
      </c>
      <c r="AY264" s="461">
        <f>N264+AG264</f>
        <v>12000</v>
      </c>
      <c r="AZ264" s="462">
        <f>O264+AS264</f>
        <v>3.19</v>
      </c>
      <c r="BA264" s="462">
        <f t="shared" si="268"/>
        <v>3.19</v>
      </c>
      <c r="BB264" s="464">
        <f t="shared" si="268"/>
        <v>0</v>
      </c>
    </row>
    <row r="265" spans="1:54" ht="14.1" customHeight="1" x14ac:dyDescent="0.2">
      <c r="A265" s="67">
        <v>54</v>
      </c>
      <c r="B265" s="64">
        <v>2434</v>
      </c>
      <c r="C265" s="65">
        <v>600079317</v>
      </c>
      <c r="D265" s="64">
        <v>46746480</v>
      </c>
      <c r="E265" s="66" t="s">
        <v>662</v>
      </c>
      <c r="F265" s="67">
        <v>3141</v>
      </c>
      <c r="G265" s="66" t="s">
        <v>310</v>
      </c>
      <c r="H265" s="68" t="s">
        <v>277</v>
      </c>
      <c r="I265" s="463">
        <v>2006290</v>
      </c>
      <c r="J265" s="668">
        <v>1482003</v>
      </c>
      <c r="K265" s="668">
        <v>0</v>
      </c>
      <c r="L265" s="458">
        <v>500917</v>
      </c>
      <c r="M265" s="458">
        <v>14820</v>
      </c>
      <c r="N265" s="668">
        <v>8550</v>
      </c>
      <c r="O265" s="459">
        <v>4.76</v>
      </c>
      <c r="P265" s="460">
        <v>0</v>
      </c>
      <c r="Q265" s="624">
        <v>4.76</v>
      </c>
      <c r="R265" s="731">
        <f t="shared" si="209"/>
        <v>0</v>
      </c>
      <c r="S265" s="690">
        <v>0</v>
      </c>
      <c r="T265" s="690">
        <v>0</v>
      </c>
      <c r="U265" s="690">
        <v>0</v>
      </c>
      <c r="V265" s="690">
        <v>0</v>
      </c>
      <c r="W265" s="690">
        <f t="shared" si="210"/>
        <v>0</v>
      </c>
      <c r="X265" s="690">
        <v>0</v>
      </c>
      <c r="Y265" s="690">
        <v>0</v>
      </c>
      <c r="Z265" s="690">
        <v>0</v>
      </c>
      <c r="AA265" s="690">
        <f t="shared" si="211"/>
        <v>0</v>
      </c>
      <c r="AB265" s="690">
        <f t="shared" si="212"/>
        <v>0</v>
      </c>
      <c r="AC265" s="714">
        <f t="shared" si="213"/>
        <v>0</v>
      </c>
      <c r="AD265" s="714">
        <f t="shared" si="214"/>
        <v>0</v>
      </c>
      <c r="AE265" s="690">
        <v>0</v>
      </c>
      <c r="AF265" s="690">
        <v>0</v>
      </c>
      <c r="AG265" s="690">
        <f t="shared" si="215"/>
        <v>0</v>
      </c>
      <c r="AH265" s="690">
        <f t="shared" si="216"/>
        <v>0</v>
      </c>
      <c r="AI265" s="716">
        <v>0</v>
      </c>
      <c r="AJ265" s="713">
        <v>0</v>
      </c>
      <c r="AK265" s="713">
        <v>0</v>
      </c>
      <c r="AL265" s="713">
        <v>0</v>
      </c>
      <c r="AM265" s="713">
        <v>0</v>
      </c>
      <c r="AN265" s="713">
        <v>0</v>
      </c>
      <c r="AO265" s="713">
        <v>0</v>
      </c>
      <c r="AP265" s="713">
        <v>0</v>
      </c>
      <c r="AQ265" s="713">
        <f t="shared" si="217"/>
        <v>0</v>
      </c>
      <c r="AR265" s="713">
        <f t="shared" si="218"/>
        <v>0</v>
      </c>
      <c r="AS265" s="756">
        <f t="shared" si="219"/>
        <v>0</v>
      </c>
      <c r="AT265" s="471">
        <f>I265+AH265</f>
        <v>2006290</v>
      </c>
      <c r="AU265" s="461">
        <f>J265+W265</f>
        <v>1482003</v>
      </c>
      <c r="AV265" s="461">
        <f t="shared" si="266"/>
        <v>0</v>
      </c>
      <c r="AW265" s="461">
        <f t="shared" si="267"/>
        <v>500917</v>
      </c>
      <c r="AX265" s="461">
        <f t="shared" si="267"/>
        <v>14820</v>
      </c>
      <c r="AY265" s="461">
        <f>N265+AG265</f>
        <v>8550</v>
      </c>
      <c r="AZ265" s="462">
        <f>O265+AS265</f>
        <v>4.76</v>
      </c>
      <c r="BA265" s="462">
        <f t="shared" si="268"/>
        <v>0</v>
      </c>
      <c r="BB265" s="464">
        <f t="shared" si="268"/>
        <v>4.76</v>
      </c>
    </row>
    <row r="266" spans="1:54" ht="14.1" customHeight="1" x14ac:dyDescent="0.2">
      <c r="A266" s="73">
        <v>54</v>
      </c>
      <c r="B266" s="70">
        <v>2434</v>
      </c>
      <c r="C266" s="71">
        <v>600079317</v>
      </c>
      <c r="D266" s="70">
        <v>46746480</v>
      </c>
      <c r="E266" s="72" t="s">
        <v>663</v>
      </c>
      <c r="F266" s="73"/>
      <c r="G266" s="72"/>
      <c r="H266" s="74"/>
      <c r="I266" s="647">
        <v>17526798</v>
      </c>
      <c r="J266" s="75">
        <v>12931049</v>
      </c>
      <c r="K266" s="75">
        <v>9600</v>
      </c>
      <c r="L266" s="75">
        <v>4373939</v>
      </c>
      <c r="M266" s="75">
        <v>129310</v>
      </c>
      <c r="N266" s="75">
        <v>82900</v>
      </c>
      <c r="O266" s="76">
        <v>29.96</v>
      </c>
      <c r="P266" s="76">
        <v>19.440000000000001</v>
      </c>
      <c r="Q266" s="77">
        <v>10.52</v>
      </c>
      <c r="R266" s="664">
        <f t="shared" ref="R266:BB266" si="269">SUM(R263:R265)</f>
        <v>-14400</v>
      </c>
      <c r="S266" s="664">
        <f t="shared" si="269"/>
        <v>-86612</v>
      </c>
      <c r="T266" s="664">
        <f t="shared" si="269"/>
        <v>0</v>
      </c>
      <c r="U266" s="664">
        <f t="shared" si="269"/>
        <v>0</v>
      </c>
      <c r="V266" s="664">
        <f t="shared" si="269"/>
        <v>0</v>
      </c>
      <c r="W266" s="664">
        <f t="shared" si="269"/>
        <v>-101012</v>
      </c>
      <c r="X266" s="664">
        <f t="shared" si="269"/>
        <v>14400</v>
      </c>
      <c r="Y266" s="664">
        <f t="shared" si="269"/>
        <v>0</v>
      </c>
      <c r="Z266" s="664">
        <f t="shared" si="269"/>
        <v>0</v>
      </c>
      <c r="AA266" s="664">
        <f t="shared" si="269"/>
        <v>14400</v>
      </c>
      <c r="AB266" s="664">
        <f t="shared" si="269"/>
        <v>-86612</v>
      </c>
      <c r="AC266" s="664">
        <f t="shared" si="269"/>
        <v>-29275</v>
      </c>
      <c r="AD266" s="664">
        <f t="shared" si="269"/>
        <v>-1010</v>
      </c>
      <c r="AE266" s="664">
        <f t="shared" si="269"/>
        <v>9250</v>
      </c>
      <c r="AF266" s="664">
        <f t="shared" si="269"/>
        <v>0</v>
      </c>
      <c r="AG266" s="664">
        <f t="shared" si="269"/>
        <v>9250</v>
      </c>
      <c r="AH266" s="664">
        <f t="shared" si="269"/>
        <v>-107647</v>
      </c>
      <c r="AI266" s="732">
        <f t="shared" si="269"/>
        <v>-0.04</v>
      </c>
      <c r="AJ266" s="732">
        <f t="shared" si="269"/>
        <v>0</v>
      </c>
      <c r="AK266" s="732">
        <f t="shared" si="269"/>
        <v>-0.25</v>
      </c>
      <c r="AL266" s="732">
        <f t="shared" si="269"/>
        <v>0</v>
      </c>
      <c r="AM266" s="732">
        <f t="shared" si="269"/>
        <v>0</v>
      </c>
      <c r="AN266" s="732">
        <f t="shared" si="269"/>
        <v>0</v>
      </c>
      <c r="AO266" s="732">
        <f t="shared" si="269"/>
        <v>0</v>
      </c>
      <c r="AP266" s="732">
        <f t="shared" si="269"/>
        <v>0</v>
      </c>
      <c r="AQ266" s="732">
        <f t="shared" si="269"/>
        <v>-0.28999999999999998</v>
      </c>
      <c r="AR266" s="732">
        <f t="shared" si="269"/>
        <v>0</v>
      </c>
      <c r="AS266" s="759">
        <f t="shared" si="269"/>
        <v>-0.28999999999999998</v>
      </c>
      <c r="AT266" s="647">
        <f t="shared" si="269"/>
        <v>17419151</v>
      </c>
      <c r="AU266" s="75">
        <f t="shared" si="269"/>
        <v>12830037</v>
      </c>
      <c r="AV266" s="75">
        <f t="shared" si="269"/>
        <v>24000</v>
      </c>
      <c r="AW266" s="75">
        <f t="shared" si="269"/>
        <v>4344664</v>
      </c>
      <c r="AX266" s="75">
        <f t="shared" si="269"/>
        <v>128300</v>
      </c>
      <c r="AY266" s="75">
        <f t="shared" si="269"/>
        <v>92150</v>
      </c>
      <c r="AZ266" s="76">
        <f t="shared" si="269"/>
        <v>29.67</v>
      </c>
      <c r="BA266" s="76">
        <f t="shared" si="269"/>
        <v>19.150000000000002</v>
      </c>
      <c r="BB266" s="77">
        <f t="shared" si="269"/>
        <v>10.52</v>
      </c>
    </row>
    <row r="267" spans="1:54" ht="14.1" customHeight="1" x14ac:dyDescent="0.2">
      <c r="A267" s="67">
        <v>55</v>
      </c>
      <c r="B267" s="64">
        <v>2484</v>
      </c>
      <c r="C267" s="65">
        <v>600079864</v>
      </c>
      <c r="D267" s="64">
        <v>46746145</v>
      </c>
      <c r="E267" s="66" t="s">
        <v>664</v>
      </c>
      <c r="F267" s="67">
        <v>3113</v>
      </c>
      <c r="G267" s="66" t="s">
        <v>309</v>
      </c>
      <c r="H267" s="68" t="s">
        <v>276</v>
      </c>
      <c r="I267" s="463">
        <v>44467475</v>
      </c>
      <c r="J267" s="16">
        <v>32041691</v>
      </c>
      <c r="K267" s="16">
        <v>220000</v>
      </c>
      <c r="L267" s="458">
        <v>10904452</v>
      </c>
      <c r="M267" s="458">
        <v>320417</v>
      </c>
      <c r="N267" s="16">
        <v>980915</v>
      </c>
      <c r="O267" s="13">
        <v>53.994599999999998</v>
      </c>
      <c r="P267" s="13">
        <v>43.834600000000002</v>
      </c>
      <c r="Q267" s="17">
        <v>10.160000000000002</v>
      </c>
      <c r="R267" s="731">
        <f t="shared" si="209"/>
        <v>80000</v>
      </c>
      <c r="S267" s="690">
        <v>0</v>
      </c>
      <c r="T267" s="690">
        <v>0</v>
      </c>
      <c r="U267" s="690">
        <v>0</v>
      </c>
      <c r="V267" s="690">
        <v>0</v>
      </c>
      <c r="W267" s="690">
        <f t="shared" si="210"/>
        <v>80000</v>
      </c>
      <c r="X267" s="690">
        <v>-80000</v>
      </c>
      <c r="Y267" s="690">
        <v>0</v>
      </c>
      <c r="Z267" s="690">
        <v>0</v>
      </c>
      <c r="AA267" s="690">
        <f t="shared" si="211"/>
        <v>-80000</v>
      </c>
      <c r="AB267" s="690">
        <f t="shared" si="212"/>
        <v>0</v>
      </c>
      <c r="AC267" s="714">
        <f t="shared" si="213"/>
        <v>0</v>
      </c>
      <c r="AD267" s="714">
        <f t="shared" si="214"/>
        <v>800</v>
      </c>
      <c r="AE267" s="690">
        <v>0</v>
      </c>
      <c r="AF267" s="690">
        <v>0</v>
      </c>
      <c r="AG267" s="690">
        <f t="shared" si="215"/>
        <v>0</v>
      </c>
      <c r="AH267" s="690">
        <f t="shared" si="216"/>
        <v>800</v>
      </c>
      <c r="AI267" s="716">
        <v>0.09</v>
      </c>
      <c r="AJ267" s="713">
        <v>0</v>
      </c>
      <c r="AK267" s="713">
        <v>0</v>
      </c>
      <c r="AL267" s="713">
        <v>0</v>
      </c>
      <c r="AM267" s="713">
        <v>0</v>
      </c>
      <c r="AN267" s="713">
        <v>0</v>
      </c>
      <c r="AO267" s="713">
        <v>0</v>
      </c>
      <c r="AP267" s="713">
        <v>0</v>
      </c>
      <c r="AQ267" s="713">
        <f t="shared" si="217"/>
        <v>0.09</v>
      </c>
      <c r="AR267" s="713">
        <f t="shared" si="218"/>
        <v>0</v>
      </c>
      <c r="AS267" s="756">
        <f t="shared" si="219"/>
        <v>0.09</v>
      </c>
      <c r="AT267" s="471">
        <f>I267+AH267</f>
        <v>44468275</v>
      </c>
      <c r="AU267" s="461">
        <f>J267+W267</f>
        <v>32121691</v>
      </c>
      <c r="AV267" s="461">
        <f t="shared" ref="AV267:AV271" si="270">K267+AA267</f>
        <v>140000</v>
      </c>
      <c r="AW267" s="461">
        <f t="shared" ref="AW267:AX271" si="271">L267+AC267</f>
        <v>10904452</v>
      </c>
      <c r="AX267" s="461">
        <f t="shared" si="271"/>
        <v>321217</v>
      </c>
      <c r="AY267" s="461">
        <f>N267+AG267</f>
        <v>980915</v>
      </c>
      <c r="AZ267" s="462">
        <f>O267+AS267</f>
        <v>54.084600000000002</v>
      </c>
      <c r="BA267" s="462">
        <f t="shared" ref="BA267:BB271" si="272">P267+AQ267</f>
        <v>43.924600000000005</v>
      </c>
      <c r="BB267" s="464">
        <f t="shared" si="272"/>
        <v>10.160000000000002</v>
      </c>
    </row>
    <row r="268" spans="1:54" ht="14.1" customHeight="1" x14ac:dyDescent="0.2">
      <c r="A268" s="67">
        <v>55</v>
      </c>
      <c r="B268" s="64">
        <v>2484</v>
      </c>
      <c r="C268" s="65">
        <v>600079864</v>
      </c>
      <c r="D268" s="64">
        <v>46746145</v>
      </c>
      <c r="E268" s="66" t="s">
        <v>664</v>
      </c>
      <c r="F268" s="67">
        <v>3113</v>
      </c>
      <c r="G268" s="78" t="s">
        <v>307</v>
      </c>
      <c r="H268" s="68" t="s">
        <v>277</v>
      </c>
      <c r="I268" s="463">
        <v>3979320</v>
      </c>
      <c r="J268" s="458">
        <v>2945564</v>
      </c>
      <c r="K268" s="458">
        <v>0</v>
      </c>
      <c r="L268" s="458">
        <v>995600</v>
      </c>
      <c r="M268" s="458">
        <v>29456</v>
      </c>
      <c r="N268" s="458">
        <v>8700</v>
      </c>
      <c r="O268" s="459">
        <v>8.3300000000000018</v>
      </c>
      <c r="P268" s="460">
        <v>8.3300000000000018</v>
      </c>
      <c r="Q268" s="624">
        <v>0</v>
      </c>
      <c r="R268" s="731">
        <f t="shared" si="209"/>
        <v>0</v>
      </c>
      <c r="S268" s="690">
        <v>-102035</v>
      </c>
      <c r="T268" s="690">
        <v>0</v>
      </c>
      <c r="U268" s="690">
        <v>0</v>
      </c>
      <c r="V268" s="690">
        <v>0</v>
      </c>
      <c r="W268" s="690">
        <f t="shared" si="210"/>
        <v>-102035</v>
      </c>
      <c r="X268" s="690">
        <v>0</v>
      </c>
      <c r="Y268" s="690">
        <v>0</v>
      </c>
      <c r="Z268" s="690">
        <v>0</v>
      </c>
      <c r="AA268" s="690">
        <f t="shared" si="211"/>
        <v>0</v>
      </c>
      <c r="AB268" s="690">
        <f t="shared" si="212"/>
        <v>-102035</v>
      </c>
      <c r="AC268" s="714">
        <f t="shared" si="213"/>
        <v>-34488</v>
      </c>
      <c r="AD268" s="714">
        <f t="shared" si="214"/>
        <v>-1020</v>
      </c>
      <c r="AE268" s="690">
        <v>0</v>
      </c>
      <c r="AF268" s="690">
        <v>0</v>
      </c>
      <c r="AG268" s="690">
        <f t="shared" si="215"/>
        <v>0</v>
      </c>
      <c r="AH268" s="690">
        <f t="shared" si="216"/>
        <v>-137543</v>
      </c>
      <c r="AI268" s="716">
        <v>0</v>
      </c>
      <c r="AJ268" s="713">
        <v>0</v>
      </c>
      <c r="AK268" s="713">
        <v>-0.28000000000000003</v>
      </c>
      <c r="AL268" s="713">
        <v>0</v>
      </c>
      <c r="AM268" s="713">
        <v>0</v>
      </c>
      <c r="AN268" s="713">
        <v>0</v>
      </c>
      <c r="AO268" s="713">
        <v>0</v>
      </c>
      <c r="AP268" s="713">
        <v>0</v>
      </c>
      <c r="AQ268" s="713">
        <f t="shared" si="217"/>
        <v>-0.28000000000000003</v>
      </c>
      <c r="AR268" s="713">
        <f t="shared" si="218"/>
        <v>0</v>
      </c>
      <c r="AS268" s="756">
        <f t="shared" si="219"/>
        <v>-0.28000000000000003</v>
      </c>
      <c r="AT268" s="471">
        <f>I268+AH268</f>
        <v>3841777</v>
      </c>
      <c r="AU268" s="461">
        <f>J268+W268</f>
        <v>2843529</v>
      </c>
      <c r="AV268" s="461">
        <f t="shared" si="270"/>
        <v>0</v>
      </c>
      <c r="AW268" s="461">
        <f t="shared" si="271"/>
        <v>961112</v>
      </c>
      <c r="AX268" s="461">
        <f t="shared" si="271"/>
        <v>28436</v>
      </c>
      <c r="AY268" s="461">
        <f>N268+AG268</f>
        <v>8700</v>
      </c>
      <c r="AZ268" s="462">
        <f>O268+AS268</f>
        <v>8.0500000000000025</v>
      </c>
      <c r="BA268" s="462">
        <f t="shared" si="272"/>
        <v>8.0500000000000025</v>
      </c>
      <c r="BB268" s="464">
        <f t="shared" si="272"/>
        <v>0</v>
      </c>
    </row>
    <row r="269" spans="1:54" ht="14.1" customHeight="1" x14ac:dyDescent="0.2">
      <c r="A269" s="67">
        <v>55</v>
      </c>
      <c r="B269" s="64">
        <v>2484</v>
      </c>
      <c r="C269" s="65">
        <v>600079864</v>
      </c>
      <c r="D269" s="64">
        <v>46746145</v>
      </c>
      <c r="E269" s="66" t="s">
        <v>664</v>
      </c>
      <c r="F269" s="67">
        <v>3141</v>
      </c>
      <c r="G269" s="66" t="s">
        <v>310</v>
      </c>
      <c r="H269" s="68" t="s">
        <v>277</v>
      </c>
      <c r="I269" s="463">
        <v>3687767</v>
      </c>
      <c r="J269" s="668">
        <v>2531839</v>
      </c>
      <c r="K269" s="668">
        <v>180000</v>
      </c>
      <c r="L269" s="458">
        <v>916602</v>
      </c>
      <c r="M269" s="458">
        <v>25318</v>
      </c>
      <c r="N269" s="668">
        <v>34008</v>
      </c>
      <c r="O269" s="459">
        <v>8.52</v>
      </c>
      <c r="P269" s="460">
        <v>0</v>
      </c>
      <c r="Q269" s="624">
        <v>8.52</v>
      </c>
      <c r="R269" s="731">
        <f t="shared" ref="R269:R331" si="273">X269*-1</f>
        <v>60000</v>
      </c>
      <c r="S269" s="690">
        <v>0</v>
      </c>
      <c r="T269" s="690">
        <v>0</v>
      </c>
      <c r="U269" s="690">
        <v>0</v>
      </c>
      <c r="V269" s="690">
        <v>0</v>
      </c>
      <c r="W269" s="690">
        <f t="shared" ref="W269:W331" si="274">SUM(R269:V269)</f>
        <v>60000</v>
      </c>
      <c r="X269" s="690">
        <v>-60000</v>
      </c>
      <c r="Y269" s="690">
        <v>0</v>
      </c>
      <c r="Z269" s="690">
        <v>0</v>
      </c>
      <c r="AA269" s="690">
        <f t="shared" ref="AA269:AA331" si="275">SUM(X269:Z269)</f>
        <v>-60000</v>
      </c>
      <c r="AB269" s="690">
        <f t="shared" ref="AB269:AB331" si="276">W269+AA269</f>
        <v>0</v>
      </c>
      <c r="AC269" s="714">
        <f t="shared" ref="AC269:AC331" si="277">ROUND((W269+X269+Y269)*33.8%,0)</f>
        <v>0</v>
      </c>
      <c r="AD269" s="714">
        <f t="shared" ref="AD269:AD331" si="278">ROUND(W269*1%,0)</f>
        <v>600</v>
      </c>
      <c r="AE269" s="690">
        <v>0</v>
      </c>
      <c r="AF269" s="690">
        <v>0</v>
      </c>
      <c r="AG269" s="690">
        <f t="shared" ref="AG269:AG331" si="279">SUM(AE269:AF269)</f>
        <v>0</v>
      </c>
      <c r="AH269" s="690">
        <f t="shared" ref="AH269:AH331" si="280">AB269+AC269+AD269+AG269</f>
        <v>600</v>
      </c>
      <c r="AI269" s="716">
        <v>0</v>
      </c>
      <c r="AJ269" s="713">
        <v>0</v>
      </c>
      <c r="AK269" s="713">
        <v>0</v>
      </c>
      <c r="AL269" s="713">
        <v>0</v>
      </c>
      <c r="AM269" s="713">
        <v>0</v>
      </c>
      <c r="AN269" s="713">
        <v>0</v>
      </c>
      <c r="AO269" s="713">
        <v>0</v>
      </c>
      <c r="AP269" s="713">
        <v>0</v>
      </c>
      <c r="AQ269" s="713">
        <f t="shared" ref="AQ269:AQ331" si="281">AI269+AK269+AL269+AN269+AO269</f>
        <v>0</v>
      </c>
      <c r="AR269" s="713">
        <f t="shared" ref="AR269:AR331" si="282">AJ269+AM269+AP269</f>
        <v>0</v>
      </c>
      <c r="AS269" s="756">
        <f t="shared" ref="AS269:AS331" si="283">SUM(AQ269:AR269)</f>
        <v>0</v>
      </c>
      <c r="AT269" s="471">
        <f>I269+AH269</f>
        <v>3688367</v>
      </c>
      <c r="AU269" s="461">
        <f>J269+W269</f>
        <v>2591839</v>
      </c>
      <c r="AV269" s="461">
        <f t="shared" si="270"/>
        <v>120000</v>
      </c>
      <c r="AW269" s="461">
        <f t="shared" si="271"/>
        <v>916602</v>
      </c>
      <c r="AX269" s="461">
        <f t="shared" si="271"/>
        <v>25918</v>
      </c>
      <c r="AY269" s="461">
        <f>N269+AG269</f>
        <v>34008</v>
      </c>
      <c r="AZ269" s="462">
        <f>O269+AS269</f>
        <v>8.52</v>
      </c>
      <c r="BA269" s="462">
        <f t="shared" si="272"/>
        <v>0</v>
      </c>
      <c r="BB269" s="464">
        <f t="shared" si="272"/>
        <v>8.52</v>
      </c>
    </row>
    <row r="270" spans="1:54" ht="14.1" customHeight="1" x14ac:dyDescent="0.2">
      <c r="A270" s="67">
        <v>55</v>
      </c>
      <c r="B270" s="64">
        <v>2484</v>
      </c>
      <c r="C270" s="65">
        <v>600079864</v>
      </c>
      <c r="D270" s="64">
        <v>46746145</v>
      </c>
      <c r="E270" s="66" t="s">
        <v>664</v>
      </c>
      <c r="F270" s="67">
        <v>3143</v>
      </c>
      <c r="G270" s="78" t="s">
        <v>614</v>
      </c>
      <c r="H270" s="68" t="s">
        <v>276</v>
      </c>
      <c r="I270" s="463">
        <v>4190697</v>
      </c>
      <c r="J270" s="16">
        <v>2989716</v>
      </c>
      <c r="K270" s="16">
        <v>120000</v>
      </c>
      <c r="L270" s="458">
        <v>1051084</v>
      </c>
      <c r="M270" s="458">
        <v>29897</v>
      </c>
      <c r="N270" s="16">
        <v>0</v>
      </c>
      <c r="O270" s="459">
        <v>6.4435000000000002</v>
      </c>
      <c r="P270" s="13">
        <v>6.4435000000000002</v>
      </c>
      <c r="Q270" s="17">
        <v>0</v>
      </c>
      <c r="R270" s="731">
        <f t="shared" si="273"/>
        <v>60000</v>
      </c>
      <c r="S270" s="690">
        <v>0</v>
      </c>
      <c r="T270" s="690">
        <v>0</v>
      </c>
      <c r="U270" s="690">
        <v>0</v>
      </c>
      <c r="V270" s="690">
        <v>0</v>
      </c>
      <c r="W270" s="690">
        <f t="shared" si="274"/>
        <v>60000</v>
      </c>
      <c r="X270" s="690">
        <v>-60000</v>
      </c>
      <c r="Y270" s="690">
        <v>0</v>
      </c>
      <c r="Z270" s="690">
        <v>0</v>
      </c>
      <c r="AA270" s="690">
        <f t="shared" si="275"/>
        <v>-60000</v>
      </c>
      <c r="AB270" s="690">
        <f t="shared" si="276"/>
        <v>0</v>
      </c>
      <c r="AC270" s="714">
        <f t="shared" si="277"/>
        <v>0</v>
      </c>
      <c r="AD270" s="714">
        <f t="shared" si="278"/>
        <v>600</v>
      </c>
      <c r="AE270" s="690">
        <v>0</v>
      </c>
      <c r="AF270" s="690">
        <v>0</v>
      </c>
      <c r="AG270" s="690">
        <f t="shared" si="279"/>
        <v>0</v>
      </c>
      <c r="AH270" s="690">
        <f t="shared" si="280"/>
        <v>600</v>
      </c>
      <c r="AI270" s="716">
        <v>0</v>
      </c>
      <c r="AJ270" s="713">
        <v>0</v>
      </c>
      <c r="AK270" s="713">
        <v>0</v>
      </c>
      <c r="AL270" s="713">
        <v>0</v>
      </c>
      <c r="AM270" s="713">
        <v>0</v>
      </c>
      <c r="AN270" s="713">
        <v>0</v>
      </c>
      <c r="AO270" s="713">
        <v>0</v>
      </c>
      <c r="AP270" s="713">
        <v>0</v>
      </c>
      <c r="AQ270" s="713">
        <f t="shared" si="281"/>
        <v>0</v>
      </c>
      <c r="AR270" s="713">
        <f t="shared" si="282"/>
        <v>0</v>
      </c>
      <c r="AS270" s="756">
        <f t="shared" si="283"/>
        <v>0</v>
      </c>
      <c r="AT270" s="471">
        <f>I270+AH270</f>
        <v>4191297</v>
      </c>
      <c r="AU270" s="461">
        <f>J270+W270</f>
        <v>3049716</v>
      </c>
      <c r="AV270" s="461">
        <f t="shared" si="270"/>
        <v>60000</v>
      </c>
      <c r="AW270" s="461">
        <f t="shared" si="271"/>
        <v>1051084</v>
      </c>
      <c r="AX270" s="461">
        <f t="shared" si="271"/>
        <v>30497</v>
      </c>
      <c r="AY270" s="461">
        <f>N270+AG270</f>
        <v>0</v>
      </c>
      <c r="AZ270" s="462">
        <f>O270+AS270</f>
        <v>6.4435000000000002</v>
      </c>
      <c r="BA270" s="462">
        <f t="shared" si="272"/>
        <v>6.4435000000000002</v>
      </c>
      <c r="BB270" s="464">
        <f t="shared" si="272"/>
        <v>0</v>
      </c>
    </row>
    <row r="271" spans="1:54" ht="14.1" customHeight="1" x14ac:dyDescent="0.2">
      <c r="A271" s="67">
        <v>55</v>
      </c>
      <c r="B271" s="64">
        <v>2484</v>
      </c>
      <c r="C271" s="65">
        <v>600079864</v>
      </c>
      <c r="D271" s="64">
        <v>46746145</v>
      </c>
      <c r="E271" s="66" t="s">
        <v>664</v>
      </c>
      <c r="F271" s="67">
        <v>3143</v>
      </c>
      <c r="G271" s="78" t="s">
        <v>615</v>
      </c>
      <c r="H271" s="68" t="s">
        <v>277</v>
      </c>
      <c r="I271" s="463">
        <v>137070</v>
      </c>
      <c r="J271" s="646">
        <v>97939</v>
      </c>
      <c r="K271" s="646">
        <v>0</v>
      </c>
      <c r="L271" s="458">
        <v>33103</v>
      </c>
      <c r="M271" s="458">
        <v>979</v>
      </c>
      <c r="N271" s="646">
        <v>5049</v>
      </c>
      <c r="O271" s="459">
        <v>0.39</v>
      </c>
      <c r="P271" s="460">
        <v>0</v>
      </c>
      <c r="Q271" s="624">
        <v>0.39</v>
      </c>
      <c r="R271" s="731">
        <f t="shared" si="273"/>
        <v>0</v>
      </c>
      <c r="S271" s="690">
        <v>0</v>
      </c>
      <c r="T271" s="690">
        <v>0</v>
      </c>
      <c r="U271" s="690">
        <v>0</v>
      </c>
      <c r="V271" s="690">
        <v>0</v>
      </c>
      <c r="W271" s="690">
        <f t="shared" si="274"/>
        <v>0</v>
      </c>
      <c r="X271" s="690">
        <v>0</v>
      </c>
      <c r="Y271" s="690">
        <v>0</v>
      </c>
      <c r="Z271" s="690">
        <v>0</v>
      </c>
      <c r="AA271" s="690">
        <f t="shared" si="275"/>
        <v>0</v>
      </c>
      <c r="AB271" s="690">
        <f t="shared" si="276"/>
        <v>0</v>
      </c>
      <c r="AC271" s="714">
        <f t="shared" si="277"/>
        <v>0</v>
      </c>
      <c r="AD271" s="714">
        <f t="shared" si="278"/>
        <v>0</v>
      </c>
      <c r="AE271" s="690">
        <v>0</v>
      </c>
      <c r="AF271" s="690">
        <v>0</v>
      </c>
      <c r="AG271" s="690">
        <f t="shared" si="279"/>
        <v>0</v>
      </c>
      <c r="AH271" s="690">
        <f t="shared" si="280"/>
        <v>0</v>
      </c>
      <c r="AI271" s="716">
        <v>0</v>
      </c>
      <c r="AJ271" s="713">
        <v>0</v>
      </c>
      <c r="AK271" s="713">
        <v>0</v>
      </c>
      <c r="AL271" s="713">
        <v>0</v>
      </c>
      <c r="AM271" s="713">
        <v>0</v>
      </c>
      <c r="AN271" s="713">
        <v>0</v>
      </c>
      <c r="AO271" s="713">
        <v>0</v>
      </c>
      <c r="AP271" s="713">
        <v>0</v>
      </c>
      <c r="AQ271" s="713">
        <f t="shared" si="281"/>
        <v>0</v>
      </c>
      <c r="AR271" s="713">
        <f t="shared" si="282"/>
        <v>0</v>
      </c>
      <c r="AS271" s="756">
        <f t="shared" si="283"/>
        <v>0</v>
      </c>
      <c r="AT271" s="471">
        <f>I271+AH271</f>
        <v>137070</v>
      </c>
      <c r="AU271" s="461">
        <f>J271+W271</f>
        <v>97939</v>
      </c>
      <c r="AV271" s="461">
        <f t="shared" si="270"/>
        <v>0</v>
      </c>
      <c r="AW271" s="461">
        <f t="shared" si="271"/>
        <v>33103</v>
      </c>
      <c r="AX271" s="461">
        <f t="shared" si="271"/>
        <v>979</v>
      </c>
      <c r="AY271" s="461">
        <f>N271+AG271</f>
        <v>5049</v>
      </c>
      <c r="AZ271" s="462">
        <f>O271+AS271</f>
        <v>0.39</v>
      </c>
      <c r="BA271" s="462">
        <f t="shared" si="272"/>
        <v>0</v>
      </c>
      <c r="BB271" s="464">
        <f t="shared" si="272"/>
        <v>0.39</v>
      </c>
    </row>
    <row r="272" spans="1:54" ht="14.1" customHeight="1" x14ac:dyDescent="0.2">
      <c r="A272" s="73">
        <v>55</v>
      </c>
      <c r="B272" s="70">
        <v>2484</v>
      </c>
      <c r="C272" s="71">
        <v>600079864</v>
      </c>
      <c r="D272" s="70">
        <v>46746145</v>
      </c>
      <c r="E272" s="72" t="s">
        <v>665</v>
      </c>
      <c r="F272" s="73"/>
      <c r="G272" s="72"/>
      <c r="H272" s="74"/>
      <c r="I272" s="647">
        <v>56462329</v>
      </c>
      <c r="J272" s="75">
        <v>40606749</v>
      </c>
      <c r="K272" s="75">
        <v>520000</v>
      </c>
      <c r="L272" s="75">
        <v>13900841</v>
      </c>
      <c r="M272" s="75">
        <v>406067</v>
      </c>
      <c r="N272" s="75">
        <v>1028672</v>
      </c>
      <c r="O272" s="76">
        <v>77.678100000000001</v>
      </c>
      <c r="P272" s="76">
        <v>58.608100000000007</v>
      </c>
      <c r="Q272" s="77">
        <v>19.07</v>
      </c>
      <c r="R272" s="664">
        <f t="shared" ref="R272:BB272" si="284">SUM(R267:R271)</f>
        <v>200000</v>
      </c>
      <c r="S272" s="664">
        <f t="shared" si="284"/>
        <v>-102035</v>
      </c>
      <c r="T272" s="664">
        <f t="shared" si="284"/>
        <v>0</v>
      </c>
      <c r="U272" s="664">
        <f t="shared" si="284"/>
        <v>0</v>
      </c>
      <c r="V272" s="664">
        <f t="shared" si="284"/>
        <v>0</v>
      </c>
      <c r="W272" s="664">
        <f t="shared" si="284"/>
        <v>97965</v>
      </c>
      <c r="X272" s="664">
        <f t="shared" si="284"/>
        <v>-200000</v>
      </c>
      <c r="Y272" s="664">
        <f t="shared" si="284"/>
        <v>0</v>
      </c>
      <c r="Z272" s="664">
        <f t="shared" si="284"/>
        <v>0</v>
      </c>
      <c r="AA272" s="664">
        <f t="shared" si="284"/>
        <v>-200000</v>
      </c>
      <c r="AB272" s="664">
        <f t="shared" si="284"/>
        <v>-102035</v>
      </c>
      <c r="AC272" s="664">
        <f t="shared" si="284"/>
        <v>-34488</v>
      </c>
      <c r="AD272" s="664">
        <f t="shared" si="284"/>
        <v>980</v>
      </c>
      <c r="AE272" s="664">
        <f t="shared" si="284"/>
        <v>0</v>
      </c>
      <c r="AF272" s="664">
        <f t="shared" si="284"/>
        <v>0</v>
      </c>
      <c r="AG272" s="664">
        <f t="shared" si="284"/>
        <v>0</v>
      </c>
      <c r="AH272" s="664">
        <f t="shared" si="284"/>
        <v>-135543</v>
      </c>
      <c r="AI272" s="732">
        <f t="shared" si="284"/>
        <v>0.09</v>
      </c>
      <c r="AJ272" s="732">
        <f t="shared" si="284"/>
        <v>0</v>
      </c>
      <c r="AK272" s="732">
        <f t="shared" si="284"/>
        <v>-0.28000000000000003</v>
      </c>
      <c r="AL272" s="732">
        <f t="shared" si="284"/>
        <v>0</v>
      </c>
      <c r="AM272" s="732">
        <f t="shared" si="284"/>
        <v>0</v>
      </c>
      <c r="AN272" s="732">
        <f t="shared" si="284"/>
        <v>0</v>
      </c>
      <c r="AO272" s="732">
        <f t="shared" si="284"/>
        <v>0</v>
      </c>
      <c r="AP272" s="732">
        <f t="shared" si="284"/>
        <v>0</v>
      </c>
      <c r="AQ272" s="732">
        <f t="shared" si="284"/>
        <v>-0.19000000000000003</v>
      </c>
      <c r="AR272" s="732">
        <f t="shared" si="284"/>
        <v>0</v>
      </c>
      <c r="AS272" s="759">
        <f t="shared" si="284"/>
        <v>-0.19000000000000003</v>
      </c>
      <c r="AT272" s="647">
        <f t="shared" si="284"/>
        <v>56326786</v>
      </c>
      <c r="AU272" s="75">
        <f t="shared" si="284"/>
        <v>40704714</v>
      </c>
      <c r="AV272" s="75">
        <f t="shared" si="284"/>
        <v>320000</v>
      </c>
      <c r="AW272" s="75">
        <f t="shared" si="284"/>
        <v>13866353</v>
      </c>
      <c r="AX272" s="75">
        <f t="shared" si="284"/>
        <v>407047</v>
      </c>
      <c r="AY272" s="75">
        <f t="shared" si="284"/>
        <v>1028672</v>
      </c>
      <c r="AZ272" s="76">
        <f t="shared" si="284"/>
        <v>77.488100000000003</v>
      </c>
      <c r="BA272" s="76">
        <f t="shared" si="284"/>
        <v>58.41810000000001</v>
      </c>
      <c r="BB272" s="77">
        <f t="shared" si="284"/>
        <v>19.07</v>
      </c>
    </row>
    <row r="273" spans="1:54" ht="14.1" customHeight="1" x14ac:dyDescent="0.2">
      <c r="A273" s="67">
        <v>56</v>
      </c>
      <c r="B273" s="64">
        <v>2401</v>
      </c>
      <c r="C273" s="65">
        <v>600079597</v>
      </c>
      <c r="D273" s="64">
        <v>72741538</v>
      </c>
      <c r="E273" s="66" t="s">
        <v>666</v>
      </c>
      <c r="F273" s="67">
        <v>3111</v>
      </c>
      <c r="G273" s="66" t="s">
        <v>306</v>
      </c>
      <c r="H273" s="68" t="s">
        <v>276</v>
      </c>
      <c r="I273" s="463">
        <v>3342707</v>
      </c>
      <c r="J273" s="16">
        <v>2368922</v>
      </c>
      <c r="K273" s="16">
        <v>100000</v>
      </c>
      <c r="L273" s="458">
        <v>834496</v>
      </c>
      <c r="M273" s="458">
        <v>23689</v>
      </c>
      <c r="N273" s="16">
        <v>15600</v>
      </c>
      <c r="O273" s="13">
        <v>4.88</v>
      </c>
      <c r="P273" s="13">
        <v>3.87</v>
      </c>
      <c r="Q273" s="17">
        <v>1.01</v>
      </c>
      <c r="R273" s="731">
        <f t="shared" si="273"/>
        <v>0</v>
      </c>
      <c r="S273" s="690">
        <v>0</v>
      </c>
      <c r="T273" s="690">
        <v>0</v>
      </c>
      <c r="U273" s="690">
        <v>0</v>
      </c>
      <c r="V273" s="690">
        <v>0</v>
      </c>
      <c r="W273" s="690">
        <f t="shared" si="274"/>
        <v>0</v>
      </c>
      <c r="X273" s="690">
        <v>0</v>
      </c>
      <c r="Y273" s="690">
        <v>0</v>
      </c>
      <c r="Z273" s="690">
        <v>0</v>
      </c>
      <c r="AA273" s="690">
        <f t="shared" si="275"/>
        <v>0</v>
      </c>
      <c r="AB273" s="690">
        <f t="shared" si="276"/>
        <v>0</v>
      </c>
      <c r="AC273" s="714">
        <f t="shared" si="277"/>
        <v>0</v>
      </c>
      <c r="AD273" s="714">
        <f t="shared" si="278"/>
        <v>0</v>
      </c>
      <c r="AE273" s="690">
        <v>0</v>
      </c>
      <c r="AF273" s="690">
        <v>0</v>
      </c>
      <c r="AG273" s="690">
        <f t="shared" si="279"/>
        <v>0</v>
      </c>
      <c r="AH273" s="690">
        <f t="shared" si="280"/>
        <v>0</v>
      </c>
      <c r="AI273" s="716">
        <v>0</v>
      </c>
      <c r="AJ273" s="713">
        <v>0</v>
      </c>
      <c r="AK273" s="713">
        <v>0</v>
      </c>
      <c r="AL273" s="713">
        <v>0</v>
      </c>
      <c r="AM273" s="713">
        <v>0</v>
      </c>
      <c r="AN273" s="713">
        <v>0</v>
      </c>
      <c r="AO273" s="713">
        <v>0</v>
      </c>
      <c r="AP273" s="713">
        <v>0</v>
      </c>
      <c r="AQ273" s="713">
        <f t="shared" si="281"/>
        <v>0</v>
      </c>
      <c r="AR273" s="713">
        <f t="shared" si="282"/>
        <v>0</v>
      </c>
      <c r="AS273" s="756">
        <f t="shared" si="283"/>
        <v>0</v>
      </c>
      <c r="AT273" s="471">
        <f>I273+AH273</f>
        <v>3342707</v>
      </c>
      <c r="AU273" s="461">
        <f>J273+W273</f>
        <v>2368922</v>
      </c>
      <c r="AV273" s="461">
        <f t="shared" ref="AV273:AV275" si="285">K273+AA273</f>
        <v>100000</v>
      </c>
      <c r="AW273" s="461">
        <f t="shared" ref="AW273:AX275" si="286">L273+AC273</f>
        <v>834496</v>
      </c>
      <c r="AX273" s="461">
        <f t="shared" si="286"/>
        <v>23689</v>
      </c>
      <c r="AY273" s="461">
        <f>N273+AG273</f>
        <v>15600</v>
      </c>
      <c r="AZ273" s="462">
        <f>O273+AS273</f>
        <v>4.88</v>
      </c>
      <c r="BA273" s="462">
        <f t="shared" ref="BA273:BB275" si="287">P273+AQ273</f>
        <v>3.87</v>
      </c>
      <c r="BB273" s="464">
        <f t="shared" si="287"/>
        <v>1.01</v>
      </c>
    </row>
    <row r="274" spans="1:54" ht="14.1" customHeight="1" x14ac:dyDescent="0.2">
      <c r="A274" s="67">
        <v>56</v>
      </c>
      <c r="B274" s="64">
        <v>2401</v>
      </c>
      <c r="C274" s="65">
        <v>600079597</v>
      </c>
      <c r="D274" s="64">
        <v>72741538</v>
      </c>
      <c r="E274" s="66" t="s">
        <v>666</v>
      </c>
      <c r="F274" s="67">
        <v>3111</v>
      </c>
      <c r="G274" s="66" t="s">
        <v>307</v>
      </c>
      <c r="H274" s="68" t="s">
        <v>277</v>
      </c>
      <c r="I274" s="463">
        <v>887639</v>
      </c>
      <c r="J274" s="458">
        <v>658486</v>
      </c>
      <c r="K274" s="458">
        <v>0</v>
      </c>
      <c r="L274" s="458">
        <v>222568</v>
      </c>
      <c r="M274" s="458">
        <v>6585</v>
      </c>
      <c r="N274" s="458">
        <v>0</v>
      </c>
      <c r="O274" s="459">
        <v>1.8</v>
      </c>
      <c r="P274" s="460">
        <v>1.8</v>
      </c>
      <c r="Q274" s="624">
        <v>0</v>
      </c>
      <c r="R274" s="731">
        <f t="shared" si="273"/>
        <v>0</v>
      </c>
      <c r="S274" s="690">
        <v>-20542</v>
      </c>
      <c r="T274" s="690">
        <v>0</v>
      </c>
      <c r="U274" s="690">
        <v>0</v>
      </c>
      <c r="V274" s="690">
        <v>0</v>
      </c>
      <c r="W274" s="690">
        <f t="shared" si="274"/>
        <v>-20542</v>
      </c>
      <c r="X274" s="690">
        <v>0</v>
      </c>
      <c r="Y274" s="690">
        <v>0</v>
      </c>
      <c r="Z274" s="690">
        <v>0</v>
      </c>
      <c r="AA274" s="690">
        <f t="shared" si="275"/>
        <v>0</v>
      </c>
      <c r="AB274" s="690">
        <f t="shared" si="276"/>
        <v>-20542</v>
      </c>
      <c r="AC274" s="714">
        <f t="shared" si="277"/>
        <v>-6943</v>
      </c>
      <c r="AD274" s="714">
        <f t="shared" si="278"/>
        <v>-205</v>
      </c>
      <c r="AE274" s="690">
        <v>2500</v>
      </c>
      <c r="AF274" s="690">
        <v>0</v>
      </c>
      <c r="AG274" s="690">
        <f t="shared" si="279"/>
        <v>2500</v>
      </c>
      <c r="AH274" s="690">
        <f t="shared" si="280"/>
        <v>-25190</v>
      </c>
      <c r="AI274" s="716">
        <v>0</v>
      </c>
      <c r="AJ274" s="713">
        <v>0</v>
      </c>
      <c r="AK274" s="713">
        <v>-0.06</v>
      </c>
      <c r="AL274" s="713">
        <v>0</v>
      </c>
      <c r="AM274" s="713">
        <v>0</v>
      </c>
      <c r="AN274" s="713">
        <v>0</v>
      </c>
      <c r="AO274" s="713">
        <v>0</v>
      </c>
      <c r="AP274" s="713">
        <v>0</v>
      </c>
      <c r="AQ274" s="713">
        <f t="shared" si="281"/>
        <v>-0.06</v>
      </c>
      <c r="AR274" s="713">
        <f t="shared" si="282"/>
        <v>0</v>
      </c>
      <c r="AS274" s="756">
        <f t="shared" si="283"/>
        <v>-0.06</v>
      </c>
      <c r="AT274" s="471">
        <f>I274+AH274</f>
        <v>862449</v>
      </c>
      <c r="AU274" s="461">
        <f>J274+W274</f>
        <v>637944</v>
      </c>
      <c r="AV274" s="461">
        <f t="shared" si="285"/>
        <v>0</v>
      </c>
      <c r="AW274" s="461">
        <f t="shared" si="286"/>
        <v>215625</v>
      </c>
      <c r="AX274" s="461">
        <f t="shared" si="286"/>
        <v>6380</v>
      </c>
      <c r="AY274" s="461">
        <f>N274+AG274</f>
        <v>2500</v>
      </c>
      <c r="AZ274" s="462">
        <f>O274+AS274</f>
        <v>1.74</v>
      </c>
      <c r="BA274" s="462">
        <f t="shared" si="287"/>
        <v>1.74</v>
      </c>
      <c r="BB274" s="464">
        <f t="shared" si="287"/>
        <v>0</v>
      </c>
    </row>
    <row r="275" spans="1:54" ht="14.1" customHeight="1" x14ac:dyDescent="0.2">
      <c r="A275" s="67">
        <v>56</v>
      </c>
      <c r="B275" s="64">
        <v>2401</v>
      </c>
      <c r="C275" s="65">
        <v>600079597</v>
      </c>
      <c r="D275" s="64">
        <v>72741538</v>
      </c>
      <c r="E275" s="66" t="s">
        <v>666</v>
      </c>
      <c r="F275" s="67">
        <v>3141</v>
      </c>
      <c r="G275" s="66" t="s">
        <v>310</v>
      </c>
      <c r="H275" s="68" t="s">
        <v>277</v>
      </c>
      <c r="I275" s="463">
        <v>546531</v>
      </c>
      <c r="J275" s="668">
        <v>403934</v>
      </c>
      <c r="K275" s="668">
        <v>0</v>
      </c>
      <c r="L275" s="458">
        <v>136530</v>
      </c>
      <c r="M275" s="458">
        <v>4039</v>
      </c>
      <c r="N275" s="668">
        <v>2028</v>
      </c>
      <c r="O275" s="459">
        <v>1.3</v>
      </c>
      <c r="P275" s="460">
        <v>0</v>
      </c>
      <c r="Q275" s="624">
        <v>1.3</v>
      </c>
      <c r="R275" s="731">
        <f t="shared" si="273"/>
        <v>0</v>
      </c>
      <c r="S275" s="690">
        <v>0</v>
      </c>
      <c r="T275" s="690">
        <v>0</v>
      </c>
      <c r="U275" s="690">
        <v>0</v>
      </c>
      <c r="V275" s="690">
        <v>0</v>
      </c>
      <c r="W275" s="690">
        <f t="shared" si="274"/>
        <v>0</v>
      </c>
      <c r="X275" s="690">
        <v>0</v>
      </c>
      <c r="Y275" s="690">
        <v>0</v>
      </c>
      <c r="Z275" s="690">
        <v>0</v>
      </c>
      <c r="AA275" s="690">
        <f t="shared" si="275"/>
        <v>0</v>
      </c>
      <c r="AB275" s="690">
        <f t="shared" si="276"/>
        <v>0</v>
      </c>
      <c r="AC275" s="714">
        <f t="shared" si="277"/>
        <v>0</v>
      </c>
      <c r="AD275" s="714">
        <f t="shared" si="278"/>
        <v>0</v>
      </c>
      <c r="AE275" s="690">
        <v>0</v>
      </c>
      <c r="AF275" s="690">
        <v>0</v>
      </c>
      <c r="AG275" s="690">
        <f t="shared" si="279"/>
        <v>0</v>
      </c>
      <c r="AH275" s="690">
        <f t="shared" si="280"/>
        <v>0</v>
      </c>
      <c r="AI275" s="716">
        <v>0</v>
      </c>
      <c r="AJ275" s="713">
        <v>0</v>
      </c>
      <c r="AK275" s="713">
        <v>0</v>
      </c>
      <c r="AL275" s="713">
        <v>0</v>
      </c>
      <c r="AM275" s="713">
        <v>0</v>
      </c>
      <c r="AN275" s="713">
        <v>0</v>
      </c>
      <c r="AO275" s="713">
        <v>0</v>
      </c>
      <c r="AP275" s="713">
        <v>0</v>
      </c>
      <c r="AQ275" s="713">
        <f t="shared" si="281"/>
        <v>0</v>
      </c>
      <c r="AR275" s="713">
        <f t="shared" si="282"/>
        <v>0</v>
      </c>
      <c r="AS275" s="756">
        <f t="shared" si="283"/>
        <v>0</v>
      </c>
      <c r="AT275" s="471">
        <f>I275+AH275</f>
        <v>546531</v>
      </c>
      <c r="AU275" s="461">
        <f>J275+W275</f>
        <v>403934</v>
      </c>
      <c r="AV275" s="461">
        <f t="shared" si="285"/>
        <v>0</v>
      </c>
      <c r="AW275" s="461">
        <f t="shared" si="286"/>
        <v>136530</v>
      </c>
      <c r="AX275" s="461">
        <f t="shared" si="286"/>
        <v>4039</v>
      </c>
      <c r="AY275" s="461">
        <f>N275+AG275</f>
        <v>2028</v>
      </c>
      <c r="AZ275" s="462">
        <f>O275+AS275</f>
        <v>1.3</v>
      </c>
      <c r="BA275" s="462">
        <f t="shared" si="287"/>
        <v>0</v>
      </c>
      <c r="BB275" s="464">
        <f t="shared" si="287"/>
        <v>1.3</v>
      </c>
    </row>
    <row r="276" spans="1:54" ht="14.1" customHeight="1" x14ac:dyDescent="0.2">
      <c r="A276" s="73">
        <v>56</v>
      </c>
      <c r="B276" s="70">
        <v>2401</v>
      </c>
      <c r="C276" s="71">
        <v>600079597</v>
      </c>
      <c r="D276" s="70">
        <v>72741538</v>
      </c>
      <c r="E276" s="72" t="s">
        <v>667</v>
      </c>
      <c r="F276" s="73"/>
      <c r="G276" s="72"/>
      <c r="H276" s="74"/>
      <c r="I276" s="647">
        <v>4776877</v>
      </c>
      <c r="J276" s="75">
        <v>3431342</v>
      </c>
      <c r="K276" s="75">
        <v>100000</v>
      </c>
      <c r="L276" s="75">
        <v>1193594</v>
      </c>
      <c r="M276" s="75">
        <v>34313</v>
      </c>
      <c r="N276" s="75">
        <v>17628</v>
      </c>
      <c r="O276" s="76">
        <v>7.9799999999999995</v>
      </c>
      <c r="P276" s="76">
        <v>5.67</v>
      </c>
      <c r="Q276" s="77">
        <v>2.31</v>
      </c>
      <c r="R276" s="664">
        <f t="shared" ref="R276:BB276" si="288">SUM(R273:R275)</f>
        <v>0</v>
      </c>
      <c r="S276" s="664">
        <f t="shared" si="288"/>
        <v>-20542</v>
      </c>
      <c r="T276" s="664">
        <f t="shared" si="288"/>
        <v>0</v>
      </c>
      <c r="U276" s="664">
        <f t="shared" si="288"/>
        <v>0</v>
      </c>
      <c r="V276" s="664">
        <f t="shared" si="288"/>
        <v>0</v>
      </c>
      <c r="W276" s="664">
        <f t="shared" si="288"/>
        <v>-20542</v>
      </c>
      <c r="X276" s="664">
        <f t="shared" si="288"/>
        <v>0</v>
      </c>
      <c r="Y276" s="664">
        <f t="shared" si="288"/>
        <v>0</v>
      </c>
      <c r="Z276" s="664">
        <f t="shared" si="288"/>
        <v>0</v>
      </c>
      <c r="AA276" s="664">
        <f t="shared" si="288"/>
        <v>0</v>
      </c>
      <c r="AB276" s="664">
        <f t="shared" si="288"/>
        <v>-20542</v>
      </c>
      <c r="AC276" s="664">
        <f t="shared" si="288"/>
        <v>-6943</v>
      </c>
      <c r="AD276" s="664">
        <f t="shared" si="288"/>
        <v>-205</v>
      </c>
      <c r="AE276" s="664">
        <f t="shared" si="288"/>
        <v>2500</v>
      </c>
      <c r="AF276" s="664">
        <f t="shared" si="288"/>
        <v>0</v>
      </c>
      <c r="AG276" s="664">
        <f t="shared" si="288"/>
        <v>2500</v>
      </c>
      <c r="AH276" s="664">
        <f t="shared" si="288"/>
        <v>-25190</v>
      </c>
      <c r="AI276" s="732">
        <f t="shared" si="288"/>
        <v>0</v>
      </c>
      <c r="AJ276" s="732">
        <f t="shared" si="288"/>
        <v>0</v>
      </c>
      <c r="AK276" s="732">
        <f t="shared" si="288"/>
        <v>-0.06</v>
      </c>
      <c r="AL276" s="732">
        <f t="shared" si="288"/>
        <v>0</v>
      </c>
      <c r="AM276" s="732">
        <f t="shared" si="288"/>
        <v>0</v>
      </c>
      <c r="AN276" s="732">
        <f t="shared" si="288"/>
        <v>0</v>
      </c>
      <c r="AO276" s="732">
        <f t="shared" si="288"/>
        <v>0</v>
      </c>
      <c r="AP276" s="732">
        <f t="shared" si="288"/>
        <v>0</v>
      </c>
      <c r="AQ276" s="732">
        <f t="shared" si="288"/>
        <v>-0.06</v>
      </c>
      <c r="AR276" s="732">
        <f t="shared" si="288"/>
        <v>0</v>
      </c>
      <c r="AS276" s="759">
        <f t="shared" si="288"/>
        <v>-0.06</v>
      </c>
      <c r="AT276" s="647">
        <f t="shared" si="288"/>
        <v>4751687</v>
      </c>
      <c r="AU276" s="75">
        <f t="shared" si="288"/>
        <v>3410800</v>
      </c>
      <c r="AV276" s="75">
        <f t="shared" si="288"/>
        <v>100000</v>
      </c>
      <c r="AW276" s="75">
        <f t="shared" si="288"/>
        <v>1186651</v>
      </c>
      <c r="AX276" s="75">
        <f t="shared" si="288"/>
        <v>34108</v>
      </c>
      <c r="AY276" s="75">
        <f t="shared" si="288"/>
        <v>20128</v>
      </c>
      <c r="AZ276" s="76">
        <f t="shared" si="288"/>
        <v>7.92</v>
      </c>
      <c r="BA276" s="76">
        <f t="shared" si="288"/>
        <v>5.61</v>
      </c>
      <c r="BB276" s="77">
        <f t="shared" si="288"/>
        <v>2.31</v>
      </c>
    </row>
    <row r="277" spans="1:54" ht="14.1" customHeight="1" x14ac:dyDescent="0.2">
      <c r="A277" s="67">
        <v>57</v>
      </c>
      <c r="B277" s="64">
        <v>2449</v>
      </c>
      <c r="C277" s="65">
        <v>650029348</v>
      </c>
      <c r="D277" s="64">
        <v>72742071</v>
      </c>
      <c r="E277" s="66" t="s">
        <v>668</v>
      </c>
      <c r="F277" s="67">
        <v>3111</v>
      </c>
      <c r="G277" s="66" t="s">
        <v>306</v>
      </c>
      <c r="H277" s="68" t="s">
        <v>276</v>
      </c>
      <c r="I277" s="463">
        <v>3200683</v>
      </c>
      <c r="J277" s="16">
        <v>2361338</v>
      </c>
      <c r="K277" s="16">
        <v>0</v>
      </c>
      <c r="L277" s="458">
        <v>798132</v>
      </c>
      <c r="M277" s="458">
        <v>23613</v>
      </c>
      <c r="N277" s="16">
        <v>17600</v>
      </c>
      <c r="O277" s="13">
        <v>4.8</v>
      </c>
      <c r="P277" s="13">
        <v>4</v>
      </c>
      <c r="Q277" s="17">
        <v>0.8</v>
      </c>
      <c r="R277" s="731">
        <f t="shared" si="273"/>
        <v>0</v>
      </c>
      <c r="S277" s="690">
        <v>0</v>
      </c>
      <c r="T277" s="690">
        <v>0</v>
      </c>
      <c r="U277" s="690">
        <v>0</v>
      </c>
      <c r="V277" s="690">
        <v>0</v>
      </c>
      <c r="W277" s="690">
        <f t="shared" si="274"/>
        <v>0</v>
      </c>
      <c r="X277" s="690">
        <v>0</v>
      </c>
      <c r="Y277" s="690">
        <v>0</v>
      </c>
      <c r="Z277" s="690">
        <v>0</v>
      </c>
      <c r="AA277" s="690">
        <f t="shared" si="275"/>
        <v>0</v>
      </c>
      <c r="AB277" s="690">
        <f t="shared" si="276"/>
        <v>0</v>
      </c>
      <c r="AC277" s="714">
        <f t="shared" si="277"/>
        <v>0</v>
      </c>
      <c r="AD277" s="714">
        <f t="shared" si="278"/>
        <v>0</v>
      </c>
      <c r="AE277" s="690">
        <v>0</v>
      </c>
      <c r="AF277" s="690">
        <v>0</v>
      </c>
      <c r="AG277" s="690">
        <f t="shared" si="279"/>
        <v>0</v>
      </c>
      <c r="AH277" s="690">
        <f t="shared" si="280"/>
        <v>0</v>
      </c>
      <c r="AI277" s="716">
        <v>0</v>
      </c>
      <c r="AJ277" s="713">
        <v>0</v>
      </c>
      <c r="AK277" s="713">
        <v>0</v>
      </c>
      <c r="AL277" s="713">
        <v>0</v>
      </c>
      <c r="AM277" s="713">
        <v>0</v>
      </c>
      <c r="AN277" s="713">
        <v>0</v>
      </c>
      <c r="AO277" s="713">
        <v>0</v>
      </c>
      <c r="AP277" s="713">
        <v>0</v>
      </c>
      <c r="AQ277" s="713">
        <f t="shared" si="281"/>
        <v>0</v>
      </c>
      <c r="AR277" s="713">
        <f t="shared" si="282"/>
        <v>0</v>
      </c>
      <c r="AS277" s="756">
        <f t="shared" si="283"/>
        <v>0</v>
      </c>
      <c r="AT277" s="471">
        <f t="shared" ref="AT277:AT282" si="289">I277+AH277</f>
        <v>3200683</v>
      </c>
      <c r="AU277" s="461">
        <f t="shared" ref="AU277:AU282" si="290">J277+W277</f>
        <v>2361338</v>
      </c>
      <c r="AV277" s="461">
        <f t="shared" ref="AV277:AV282" si="291">K277+AA277</f>
        <v>0</v>
      </c>
      <c r="AW277" s="461">
        <f t="shared" ref="AW277:AX282" si="292">L277+AC277</f>
        <v>798132</v>
      </c>
      <c r="AX277" s="461">
        <f t="shared" si="292"/>
        <v>23613</v>
      </c>
      <c r="AY277" s="461">
        <f t="shared" ref="AY277:AY282" si="293">N277+AG277</f>
        <v>17600</v>
      </c>
      <c r="AZ277" s="462">
        <f t="shared" ref="AZ277:AZ282" si="294">O277+AS277</f>
        <v>4.8</v>
      </c>
      <c r="BA277" s="462">
        <f t="shared" ref="BA277:BB282" si="295">P277+AQ277</f>
        <v>4</v>
      </c>
      <c r="BB277" s="464">
        <f t="shared" si="295"/>
        <v>0.8</v>
      </c>
    </row>
    <row r="278" spans="1:54" ht="14.1" customHeight="1" x14ac:dyDescent="0.2">
      <c r="A278" s="67">
        <v>57</v>
      </c>
      <c r="B278" s="64">
        <v>2449</v>
      </c>
      <c r="C278" s="65">
        <v>650029348</v>
      </c>
      <c r="D278" s="64">
        <v>72742071</v>
      </c>
      <c r="E278" s="66" t="s">
        <v>668</v>
      </c>
      <c r="F278" s="67">
        <v>3117</v>
      </c>
      <c r="G278" s="66" t="s">
        <v>309</v>
      </c>
      <c r="H278" s="68" t="s">
        <v>276</v>
      </c>
      <c r="I278" s="463">
        <v>4738367</v>
      </c>
      <c r="J278" s="16">
        <v>3459249</v>
      </c>
      <c r="K278" s="16">
        <v>0</v>
      </c>
      <c r="L278" s="458">
        <v>1169226</v>
      </c>
      <c r="M278" s="458">
        <v>34592</v>
      </c>
      <c r="N278" s="16">
        <v>75300</v>
      </c>
      <c r="O278" s="13">
        <v>6.6627000000000001</v>
      </c>
      <c r="P278" s="13">
        <v>4.7727000000000004</v>
      </c>
      <c r="Q278" s="17">
        <v>1.89</v>
      </c>
      <c r="R278" s="731">
        <f t="shared" si="273"/>
        <v>0</v>
      </c>
      <c r="S278" s="690">
        <v>0</v>
      </c>
      <c r="T278" s="690">
        <v>0</v>
      </c>
      <c r="U278" s="690">
        <v>0</v>
      </c>
      <c r="V278" s="690">
        <v>0</v>
      </c>
      <c r="W278" s="690">
        <f t="shared" si="274"/>
        <v>0</v>
      </c>
      <c r="X278" s="690">
        <v>0</v>
      </c>
      <c r="Y278" s="690">
        <v>0</v>
      </c>
      <c r="Z278" s="690">
        <v>0</v>
      </c>
      <c r="AA278" s="690">
        <f t="shared" si="275"/>
        <v>0</v>
      </c>
      <c r="AB278" s="690">
        <f t="shared" si="276"/>
        <v>0</v>
      </c>
      <c r="AC278" s="714">
        <f t="shared" si="277"/>
        <v>0</v>
      </c>
      <c r="AD278" s="714">
        <f t="shared" si="278"/>
        <v>0</v>
      </c>
      <c r="AE278" s="690">
        <v>0</v>
      </c>
      <c r="AF278" s="690">
        <v>0</v>
      </c>
      <c r="AG278" s="690">
        <f t="shared" si="279"/>
        <v>0</v>
      </c>
      <c r="AH278" s="690">
        <f t="shared" si="280"/>
        <v>0</v>
      </c>
      <c r="AI278" s="716">
        <v>0</v>
      </c>
      <c r="AJ278" s="713">
        <v>0</v>
      </c>
      <c r="AK278" s="713">
        <v>0</v>
      </c>
      <c r="AL278" s="713">
        <v>0</v>
      </c>
      <c r="AM278" s="713">
        <v>0</v>
      </c>
      <c r="AN278" s="713">
        <v>0</v>
      </c>
      <c r="AO278" s="713">
        <v>0</v>
      </c>
      <c r="AP278" s="713">
        <v>0</v>
      </c>
      <c r="AQ278" s="713">
        <f t="shared" si="281"/>
        <v>0</v>
      </c>
      <c r="AR278" s="713">
        <f t="shared" si="282"/>
        <v>0</v>
      </c>
      <c r="AS278" s="756">
        <f t="shared" si="283"/>
        <v>0</v>
      </c>
      <c r="AT278" s="471">
        <f t="shared" si="289"/>
        <v>4738367</v>
      </c>
      <c r="AU278" s="461">
        <f t="shared" si="290"/>
        <v>3459249</v>
      </c>
      <c r="AV278" s="461">
        <f t="shared" si="291"/>
        <v>0</v>
      </c>
      <c r="AW278" s="461">
        <f t="shared" si="292"/>
        <v>1169226</v>
      </c>
      <c r="AX278" s="461">
        <f t="shared" si="292"/>
        <v>34592</v>
      </c>
      <c r="AY278" s="461">
        <f t="shared" si="293"/>
        <v>75300</v>
      </c>
      <c r="AZ278" s="462">
        <f t="shared" si="294"/>
        <v>6.6627000000000001</v>
      </c>
      <c r="BA278" s="462">
        <f t="shared" si="295"/>
        <v>4.7727000000000004</v>
      </c>
      <c r="BB278" s="464">
        <f t="shared" si="295"/>
        <v>1.89</v>
      </c>
    </row>
    <row r="279" spans="1:54" ht="14.1" customHeight="1" x14ac:dyDescent="0.2">
      <c r="A279" s="67">
        <v>57</v>
      </c>
      <c r="B279" s="64">
        <v>2449</v>
      </c>
      <c r="C279" s="65">
        <v>650029348</v>
      </c>
      <c r="D279" s="64">
        <v>72742071</v>
      </c>
      <c r="E279" s="66" t="s">
        <v>668</v>
      </c>
      <c r="F279" s="67">
        <v>3117</v>
      </c>
      <c r="G279" s="78" t="s">
        <v>307</v>
      </c>
      <c r="H279" s="68" t="s">
        <v>277</v>
      </c>
      <c r="I279" s="463">
        <v>498198</v>
      </c>
      <c r="J279" s="458">
        <v>369583</v>
      </c>
      <c r="K279" s="458">
        <v>0</v>
      </c>
      <c r="L279" s="458">
        <v>124919</v>
      </c>
      <c r="M279" s="458">
        <v>3696</v>
      </c>
      <c r="N279" s="458">
        <v>0</v>
      </c>
      <c r="O279" s="459">
        <v>1.05</v>
      </c>
      <c r="P279" s="460">
        <v>1.05</v>
      </c>
      <c r="Q279" s="624">
        <v>0</v>
      </c>
      <c r="R279" s="731">
        <f t="shared" si="273"/>
        <v>0</v>
      </c>
      <c r="S279" s="690">
        <v>-49412</v>
      </c>
      <c r="T279" s="690">
        <v>0</v>
      </c>
      <c r="U279" s="690">
        <v>0</v>
      </c>
      <c r="V279" s="690">
        <v>0</v>
      </c>
      <c r="W279" s="690">
        <f t="shared" si="274"/>
        <v>-49412</v>
      </c>
      <c r="X279" s="690">
        <v>0</v>
      </c>
      <c r="Y279" s="690">
        <v>0</v>
      </c>
      <c r="Z279" s="690">
        <v>0</v>
      </c>
      <c r="AA279" s="690">
        <f t="shared" si="275"/>
        <v>0</v>
      </c>
      <c r="AB279" s="690">
        <f t="shared" si="276"/>
        <v>-49412</v>
      </c>
      <c r="AC279" s="714">
        <f t="shared" si="277"/>
        <v>-16701</v>
      </c>
      <c r="AD279" s="714">
        <f t="shared" si="278"/>
        <v>-494</v>
      </c>
      <c r="AE279" s="690">
        <v>1500</v>
      </c>
      <c r="AF279" s="690">
        <v>0</v>
      </c>
      <c r="AG279" s="690">
        <f t="shared" si="279"/>
        <v>1500</v>
      </c>
      <c r="AH279" s="690">
        <f t="shared" si="280"/>
        <v>-65107</v>
      </c>
      <c r="AI279" s="716">
        <v>0</v>
      </c>
      <c r="AJ279" s="713">
        <v>0</v>
      </c>
      <c r="AK279" s="713">
        <v>-0.14000000000000001</v>
      </c>
      <c r="AL279" s="713">
        <v>0</v>
      </c>
      <c r="AM279" s="713">
        <v>0</v>
      </c>
      <c r="AN279" s="713">
        <v>0</v>
      </c>
      <c r="AO279" s="713">
        <v>0</v>
      </c>
      <c r="AP279" s="713">
        <v>0</v>
      </c>
      <c r="AQ279" s="713">
        <f t="shared" si="281"/>
        <v>-0.14000000000000001</v>
      </c>
      <c r="AR279" s="713">
        <f t="shared" si="282"/>
        <v>0</v>
      </c>
      <c r="AS279" s="756">
        <f t="shared" si="283"/>
        <v>-0.14000000000000001</v>
      </c>
      <c r="AT279" s="471">
        <f t="shared" si="289"/>
        <v>433091</v>
      </c>
      <c r="AU279" s="461">
        <f t="shared" si="290"/>
        <v>320171</v>
      </c>
      <c r="AV279" s="461">
        <f t="shared" si="291"/>
        <v>0</v>
      </c>
      <c r="AW279" s="461">
        <f t="shared" si="292"/>
        <v>108218</v>
      </c>
      <c r="AX279" s="461">
        <f t="shared" si="292"/>
        <v>3202</v>
      </c>
      <c r="AY279" s="461">
        <f t="shared" si="293"/>
        <v>1500</v>
      </c>
      <c r="AZ279" s="462">
        <f t="shared" si="294"/>
        <v>0.91</v>
      </c>
      <c r="BA279" s="462">
        <f t="shared" si="295"/>
        <v>0.91</v>
      </c>
      <c r="BB279" s="464">
        <f t="shared" si="295"/>
        <v>0</v>
      </c>
    </row>
    <row r="280" spans="1:54" ht="14.1" customHeight="1" x14ac:dyDescent="0.2">
      <c r="A280" s="67">
        <v>57</v>
      </c>
      <c r="B280" s="64">
        <v>2449</v>
      </c>
      <c r="C280" s="65">
        <v>650029348</v>
      </c>
      <c r="D280" s="64">
        <v>72742071</v>
      </c>
      <c r="E280" s="66" t="s">
        <v>668</v>
      </c>
      <c r="F280" s="67">
        <v>3141</v>
      </c>
      <c r="G280" s="66" t="s">
        <v>310</v>
      </c>
      <c r="H280" s="68" t="s">
        <v>277</v>
      </c>
      <c r="I280" s="463">
        <v>1058150</v>
      </c>
      <c r="J280" s="668">
        <v>781506</v>
      </c>
      <c r="K280" s="668">
        <v>0</v>
      </c>
      <c r="L280" s="458">
        <v>264149</v>
      </c>
      <c r="M280" s="458">
        <v>7815</v>
      </c>
      <c r="N280" s="668">
        <v>4680</v>
      </c>
      <c r="O280" s="459">
        <v>2.5099999999999998</v>
      </c>
      <c r="P280" s="460">
        <v>0</v>
      </c>
      <c r="Q280" s="624">
        <v>2.5099999999999998</v>
      </c>
      <c r="R280" s="731">
        <f t="shared" si="273"/>
        <v>0</v>
      </c>
      <c r="S280" s="690">
        <v>0</v>
      </c>
      <c r="T280" s="690">
        <v>0</v>
      </c>
      <c r="U280" s="690">
        <v>0</v>
      </c>
      <c r="V280" s="690">
        <v>0</v>
      </c>
      <c r="W280" s="690">
        <f t="shared" si="274"/>
        <v>0</v>
      </c>
      <c r="X280" s="690">
        <v>0</v>
      </c>
      <c r="Y280" s="690">
        <v>0</v>
      </c>
      <c r="Z280" s="690">
        <v>0</v>
      </c>
      <c r="AA280" s="690">
        <f t="shared" si="275"/>
        <v>0</v>
      </c>
      <c r="AB280" s="690">
        <f t="shared" si="276"/>
        <v>0</v>
      </c>
      <c r="AC280" s="714">
        <f t="shared" si="277"/>
        <v>0</v>
      </c>
      <c r="AD280" s="714">
        <f t="shared" si="278"/>
        <v>0</v>
      </c>
      <c r="AE280" s="690">
        <v>0</v>
      </c>
      <c r="AF280" s="690">
        <v>0</v>
      </c>
      <c r="AG280" s="690">
        <f t="shared" si="279"/>
        <v>0</v>
      </c>
      <c r="AH280" s="690">
        <f t="shared" si="280"/>
        <v>0</v>
      </c>
      <c r="AI280" s="716">
        <v>0</v>
      </c>
      <c r="AJ280" s="713">
        <v>0</v>
      </c>
      <c r="AK280" s="713">
        <v>0</v>
      </c>
      <c r="AL280" s="713">
        <v>0</v>
      </c>
      <c r="AM280" s="713">
        <v>0</v>
      </c>
      <c r="AN280" s="713">
        <v>0</v>
      </c>
      <c r="AO280" s="713">
        <v>0</v>
      </c>
      <c r="AP280" s="713">
        <v>0</v>
      </c>
      <c r="AQ280" s="713">
        <f t="shared" si="281"/>
        <v>0</v>
      </c>
      <c r="AR280" s="713">
        <f t="shared" si="282"/>
        <v>0</v>
      </c>
      <c r="AS280" s="756">
        <f t="shared" si="283"/>
        <v>0</v>
      </c>
      <c r="AT280" s="471">
        <f t="shared" si="289"/>
        <v>1058150</v>
      </c>
      <c r="AU280" s="461">
        <f t="shared" si="290"/>
        <v>781506</v>
      </c>
      <c r="AV280" s="461">
        <f t="shared" si="291"/>
        <v>0</v>
      </c>
      <c r="AW280" s="461">
        <f t="shared" si="292"/>
        <v>264149</v>
      </c>
      <c r="AX280" s="461">
        <f t="shared" si="292"/>
        <v>7815</v>
      </c>
      <c r="AY280" s="461">
        <f t="shared" si="293"/>
        <v>4680</v>
      </c>
      <c r="AZ280" s="462">
        <f t="shared" si="294"/>
        <v>2.5099999999999998</v>
      </c>
      <c r="BA280" s="462">
        <f t="shared" si="295"/>
        <v>0</v>
      </c>
      <c r="BB280" s="464">
        <f t="shared" si="295"/>
        <v>2.5099999999999998</v>
      </c>
    </row>
    <row r="281" spans="1:54" ht="14.1" customHeight="1" x14ac:dyDescent="0.2">
      <c r="A281" s="67">
        <v>57</v>
      </c>
      <c r="B281" s="64">
        <v>2449</v>
      </c>
      <c r="C281" s="65">
        <v>650029348</v>
      </c>
      <c r="D281" s="64">
        <v>72742071</v>
      </c>
      <c r="E281" s="66" t="s">
        <v>668</v>
      </c>
      <c r="F281" s="67">
        <v>3143</v>
      </c>
      <c r="G281" s="78" t="s">
        <v>614</v>
      </c>
      <c r="H281" s="68" t="s">
        <v>276</v>
      </c>
      <c r="I281" s="463">
        <v>693614</v>
      </c>
      <c r="J281" s="16">
        <v>514550</v>
      </c>
      <c r="K281" s="16">
        <v>0</v>
      </c>
      <c r="L281" s="458">
        <v>173918</v>
      </c>
      <c r="M281" s="458">
        <v>5146</v>
      </c>
      <c r="N281" s="16">
        <v>0</v>
      </c>
      <c r="O281" s="459">
        <v>1</v>
      </c>
      <c r="P281" s="13">
        <v>1</v>
      </c>
      <c r="Q281" s="17">
        <v>0</v>
      </c>
      <c r="R281" s="731">
        <f t="shared" si="273"/>
        <v>0</v>
      </c>
      <c r="S281" s="690">
        <v>0</v>
      </c>
      <c r="T281" s="690">
        <v>0</v>
      </c>
      <c r="U281" s="690">
        <v>0</v>
      </c>
      <c r="V281" s="690">
        <v>0</v>
      </c>
      <c r="W281" s="690">
        <f t="shared" si="274"/>
        <v>0</v>
      </c>
      <c r="X281" s="690">
        <v>0</v>
      </c>
      <c r="Y281" s="690">
        <v>0</v>
      </c>
      <c r="Z281" s="690">
        <v>0</v>
      </c>
      <c r="AA281" s="690">
        <f t="shared" si="275"/>
        <v>0</v>
      </c>
      <c r="AB281" s="690">
        <f t="shared" si="276"/>
        <v>0</v>
      </c>
      <c r="AC281" s="714">
        <f t="shared" si="277"/>
        <v>0</v>
      </c>
      <c r="AD281" s="714">
        <f t="shared" si="278"/>
        <v>0</v>
      </c>
      <c r="AE281" s="690">
        <v>0</v>
      </c>
      <c r="AF281" s="690">
        <v>0</v>
      </c>
      <c r="AG281" s="690">
        <f t="shared" si="279"/>
        <v>0</v>
      </c>
      <c r="AH281" s="690">
        <f t="shared" si="280"/>
        <v>0</v>
      </c>
      <c r="AI281" s="716">
        <v>0</v>
      </c>
      <c r="AJ281" s="713">
        <v>0</v>
      </c>
      <c r="AK281" s="713">
        <v>0</v>
      </c>
      <c r="AL281" s="713">
        <v>0</v>
      </c>
      <c r="AM281" s="713">
        <v>0</v>
      </c>
      <c r="AN281" s="713">
        <v>0</v>
      </c>
      <c r="AO281" s="713">
        <v>0</v>
      </c>
      <c r="AP281" s="713">
        <v>0</v>
      </c>
      <c r="AQ281" s="713">
        <f t="shared" si="281"/>
        <v>0</v>
      </c>
      <c r="AR281" s="713">
        <f t="shared" si="282"/>
        <v>0</v>
      </c>
      <c r="AS281" s="756">
        <f t="shared" si="283"/>
        <v>0</v>
      </c>
      <c r="AT281" s="471">
        <f t="shared" si="289"/>
        <v>693614</v>
      </c>
      <c r="AU281" s="461">
        <f t="shared" si="290"/>
        <v>514550</v>
      </c>
      <c r="AV281" s="461">
        <f t="shared" si="291"/>
        <v>0</v>
      </c>
      <c r="AW281" s="461">
        <f t="shared" si="292"/>
        <v>173918</v>
      </c>
      <c r="AX281" s="461">
        <f t="shared" si="292"/>
        <v>5146</v>
      </c>
      <c r="AY281" s="461">
        <f t="shared" si="293"/>
        <v>0</v>
      </c>
      <c r="AZ281" s="462">
        <f t="shared" si="294"/>
        <v>1</v>
      </c>
      <c r="BA281" s="462">
        <f t="shared" si="295"/>
        <v>1</v>
      </c>
      <c r="BB281" s="464">
        <f t="shared" si="295"/>
        <v>0</v>
      </c>
    </row>
    <row r="282" spans="1:54" ht="14.1" customHeight="1" x14ac:dyDescent="0.2">
      <c r="A282" s="67">
        <v>57</v>
      </c>
      <c r="B282" s="64">
        <v>2449</v>
      </c>
      <c r="C282" s="65">
        <v>650029348</v>
      </c>
      <c r="D282" s="64">
        <v>72742071</v>
      </c>
      <c r="E282" s="66" t="s">
        <v>668</v>
      </c>
      <c r="F282" s="67">
        <v>3143</v>
      </c>
      <c r="G282" s="78" t="s">
        <v>615</v>
      </c>
      <c r="H282" s="68" t="s">
        <v>277</v>
      </c>
      <c r="I282" s="463">
        <v>21257</v>
      </c>
      <c r="J282" s="646">
        <v>15188</v>
      </c>
      <c r="K282" s="646">
        <v>0</v>
      </c>
      <c r="L282" s="458">
        <v>5134</v>
      </c>
      <c r="M282" s="458">
        <v>152</v>
      </c>
      <c r="N282" s="646">
        <v>783</v>
      </c>
      <c r="O282" s="459">
        <v>0.06</v>
      </c>
      <c r="P282" s="460">
        <v>0</v>
      </c>
      <c r="Q282" s="662">
        <v>0.06</v>
      </c>
      <c r="R282" s="731">
        <f t="shared" si="273"/>
        <v>0</v>
      </c>
      <c r="S282" s="690">
        <v>0</v>
      </c>
      <c r="T282" s="690">
        <v>0</v>
      </c>
      <c r="U282" s="690">
        <v>0</v>
      </c>
      <c r="V282" s="690">
        <v>0</v>
      </c>
      <c r="W282" s="690">
        <f t="shared" si="274"/>
        <v>0</v>
      </c>
      <c r="X282" s="690">
        <v>0</v>
      </c>
      <c r="Y282" s="690">
        <v>0</v>
      </c>
      <c r="Z282" s="690">
        <v>0</v>
      </c>
      <c r="AA282" s="690">
        <f t="shared" si="275"/>
        <v>0</v>
      </c>
      <c r="AB282" s="690">
        <f t="shared" si="276"/>
        <v>0</v>
      </c>
      <c r="AC282" s="714">
        <f t="shared" si="277"/>
        <v>0</v>
      </c>
      <c r="AD282" s="714">
        <f t="shared" si="278"/>
        <v>0</v>
      </c>
      <c r="AE282" s="690">
        <v>0</v>
      </c>
      <c r="AF282" s="690">
        <v>0</v>
      </c>
      <c r="AG282" s="690">
        <f t="shared" si="279"/>
        <v>0</v>
      </c>
      <c r="AH282" s="690">
        <f t="shared" si="280"/>
        <v>0</v>
      </c>
      <c r="AI282" s="716">
        <v>0</v>
      </c>
      <c r="AJ282" s="713">
        <v>0</v>
      </c>
      <c r="AK282" s="713">
        <v>0</v>
      </c>
      <c r="AL282" s="713">
        <v>0</v>
      </c>
      <c r="AM282" s="713">
        <v>0</v>
      </c>
      <c r="AN282" s="713">
        <v>0</v>
      </c>
      <c r="AO282" s="713">
        <v>0</v>
      </c>
      <c r="AP282" s="713">
        <v>0</v>
      </c>
      <c r="AQ282" s="713">
        <f t="shared" si="281"/>
        <v>0</v>
      </c>
      <c r="AR282" s="713">
        <f t="shared" si="282"/>
        <v>0</v>
      </c>
      <c r="AS282" s="756">
        <f t="shared" si="283"/>
        <v>0</v>
      </c>
      <c r="AT282" s="471">
        <f t="shared" si="289"/>
        <v>21257</v>
      </c>
      <c r="AU282" s="461">
        <f t="shared" si="290"/>
        <v>15188</v>
      </c>
      <c r="AV282" s="461">
        <f t="shared" si="291"/>
        <v>0</v>
      </c>
      <c r="AW282" s="461">
        <f t="shared" si="292"/>
        <v>5134</v>
      </c>
      <c r="AX282" s="461">
        <f t="shared" si="292"/>
        <v>152</v>
      </c>
      <c r="AY282" s="461">
        <f t="shared" si="293"/>
        <v>783</v>
      </c>
      <c r="AZ282" s="462">
        <f t="shared" si="294"/>
        <v>0.06</v>
      </c>
      <c r="BA282" s="462">
        <f t="shared" si="295"/>
        <v>0</v>
      </c>
      <c r="BB282" s="464">
        <f t="shared" si="295"/>
        <v>0.06</v>
      </c>
    </row>
    <row r="283" spans="1:54" ht="14.1" customHeight="1" x14ac:dyDescent="0.2">
      <c r="A283" s="73">
        <v>57</v>
      </c>
      <c r="B283" s="70">
        <v>2449</v>
      </c>
      <c r="C283" s="71">
        <v>650029348</v>
      </c>
      <c r="D283" s="70">
        <v>72742071</v>
      </c>
      <c r="E283" s="72" t="s">
        <v>669</v>
      </c>
      <c r="F283" s="73"/>
      <c r="G283" s="72"/>
      <c r="H283" s="74"/>
      <c r="I283" s="647">
        <v>10210269</v>
      </c>
      <c r="J283" s="75">
        <v>7501414</v>
      </c>
      <c r="K283" s="75">
        <v>0</v>
      </c>
      <c r="L283" s="75">
        <v>2535478</v>
      </c>
      <c r="M283" s="75">
        <v>75014</v>
      </c>
      <c r="N283" s="75">
        <v>98363</v>
      </c>
      <c r="O283" s="76">
        <v>16.082699999999999</v>
      </c>
      <c r="P283" s="76">
        <v>10.822700000000001</v>
      </c>
      <c r="Q283" s="77">
        <v>5.2599999999999989</v>
      </c>
      <c r="R283" s="664">
        <f t="shared" ref="R283:BB283" si="296">SUM(R277:R282)</f>
        <v>0</v>
      </c>
      <c r="S283" s="664">
        <f t="shared" si="296"/>
        <v>-49412</v>
      </c>
      <c r="T283" s="664">
        <f t="shared" si="296"/>
        <v>0</v>
      </c>
      <c r="U283" s="664">
        <f t="shared" si="296"/>
        <v>0</v>
      </c>
      <c r="V283" s="664">
        <f t="shared" si="296"/>
        <v>0</v>
      </c>
      <c r="W283" s="664">
        <f t="shared" si="296"/>
        <v>-49412</v>
      </c>
      <c r="X283" s="664">
        <f t="shared" si="296"/>
        <v>0</v>
      </c>
      <c r="Y283" s="664">
        <f t="shared" si="296"/>
        <v>0</v>
      </c>
      <c r="Z283" s="664">
        <f t="shared" si="296"/>
        <v>0</v>
      </c>
      <c r="AA283" s="664">
        <f t="shared" si="296"/>
        <v>0</v>
      </c>
      <c r="AB283" s="664">
        <f t="shared" si="296"/>
        <v>-49412</v>
      </c>
      <c r="AC283" s="664">
        <f t="shared" si="296"/>
        <v>-16701</v>
      </c>
      <c r="AD283" s="664">
        <f t="shared" si="296"/>
        <v>-494</v>
      </c>
      <c r="AE283" s="664">
        <f t="shared" si="296"/>
        <v>1500</v>
      </c>
      <c r="AF283" s="664">
        <f t="shared" si="296"/>
        <v>0</v>
      </c>
      <c r="AG283" s="664">
        <f t="shared" si="296"/>
        <v>1500</v>
      </c>
      <c r="AH283" s="664">
        <f t="shared" si="296"/>
        <v>-65107</v>
      </c>
      <c r="AI283" s="732">
        <f t="shared" si="296"/>
        <v>0</v>
      </c>
      <c r="AJ283" s="732">
        <f t="shared" si="296"/>
        <v>0</v>
      </c>
      <c r="AK283" s="732">
        <f t="shared" si="296"/>
        <v>-0.14000000000000001</v>
      </c>
      <c r="AL283" s="732">
        <f t="shared" si="296"/>
        <v>0</v>
      </c>
      <c r="AM283" s="732">
        <f t="shared" si="296"/>
        <v>0</v>
      </c>
      <c r="AN283" s="732">
        <f t="shared" si="296"/>
        <v>0</v>
      </c>
      <c r="AO283" s="732">
        <f t="shared" si="296"/>
        <v>0</v>
      </c>
      <c r="AP283" s="732">
        <f t="shared" si="296"/>
        <v>0</v>
      </c>
      <c r="AQ283" s="732">
        <f t="shared" si="296"/>
        <v>-0.14000000000000001</v>
      </c>
      <c r="AR283" s="732">
        <f t="shared" si="296"/>
        <v>0</v>
      </c>
      <c r="AS283" s="759">
        <f t="shared" si="296"/>
        <v>-0.14000000000000001</v>
      </c>
      <c r="AT283" s="647">
        <f t="shared" si="296"/>
        <v>10145162</v>
      </c>
      <c r="AU283" s="75">
        <f t="shared" si="296"/>
        <v>7452002</v>
      </c>
      <c r="AV283" s="75">
        <f t="shared" si="296"/>
        <v>0</v>
      </c>
      <c r="AW283" s="75">
        <f t="shared" si="296"/>
        <v>2518777</v>
      </c>
      <c r="AX283" s="75">
        <f t="shared" si="296"/>
        <v>74520</v>
      </c>
      <c r="AY283" s="75">
        <f t="shared" si="296"/>
        <v>99863</v>
      </c>
      <c r="AZ283" s="76">
        <f t="shared" si="296"/>
        <v>15.9427</v>
      </c>
      <c r="BA283" s="76">
        <f t="shared" si="296"/>
        <v>10.682700000000001</v>
      </c>
      <c r="BB283" s="77">
        <f t="shared" si="296"/>
        <v>5.2599999999999989</v>
      </c>
    </row>
    <row r="284" spans="1:54" ht="14.1" customHeight="1" x14ac:dyDescent="0.2">
      <c r="A284" s="67">
        <v>58</v>
      </c>
      <c r="B284" s="64">
        <v>2318</v>
      </c>
      <c r="C284" s="65">
        <v>600079546</v>
      </c>
      <c r="D284" s="64">
        <v>70695253</v>
      </c>
      <c r="E284" s="66" t="s">
        <v>670</v>
      </c>
      <c r="F284" s="67">
        <v>3111</v>
      </c>
      <c r="G284" s="66" t="s">
        <v>306</v>
      </c>
      <c r="H284" s="68" t="s">
        <v>276</v>
      </c>
      <c r="I284" s="463">
        <v>7773128</v>
      </c>
      <c r="J284" s="16">
        <v>5712707</v>
      </c>
      <c r="K284" s="16">
        <v>15104</v>
      </c>
      <c r="L284" s="458">
        <v>1936000</v>
      </c>
      <c r="M284" s="458">
        <v>57127</v>
      </c>
      <c r="N284" s="16">
        <v>52190</v>
      </c>
      <c r="O284" s="13">
        <v>12.030000000000001</v>
      </c>
      <c r="P284" s="13">
        <v>8.99</v>
      </c>
      <c r="Q284" s="17">
        <v>3.0400000000000005</v>
      </c>
      <c r="R284" s="731">
        <f t="shared" si="273"/>
        <v>6000</v>
      </c>
      <c r="S284" s="690">
        <v>0</v>
      </c>
      <c r="T284" s="690">
        <v>0</v>
      </c>
      <c r="U284" s="690">
        <v>0</v>
      </c>
      <c r="V284" s="690">
        <v>0</v>
      </c>
      <c r="W284" s="690">
        <f t="shared" si="274"/>
        <v>6000</v>
      </c>
      <c r="X284" s="690">
        <v>-6000</v>
      </c>
      <c r="Y284" s="690">
        <v>0</v>
      </c>
      <c r="Z284" s="690">
        <v>0</v>
      </c>
      <c r="AA284" s="690">
        <f t="shared" si="275"/>
        <v>-6000</v>
      </c>
      <c r="AB284" s="690">
        <f t="shared" si="276"/>
        <v>0</v>
      </c>
      <c r="AC284" s="714">
        <f t="shared" si="277"/>
        <v>0</v>
      </c>
      <c r="AD284" s="714">
        <f t="shared" si="278"/>
        <v>60</v>
      </c>
      <c r="AE284" s="690">
        <v>0</v>
      </c>
      <c r="AF284" s="690">
        <v>0</v>
      </c>
      <c r="AG284" s="690">
        <f t="shared" si="279"/>
        <v>0</v>
      </c>
      <c r="AH284" s="690">
        <f t="shared" si="280"/>
        <v>60</v>
      </c>
      <c r="AI284" s="716">
        <v>0.01</v>
      </c>
      <c r="AJ284" s="713">
        <v>0</v>
      </c>
      <c r="AK284" s="713">
        <v>0</v>
      </c>
      <c r="AL284" s="713">
        <v>0</v>
      </c>
      <c r="AM284" s="713">
        <v>0</v>
      </c>
      <c r="AN284" s="713">
        <v>0</v>
      </c>
      <c r="AO284" s="713">
        <v>0</v>
      </c>
      <c r="AP284" s="713">
        <v>0</v>
      </c>
      <c r="AQ284" s="713">
        <f t="shared" si="281"/>
        <v>0.01</v>
      </c>
      <c r="AR284" s="713">
        <f t="shared" si="282"/>
        <v>0</v>
      </c>
      <c r="AS284" s="756">
        <f t="shared" si="283"/>
        <v>0.01</v>
      </c>
      <c r="AT284" s="471">
        <f>I284+AH284</f>
        <v>7773188</v>
      </c>
      <c r="AU284" s="461">
        <f>J284+W284</f>
        <v>5718707</v>
      </c>
      <c r="AV284" s="461">
        <f t="shared" ref="AV284:AV287" si="297">K284+AA284</f>
        <v>9104</v>
      </c>
      <c r="AW284" s="461">
        <f t="shared" ref="AW284:AX287" si="298">L284+AC284</f>
        <v>1936000</v>
      </c>
      <c r="AX284" s="461">
        <f t="shared" si="298"/>
        <v>57187</v>
      </c>
      <c r="AY284" s="461">
        <f>N284+AG284</f>
        <v>52190</v>
      </c>
      <c r="AZ284" s="462">
        <f>O284+AS284</f>
        <v>12.040000000000001</v>
      </c>
      <c r="BA284" s="462">
        <f t="shared" ref="BA284:BB287" si="299">P284+AQ284</f>
        <v>9</v>
      </c>
      <c r="BB284" s="464">
        <f t="shared" si="299"/>
        <v>3.0400000000000005</v>
      </c>
    </row>
    <row r="285" spans="1:54" ht="14.1" customHeight="1" x14ac:dyDescent="0.2">
      <c r="A285" s="67">
        <v>58</v>
      </c>
      <c r="B285" s="64">
        <v>2318</v>
      </c>
      <c r="C285" s="65">
        <v>600079546</v>
      </c>
      <c r="D285" s="64">
        <v>70695253</v>
      </c>
      <c r="E285" s="66" t="s">
        <v>670</v>
      </c>
      <c r="F285" s="67">
        <v>3111</v>
      </c>
      <c r="G285" s="44" t="s">
        <v>308</v>
      </c>
      <c r="H285" s="68" t="s">
        <v>276</v>
      </c>
      <c r="I285" s="463">
        <v>443497</v>
      </c>
      <c r="J285" s="16">
        <v>329004</v>
      </c>
      <c r="K285" s="16">
        <v>0</v>
      </c>
      <c r="L285" s="458">
        <v>111203</v>
      </c>
      <c r="M285" s="458">
        <v>3290</v>
      </c>
      <c r="N285" s="16">
        <v>0</v>
      </c>
      <c r="O285" s="13">
        <v>1</v>
      </c>
      <c r="P285" s="13">
        <v>1</v>
      </c>
      <c r="Q285" s="17">
        <v>0</v>
      </c>
      <c r="R285" s="731">
        <f t="shared" si="273"/>
        <v>0</v>
      </c>
      <c r="S285" s="690">
        <v>0</v>
      </c>
      <c r="T285" s="690">
        <v>0</v>
      </c>
      <c r="U285" s="690">
        <v>0</v>
      </c>
      <c r="V285" s="690">
        <v>0</v>
      </c>
      <c r="W285" s="690">
        <f t="shared" si="274"/>
        <v>0</v>
      </c>
      <c r="X285" s="690">
        <v>0</v>
      </c>
      <c r="Y285" s="690">
        <v>0</v>
      </c>
      <c r="Z285" s="690">
        <v>0</v>
      </c>
      <c r="AA285" s="690">
        <f t="shared" si="275"/>
        <v>0</v>
      </c>
      <c r="AB285" s="690">
        <f t="shared" si="276"/>
        <v>0</v>
      </c>
      <c r="AC285" s="714">
        <f t="shared" si="277"/>
        <v>0</v>
      </c>
      <c r="AD285" s="714">
        <f t="shared" si="278"/>
        <v>0</v>
      </c>
      <c r="AE285" s="690">
        <v>0</v>
      </c>
      <c r="AF285" s="690">
        <v>0</v>
      </c>
      <c r="AG285" s="690">
        <f t="shared" si="279"/>
        <v>0</v>
      </c>
      <c r="AH285" s="690">
        <f t="shared" si="280"/>
        <v>0</v>
      </c>
      <c r="AI285" s="716">
        <v>0</v>
      </c>
      <c r="AJ285" s="713">
        <v>0</v>
      </c>
      <c r="AK285" s="713">
        <v>0</v>
      </c>
      <c r="AL285" s="713">
        <v>0</v>
      </c>
      <c r="AM285" s="713">
        <v>0</v>
      </c>
      <c r="AN285" s="713">
        <v>0</v>
      </c>
      <c r="AO285" s="713">
        <v>0</v>
      </c>
      <c r="AP285" s="713">
        <v>0</v>
      </c>
      <c r="AQ285" s="713">
        <f t="shared" si="281"/>
        <v>0</v>
      </c>
      <c r="AR285" s="713">
        <f t="shared" si="282"/>
        <v>0</v>
      </c>
      <c r="AS285" s="756">
        <f t="shared" si="283"/>
        <v>0</v>
      </c>
      <c r="AT285" s="471">
        <f>I285+AH285</f>
        <v>443497</v>
      </c>
      <c r="AU285" s="461">
        <f>J285+W285</f>
        <v>329004</v>
      </c>
      <c r="AV285" s="461">
        <f t="shared" si="297"/>
        <v>0</v>
      </c>
      <c r="AW285" s="461">
        <f t="shared" si="298"/>
        <v>111203</v>
      </c>
      <c r="AX285" s="461">
        <f t="shared" si="298"/>
        <v>3290</v>
      </c>
      <c r="AY285" s="461">
        <f>N285+AG285</f>
        <v>0</v>
      </c>
      <c r="AZ285" s="462">
        <f>O285+AS285</f>
        <v>1</v>
      </c>
      <c r="BA285" s="462">
        <f t="shared" si="299"/>
        <v>1</v>
      </c>
      <c r="BB285" s="464">
        <f t="shared" si="299"/>
        <v>0</v>
      </c>
    </row>
    <row r="286" spans="1:54" ht="14.1" customHeight="1" x14ac:dyDescent="0.2">
      <c r="A286" s="67">
        <v>58</v>
      </c>
      <c r="B286" s="64">
        <v>2318</v>
      </c>
      <c r="C286" s="65">
        <v>600079546</v>
      </c>
      <c r="D286" s="64">
        <v>70695253</v>
      </c>
      <c r="E286" s="66" t="s">
        <v>670</v>
      </c>
      <c r="F286" s="67">
        <v>3111</v>
      </c>
      <c r="G286" s="78" t="s">
        <v>307</v>
      </c>
      <c r="H286" s="68" t="s">
        <v>277</v>
      </c>
      <c r="I286" s="463">
        <v>342450</v>
      </c>
      <c r="J286" s="458">
        <v>254043</v>
      </c>
      <c r="K286" s="458">
        <v>0</v>
      </c>
      <c r="L286" s="458">
        <v>85867</v>
      </c>
      <c r="M286" s="458">
        <v>2540</v>
      </c>
      <c r="N286" s="458">
        <v>0</v>
      </c>
      <c r="O286" s="459">
        <v>1</v>
      </c>
      <c r="P286" s="460">
        <v>1</v>
      </c>
      <c r="Q286" s="624">
        <v>0</v>
      </c>
      <c r="R286" s="731">
        <f t="shared" si="273"/>
        <v>0</v>
      </c>
      <c r="S286" s="690">
        <v>-84681</v>
      </c>
      <c r="T286" s="690">
        <v>0</v>
      </c>
      <c r="U286" s="690">
        <v>0</v>
      </c>
      <c r="V286" s="690">
        <v>0</v>
      </c>
      <c r="W286" s="690">
        <f t="shared" si="274"/>
        <v>-84681</v>
      </c>
      <c r="X286" s="690">
        <v>0</v>
      </c>
      <c r="Y286" s="690">
        <v>0</v>
      </c>
      <c r="Z286" s="690">
        <v>0</v>
      </c>
      <c r="AA286" s="690">
        <f t="shared" si="275"/>
        <v>0</v>
      </c>
      <c r="AB286" s="690">
        <f t="shared" si="276"/>
        <v>-84681</v>
      </c>
      <c r="AC286" s="714">
        <f t="shared" si="277"/>
        <v>-28622</v>
      </c>
      <c r="AD286" s="714">
        <f t="shared" si="278"/>
        <v>-847</v>
      </c>
      <c r="AE286" s="690">
        <v>0</v>
      </c>
      <c r="AF286" s="690">
        <v>0</v>
      </c>
      <c r="AG286" s="690">
        <f t="shared" si="279"/>
        <v>0</v>
      </c>
      <c r="AH286" s="690">
        <f t="shared" si="280"/>
        <v>-114150</v>
      </c>
      <c r="AI286" s="716">
        <v>0</v>
      </c>
      <c r="AJ286" s="713">
        <v>0</v>
      </c>
      <c r="AK286" s="713">
        <v>-0.33</v>
      </c>
      <c r="AL286" s="713">
        <v>0</v>
      </c>
      <c r="AM286" s="713">
        <v>0</v>
      </c>
      <c r="AN286" s="713">
        <v>0</v>
      </c>
      <c r="AO286" s="713">
        <v>0</v>
      </c>
      <c r="AP286" s="713">
        <v>0</v>
      </c>
      <c r="AQ286" s="713">
        <f t="shared" si="281"/>
        <v>-0.33</v>
      </c>
      <c r="AR286" s="713">
        <f t="shared" si="282"/>
        <v>0</v>
      </c>
      <c r="AS286" s="756">
        <f t="shared" si="283"/>
        <v>-0.33</v>
      </c>
      <c r="AT286" s="471">
        <f>I286+AH286</f>
        <v>228300</v>
      </c>
      <c r="AU286" s="461">
        <f>J286+W286</f>
        <v>169362</v>
      </c>
      <c r="AV286" s="461">
        <f t="shared" si="297"/>
        <v>0</v>
      </c>
      <c r="AW286" s="461">
        <f t="shared" si="298"/>
        <v>57245</v>
      </c>
      <c r="AX286" s="461">
        <f t="shared" si="298"/>
        <v>1693</v>
      </c>
      <c r="AY286" s="461">
        <f>N286+AG286</f>
        <v>0</v>
      </c>
      <c r="AZ286" s="462">
        <f>O286+AS286</f>
        <v>0.66999999999999993</v>
      </c>
      <c r="BA286" s="462">
        <f t="shared" si="299"/>
        <v>0.66999999999999993</v>
      </c>
      <c r="BB286" s="464">
        <f t="shared" si="299"/>
        <v>0</v>
      </c>
    </row>
    <row r="287" spans="1:54" ht="14.1" customHeight="1" x14ac:dyDescent="0.2">
      <c r="A287" s="67">
        <v>58</v>
      </c>
      <c r="B287" s="64">
        <v>2318</v>
      </c>
      <c r="C287" s="65">
        <v>600079546</v>
      </c>
      <c r="D287" s="64">
        <v>70695253</v>
      </c>
      <c r="E287" s="66" t="s">
        <v>670</v>
      </c>
      <c r="F287" s="67">
        <v>3141</v>
      </c>
      <c r="G287" s="66" t="s">
        <v>310</v>
      </c>
      <c r="H287" s="68" t="s">
        <v>277</v>
      </c>
      <c r="I287" s="463">
        <v>1066861</v>
      </c>
      <c r="J287" s="668">
        <v>787466</v>
      </c>
      <c r="K287" s="668">
        <v>0</v>
      </c>
      <c r="L287" s="458">
        <v>266164</v>
      </c>
      <c r="M287" s="458">
        <v>7875</v>
      </c>
      <c r="N287" s="668">
        <v>5356</v>
      </c>
      <c r="O287" s="459">
        <v>2.5299999999999998</v>
      </c>
      <c r="P287" s="460">
        <v>0</v>
      </c>
      <c r="Q287" s="624">
        <v>2.5299999999999998</v>
      </c>
      <c r="R287" s="731">
        <f t="shared" si="273"/>
        <v>0</v>
      </c>
      <c r="S287" s="690">
        <v>0</v>
      </c>
      <c r="T287" s="690">
        <v>0</v>
      </c>
      <c r="U287" s="690">
        <v>0</v>
      </c>
      <c r="V287" s="690">
        <v>0</v>
      </c>
      <c r="W287" s="690">
        <f t="shared" si="274"/>
        <v>0</v>
      </c>
      <c r="X287" s="690">
        <v>0</v>
      </c>
      <c r="Y287" s="690">
        <v>0</v>
      </c>
      <c r="Z287" s="690">
        <v>0</v>
      </c>
      <c r="AA287" s="690">
        <f t="shared" si="275"/>
        <v>0</v>
      </c>
      <c r="AB287" s="690">
        <f t="shared" si="276"/>
        <v>0</v>
      </c>
      <c r="AC287" s="714">
        <f t="shared" si="277"/>
        <v>0</v>
      </c>
      <c r="AD287" s="714">
        <f t="shared" si="278"/>
        <v>0</v>
      </c>
      <c r="AE287" s="690">
        <v>0</v>
      </c>
      <c r="AF287" s="690">
        <v>0</v>
      </c>
      <c r="AG287" s="690">
        <f t="shared" si="279"/>
        <v>0</v>
      </c>
      <c r="AH287" s="690">
        <f t="shared" si="280"/>
        <v>0</v>
      </c>
      <c r="AI287" s="716">
        <v>0</v>
      </c>
      <c r="AJ287" s="713">
        <v>0</v>
      </c>
      <c r="AK287" s="713">
        <v>0</v>
      </c>
      <c r="AL287" s="713">
        <v>0</v>
      </c>
      <c r="AM287" s="713">
        <v>0</v>
      </c>
      <c r="AN287" s="713">
        <v>0</v>
      </c>
      <c r="AO287" s="713">
        <v>0</v>
      </c>
      <c r="AP287" s="713">
        <v>0</v>
      </c>
      <c r="AQ287" s="713">
        <f t="shared" si="281"/>
        <v>0</v>
      </c>
      <c r="AR287" s="713">
        <f t="shared" si="282"/>
        <v>0</v>
      </c>
      <c r="AS287" s="756">
        <f t="shared" si="283"/>
        <v>0</v>
      </c>
      <c r="AT287" s="471">
        <f>I287+AH287</f>
        <v>1066861</v>
      </c>
      <c r="AU287" s="461">
        <f>J287+W287</f>
        <v>787466</v>
      </c>
      <c r="AV287" s="461">
        <f t="shared" si="297"/>
        <v>0</v>
      </c>
      <c r="AW287" s="461">
        <f t="shared" si="298"/>
        <v>266164</v>
      </c>
      <c r="AX287" s="461">
        <f t="shared" si="298"/>
        <v>7875</v>
      </c>
      <c r="AY287" s="461">
        <f>N287+AG287</f>
        <v>5356</v>
      </c>
      <c r="AZ287" s="462">
        <f>O287+AS287</f>
        <v>2.5299999999999998</v>
      </c>
      <c r="BA287" s="462">
        <f t="shared" si="299"/>
        <v>0</v>
      </c>
      <c r="BB287" s="464">
        <f t="shared" si="299"/>
        <v>2.5299999999999998</v>
      </c>
    </row>
    <row r="288" spans="1:54" ht="14.1" customHeight="1" x14ac:dyDescent="0.2">
      <c r="A288" s="73">
        <v>58</v>
      </c>
      <c r="B288" s="70">
        <v>2318</v>
      </c>
      <c r="C288" s="71">
        <v>600079546</v>
      </c>
      <c r="D288" s="70">
        <v>70695253</v>
      </c>
      <c r="E288" s="72" t="s">
        <v>671</v>
      </c>
      <c r="F288" s="73"/>
      <c r="G288" s="72"/>
      <c r="H288" s="74"/>
      <c r="I288" s="647">
        <v>9625936</v>
      </c>
      <c r="J288" s="75">
        <v>7083220</v>
      </c>
      <c r="K288" s="75">
        <v>15104</v>
      </c>
      <c r="L288" s="75">
        <v>2399234</v>
      </c>
      <c r="M288" s="75">
        <v>70832</v>
      </c>
      <c r="N288" s="75">
        <v>57546</v>
      </c>
      <c r="O288" s="76">
        <v>16.560000000000002</v>
      </c>
      <c r="P288" s="76">
        <v>10.99</v>
      </c>
      <c r="Q288" s="77">
        <v>5.57</v>
      </c>
      <c r="R288" s="664">
        <f t="shared" ref="R288:BB288" si="300">SUM(R284:R287)</f>
        <v>6000</v>
      </c>
      <c r="S288" s="664">
        <f t="shared" si="300"/>
        <v>-84681</v>
      </c>
      <c r="T288" s="664">
        <f t="shared" si="300"/>
        <v>0</v>
      </c>
      <c r="U288" s="664">
        <f t="shared" si="300"/>
        <v>0</v>
      </c>
      <c r="V288" s="664">
        <f t="shared" si="300"/>
        <v>0</v>
      </c>
      <c r="W288" s="664">
        <f t="shared" si="300"/>
        <v>-78681</v>
      </c>
      <c r="X288" s="664">
        <f t="shared" si="300"/>
        <v>-6000</v>
      </c>
      <c r="Y288" s="664">
        <f t="shared" si="300"/>
        <v>0</v>
      </c>
      <c r="Z288" s="664">
        <f t="shared" si="300"/>
        <v>0</v>
      </c>
      <c r="AA288" s="664">
        <f t="shared" si="300"/>
        <v>-6000</v>
      </c>
      <c r="AB288" s="664">
        <f t="shared" si="300"/>
        <v>-84681</v>
      </c>
      <c r="AC288" s="664">
        <f t="shared" si="300"/>
        <v>-28622</v>
      </c>
      <c r="AD288" s="664">
        <f t="shared" si="300"/>
        <v>-787</v>
      </c>
      <c r="AE288" s="664">
        <f t="shared" si="300"/>
        <v>0</v>
      </c>
      <c r="AF288" s="664">
        <f t="shared" si="300"/>
        <v>0</v>
      </c>
      <c r="AG288" s="664">
        <f t="shared" si="300"/>
        <v>0</v>
      </c>
      <c r="AH288" s="664">
        <f t="shared" si="300"/>
        <v>-114090</v>
      </c>
      <c r="AI288" s="732">
        <f t="shared" si="300"/>
        <v>0.01</v>
      </c>
      <c r="AJ288" s="732">
        <f t="shared" si="300"/>
        <v>0</v>
      </c>
      <c r="AK288" s="732">
        <f t="shared" si="300"/>
        <v>-0.33</v>
      </c>
      <c r="AL288" s="732">
        <f t="shared" si="300"/>
        <v>0</v>
      </c>
      <c r="AM288" s="732">
        <f t="shared" si="300"/>
        <v>0</v>
      </c>
      <c r="AN288" s="732">
        <f t="shared" si="300"/>
        <v>0</v>
      </c>
      <c r="AO288" s="732">
        <f t="shared" si="300"/>
        <v>0</v>
      </c>
      <c r="AP288" s="732">
        <f t="shared" si="300"/>
        <v>0</v>
      </c>
      <c r="AQ288" s="732">
        <f t="shared" si="300"/>
        <v>-0.32</v>
      </c>
      <c r="AR288" s="732">
        <f t="shared" si="300"/>
        <v>0</v>
      </c>
      <c r="AS288" s="759">
        <f t="shared" si="300"/>
        <v>-0.32</v>
      </c>
      <c r="AT288" s="647">
        <f t="shared" si="300"/>
        <v>9511846</v>
      </c>
      <c r="AU288" s="75">
        <f t="shared" si="300"/>
        <v>7004539</v>
      </c>
      <c r="AV288" s="75">
        <f t="shared" si="300"/>
        <v>9104</v>
      </c>
      <c r="AW288" s="75">
        <f t="shared" si="300"/>
        <v>2370612</v>
      </c>
      <c r="AX288" s="75">
        <f t="shared" si="300"/>
        <v>70045</v>
      </c>
      <c r="AY288" s="75">
        <f t="shared" si="300"/>
        <v>57546</v>
      </c>
      <c r="AZ288" s="76">
        <f t="shared" si="300"/>
        <v>16.240000000000002</v>
      </c>
      <c r="BA288" s="76">
        <f t="shared" si="300"/>
        <v>10.67</v>
      </c>
      <c r="BB288" s="77">
        <f t="shared" si="300"/>
        <v>5.57</v>
      </c>
    </row>
    <row r="289" spans="1:54" ht="14.1" customHeight="1" x14ac:dyDescent="0.2">
      <c r="A289" s="67">
        <v>59</v>
      </c>
      <c r="B289" s="64">
        <v>2452</v>
      </c>
      <c r="C289" s="65">
        <v>600079660</v>
      </c>
      <c r="D289" s="64">
        <v>70695261</v>
      </c>
      <c r="E289" s="66" t="s">
        <v>672</v>
      </c>
      <c r="F289" s="67">
        <v>3113</v>
      </c>
      <c r="G289" s="66" t="s">
        <v>309</v>
      </c>
      <c r="H289" s="68" t="s">
        <v>276</v>
      </c>
      <c r="I289" s="463">
        <v>34701395</v>
      </c>
      <c r="J289" s="16">
        <v>25244721</v>
      </c>
      <c r="K289" s="16">
        <v>60000</v>
      </c>
      <c r="L289" s="458">
        <v>8552997</v>
      </c>
      <c r="M289" s="458">
        <v>252447</v>
      </c>
      <c r="N289" s="16">
        <v>591230</v>
      </c>
      <c r="O289" s="13">
        <v>41.827200000000005</v>
      </c>
      <c r="P289" s="13">
        <v>34.3872</v>
      </c>
      <c r="Q289" s="17">
        <v>7.44</v>
      </c>
      <c r="R289" s="731">
        <f t="shared" si="273"/>
        <v>-30000</v>
      </c>
      <c r="S289" s="690">
        <v>0</v>
      </c>
      <c r="T289" s="690">
        <v>0</v>
      </c>
      <c r="U289" s="690">
        <v>86660</v>
      </c>
      <c r="V289" s="690">
        <v>0</v>
      </c>
      <c r="W289" s="690">
        <f t="shared" si="274"/>
        <v>56660</v>
      </c>
      <c r="X289" s="690">
        <v>30000</v>
      </c>
      <c r="Y289" s="690">
        <v>0</v>
      </c>
      <c r="Z289" s="690">
        <v>0</v>
      </c>
      <c r="AA289" s="690">
        <f t="shared" si="275"/>
        <v>30000</v>
      </c>
      <c r="AB289" s="690">
        <f t="shared" si="276"/>
        <v>86660</v>
      </c>
      <c r="AC289" s="714">
        <f t="shared" si="277"/>
        <v>29291</v>
      </c>
      <c r="AD289" s="714">
        <f t="shared" si="278"/>
        <v>567</v>
      </c>
      <c r="AE289" s="690">
        <v>0</v>
      </c>
      <c r="AF289" s="690">
        <v>0</v>
      </c>
      <c r="AG289" s="690">
        <f t="shared" si="279"/>
        <v>0</v>
      </c>
      <c r="AH289" s="690">
        <f t="shared" si="280"/>
        <v>116518</v>
      </c>
      <c r="AI289" s="716">
        <v>0</v>
      </c>
      <c r="AJ289" s="713">
        <v>-0.09</v>
      </c>
      <c r="AK289" s="713">
        <v>0</v>
      </c>
      <c r="AL289" s="713">
        <v>0</v>
      </c>
      <c r="AM289" s="713">
        <v>0</v>
      </c>
      <c r="AN289" s="713">
        <v>0.13</v>
      </c>
      <c r="AO289" s="713">
        <v>0</v>
      </c>
      <c r="AP289" s="713">
        <v>0</v>
      </c>
      <c r="AQ289" s="713">
        <f t="shared" si="281"/>
        <v>0.13</v>
      </c>
      <c r="AR289" s="713">
        <f t="shared" si="282"/>
        <v>-0.09</v>
      </c>
      <c r="AS289" s="756">
        <f t="shared" si="283"/>
        <v>4.0000000000000008E-2</v>
      </c>
      <c r="AT289" s="471">
        <f t="shared" ref="AT289:AT295" si="301">I289+AH289</f>
        <v>34817913</v>
      </c>
      <c r="AU289" s="461">
        <f t="shared" ref="AU289:AU295" si="302">J289+W289</f>
        <v>25301381</v>
      </c>
      <c r="AV289" s="461">
        <f t="shared" ref="AV289:AV295" si="303">K289+AA289</f>
        <v>90000</v>
      </c>
      <c r="AW289" s="461">
        <f t="shared" ref="AW289:AX295" si="304">L289+AC289</f>
        <v>8582288</v>
      </c>
      <c r="AX289" s="461">
        <f t="shared" si="304"/>
        <v>253014</v>
      </c>
      <c r="AY289" s="461">
        <f t="shared" ref="AY289:AY295" si="305">N289+AG289</f>
        <v>591230</v>
      </c>
      <c r="AZ289" s="462">
        <f t="shared" ref="AZ289:AZ295" si="306">O289+AS289</f>
        <v>41.867200000000004</v>
      </c>
      <c r="BA289" s="462">
        <f t="shared" ref="BA289:BB295" si="307">P289+AQ289</f>
        <v>34.517200000000003</v>
      </c>
      <c r="BB289" s="464">
        <f t="shared" si="307"/>
        <v>7.3500000000000005</v>
      </c>
    </row>
    <row r="290" spans="1:54" ht="14.1" customHeight="1" x14ac:dyDescent="0.2">
      <c r="A290" s="67">
        <v>59</v>
      </c>
      <c r="B290" s="64">
        <v>2452</v>
      </c>
      <c r="C290" s="65">
        <v>600079660</v>
      </c>
      <c r="D290" s="64">
        <v>70695261</v>
      </c>
      <c r="E290" s="66" t="s">
        <v>672</v>
      </c>
      <c r="F290" s="67">
        <v>3113</v>
      </c>
      <c r="G290" s="44" t="s">
        <v>308</v>
      </c>
      <c r="H290" s="68" t="s">
        <v>276</v>
      </c>
      <c r="I290" s="463">
        <v>1491339</v>
      </c>
      <c r="J290" s="16">
        <v>1106335</v>
      </c>
      <c r="K290" s="16">
        <v>0</v>
      </c>
      <c r="L290" s="458">
        <v>373941</v>
      </c>
      <c r="M290" s="458">
        <v>11063</v>
      </c>
      <c r="N290" s="16">
        <v>0</v>
      </c>
      <c r="O290" s="13">
        <v>3.1389</v>
      </c>
      <c r="P290" s="13">
        <v>3.1389</v>
      </c>
      <c r="Q290" s="17">
        <v>0</v>
      </c>
      <c r="R290" s="731">
        <f t="shared" si="273"/>
        <v>0</v>
      </c>
      <c r="S290" s="690">
        <v>0</v>
      </c>
      <c r="T290" s="690">
        <v>0</v>
      </c>
      <c r="U290" s="690">
        <v>0</v>
      </c>
      <c r="V290" s="690">
        <v>0</v>
      </c>
      <c r="W290" s="690">
        <f t="shared" si="274"/>
        <v>0</v>
      </c>
      <c r="X290" s="690">
        <v>0</v>
      </c>
      <c r="Y290" s="690">
        <v>0</v>
      </c>
      <c r="Z290" s="690">
        <v>0</v>
      </c>
      <c r="AA290" s="690">
        <f t="shared" si="275"/>
        <v>0</v>
      </c>
      <c r="AB290" s="690">
        <f t="shared" si="276"/>
        <v>0</v>
      </c>
      <c r="AC290" s="714">
        <f t="shared" si="277"/>
        <v>0</v>
      </c>
      <c r="AD290" s="714">
        <f t="shared" si="278"/>
        <v>0</v>
      </c>
      <c r="AE290" s="690">
        <v>0</v>
      </c>
      <c r="AF290" s="690">
        <v>0</v>
      </c>
      <c r="AG290" s="690">
        <f t="shared" si="279"/>
        <v>0</v>
      </c>
      <c r="AH290" s="690">
        <f t="shared" si="280"/>
        <v>0</v>
      </c>
      <c r="AI290" s="716">
        <v>0</v>
      </c>
      <c r="AJ290" s="713">
        <v>0</v>
      </c>
      <c r="AK290" s="713">
        <v>0</v>
      </c>
      <c r="AL290" s="713">
        <v>0</v>
      </c>
      <c r="AM290" s="713">
        <v>0</v>
      </c>
      <c r="AN290" s="713">
        <v>0</v>
      </c>
      <c r="AO290" s="713">
        <v>0</v>
      </c>
      <c r="AP290" s="713">
        <v>0</v>
      </c>
      <c r="AQ290" s="713">
        <f t="shared" si="281"/>
        <v>0</v>
      </c>
      <c r="AR290" s="713">
        <f t="shared" si="282"/>
        <v>0</v>
      </c>
      <c r="AS290" s="756">
        <f t="shared" si="283"/>
        <v>0</v>
      </c>
      <c r="AT290" s="471">
        <f t="shared" si="301"/>
        <v>1491339</v>
      </c>
      <c r="AU290" s="461">
        <f t="shared" si="302"/>
        <v>1106335</v>
      </c>
      <c r="AV290" s="461">
        <f t="shared" si="303"/>
        <v>0</v>
      </c>
      <c r="AW290" s="461">
        <f t="shared" si="304"/>
        <v>373941</v>
      </c>
      <c r="AX290" s="461">
        <f t="shared" si="304"/>
        <v>11063</v>
      </c>
      <c r="AY290" s="461">
        <f t="shared" si="305"/>
        <v>0</v>
      </c>
      <c r="AZ290" s="462">
        <f t="shared" si="306"/>
        <v>3.1389</v>
      </c>
      <c r="BA290" s="462">
        <f t="shared" si="307"/>
        <v>3.1389</v>
      </c>
      <c r="BB290" s="464">
        <f t="shared" si="307"/>
        <v>0</v>
      </c>
    </row>
    <row r="291" spans="1:54" ht="14.1" customHeight="1" x14ac:dyDescent="0.2">
      <c r="A291" s="67">
        <v>59</v>
      </c>
      <c r="B291" s="64">
        <v>2452</v>
      </c>
      <c r="C291" s="65">
        <v>600079660</v>
      </c>
      <c r="D291" s="64">
        <v>70695261</v>
      </c>
      <c r="E291" s="66" t="s">
        <v>672</v>
      </c>
      <c r="F291" s="67">
        <v>3113</v>
      </c>
      <c r="G291" s="78" t="s">
        <v>307</v>
      </c>
      <c r="H291" s="68" t="s">
        <v>277</v>
      </c>
      <c r="I291" s="463">
        <v>4017283</v>
      </c>
      <c r="J291" s="458">
        <v>2969423</v>
      </c>
      <c r="K291" s="458">
        <v>0</v>
      </c>
      <c r="L291" s="458">
        <v>1003665</v>
      </c>
      <c r="M291" s="458">
        <v>29695</v>
      </c>
      <c r="N291" s="458">
        <v>14500</v>
      </c>
      <c r="O291" s="459">
        <v>8.42</v>
      </c>
      <c r="P291" s="460">
        <v>8.42</v>
      </c>
      <c r="Q291" s="624">
        <v>0</v>
      </c>
      <c r="R291" s="731">
        <f t="shared" si="273"/>
        <v>0</v>
      </c>
      <c r="S291" s="690">
        <v>-118503</v>
      </c>
      <c r="T291" s="690">
        <v>0</v>
      </c>
      <c r="U291" s="690">
        <v>0</v>
      </c>
      <c r="V291" s="690">
        <v>0</v>
      </c>
      <c r="W291" s="690">
        <f t="shared" si="274"/>
        <v>-118503</v>
      </c>
      <c r="X291" s="690">
        <v>0</v>
      </c>
      <c r="Y291" s="690">
        <v>0</v>
      </c>
      <c r="Z291" s="690">
        <v>0</v>
      </c>
      <c r="AA291" s="690">
        <f t="shared" si="275"/>
        <v>0</v>
      </c>
      <c r="AB291" s="690">
        <f t="shared" si="276"/>
        <v>-118503</v>
      </c>
      <c r="AC291" s="714">
        <f t="shared" si="277"/>
        <v>-40054</v>
      </c>
      <c r="AD291" s="714">
        <f t="shared" si="278"/>
        <v>-1185</v>
      </c>
      <c r="AE291" s="690">
        <v>2250</v>
      </c>
      <c r="AF291" s="690">
        <v>0</v>
      </c>
      <c r="AG291" s="690">
        <f t="shared" si="279"/>
        <v>2250</v>
      </c>
      <c r="AH291" s="690">
        <f t="shared" si="280"/>
        <v>-157492</v>
      </c>
      <c r="AI291" s="716">
        <v>0</v>
      </c>
      <c r="AJ291" s="713">
        <v>0</v>
      </c>
      <c r="AK291" s="713">
        <v>-0.36</v>
      </c>
      <c r="AL291" s="713">
        <v>0</v>
      </c>
      <c r="AM291" s="713">
        <v>0</v>
      </c>
      <c r="AN291" s="713">
        <v>0</v>
      </c>
      <c r="AO291" s="713">
        <v>0</v>
      </c>
      <c r="AP291" s="713">
        <v>0</v>
      </c>
      <c r="AQ291" s="713">
        <f t="shared" si="281"/>
        <v>-0.36</v>
      </c>
      <c r="AR291" s="713">
        <f t="shared" si="282"/>
        <v>0</v>
      </c>
      <c r="AS291" s="756">
        <f t="shared" si="283"/>
        <v>-0.36</v>
      </c>
      <c r="AT291" s="471">
        <f t="shared" si="301"/>
        <v>3859791</v>
      </c>
      <c r="AU291" s="461">
        <f t="shared" si="302"/>
        <v>2850920</v>
      </c>
      <c r="AV291" s="461">
        <f t="shared" si="303"/>
        <v>0</v>
      </c>
      <c r="AW291" s="461">
        <f t="shared" si="304"/>
        <v>963611</v>
      </c>
      <c r="AX291" s="461">
        <f t="shared" si="304"/>
        <v>28510</v>
      </c>
      <c r="AY291" s="461">
        <f t="shared" si="305"/>
        <v>16750</v>
      </c>
      <c r="AZ291" s="462">
        <f t="shared" si="306"/>
        <v>8.06</v>
      </c>
      <c r="BA291" s="462">
        <f t="shared" si="307"/>
        <v>8.06</v>
      </c>
      <c r="BB291" s="464">
        <f t="shared" si="307"/>
        <v>0</v>
      </c>
    </row>
    <row r="292" spans="1:54" ht="14.1" customHeight="1" x14ac:dyDescent="0.2">
      <c r="A292" s="67">
        <v>59</v>
      </c>
      <c r="B292" s="64">
        <v>2452</v>
      </c>
      <c r="C292" s="65">
        <v>600079660</v>
      </c>
      <c r="D292" s="64">
        <v>70695261</v>
      </c>
      <c r="E292" s="66" t="s">
        <v>672</v>
      </c>
      <c r="F292" s="67">
        <v>3141</v>
      </c>
      <c r="G292" s="66" t="s">
        <v>310</v>
      </c>
      <c r="H292" s="68" t="s">
        <v>277</v>
      </c>
      <c r="I292" s="463">
        <v>2440339</v>
      </c>
      <c r="J292" s="668">
        <v>1795257</v>
      </c>
      <c r="K292" s="668">
        <v>0</v>
      </c>
      <c r="L292" s="458">
        <v>606797</v>
      </c>
      <c r="M292" s="458">
        <v>17953</v>
      </c>
      <c r="N292" s="668">
        <v>20332</v>
      </c>
      <c r="O292" s="459">
        <v>5.77</v>
      </c>
      <c r="P292" s="460">
        <v>0</v>
      </c>
      <c r="Q292" s="624">
        <v>5.77</v>
      </c>
      <c r="R292" s="731">
        <f t="shared" si="273"/>
        <v>0</v>
      </c>
      <c r="S292" s="690">
        <v>0</v>
      </c>
      <c r="T292" s="690">
        <v>0</v>
      </c>
      <c r="U292" s="690">
        <v>0</v>
      </c>
      <c r="V292" s="690">
        <v>0</v>
      </c>
      <c r="W292" s="690">
        <f t="shared" si="274"/>
        <v>0</v>
      </c>
      <c r="X292" s="690">
        <v>0</v>
      </c>
      <c r="Y292" s="690">
        <v>0</v>
      </c>
      <c r="Z292" s="690">
        <v>0</v>
      </c>
      <c r="AA292" s="690">
        <f t="shared" si="275"/>
        <v>0</v>
      </c>
      <c r="AB292" s="690">
        <f t="shared" si="276"/>
        <v>0</v>
      </c>
      <c r="AC292" s="714">
        <f t="shared" si="277"/>
        <v>0</v>
      </c>
      <c r="AD292" s="714">
        <f t="shared" si="278"/>
        <v>0</v>
      </c>
      <c r="AE292" s="690">
        <v>0</v>
      </c>
      <c r="AF292" s="690">
        <v>0</v>
      </c>
      <c r="AG292" s="690">
        <f t="shared" si="279"/>
        <v>0</v>
      </c>
      <c r="AH292" s="690">
        <f t="shared" si="280"/>
        <v>0</v>
      </c>
      <c r="AI292" s="716">
        <v>0</v>
      </c>
      <c r="AJ292" s="713">
        <v>0</v>
      </c>
      <c r="AK292" s="713">
        <v>0</v>
      </c>
      <c r="AL292" s="713">
        <v>0</v>
      </c>
      <c r="AM292" s="713">
        <v>0</v>
      </c>
      <c r="AN292" s="713">
        <v>0</v>
      </c>
      <c r="AO292" s="713">
        <v>0</v>
      </c>
      <c r="AP292" s="713">
        <v>0</v>
      </c>
      <c r="AQ292" s="713">
        <f t="shared" si="281"/>
        <v>0</v>
      </c>
      <c r="AR292" s="713">
        <f t="shared" si="282"/>
        <v>0</v>
      </c>
      <c r="AS292" s="756">
        <f t="shared" si="283"/>
        <v>0</v>
      </c>
      <c r="AT292" s="471">
        <f t="shared" si="301"/>
        <v>2440339</v>
      </c>
      <c r="AU292" s="461">
        <f t="shared" si="302"/>
        <v>1795257</v>
      </c>
      <c r="AV292" s="461">
        <f t="shared" si="303"/>
        <v>0</v>
      </c>
      <c r="AW292" s="461">
        <f t="shared" si="304"/>
        <v>606797</v>
      </c>
      <c r="AX292" s="461">
        <f t="shared" si="304"/>
        <v>17953</v>
      </c>
      <c r="AY292" s="461">
        <f t="shared" si="305"/>
        <v>20332</v>
      </c>
      <c r="AZ292" s="462">
        <f t="shared" si="306"/>
        <v>5.77</v>
      </c>
      <c r="BA292" s="462">
        <f t="shared" si="307"/>
        <v>0</v>
      </c>
      <c r="BB292" s="464">
        <f t="shared" si="307"/>
        <v>5.77</v>
      </c>
    </row>
    <row r="293" spans="1:54" ht="14.1" customHeight="1" x14ac:dyDescent="0.2">
      <c r="A293" s="67">
        <v>59</v>
      </c>
      <c r="B293" s="64">
        <v>2452</v>
      </c>
      <c r="C293" s="65">
        <v>600079660</v>
      </c>
      <c r="D293" s="64">
        <v>70695261</v>
      </c>
      <c r="E293" s="66" t="s">
        <v>672</v>
      </c>
      <c r="F293" s="67">
        <v>3143</v>
      </c>
      <c r="G293" s="78" t="s">
        <v>614</v>
      </c>
      <c r="H293" s="68" t="s">
        <v>276</v>
      </c>
      <c r="I293" s="463">
        <v>2734443</v>
      </c>
      <c r="J293" s="16">
        <v>2028519</v>
      </c>
      <c r="K293" s="16">
        <v>0</v>
      </c>
      <c r="L293" s="458">
        <v>685639</v>
      </c>
      <c r="M293" s="458">
        <v>20285</v>
      </c>
      <c r="N293" s="16">
        <v>0</v>
      </c>
      <c r="O293" s="459">
        <v>4.6428000000000003</v>
      </c>
      <c r="P293" s="13">
        <v>4.6428000000000003</v>
      </c>
      <c r="Q293" s="17">
        <v>0</v>
      </c>
      <c r="R293" s="731">
        <f t="shared" si="273"/>
        <v>0</v>
      </c>
      <c r="S293" s="690">
        <v>0</v>
      </c>
      <c r="T293" s="690">
        <v>105490</v>
      </c>
      <c r="U293" s="690">
        <v>0</v>
      </c>
      <c r="V293" s="690">
        <v>0</v>
      </c>
      <c r="W293" s="690">
        <f t="shared" si="274"/>
        <v>105490</v>
      </c>
      <c r="X293" s="690">
        <v>0</v>
      </c>
      <c r="Y293" s="690">
        <v>0</v>
      </c>
      <c r="Z293" s="690">
        <v>0</v>
      </c>
      <c r="AA293" s="690">
        <f t="shared" si="275"/>
        <v>0</v>
      </c>
      <c r="AB293" s="690">
        <f t="shared" si="276"/>
        <v>105490</v>
      </c>
      <c r="AC293" s="714">
        <f t="shared" si="277"/>
        <v>35656</v>
      </c>
      <c r="AD293" s="714">
        <f t="shared" si="278"/>
        <v>1055</v>
      </c>
      <c r="AE293" s="690">
        <v>0</v>
      </c>
      <c r="AF293" s="690">
        <v>0</v>
      </c>
      <c r="AG293" s="690">
        <f t="shared" si="279"/>
        <v>0</v>
      </c>
      <c r="AH293" s="690">
        <f t="shared" si="280"/>
        <v>142201</v>
      </c>
      <c r="AI293" s="716">
        <v>0</v>
      </c>
      <c r="AJ293" s="713">
        <v>0</v>
      </c>
      <c r="AK293" s="713">
        <v>0</v>
      </c>
      <c r="AL293" s="713">
        <v>0.3</v>
      </c>
      <c r="AM293" s="713">
        <v>0</v>
      </c>
      <c r="AN293" s="713">
        <v>0</v>
      </c>
      <c r="AO293" s="713">
        <v>0</v>
      </c>
      <c r="AP293" s="713">
        <v>0</v>
      </c>
      <c r="AQ293" s="713">
        <f t="shared" si="281"/>
        <v>0.3</v>
      </c>
      <c r="AR293" s="713">
        <f t="shared" si="282"/>
        <v>0</v>
      </c>
      <c r="AS293" s="756">
        <f t="shared" si="283"/>
        <v>0.3</v>
      </c>
      <c r="AT293" s="471">
        <f t="shared" si="301"/>
        <v>2876644</v>
      </c>
      <c r="AU293" s="461">
        <f t="shared" si="302"/>
        <v>2134009</v>
      </c>
      <c r="AV293" s="461">
        <f t="shared" si="303"/>
        <v>0</v>
      </c>
      <c r="AW293" s="461">
        <f t="shared" si="304"/>
        <v>721295</v>
      </c>
      <c r="AX293" s="461">
        <f t="shared" si="304"/>
        <v>21340</v>
      </c>
      <c r="AY293" s="461">
        <f t="shared" si="305"/>
        <v>0</v>
      </c>
      <c r="AZ293" s="462">
        <f t="shared" si="306"/>
        <v>4.9428000000000001</v>
      </c>
      <c r="BA293" s="462">
        <f t="shared" si="307"/>
        <v>4.9428000000000001</v>
      </c>
      <c r="BB293" s="464">
        <f t="shared" si="307"/>
        <v>0</v>
      </c>
    </row>
    <row r="294" spans="1:54" ht="14.1" customHeight="1" x14ac:dyDescent="0.2">
      <c r="A294" s="67">
        <v>59</v>
      </c>
      <c r="B294" s="64">
        <v>2452</v>
      </c>
      <c r="C294" s="65">
        <v>600079660</v>
      </c>
      <c r="D294" s="64">
        <v>70695261</v>
      </c>
      <c r="E294" s="66" t="s">
        <v>672</v>
      </c>
      <c r="F294" s="67">
        <v>3143</v>
      </c>
      <c r="G294" s="78" t="s">
        <v>312</v>
      </c>
      <c r="H294" s="68" t="s">
        <v>277</v>
      </c>
      <c r="I294" s="463">
        <v>524020</v>
      </c>
      <c r="J294" s="458">
        <v>387804</v>
      </c>
      <c r="K294" s="458">
        <v>0</v>
      </c>
      <c r="L294" s="458">
        <v>131078</v>
      </c>
      <c r="M294" s="458">
        <v>3878</v>
      </c>
      <c r="N294" s="458">
        <v>1260</v>
      </c>
      <c r="O294" s="459">
        <v>0.88</v>
      </c>
      <c r="P294" s="459">
        <v>0.73</v>
      </c>
      <c r="Q294" s="624">
        <v>0.15</v>
      </c>
      <c r="R294" s="731">
        <f t="shared" si="273"/>
        <v>0</v>
      </c>
      <c r="S294" s="690">
        <v>0</v>
      </c>
      <c r="T294" s="690">
        <v>0</v>
      </c>
      <c r="U294" s="690">
        <v>0</v>
      </c>
      <c r="V294" s="690">
        <v>0</v>
      </c>
      <c r="W294" s="690">
        <f t="shared" si="274"/>
        <v>0</v>
      </c>
      <c r="X294" s="690">
        <v>0</v>
      </c>
      <c r="Y294" s="690">
        <v>0</v>
      </c>
      <c r="Z294" s="690">
        <v>0</v>
      </c>
      <c r="AA294" s="690">
        <f t="shared" si="275"/>
        <v>0</v>
      </c>
      <c r="AB294" s="690">
        <f t="shared" si="276"/>
        <v>0</v>
      </c>
      <c r="AC294" s="714">
        <f t="shared" si="277"/>
        <v>0</v>
      </c>
      <c r="AD294" s="714">
        <f t="shared" si="278"/>
        <v>0</v>
      </c>
      <c r="AE294" s="690">
        <v>0</v>
      </c>
      <c r="AF294" s="690">
        <v>0</v>
      </c>
      <c r="AG294" s="690">
        <f t="shared" si="279"/>
        <v>0</v>
      </c>
      <c r="AH294" s="690">
        <f t="shared" si="280"/>
        <v>0</v>
      </c>
      <c r="AI294" s="716">
        <v>0</v>
      </c>
      <c r="AJ294" s="713">
        <v>0</v>
      </c>
      <c r="AK294" s="713">
        <v>0</v>
      </c>
      <c r="AL294" s="713">
        <v>0</v>
      </c>
      <c r="AM294" s="713">
        <v>0</v>
      </c>
      <c r="AN294" s="713">
        <v>0</v>
      </c>
      <c r="AO294" s="713">
        <v>0</v>
      </c>
      <c r="AP294" s="713">
        <v>0</v>
      </c>
      <c r="AQ294" s="713">
        <f t="shared" si="281"/>
        <v>0</v>
      </c>
      <c r="AR294" s="713">
        <f t="shared" si="282"/>
        <v>0</v>
      </c>
      <c r="AS294" s="756">
        <f t="shared" si="283"/>
        <v>0</v>
      </c>
      <c r="AT294" s="471">
        <f t="shared" si="301"/>
        <v>524020</v>
      </c>
      <c r="AU294" s="461">
        <f t="shared" si="302"/>
        <v>387804</v>
      </c>
      <c r="AV294" s="461">
        <f t="shared" si="303"/>
        <v>0</v>
      </c>
      <c r="AW294" s="461">
        <f t="shared" si="304"/>
        <v>131078</v>
      </c>
      <c r="AX294" s="461">
        <f t="shared" si="304"/>
        <v>3878</v>
      </c>
      <c r="AY294" s="461">
        <f t="shared" si="305"/>
        <v>1260</v>
      </c>
      <c r="AZ294" s="462">
        <f t="shared" si="306"/>
        <v>0.88</v>
      </c>
      <c r="BA294" s="462">
        <f t="shared" si="307"/>
        <v>0.73</v>
      </c>
      <c r="BB294" s="464">
        <f t="shared" si="307"/>
        <v>0.15</v>
      </c>
    </row>
    <row r="295" spans="1:54" ht="14.1" customHeight="1" x14ac:dyDescent="0.2">
      <c r="A295" s="67">
        <v>59</v>
      </c>
      <c r="B295" s="64">
        <v>2452</v>
      </c>
      <c r="C295" s="65">
        <v>600079660</v>
      </c>
      <c r="D295" s="64">
        <v>70695261</v>
      </c>
      <c r="E295" s="66" t="s">
        <v>672</v>
      </c>
      <c r="F295" s="67">
        <v>3143</v>
      </c>
      <c r="G295" s="78" t="s">
        <v>615</v>
      </c>
      <c r="H295" s="68" t="s">
        <v>277</v>
      </c>
      <c r="I295" s="463">
        <v>95290</v>
      </c>
      <c r="J295" s="646">
        <v>68086</v>
      </c>
      <c r="K295" s="646">
        <v>0</v>
      </c>
      <c r="L295" s="458">
        <v>23013</v>
      </c>
      <c r="M295" s="458">
        <v>681</v>
      </c>
      <c r="N295" s="646">
        <v>3510</v>
      </c>
      <c r="O295" s="459">
        <v>0.27</v>
      </c>
      <c r="P295" s="460">
        <v>0</v>
      </c>
      <c r="Q295" s="662">
        <v>0.27</v>
      </c>
      <c r="R295" s="731">
        <f t="shared" si="273"/>
        <v>0</v>
      </c>
      <c r="S295" s="690">
        <v>0</v>
      </c>
      <c r="T295" s="690">
        <v>0</v>
      </c>
      <c r="U295" s="690">
        <v>0</v>
      </c>
      <c r="V295" s="690">
        <v>0</v>
      </c>
      <c r="W295" s="690">
        <f t="shared" si="274"/>
        <v>0</v>
      </c>
      <c r="X295" s="690">
        <v>0</v>
      </c>
      <c r="Y295" s="690">
        <v>0</v>
      </c>
      <c r="Z295" s="690">
        <v>0</v>
      </c>
      <c r="AA295" s="690">
        <f t="shared" si="275"/>
        <v>0</v>
      </c>
      <c r="AB295" s="690">
        <f t="shared" si="276"/>
        <v>0</v>
      </c>
      <c r="AC295" s="714">
        <f t="shared" si="277"/>
        <v>0</v>
      </c>
      <c r="AD295" s="714">
        <f t="shared" si="278"/>
        <v>0</v>
      </c>
      <c r="AE295" s="690">
        <v>0</v>
      </c>
      <c r="AF295" s="690">
        <v>0</v>
      </c>
      <c r="AG295" s="690">
        <f t="shared" si="279"/>
        <v>0</v>
      </c>
      <c r="AH295" s="690">
        <f t="shared" si="280"/>
        <v>0</v>
      </c>
      <c r="AI295" s="716">
        <v>0</v>
      </c>
      <c r="AJ295" s="713">
        <v>0</v>
      </c>
      <c r="AK295" s="713">
        <v>0</v>
      </c>
      <c r="AL295" s="713">
        <v>0</v>
      </c>
      <c r="AM295" s="713">
        <v>0</v>
      </c>
      <c r="AN295" s="713">
        <v>0</v>
      </c>
      <c r="AO295" s="713">
        <v>0</v>
      </c>
      <c r="AP295" s="713">
        <v>0</v>
      </c>
      <c r="AQ295" s="713">
        <f t="shared" si="281"/>
        <v>0</v>
      </c>
      <c r="AR295" s="713">
        <f t="shared" si="282"/>
        <v>0</v>
      </c>
      <c r="AS295" s="756">
        <f t="shared" si="283"/>
        <v>0</v>
      </c>
      <c r="AT295" s="471">
        <f t="shared" si="301"/>
        <v>95290</v>
      </c>
      <c r="AU295" s="461">
        <f t="shared" si="302"/>
        <v>68086</v>
      </c>
      <c r="AV295" s="461">
        <f t="shared" si="303"/>
        <v>0</v>
      </c>
      <c r="AW295" s="461">
        <f t="shared" si="304"/>
        <v>23013</v>
      </c>
      <c r="AX295" s="461">
        <f t="shared" si="304"/>
        <v>681</v>
      </c>
      <c r="AY295" s="461">
        <f t="shared" si="305"/>
        <v>3510</v>
      </c>
      <c r="AZ295" s="462">
        <f t="shared" si="306"/>
        <v>0.27</v>
      </c>
      <c r="BA295" s="462">
        <f t="shared" si="307"/>
        <v>0</v>
      </c>
      <c r="BB295" s="464">
        <f t="shared" si="307"/>
        <v>0.27</v>
      </c>
    </row>
    <row r="296" spans="1:54" ht="14.1" customHeight="1" x14ac:dyDescent="0.2">
      <c r="A296" s="73">
        <v>59</v>
      </c>
      <c r="B296" s="70">
        <v>2452</v>
      </c>
      <c r="C296" s="71">
        <v>600079660</v>
      </c>
      <c r="D296" s="70">
        <v>70695261</v>
      </c>
      <c r="E296" s="72" t="s">
        <v>673</v>
      </c>
      <c r="F296" s="73"/>
      <c r="G296" s="72"/>
      <c r="H296" s="74"/>
      <c r="I296" s="647">
        <v>46004109</v>
      </c>
      <c r="J296" s="75">
        <v>33600145</v>
      </c>
      <c r="K296" s="75">
        <v>60000</v>
      </c>
      <c r="L296" s="75">
        <v>11377130</v>
      </c>
      <c r="M296" s="75">
        <v>336002</v>
      </c>
      <c r="N296" s="75">
        <v>630832</v>
      </c>
      <c r="O296" s="76">
        <v>64.948900000000009</v>
      </c>
      <c r="P296" s="76">
        <v>51.318899999999999</v>
      </c>
      <c r="Q296" s="77">
        <v>13.63</v>
      </c>
      <c r="R296" s="664">
        <f t="shared" ref="R296:BB296" si="308">SUM(R289:R295)</f>
        <v>-30000</v>
      </c>
      <c r="S296" s="664">
        <f t="shared" si="308"/>
        <v>-118503</v>
      </c>
      <c r="T296" s="664">
        <f t="shared" si="308"/>
        <v>105490</v>
      </c>
      <c r="U296" s="664">
        <f t="shared" si="308"/>
        <v>86660</v>
      </c>
      <c r="V296" s="664">
        <f t="shared" si="308"/>
        <v>0</v>
      </c>
      <c r="W296" s="664">
        <f t="shared" si="308"/>
        <v>43647</v>
      </c>
      <c r="X296" s="664">
        <f t="shared" si="308"/>
        <v>30000</v>
      </c>
      <c r="Y296" s="664">
        <f t="shared" si="308"/>
        <v>0</v>
      </c>
      <c r="Z296" s="664">
        <f t="shared" si="308"/>
        <v>0</v>
      </c>
      <c r="AA296" s="664">
        <f t="shared" si="308"/>
        <v>30000</v>
      </c>
      <c r="AB296" s="664">
        <f t="shared" si="308"/>
        <v>73647</v>
      </c>
      <c r="AC296" s="664">
        <f t="shared" si="308"/>
        <v>24893</v>
      </c>
      <c r="AD296" s="664">
        <f t="shared" si="308"/>
        <v>437</v>
      </c>
      <c r="AE296" s="664">
        <f t="shared" si="308"/>
        <v>2250</v>
      </c>
      <c r="AF296" s="664">
        <f t="shared" si="308"/>
        <v>0</v>
      </c>
      <c r="AG296" s="664">
        <f t="shared" si="308"/>
        <v>2250</v>
      </c>
      <c r="AH296" s="664">
        <f t="shared" si="308"/>
        <v>101227</v>
      </c>
      <c r="AI296" s="732">
        <f t="shared" si="308"/>
        <v>0</v>
      </c>
      <c r="AJ296" s="732">
        <f t="shared" si="308"/>
        <v>-0.09</v>
      </c>
      <c r="AK296" s="732">
        <f t="shared" si="308"/>
        <v>-0.36</v>
      </c>
      <c r="AL296" s="732">
        <f t="shared" si="308"/>
        <v>0.3</v>
      </c>
      <c r="AM296" s="732">
        <f t="shared" si="308"/>
        <v>0</v>
      </c>
      <c r="AN296" s="732">
        <f t="shared" si="308"/>
        <v>0.13</v>
      </c>
      <c r="AO296" s="732">
        <f t="shared" si="308"/>
        <v>0</v>
      </c>
      <c r="AP296" s="732">
        <f t="shared" si="308"/>
        <v>0</v>
      </c>
      <c r="AQ296" s="732">
        <f t="shared" si="308"/>
        <v>7.0000000000000007E-2</v>
      </c>
      <c r="AR296" s="732">
        <f t="shared" si="308"/>
        <v>-0.09</v>
      </c>
      <c r="AS296" s="759">
        <f t="shared" si="308"/>
        <v>-1.9999999999999962E-2</v>
      </c>
      <c r="AT296" s="647">
        <f t="shared" si="308"/>
        <v>46105336</v>
      </c>
      <c r="AU296" s="75">
        <f t="shared" si="308"/>
        <v>33643792</v>
      </c>
      <c r="AV296" s="75">
        <f t="shared" si="308"/>
        <v>90000</v>
      </c>
      <c r="AW296" s="75">
        <f t="shared" si="308"/>
        <v>11402023</v>
      </c>
      <c r="AX296" s="75">
        <f t="shared" si="308"/>
        <v>336439</v>
      </c>
      <c r="AY296" s="75">
        <f t="shared" si="308"/>
        <v>633082</v>
      </c>
      <c r="AZ296" s="76">
        <f t="shared" si="308"/>
        <v>64.928899999999999</v>
      </c>
      <c r="BA296" s="76">
        <f t="shared" si="308"/>
        <v>51.3889</v>
      </c>
      <c r="BB296" s="77">
        <f t="shared" si="308"/>
        <v>13.540000000000001</v>
      </c>
    </row>
    <row r="297" spans="1:54" ht="14.1" customHeight="1" x14ac:dyDescent="0.2">
      <c r="A297" s="67">
        <v>60</v>
      </c>
      <c r="B297" s="64">
        <v>2319</v>
      </c>
      <c r="C297" s="65">
        <v>600080218</v>
      </c>
      <c r="D297" s="64">
        <v>70695245</v>
      </c>
      <c r="E297" s="66" t="s">
        <v>674</v>
      </c>
      <c r="F297" s="67">
        <v>3231</v>
      </c>
      <c r="G297" s="66" t="s">
        <v>311</v>
      </c>
      <c r="H297" s="68" t="s">
        <v>276</v>
      </c>
      <c r="I297" s="463">
        <v>8039680</v>
      </c>
      <c r="J297" s="16">
        <v>5954149</v>
      </c>
      <c r="K297" s="16">
        <v>0</v>
      </c>
      <c r="L297" s="458">
        <v>2012502</v>
      </c>
      <c r="M297" s="458">
        <v>59541</v>
      </c>
      <c r="N297" s="16">
        <v>13488</v>
      </c>
      <c r="O297" s="13">
        <v>10.4915</v>
      </c>
      <c r="P297" s="13">
        <v>9.5411000000000001</v>
      </c>
      <c r="Q297" s="17">
        <v>0.95040000000000002</v>
      </c>
      <c r="R297" s="731">
        <f t="shared" si="273"/>
        <v>0</v>
      </c>
      <c r="S297" s="690">
        <v>0</v>
      </c>
      <c r="T297" s="690">
        <v>0</v>
      </c>
      <c r="U297" s="690">
        <v>0</v>
      </c>
      <c r="V297" s="690">
        <v>0</v>
      </c>
      <c r="W297" s="690">
        <f t="shared" si="274"/>
        <v>0</v>
      </c>
      <c r="X297" s="690">
        <v>0</v>
      </c>
      <c r="Y297" s="690">
        <v>0</v>
      </c>
      <c r="Z297" s="690">
        <v>0</v>
      </c>
      <c r="AA297" s="690">
        <f t="shared" si="275"/>
        <v>0</v>
      </c>
      <c r="AB297" s="690">
        <f t="shared" si="276"/>
        <v>0</v>
      </c>
      <c r="AC297" s="714">
        <f t="shared" si="277"/>
        <v>0</v>
      </c>
      <c r="AD297" s="714">
        <f t="shared" si="278"/>
        <v>0</v>
      </c>
      <c r="AE297" s="690">
        <v>0</v>
      </c>
      <c r="AF297" s="690">
        <v>0</v>
      </c>
      <c r="AG297" s="690">
        <f t="shared" si="279"/>
        <v>0</v>
      </c>
      <c r="AH297" s="690">
        <f t="shared" si="280"/>
        <v>0</v>
      </c>
      <c r="AI297" s="716">
        <v>0</v>
      </c>
      <c r="AJ297" s="713">
        <v>0</v>
      </c>
      <c r="AK297" s="713">
        <v>0</v>
      </c>
      <c r="AL297" s="713">
        <v>0</v>
      </c>
      <c r="AM297" s="713">
        <v>0</v>
      </c>
      <c r="AN297" s="713">
        <v>0</v>
      </c>
      <c r="AO297" s="713">
        <v>0</v>
      </c>
      <c r="AP297" s="713">
        <v>0</v>
      </c>
      <c r="AQ297" s="713">
        <f t="shared" si="281"/>
        <v>0</v>
      </c>
      <c r="AR297" s="713">
        <f t="shared" si="282"/>
        <v>0</v>
      </c>
      <c r="AS297" s="756">
        <f t="shared" si="283"/>
        <v>0</v>
      </c>
      <c r="AT297" s="471">
        <f>I297+AH297</f>
        <v>8039680</v>
      </c>
      <c r="AU297" s="461">
        <f>J297+W297</f>
        <v>5954149</v>
      </c>
      <c r="AV297" s="461">
        <f>K297+AA297</f>
        <v>0</v>
      </c>
      <c r="AW297" s="461">
        <f>L297+AC297</f>
        <v>2012502</v>
      </c>
      <c r="AX297" s="461">
        <f>M297+AD297</f>
        <v>59541</v>
      </c>
      <c r="AY297" s="461">
        <f>N297+AG297</f>
        <v>13488</v>
      </c>
      <c r="AZ297" s="462">
        <f>O297+AS297</f>
        <v>10.4915</v>
      </c>
      <c r="BA297" s="462">
        <f>P297+AQ297</f>
        <v>9.5411000000000001</v>
      </c>
      <c r="BB297" s="464">
        <f>Q297+AR297</f>
        <v>0.95040000000000002</v>
      </c>
    </row>
    <row r="298" spans="1:54" ht="14.1" customHeight="1" x14ac:dyDescent="0.2">
      <c r="A298" s="73">
        <v>60</v>
      </c>
      <c r="B298" s="70">
        <v>2319</v>
      </c>
      <c r="C298" s="71">
        <v>600080218</v>
      </c>
      <c r="D298" s="70">
        <v>70695245</v>
      </c>
      <c r="E298" s="72" t="s">
        <v>675</v>
      </c>
      <c r="F298" s="73"/>
      <c r="G298" s="72"/>
      <c r="H298" s="74"/>
      <c r="I298" s="651">
        <v>8039680</v>
      </c>
      <c r="J298" s="79">
        <v>5954149</v>
      </c>
      <c r="K298" s="79">
        <v>0</v>
      </c>
      <c r="L298" s="79">
        <v>2012502</v>
      </c>
      <c r="M298" s="79">
        <v>59541</v>
      </c>
      <c r="N298" s="79">
        <v>13488</v>
      </c>
      <c r="O298" s="80">
        <v>10.4915</v>
      </c>
      <c r="P298" s="80">
        <v>9.5411000000000001</v>
      </c>
      <c r="Q298" s="81">
        <v>0.95040000000000002</v>
      </c>
      <c r="R298" s="665">
        <f t="shared" ref="R298:BB298" si="309">SUM(R297)</f>
        <v>0</v>
      </c>
      <c r="S298" s="665">
        <f t="shared" si="309"/>
        <v>0</v>
      </c>
      <c r="T298" s="665">
        <f t="shared" si="309"/>
        <v>0</v>
      </c>
      <c r="U298" s="665">
        <f t="shared" si="309"/>
        <v>0</v>
      </c>
      <c r="V298" s="665">
        <f t="shared" si="309"/>
        <v>0</v>
      </c>
      <c r="W298" s="665">
        <f t="shared" si="309"/>
        <v>0</v>
      </c>
      <c r="X298" s="665">
        <f t="shared" si="309"/>
        <v>0</v>
      </c>
      <c r="Y298" s="665">
        <f t="shared" si="309"/>
        <v>0</v>
      </c>
      <c r="Z298" s="665">
        <f t="shared" si="309"/>
        <v>0</v>
      </c>
      <c r="AA298" s="665">
        <f t="shared" si="309"/>
        <v>0</v>
      </c>
      <c r="AB298" s="665">
        <f t="shared" si="309"/>
        <v>0</v>
      </c>
      <c r="AC298" s="665">
        <f t="shared" si="309"/>
        <v>0</v>
      </c>
      <c r="AD298" s="665">
        <f t="shared" si="309"/>
        <v>0</v>
      </c>
      <c r="AE298" s="665">
        <f t="shared" si="309"/>
        <v>0</v>
      </c>
      <c r="AF298" s="665">
        <f t="shared" si="309"/>
        <v>0</v>
      </c>
      <c r="AG298" s="665">
        <f t="shared" si="309"/>
        <v>0</v>
      </c>
      <c r="AH298" s="665">
        <f t="shared" si="309"/>
        <v>0</v>
      </c>
      <c r="AI298" s="733">
        <f t="shared" si="309"/>
        <v>0</v>
      </c>
      <c r="AJ298" s="733">
        <f t="shared" si="309"/>
        <v>0</v>
      </c>
      <c r="AK298" s="733">
        <f t="shared" si="309"/>
        <v>0</v>
      </c>
      <c r="AL298" s="733">
        <f t="shared" si="309"/>
        <v>0</v>
      </c>
      <c r="AM298" s="733">
        <f t="shared" si="309"/>
        <v>0</v>
      </c>
      <c r="AN298" s="733">
        <f t="shared" si="309"/>
        <v>0</v>
      </c>
      <c r="AO298" s="733">
        <f t="shared" si="309"/>
        <v>0</v>
      </c>
      <c r="AP298" s="733">
        <f t="shared" si="309"/>
        <v>0</v>
      </c>
      <c r="AQ298" s="733">
        <f t="shared" si="309"/>
        <v>0</v>
      </c>
      <c r="AR298" s="733">
        <f t="shared" si="309"/>
        <v>0</v>
      </c>
      <c r="AS298" s="760">
        <f t="shared" si="309"/>
        <v>0</v>
      </c>
      <c r="AT298" s="651">
        <f t="shared" si="309"/>
        <v>8039680</v>
      </c>
      <c r="AU298" s="79">
        <f t="shared" si="309"/>
        <v>5954149</v>
      </c>
      <c r="AV298" s="79">
        <f t="shared" si="309"/>
        <v>0</v>
      </c>
      <c r="AW298" s="79">
        <f t="shared" si="309"/>
        <v>2012502</v>
      </c>
      <c r="AX298" s="79">
        <f t="shared" si="309"/>
        <v>59541</v>
      </c>
      <c r="AY298" s="79">
        <f t="shared" si="309"/>
        <v>13488</v>
      </c>
      <c r="AZ298" s="80">
        <f t="shared" si="309"/>
        <v>10.4915</v>
      </c>
      <c r="BA298" s="80">
        <f t="shared" si="309"/>
        <v>9.5411000000000001</v>
      </c>
      <c r="BB298" s="81">
        <f t="shared" si="309"/>
        <v>0.95040000000000002</v>
      </c>
    </row>
    <row r="299" spans="1:54" ht="14.1" customHeight="1" x14ac:dyDescent="0.2">
      <c r="A299" s="67">
        <v>61</v>
      </c>
      <c r="B299" s="64">
        <v>2444</v>
      </c>
      <c r="C299" s="65">
        <v>600079848</v>
      </c>
      <c r="D299" s="64">
        <v>72742836</v>
      </c>
      <c r="E299" s="66" t="s">
        <v>676</v>
      </c>
      <c r="F299" s="67">
        <v>3111</v>
      </c>
      <c r="G299" s="66" t="s">
        <v>306</v>
      </c>
      <c r="H299" s="68" t="s">
        <v>276</v>
      </c>
      <c r="I299" s="463">
        <v>4462313</v>
      </c>
      <c r="J299" s="16">
        <v>3294891</v>
      </c>
      <c r="K299" s="16">
        <v>0</v>
      </c>
      <c r="L299" s="458">
        <v>1113673</v>
      </c>
      <c r="M299" s="458">
        <v>32949</v>
      </c>
      <c r="N299" s="16">
        <v>20800</v>
      </c>
      <c r="O299" s="13">
        <v>6.98</v>
      </c>
      <c r="P299" s="13">
        <v>5.9</v>
      </c>
      <c r="Q299" s="17">
        <v>1.08</v>
      </c>
      <c r="R299" s="731">
        <f t="shared" si="273"/>
        <v>0</v>
      </c>
      <c r="S299" s="690">
        <v>0</v>
      </c>
      <c r="T299" s="690">
        <v>0</v>
      </c>
      <c r="U299" s="690">
        <v>0</v>
      </c>
      <c r="V299" s="690">
        <v>0</v>
      </c>
      <c r="W299" s="690">
        <f t="shared" si="274"/>
        <v>0</v>
      </c>
      <c r="X299" s="690">
        <v>0</v>
      </c>
      <c r="Y299" s="690">
        <v>0</v>
      </c>
      <c r="Z299" s="690">
        <v>0</v>
      </c>
      <c r="AA299" s="690">
        <f t="shared" si="275"/>
        <v>0</v>
      </c>
      <c r="AB299" s="690">
        <f t="shared" si="276"/>
        <v>0</v>
      </c>
      <c r="AC299" s="714">
        <f t="shared" si="277"/>
        <v>0</v>
      </c>
      <c r="AD299" s="714">
        <f t="shared" si="278"/>
        <v>0</v>
      </c>
      <c r="AE299" s="690">
        <v>0</v>
      </c>
      <c r="AF299" s="690">
        <v>0</v>
      </c>
      <c r="AG299" s="690">
        <f t="shared" si="279"/>
        <v>0</v>
      </c>
      <c r="AH299" s="690">
        <f t="shared" si="280"/>
        <v>0</v>
      </c>
      <c r="AI299" s="716">
        <v>0</v>
      </c>
      <c r="AJ299" s="713">
        <v>0</v>
      </c>
      <c r="AK299" s="713">
        <v>0</v>
      </c>
      <c r="AL299" s="713">
        <v>0</v>
      </c>
      <c r="AM299" s="713">
        <v>0</v>
      </c>
      <c r="AN299" s="713">
        <v>0</v>
      </c>
      <c r="AO299" s="713">
        <v>0</v>
      </c>
      <c r="AP299" s="713">
        <v>0</v>
      </c>
      <c r="AQ299" s="713">
        <f t="shared" si="281"/>
        <v>0</v>
      </c>
      <c r="AR299" s="713">
        <f t="shared" si="282"/>
        <v>0</v>
      </c>
      <c r="AS299" s="756">
        <f t="shared" si="283"/>
        <v>0</v>
      </c>
      <c r="AT299" s="471">
        <f t="shared" ref="AT299:AT304" si="310">I299+AH299</f>
        <v>4462313</v>
      </c>
      <c r="AU299" s="461">
        <f t="shared" ref="AU299:AU304" si="311">J299+W299</f>
        <v>3294891</v>
      </c>
      <c r="AV299" s="461">
        <f t="shared" ref="AV299:AV304" si="312">K299+AA299</f>
        <v>0</v>
      </c>
      <c r="AW299" s="461">
        <f t="shared" ref="AW299:AX304" si="313">L299+AC299</f>
        <v>1113673</v>
      </c>
      <c r="AX299" s="461">
        <f t="shared" si="313"/>
        <v>32949</v>
      </c>
      <c r="AY299" s="461">
        <f t="shared" ref="AY299:AY304" si="314">N299+AG299</f>
        <v>20800</v>
      </c>
      <c r="AZ299" s="462">
        <f t="shared" ref="AZ299:AZ304" si="315">O299+AS299</f>
        <v>6.98</v>
      </c>
      <c r="BA299" s="462">
        <f t="shared" ref="BA299:BB304" si="316">P299+AQ299</f>
        <v>5.9</v>
      </c>
      <c r="BB299" s="464">
        <f t="shared" si="316"/>
        <v>1.08</v>
      </c>
    </row>
    <row r="300" spans="1:54" ht="14.1" customHeight="1" x14ac:dyDescent="0.2">
      <c r="A300" s="67">
        <v>61</v>
      </c>
      <c r="B300" s="64">
        <v>2444</v>
      </c>
      <c r="C300" s="65">
        <v>600079848</v>
      </c>
      <c r="D300" s="64">
        <v>72742836</v>
      </c>
      <c r="E300" s="66" t="s">
        <v>676</v>
      </c>
      <c r="F300" s="67">
        <v>3117</v>
      </c>
      <c r="G300" s="82" t="s">
        <v>309</v>
      </c>
      <c r="H300" s="68" t="s">
        <v>276</v>
      </c>
      <c r="I300" s="463">
        <v>4264244</v>
      </c>
      <c r="J300" s="16">
        <v>3064978</v>
      </c>
      <c r="K300" s="16">
        <v>33000</v>
      </c>
      <c r="L300" s="458">
        <v>1047117</v>
      </c>
      <c r="M300" s="458">
        <v>30649</v>
      </c>
      <c r="N300" s="16">
        <v>88500</v>
      </c>
      <c r="O300" s="13">
        <v>5.74</v>
      </c>
      <c r="P300" s="13">
        <v>3.95</v>
      </c>
      <c r="Q300" s="17">
        <v>1.79</v>
      </c>
      <c r="R300" s="731">
        <f t="shared" si="273"/>
        <v>13000</v>
      </c>
      <c r="S300" s="690">
        <v>0</v>
      </c>
      <c r="T300" s="690">
        <v>0</v>
      </c>
      <c r="U300" s="690">
        <v>0</v>
      </c>
      <c r="V300" s="690">
        <v>0</v>
      </c>
      <c r="W300" s="690">
        <f t="shared" si="274"/>
        <v>13000</v>
      </c>
      <c r="X300" s="690">
        <v>-13000</v>
      </c>
      <c r="Y300" s="690">
        <v>0</v>
      </c>
      <c r="Z300" s="690">
        <v>0</v>
      </c>
      <c r="AA300" s="690">
        <f t="shared" si="275"/>
        <v>-13000</v>
      </c>
      <c r="AB300" s="690">
        <f t="shared" si="276"/>
        <v>0</v>
      </c>
      <c r="AC300" s="714">
        <f t="shared" si="277"/>
        <v>0</v>
      </c>
      <c r="AD300" s="714">
        <f t="shared" si="278"/>
        <v>130</v>
      </c>
      <c r="AE300" s="690">
        <v>0</v>
      </c>
      <c r="AF300" s="690">
        <v>0</v>
      </c>
      <c r="AG300" s="690">
        <f t="shared" si="279"/>
        <v>0</v>
      </c>
      <c r="AH300" s="690">
        <f t="shared" si="280"/>
        <v>130</v>
      </c>
      <c r="AI300" s="716">
        <v>0.02</v>
      </c>
      <c r="AJ300" s="713">
        <v>0</v>
      </c>
      <c r="AK300" s="713">
        <v>0</v>
      </c>
      <c r="AL300" s="713">
        <v>0</v>
      </c>
      <c r="AM300" s="713">
        <v>0</v>
      </c>
      <c r="AN300" s="713">
        <v>0</v>
      </c>
      <c r="AO300" s="713">
        <v>0</v>
      </c>
      <c r="AP300" s="713">
        <v>0</v>
      </c>
      <c r="AQ300" s="713">
        <f t="shared" si="281"/>
        <v>0.02</v>
      </c>
      <c r="AR300" s="713">
        <f t="shared" si="282"/>
        <v>0</v>
      </c>
      <c r="AS300" s="756">
        <f t="shared" si="283"/>
        <v>0.02</v>
      </c>
      <c r="AT300" s="471">
        <f t="shared" si="310"/>
        <v>4264374</v>
      </c>
      <c r="AU300" s="461">
        <f t="shared" si="311"/>
        <v>3077978</v>
      </c>
      <c r="AV300" s="461">
        <f t="shared" si="312"/>
        <v>20000</v>
      </c>
      <c r="AW300" s="461">
        <f t="shared" si="313"/>
        <v>1047117</v>
      </c>
      <c r="AX300" s="461">
        <f t="shared" si="313"/>
        <v>30779</v>
      </c>
      <c r="AY300" s="461">
        <f t="shared" si="314"/>
        <v>88500</v>
      </c>
      <c r="AZ300" s="462">
        <f t="shared" si="315"/>
        <v>5.76</v>
      </c>
      <c r="BA300" s="462">
        <f t="shared" si="316"/>
        <v>3.97</v>
      </c>
      <c r="BB300" s="464">
        <f t="shared" si="316"/>
        <v>1.79</v>
      </c>
    </row>
    <row r="301" spans="1:54" ht="14.1" customHeight="1" x14ac:dyDescent="0.2">
      <c r="A301" s="67">
        <v>61</v>
      </c>
      <c r="B301" s="64">
        <v>2444</v>
      </c>
      <c r="C301" s="65">
        <v>600079848</v>
      </c>
      <c r="D301" s="64">
        <v>72742836</v>
      </c>
      <c r="E301" s="66" t="s">
        <v>676</v>
      </c>
      <c r="F301" s="67">
        <v>3117</v>
      </c>
      <c r="G301" s="78" t="s">
        <v>307</v>
      </c>
      <c r="H301" s="68" t="s">
        <v>277</v>
      </c>
      <c r="I301" s="463">
        <v>586456</v>
      </c>
      <c r="J301" s="458">
        <v>435056</v>
      </c>
      <c r="K301" s="458">
        <v>0</v>
      </c>
      <c r="L301" s="458">
        <v>147049</v>
      </c>
      <c r="M301" s="458">
        <v>4351</v>
      </c>
      <c r="N301" s="458">
        <v>0</v>
      </c>
      <c r="O301" s="459">
        <v>1.23</v>
      </c>
      <c r="P301" s="460">
        <v>1.23</v>
      </c>
      <c r="Q301" s="624">
        <v>0</v>
      </c>
      <c r="R301" s="731">
        <f t="shared" si="273"/>
        <v>0</v>
      </c>
      <c r="S301" s="690">
        <v>291916</v>
      </c>
      <c r="T301" s="690">
        <v>0</v>
      </c>
      <c r="U301" s="690">
        <v>0</v>
      </c>
      <c r="V301" s="690">
        <v>0</v>
      </c>
      <c r="W301" s="690">
        <f t="shared" si="274"/>
        <v>291916</v>
      </c>
      <c r="X301" s="690">
        <v>0</v>
      </c>
      <c r="Y301" s="690">
        <v>0</v>
      </c>
      <c r="Z301" s="690">
        <v>0</v>
      </c>
      <c r="AA301" s="690">
        <f t="shared" si="275"/>
        <v>0</v>
      </c>
      <c r="AB301" s="690">
        <f t="shared" si="276"/>
        <v>291916</v>
      </c>
      <c r="AC301" s="714">
        <f t="shared" si="277"/>
        <v>98668</v>
      </c>
      <c r="AD301" s="714">
        <f t="shared" si="278"/>
        <v>2919</v>
      </c>
      <c r="AE301" s="690">
        <v>1250</v>
      </c>
      <c r="AF301" s="690">
        <v>0</v>
      </c>
      <c r="AG301" s="690">
        <f t="shared" si="279"/>
        <v>1250</v>
      </c>
      <c r="AH301" s="690">
        <f t="shared" si="280"/>
        <v>394753</v>
      </c>
      <c r="AI301" s="716">
        <v>0</v>
      </c>
      <c r="AJ301" s="713">
        <v>0</v>
      </c>
      <c r="AK301" s="713">
        <v>0.84</v>
      </c>
      <c r="AL301" s="713">
        <v>0</v>
      </c>
      <c r="AM301" s="713">
        <v>0</v>
      </c>
      <c r="AN301" s="713">
        <v>0</v>
      </c>
      <c r="AO301" s="713">
        <v>0</v>
      </c>
      <c r="AP301" s="713">
        <v>0</v>
      </c>
      <c r="AQ301" s="713">
        <f t="shared" si="281"/>
        <v>0.84</v>
      </c>
      <c r="AR301" s="713">
        <f t="shared" si="282"/>
        <v>0</v>
      </c>
      <c r="AS301" s="756">
        <f t="shared" si="283"/>
        <v>0.84</v>
      </c>
      <c r="AT301" s="471">
        <f t="shared" si="310"/>
        <v>981209</v>
      </c>
      <c r="AU301" s="461">
        <f t="shared" si="311"/>
        <v>726972</v>
      </c>
      <c r="AV301" s="461">
        <f t="shared" si="312"/>
        <v>0</v>
      </c>
      <c r="AW301" s="461">
        <f t="shared" si="313"/>
        <v>245717</v>
      </c>
      <c r="AX301" s="461">
        <f t="shared" si="313"/>
        <v>7270</v>
      </c>
      <c r="AY301" s="461">
        <f t="shared" si="314"/>
        <v>1250</v>
      </c>
      <c r="AZ301" s="462">
        <f t="shared" si="315"/>
        <v>2.0699999999999998</v>
      </c>
      <c r="BA301" s="462">
        <f t="shared" si="316"/>
        <v>2.0699999999999998</v>
      </c>
      <c r="BB301" s="464">
        <f t="shared" si="316"/>
        <v>0</v>
      </c>
    </row>
    <row r="302" spans="1:54" ht="14.1" customHeight="1" x14ac:dyDescent="0.2">
      <c r="A302" s="67">
        <v>61</v>
      </c>
      <c r="B302" s="64">
        <v>2444</v>
      </c>
      <c r="C302" s="65">
        <v>600079848</v>
      </c>
      <c r="D302" s="64">
        <v>72742836</v>
      </c>
      <c r="E302" s="66" t="s">
        <v>676</v>
      </c>
      <c r="F302" s="67">
        <v>3141</v>
      </c>
      <c r="G302" s="66" t="s">
        <v>310</v>
      </c>
      <c r="H302" s="68" t="s">
        <v>277</v>
      </c>
      <c r="I302" s="463">
        <v>1234768</v>
      </c>
      <c r="J302" s="668">
        <v>911679</v>
      </c>
      <c r="K302" s="668">
        <v>0</v>
      </c>
      <c r="L302" s="458">
        <v>308148</v>
      </c>
      <c r="M302" s="458">
        <v>9117</v>
      </c>
      <c r="N302" s="668">
        <v>5824</v>
      </c>
      <c r="O302" s="459">
        <v>2.93</v>
      </c>
      <c r="P302" s="460">
        <v>0</v>
      </c>
      <c r="Q302" s="624">
        <v>2.93</v>
      </c>
      <c r="R302" s="731">
        <f t="shared" si="273"/>
        <v>0</v>
      </c>
      <c r="S302" s="690">
        <v>0</v>
      </c>
      <c r="T302" s="690">
        <v>0</v>
      </c>
      <c r="U302" s="690">
        <v>0</v>
      </c>
      <c r="V302" s="690">
        <v>0</v>
      </c>
      <c r="W302" s="690">
        <f t="shared" si="274"/>
        <v>0</v>
      </c>
      <c r="X302" s="690">
        <v>0</v>
      </c>
      <c r="Y302" s="690">
        <v>0</v>
      </c>
      <c r="Z302" s="690">
        <v>0</v>
      </c>
      <c r="AA302" s="690">
        <f t="shared" si="275"/>
        <v>0</v>
      </c>
      <c r="AB302" s="690">
        <f t="shared" si="276"/>
        <v>0</v>
      </c>
      <c r="AC302" s="714">
        <f t="shared" si="277"/>
        <v>0</v>
      </c>
      <c r="AD302" s="714">
        <f t="shared" si="278"/>
        <v>0</v>
      </c>
      <c r="AE302" s="690">
        <v>0</v>
      </c>
      <c r="AF302" s="690">
        <v>0</v>
      </c>
      <c r="AG302" s="690">
        <f t="shared" si="279"/>
        <v>0</v>
      </c>
      <c r="AH302" s="690">
        <f t="shared" si="280"/>
        <v>0</v>
      </c>
      <c r="AI302" s="716">
        <v>0</v>
      </c>
      <c r="AJ302" s="713">
        <v>0</v>
      </c>
      <c r="AK302" s="713">
        <v>0</v>
      </c>
      <c r="AL302" s="713">
        <v>0</v>
      </c>
      <c r="AM302" s="713">
        <v>0</v>
      </c>
      <c r="AN302" s="713">
        <v>0</v>
      </c>
      <c r="AO302" s="713">
        <v>0</v>
      </c>
      <c r="AP302" s="713">
        <v>0</v>
      </c>
      <c r="AQ302" s="713">
        <f t="shared" si="281"/>
        <v>0</v>
      </c>
      <c r="AR302" s="713">
        <f t="shared" si="282"/>
        <v>0</v>
      </c>
      <c r="AS302" s="756">
        <f t="shared" si="283"/>
        <v>0</v>
      </c>
      <c r="AT302" s="471">
        <f t="shared" si="310"/>
        <v>1234768</v>
      </c>
      <c r="AU302" s="461">
        <f t="shared" si="311"/>
        <v>911679</v>
      </c>
      <c r="AV302" s="461">
        <f t="shared" si="312"/>
        <v>0</v>
      </c>
      <c r="AW302" s="461">
        <f t="shared" si="313"/>
        <v>308148</v>
      </c>
      <c r="AX302" s="461">
        <f t="shared" si="313"/>
        <v>9117</v>
      </c>
      <c r="AY302" s="461">
        <f t="shared" si="314"/>
        <v>5824</v>
      </c>
      <c r="AZ302" s="462">
        <f t="shared" si="315"/>
        <v>2.93</v>
      </c>
      <c r="BA302" s="462">
        <f t="shared" si="316"/>
        <v>0</v>
      </c>
      <c r="BB302" s="464">
        <f t="shared" si="316"/>
        <v>2.93</v>
      </c>
    </row>
    <row r="303" spans="1:54" ht="14.1" customHeight="1" x14ac:dyDescent="0.2">
      <c r="A303" s="67">
        <v>61</v>
      </c>
      <c r="B303" s="64">
        <v>2444</v>
      </c>
      <c r="C303" s="65">
        <v>600079848</v>
      </c>
      <c r="D303" s="64">
        <v>72742836</v>
      </c>
      <c r="E303" s="66" t="s">
        <v>676</v>
      </c>
      <c r="F303" s="67">
        <v>3143</v>
      </c>
      <c r="G303" s="78" t="s">
        <v>614</v>
      </c>
      <c r="H303" s="68" t="s">
        <v>276</v>
      </c>
      <c r="I303" s="463">
        <v>713283</v>
      </c>
      <c r="J303" s="16">
        <v>529142</v>
      </c>
      <c r="K303" s="16">
        <v>0</v>
      </c>
      <c r="L303" s="458">
        <v>178850</v>
      </c>
      <c r="M303" s="458">
        <v>5291</v>
      </c>
      <c r="N303" s="16">
        <v>0</v>
      </c>
      <c r="O303" s="459">
        <v>1</v>
      </c>
      <c r="P303" s="13">
        <v>1</v>
      </c>
      <c r="Q303" s="17">
        <v>0</v>
      </c>
      <c r="R303" s="731">
        <f t="shared" si="273"/>
        <v>0</v>
      </c>
      <c r="S303" s="690">
        <v>0</v>
      </c>
      <c r="T303" s="690">
        <v>0</v>
      </c>
      <c r="U303" s="690">
        <v>0</v>
      </c>
      <c r="V303" s="690">
        <v>0</v>
      </c>
      <c r="W303" s="690">
        <f t="shared" si="274"/>
        <v>0</v>
      </c>
      <c r="X303" s="690">
        <v>0</v>
      </c>
      <c r="Y303" s="690">
        <v>0</v>
      </c>
      <c r="Z303" s="690">
        <v>0</v>
      </c>
      <c r="AA303" s="690">
        <f t="shared" si="275"/>
        <v>0</v>
      </c>
      <c r="AB303" s="690">
        <f t="shared" si="276"/>
        <v>0</v>
      </c>
      <c r="AC303" s="714">
        <f t="shared" si="277"/>
        <v>0</v>
      </c>
      <c r="AD303" s="714">
        <f t="shared" si="278"/>
        <v>0</v>
      </c>
      <c r="AE303" s="690">
        <v>0</v>
      </c>
      <c r="AF303" s="690">
        <v>0</v>
      </c>
      <c r="AG303" s="690">
        <f t="shared" si="279"/>
        <v>0</v>
      </c>
      <c r="AH303" s="690">
        <f t="shared" si="280"/>
        <v>0</v>
      </c>
      <c r="AI303" s="716">
        <v>0</v>
      </c>
      <c r="AJ303" s="713">
        <v>0</v>
      </c>
      <c r="AK303" s="713">
        <v>0</v>
      </c>
      <c r="AL303" s="713">
        <v>0</v>
      </c>
      <c r="AM303" s="713">
        <v>0</v>
      </c>
      <c r="AN303" s="713">
        <v>0</v>
      </c>
      <c r="AO303" s="713">
        <v>0</v>
      </c>
      <c r="AP303" s="713">
        <v>0</v>
      </c>
      <c r="AQ303" s="713">
        <f t="shared" si="281"/>
        <v>0</v>
      </c>
      <c r="AR303" s="713">
        <f t="shared" si="282"/>
        <v>0</v>
      </c>
      <c r="AS303" s="756">
        <f t="shared" si="283"/>
        <v>0</v>
      </c>
      <c r="AT303" s="471">
        <f t="shared" si="310"/>
        <v>713283</v>
      </c>
      <c r="AU303" s="461">
        <f t="shared" si="311"/>
        <v>529142</v>
      </c>
      <c r="AV303" s="461">
        <f t="shared" si="312"/>
        <v>0</v>
      </c>
      <c r="AW303" s="461">
        <f t="shared" si="313"/>
        <v>178850</v>
      </c>
      <c r="AX303" s="461">
        <f t="shared" si="313"/>
        <v>5291</v>
      </c>
      <c r="AY303" s="461">
        <f t="shared" si="314"/>
        <v>0</v>
      </c>
      <c r="AZ303" s="462">
        <f t="shared" si="315"/>
        <v>1</v>
      </c>
      <c r="BA303" s="462">
        <f t="shared" si="316"/>
        <v>1</v>
      </c>
      <c r="BB303" s="464">
        <f t="shared" si="316"/>
        <v>0</v>
      </c>
    </row>
    <row r="304" spans="1:54" ht="14.1" customHeight="1" x14ac:dyDescent="0.2">
      <c r="A304" s="67">
        <v>61</v>
      </c>
      <c r="B304" s="64">
        <v>2444</v>
      </c>
      <c r="C304" s="65">
        <v>600079848</v>
      </c>
      <c r="D304" s="64">
        <v>72742836</v>
      </c>
      <c r="E304" s="66" t="s">
        <v>676</v>
      </c>
      <c r="F304" s="67">
        <v>3143</v>
      </c>
      <c r="G304" s="78" t="s">
        <v>615</v>
      </c>
      <c r="H304" s="68" t="s">
        <v>277</v>
      </c>
      <c r="I304" s="463">
        <v>21990</v>
      </c>
      <c r="J304" s="646">
        <v>15712</v>
      </c>
      <c r="K304" s="646">
        <v>0</v>
      </c>
      <c r="L304" s="458">
        <v>5311</v>
      </c>
      <c r="M304" s="458">
        <v>157</v>
      </c>
      <c r="N304" s="646">
        <v>810</v>
      </c>
      <c r="O304" s="459">
        <v>0.06</v>
      </c>
      <c r="P304" s="460">
        <v>0</v>
      </c>
      <c r="Q304" s="662">
        <v>0.06</v>
      </c>
      <c r="R304" s="731">
        <f t="shared" si="273"/>
        <v>0</v>
      </c>
      <c r="S304" s="690">
        <v>0</v>
      </c>
      <c r="T304" s="690">
        <v>0</v>
      </c>
      <c r="U304" s="690">
        <v>0</v>
      </c>
      <c r="V304" s="690">
        <v>0</v>
      </c>
      <c r="W304" s="690">
        <f t="shared" si="274"/>
        <v>0</v>
      </c>
      <c r="X304" s="690">
        <v>0</v>
      </c>
      <c r="Y304" s="690">
        <v>0</v>
      </c>
      <c r="Z304" s="690">
        <v>0</v>
      </c>
      <c r="AA304" s="690">
        <f t="shared" si="275"/>
        <v>0</v>
      </c>
      <c r="AB304" s="690">
        <f t="shared" si="276"/>
        <v>0</v>
      </c>
      <c r="AC304" s="714">
        <f t="shared" si="277"/>
        <v>0</v>
      </c>
      <c r="AD304" s="714">
        <f t="shared" si="278"/>
        <v>0</v>
      </c>
      <c r="AE304" s="690">
        <v>0</v>
      </c>
      <c r="AF304" s="690">
        <v>0</v>
      </c>
      <c r="AG304" s="690">
        <f t="shared" si="279"/>
        <v>0</v>
      </c>
      <c r="AH304" s="690">
        <f t="shared" si="280"/>
        <v>0</v>
      </c>
      <c r="AI304" s="716">
        <v>0</v>
      </c>
      <c r="AJ304" s="713">
        <v>0</v>
      </c>
      <c r="AK304" s="713">
        <v>0</v>
      </c>
      <c r="AL304" s="713">
        <v>0</v>
      </c>
      <c r="AM304" s="713">
        <v>0</v>
      </c>
      <c r="AN304" s="713">
        <v>0</v>
      </c>
      <c r="AO304" s="713">
        <v>0</v>
      </c>
      <c r="AP304" s="713">
        <v>0</v>
      </c>
      <c r="AQ304" s="713">
        <f t="shared" si="281"/>
        <v>0</v>
      </c>
      <c r="AR304" s="713">
        <f t="shared" si="282"/>
        <v>0</v>
      </c>
      <c r="AS304" s="756">
        <f t="shared" si="283"/>
        <v>0</v>
      </c>
      <c r="AT304" s="471">
        <f t="shared" si="310"/>
        <v>21990</v>
      </c>
      <c r="AU304" s="461">
        <f t="shared" si="311"/>
        <v>15712</v>
      </c>
      <c r="AV304" s="461">
        <f t="shared" si="312"/>
        <v>0</v>
      </c>
      <c r="AW304" s="461">
        <f t="shared" si="313"/>
        <v>5311</v>
      </c>
      <c r="AX304" s="461">
        <f t="shared" si="313"/>
        <v>157</v>
      </c>
      <c r="AY304" s="461">
        <f t="shared" si="314"/>
        <v>810</v>
      </c>
      <c r="AZ304" s="462">
        <f t="shared" si="315"/>
        <v>0.06</v>
      </c>
      <c r="BA304" s="462">
        <f t="shared" si="316"/>
        <v>0</v>
      </c>
      <c r="BB304" s="464">
        <f t="shared" si="316"/>
        <v>0.06</v>
      </c>
    </row>
    <row r="305" spans="1:54" ht="14.1" customHeight="1" x14ac:dyDescent="0.2">
      <c r="A305" s="73">
        <v>61</v>
      </c>
      <c r="B305" s="70">
        <v>2444</v>
      </c>
      <c r="C305" s="71">
        <v>600079848</v>
      </c>
      <c r="D305" s="70">
        <v>72742836</v>
      </c>
      <c r="E305" s="72" t="s">
        <v>677</v>
      </c>
      <c r="F305" s="73"/>
      <c r="G305" s="72"/>
      <c r="H305" s="74"/>
      <c r="I305" s="647">
        <v>11283054</v>
      </c>
      <c r="J305" s="75">
        <v>8251458</v>
      </c>
      <c r="K305" s="75">
        <v>33000</v>
      </c>
      <c r="L305" s="75">
        <v>2800148</v>
      </c>
      <c r="M305" s="75">
        <v>82514</v>
      </c>
      <c r="N305" s="75">
        <v>115934</v>
      </c>
      <c r="O305" s="76">
        <v>17.940000000000001</v>
      </c>
      <c r="P305" s="76">
        <v>12.080000000000002</v>
      </c>
      <c r="Q305" s="77">
        <v>5.86</v>
      </c>
      <c r="R305" s="664">
        <f t="shared" ref="R305:BB305" si="317">SUM(R299:R304)</f>
        <v>13000</v>
      </c>
      <c r="S305" s="664">
        <f t="shared" si="317"/>
        <v>291916</v>
      </c>
      <c r="T305" s="664">
        <f t="shared" si="317"/>
        <v>0</v>
      </c>
      <c r="U305" s="664">
        <f t="shared" si="317"/>
        <v>0</v>
      </c>
      <c r="V305" s="664">
        <f t="shared" si="317"/>
        <v>0</v>
      </c>
      <c r="W305" s="664">
        <f t="shared" si="317"/>
        <v>304916</v>
      </c>
      <c r="X305" s="664">
        <f t="shared" si="317"/>
        <v>-13000</v>
      </c>
      <c r="Y305" s="664">
        <f t="shared" si="317"/>
        <v>0</v>
      </c>
      <c r="Z305" s="664">
        <f t="shared" si="317"/>
        <v>0</v>
      </c>
      <c r="AA305" s="664">
        <f t="shared" si="317"/>
        <v>-13000</v>
      </c>
      <c r="AB305" s="664">
        <f t="shared" si="317"/>
        <v>291916</v>
      </c>
      <c r="AC305" s="664">
        <f t="shared" si="317"/>
        <v>98668</v>
      </c>
      <c r="AD305" s="664">
        <f t="shared" si="317"/>
        <v>3049</v>
      </c>
      <c r="AE305" s="664">
        <f t="shared" si="317"/>
        <v>1250</v>
      </c>
      <c r="AF305" s="664">
        <f t="shared" si="317"/>
        <v>0</v>
      </c>
      <c r="AG305" s="664">
        <f t="shared" si="317"/>
        <v>1250</v>
      </c>
      <c r="AH305" s="664">
        <f t="shared" si="317"/>
        <v>394883</v>
      </c>
      <c r="AI305" s="732">
        <f t="shared" si="317"/>
        <v>0.02</v>
      </c>
      <c r="AJ305" s="732">
        <f t="shared" si="317"/>
        <v>0</v>
      </c>
      <c r="AK305" s="732">
        <f t="shared" si="317"/>
        <v>0.84</v>
      </c>
      <c r="AL305" s="732">
        <f t="shared" si="317"/>
        <v>0</v>
      </c>
      <c r="AM305" s="732">
        <f t="shared" si="317"/>
        <v>0</v>
      </c>
      <c r="AN305" s="732">
        <f t="shared" si="317"/>
        <v>0</v>
      </c>
      <c r="AO305" s="732">
        <f t="shared" si="317"/>
        <v>0</v>
      </c>
      <c r="AP305" s="732">
        <f t="shared" si="317"/>
        <v>0</v>
      </c>
      <c r="AQ305" s="732">
        <f t="shared" si="317"/>
        <v>0.86</v>
      </c>
      <c r="AR305" s="732">
        <f t="shared" si="317"/>
        <v>0</v>
      </c>
      <c r="AS305" s="759">
        <f t="shared" si="317"/>
        <v>0.86</v>
      </c>
      <c r="AT305" s="647">
        <f t="shared" si="317"/>
        <v>11677937</v>
      </c>
      <c r="AU305" s="75">
        <f t="shared" si="317"/>
        <v>8556374</v>
      </c>
      <c r="AV305" s="75">
        <f t="shared" si="317"/>
        <v>20000</v>
      </c>
      <c r="AW305" s="75">
        <f t="shared" si="317"/>
        <v>2898816</v>
      </c>
      <c r="AX305" s="75">
        <f t="shared" si="317"/>
        <v>85563</v>
      </c>
      <c r="AY305" s="75">
        <f t="shared" si="317"/>
        <v>117184</v>
      </c>
      <c r="AZ305" s="76">
        <f t="shared" si="317"/>
        <v>18.8</v>
      </c>
      <c r="BA305" s="76">
        <f t="shared" si="317"/>
        <v>12.940000000000001</v>
      </c>
      <c r="BB305" s="77">
        <f t="shared" si="317"/>
        <v>5.86</v>
      </c>
    </row>
    <row r="306" spans="1:54" ht="14.1" customHeight="1" x14ac:dyDescent="0.2">
      <c r="A306" s="67">
        <v>62</v>
      </c>
      <c r="B306" s="64">
        <v>2457</v>
      </c>
      <c r="C306" s="65">
        <v>650021479</v>
      </c>
      <c r="D306" s="64">
        <v>72742577</v>
      </c>
      <c r="E306" s="66" t="s">
        <v>678</v>
      </c>
      <c r="F306" s="67">
        <v>3111</v>
      </c>
      <c r="G306" s="66" t="s">
        <v>306</v>
      </c>
      <c r="H306" s="68" t="s">
        <v>276</v>
      </c>
      <c r="I306" s="463">
        <v>1444309</v>
      </c>
      <c r="J306" s="16">
        <v>1065808</v>
      </c>
      <c r="K306" s="16">
        <v>0</v>
      </c>
      <c r="L306" s="458">
        <v>360243</v>
      </c>
      <c r="M306" s="458">
        <v>10658</v>
      </c>
      <c r="N306" s="16">
        <v>7600</v>
      </c>
      <c r="O306" s="13">
        <v>2.2955000000000001</v>
      </c>
      <c r="P306" s="13">
        <v>1.9355</v>
      </c>
      <c r="Q306" s="17">
        <v>0.36</v>
      </c>
      <c r="R306" s="731">
        <f t="shared" si="273"/>
        <v>0</v>
      </c>
      <c r="S306" s="690">
        <v>0</v>
      </c>
      <c r="T306" s="690">
        <v>0</v>
      </c>
      <c r="U306" s="690">
        <v>0</v>
      </c>
      <c r="V306" s="690">
        <v>0</v>
      </c>
      <c r="W306" s="690">
        <f t="shared" si="274"/>
        <v>0</v>
      </c>
      <c r="X306" s="690">
        <v>0</v>
      </c>
      <c r="Y306" s="690">
        <v>0</v>
      </c>
      <c r="Z306" s="690">
        <v>0</v>
      </c>
      <c r="AA306" s="690">
        <f t="shared" si="275"/>
        <v>0</v>
      </c>
      <c r="AB306" s="690">
        <f t="shared" si="276"/>
        <v>0</v>
      </c>
      <c r="AC306" s="714">
        <f t="shared" si="277"/>
        <v>0</v>
      </c>
      <c r="AD306" s="714">
        <f t="shared" si="278"/>
        <v>0</v>
      </c>
      <c r="AE306" s="690">
        <v>0</v>
      </c>
      <c r="AF306" s="690">
        <v>0</v>
      </c>
      <c r="AG306" s="690">
        <f t="shared" si="279"/>
        <v>0</v>
      </c>
      <c r="AH306" s="690">
        <f t="shared" si="280"/>
        <v>0</v>
      </c>
      <c r="AI306" s="716">
        <v>0</v>
      </c>
      <c r="AJ306" s="713">
        <v>0</v>
      </c>
      <c r="AK306" s="713">
        <v>0</v>
      </c>
      <c r="AL306" s="713">
        <v>0</v>
      </c>
      <c r="AM306" s="713">
        <v>0</v>
      </c>
      <c r="AN306" s="713">
        <v>0</v>
      </c>
      <c r="AO306" s="713">
        <v>0</v>
      </c>
      <c r="AP306" s="713">
        <v>0</v>
      </c>
      <c r="AQ306" s="713">
        <f t="shared" si="281"/>
        <v>0</v>
      </c>
      <c r="AR306" s="713">
        <f t="shared" si="282"/>
        <v>0</v>
      </c>
      <c r="AS306" s="756">
        <f t="shared" si="283"/>
        <v>0</v>
      </c>
      <c r="AT306" s="471">
        <f t="shared" ref="AT306:AT311" si="318">I306+AH306</f>
        <v>1444309</v>
      </c>
      <c r="AU306" s="461">
        <f t="shared" ref="AU306:AU311" si="319">J306+W306</f>
        <v>1065808</v>
      </c>
      <c r="AV306" s="461">
        <f t="shared" ref="AV306:AV311" si="320">K306+AA306</f>
        <v>0</v>
      </c>
      <c r="AW306" s="461">
        <f t="shared" ref="AW306:AX311" si="321">L306+AC306</f>
        <v>360243</v>
      </c>
      <c r="AX306" s="461">
        <f t="shared" si="321"/>
        <v>10658</v>
      </c>
      <c r="AY306" s="461">
        <f t="shared" ref="AY306:AY311" si="322">N306+AG306</f>
        <v>7600</v>
      </c>
      <c r="AZ306" s="462">
        <f t="shared" ref="AZ306:AZ311" si="323">O306+AS306</f>
        <v>2.2955000000000001</v>
      </c>
      <c r="BA306" s="462">
        <f t="shared" ref="BA306:BB311" si="324">P306+AQ306</f>
        <v>1.9355</v>
      </c>
      <c r="BB306" s="464">
        <f t="shared" si="324"/>
        <v>0.36</v>
      </c>
    </row>
    <row r="307" spans="1:54" ht="14.1" customHeight="1" x14ac:dyDescent="0.2">
      <c r="A307" s="67">
        <v>62</v>
      </c>
      <c r="B307" s="64">
        <v>2457</v>
      </c>
      <c r="C307" s="65">
        <v>650021479</v>
      </c>
      <c r="D307" s="64">
        <v>72742577</v>
      </c>
      <c r="E307" s="66" t="s">
        <v>678</v>
      </c>
      <c r="F307" s="67">
        <v>3117</v>
      </c>
      <c r="G307" s="82" t="s">
        <v>309</v>
      </c>
      <c r="H307" s="68" t="s">
        <v>276</v>
      </c>
      <c r="I307" s="463">
        <v>1518744</v>
      </c>
      <c r="J307" s="16">
        <v>1112439</v>
      </c>
      <c r="K307" s="16">
        <v>0</v>
      </c>
      <c r="L307" s="458">
        <v>376005</v>
      </c>
      <c r="M307" s="458">
        <v>11125</v>
      </c>
      <c r="N307" s="16">
        <v>19175</v>
      </c>
      <c r="O307" s="13">
        <v>2.04</v>
      </c>
      <c r="P307" s="13">
        <v>1.54</v>
      </c>
      <c r="Q307" s="17">
        <v>0.5</v>
      </c>
      <c r="R307" s="731">
        <f t="shared" si="273"/>
        <v>0</v>
      </c>
      <c r="S307" s="690">
        <v>0</v>
      </c>
      <c r="T307" s="690">
        <v>0</v>
      </c>
      <c r="U307" s="690">
        <v>0</v>
      </c>
      <c r="V307" s="690">
        <v>0</v>
      </c>
      <c r="W307" s="690">
        <f t="shared" si="274"/>
        <v>0</v>
      </c>
      <c r="X307" s="690">
        <v>0</v>
      </c>
      <c r="Y307" s="690">
        <v>0</v>
      </c>
      <c r="Z307" s="690">
        <v>30276</v>
      </c>
      <c r="AA307" s="690">
        <f t="shared" si="275"/>
        <v>30276</v>
      </c>
      <c r="AB307" s="690">
        <f t="shared" si="276"/>
        <v>30276</v>
      </c>
      <c r="AC307" s="714">
        <f t="shared" si="277"/>
        <v>0</v>
      </c>
      <c r="AD307" s="714">
        <f t="shared" si="278"/>
        <v>0</v>
      </c>
      <c r="AE307" s="690">
        <v>0</v>
      </c>
      <c r="AF307" s="690">
        <v>0</v>
      </c>
      <c r="AG307" s="690">
        <f t="shared" si="279"/>
        <v>0</v>
      </c>
      <c r="AH307" s="690">
        <f t="shared" si="280"/>
        <v>30276</v>
      </c>
      <c r="AI307" s="716">
        <v>0</v>
      </c>
      <c r="AJ307" s="713">
        <v>0</v>
      </c>
      <c r="AK307" s="713">
        <v>0</v>
      </c>
      <c r="AL307" s="713">
        <v>0</v>
      </c>
      <c r="AM307" s="713">
        <v>0</v>
      </c>
      <c r="AN307" s="713">
        <v>0</v>
      </c>
      <c r="AO307" s="713">
        <v>0</v>
      </c>
      <c r="AP307" s="713">
        <v>0</v>
      </c>
      <c r="AQ307" s="713">
        <f t="shared" si="281"/>
        <v>0</v>
      </c>
      <c r="AR307" s="713">
        <f t="shared" si="282"/>
        <v>0</v>
      </c>
      <c r="AS307" s="756">
        <f t="shared" si="283"/>
        <v>0</v>
      </c>
      <c r="AT307" s="471">
        <f t="shared" si="318"/>
        <v>1549020</v>
      </c>
      <c r="AU307" s="461">
        <f t="shared" si="319"/>
        <v>1112439</v>
      </c>
      <c r="AV307" s="461">
        <f t="shared" si="320"/>
        <v>30276</v>
      </c>
      <c r="AW307" s="461">
        <f t="shared" si="321"/>
        <v>376005</v>
      </c>
      <c r="AX307" s="461">
        <f t="shared" si="321"/>
        <v>11125</v>
      </c>
      <c r="AY307" s="461">
        <f t="shared" si="322"/>
        <v>19175</v>
      </c>
      <c r="AZ307" s="462">
        <f t="shared" si="323"/>
        <v>2.04</v>
      </c>
      <c r="BA307" s="462">
        <f t="shared" si="324"/>
        <v>1.54</v>
      </c>
      <c r="BB307" s="464">
        <f t="shared" si="324"/>
        <v>0.5</v>
      </c>
    </row>
    <row r="308" spans="1:54" ht="14.1" customHeight="1" x14ac:dyDescent="0.2">
      <c r="A308" s="67">
        <v>62</v>
      </c>
      <c r="B308" s="64">
        <v>2457</v>
      </c>
      <c r="C308" s="65">
        <v>650021479</v>
      </c>
      <c r="D308" s="64">
        <v>72742577</v>
      </c>
      <c r="E308" s="66" t="s">
        <v>678</v>
      </c>
      <c r="F308" s="67">
        <v>3117</v>
      </c>
      <c r="G308" s="78" t="s">
        <v>307</v>
      </c>
      <c r="H308" s="68" t="s">
        <v>277</v>
      </c>
      <c r="I308" s="463">
        <v>0</v>
      </c>
      <c r="J308" s="458">
        <v>0</v>
      </c>
      <c r="K308" s="458">
        <v>0</v>
      </c>
      <c r="L308" s="458">
        <v>0</v>
      </c>
      <c r="M308" s="458">
        <v>0</v>
      </c>
      <c r="N308" s="458">
        <v>0</v>
      </c>
      <c r="O308" s="459">
        <v>0</v>
      </c>
      <c r="P308" s="460">
        <v>0</v>
      </c>
      <c r="Q308" s="624">
        <v>0</v>
      </c>
      <c r="R308" s="731">
        <f t="shared" si="273"/>
        <v>0</v>
      </c>
      <c r="S308" s="690">
        <v>0</v>
      </c>
      <c r="T308" s="690">
        <v>0</v>
      </c>
      <c r="U308" s="690">
        <v>0</v>
      </c>
      <c r="V308" s="690">
        <v>0</v>
      </c>
      <c r="W308" s="690">
        <f t="shared" si="274"/>
        <v>0</v>
      </c>
      <c r="X308" s="690">
        <v>0</v>
      </c>
      <c r="Y308" s="690">
        <v>0</v>
      </c>
      <c r="Z308" s="690">
        <v>0</v>
      </c>
      <c r="AA308" s="690">
        <f t="shared" si="275"/>
        <v>0</v>
      </c>
      <c r="AB308" s="690">
        <f t="shared" si="276"/>
        <v>0</v>
      </c>
      <c r="AC308" s="714">
        <f t="shared" si="277"/>
        <v>0</v>
      </c>
      <c r="AD308" s="714">
        <f t="shared" si="278"/>
        <v>0</v>
      </c>
      <c r="AE308" s="690">
        <v>0</v>
      </c>
      <c r="AF308" s="690">
        <v>0</v>
      </c>
      <c r="AG308" s="690">
        <f t="shared" si="279"/>
        <v>0</v>
      </c>
      <c r="AH308" s="690">
        <f t="shared" si="280"/>
        <v>0</v>
      </c>
      <c r="AI308" s="716">
        <v>0</v>
      </c>
      <c r="AJ308" s="713">
        <v>0</v>
      </c>
      <c r="AK308" s="713">
        <v>0</v>
      </c>
      <c r="AL308" s="713">
        <v>0</v>
      </c>
      <c r="AM308" s="713">
        <v>0</v>
      </c>
      <c r="AN308" s="713">
        <v>0</v>
      </c>
      <c r="AO308" s="713">
        <v>0</v>
      </c>
      <c r="AP308" s="713">
        <v>0</v>
      </c>
      <c r="AQ308" s="713">
        <f t="shared" si="281"/>
        <v>0</v>
      </c>
      <c r="AR308" s="713">
        <f t="shared" si="282"/>
        <v>0</v>
      </c>
      <c r="AS308" s="756">
        <f t="shared" si="283"/>
        <v>0</v>
      </c>
      <c r="AT308" s="471">
        <f t="shared" si="318"/>
        <v>0</v>
      </c>
      <c r="AU308" s="461">
        <f t="shared" si="319"/>
        <v>0</v>
      </c>
      <c r="AV308" s="461">
        <f t="shared" si="320"/>
        <v>0</v>
      </c>
      <c r="AW308" s="461">
        <f t="shared" si="321"/>
        <v>0</v>
      </c>
      <c r="AX308" s="461">
        <f t="shared" si="321"/>
        <v>0</v>
      </c>
      <c r="AY308" s="461">
        <f t="shared" si="322"/>
        <v>0</v>
      </c>
      <c r="AZ308" s="462">
        <f t="shared" si="323"/>
        <v>0</v>
      </c>
      <c r="BA308" s="462">
        <f t="shared" si="324"/>
        <v>0</v>
      </c>
      <c r="BB308" s="464">
        <f t="shared" si="324"/>
        <v>0</v>
      </c>
    </row>
    <row r="309" spans="1:54" ht="14.1" customHeight="1" x14ac:dyDescent="0.2">
      <c r="A309" s="67">
        <v>62</v>
      </c>
      <c r="B309" s="64">
        <v>2457</v>
      </c>
      <c r="C309" s="65">
        <v>650021479</v>
      </c>
      <c r="D309" s="64">
        <v>72742577</v>
      </c>
      <c r="E309" s="66" t="s">
        <v>678</v>
      </c>
      <c r="F309" s="67">
        <v>3141</v>
      </c>
      <c r="G309" s="66" t="s">
        <v>310</v>
      </c>
      <c r="H309" s="68" t="s">
        <v>277</v>
      </c>
      <c r="I309" s="463">
        <v>454184</v>
      </c>
      <c r="J309" s="668">
        <v>216626</v>
      </c>
      <c r="K309" s="668">
        <v>120000</v>
      </c>
      <c r="L309" s="458">
        <v>113780</v>
      </c>
      <c r="M309" s="458">
        <v>2166</v>
      </c>
      <c r="N309" s="668">
        <v>1612</v>
      </c>
      <c r="O309" s="459">
        <v>0.69000000000000006</v>
      </c>
      <c r="P309" s="460">
        <v>0</v>
      </c>
      <c r="Q309" s="624">
        <v>0.69000000000000006</v>
      </c>
      <c r="R309" s="731">
        <f t="shared" si="273"/>
        <v>37986</v>
      </c>
      <c r="S309" s="690">
        <v>0</v>
      </c>
      <c r="T309" s="690">
        <v>0</v>
      </c>
      <c r="U309" s="690">
        <v>0</v>
      </c>
      <c r="V309" s="690">
        <v>0</v>
      </c>
      <c r="W309" s="690">
        <f t="shared" si="274"/>
        <v>37986</v>
      </c>
      <c r="X309" s="690">
        <v>-37986</v>
      </c>
      <c r="Y309" s="690">
        <v>0</v>
      </c>
      <c r="Z309" s="690">
        <v>0</v>
      </c>
      <c r="AA309" s="690">
        <f t="shared" si="275"/>
        <v>-37986</v>
      </c>
      <c r="AB309" s="690">
        <f t="shared" si="276"/>
        <v>0</v>
      </c>
      <c r="AC309" s="714">
        <f t="shared" si="277"/>
        <v>0</v>
      </c>
      <c r="AD309" s="714">
        <f t="shared" si="278"/>
        <v>380</v>
      </c>
      <c r="AE309" s="690">
        <v>0</v>
      </c>
      <c r="AF309" s="690">
        <v>0</v>
      </c>
      <c r="AG309" s="690">
        <f t="shared" si="279"/>
        <v>0</v>
      </c>
      <c r="AH309" s="690">
        <f t="shared" si="280"/>
        <v>380</v>
      </c>
      <c r="AI309" s="716">
        <v>0</v>
      </c>
      <c r="AJ309" s="713">
        <v>0.12</v>
      </c>
      <c r="AK309" s="713">
        <v>0</v>
      </c>
      <c r="AL309" s="713">
        <v>0</v>
      </c>
      <c r="AM309" s="713">
        <v>0</v>
      </c>
      <c r="AN309" s="713">
        <v>0</v>
      </c>
      <c r="AO309" s="713">
        <v>0</v>
      </c>
      <c r="AP309" s="713">
        <v>0</v>
      </c>
      <c r="AQ309" s="713">
        <f t="shared" si="281"/>
        <v>0</v>
      </c>
      <c r="AR309" s="713">
        <f t="shared" si="282"/>
        <v>0.12</v>
      </c>
      <c r="AS309" s="756">
        <f t="shared" si="283"/>
        <v>0.12</v>
      </c>
      <c r="AT309" s="471">
        <f t="shared" si="318"/>
        <v>454564</v>
      </c>
      <c r="AU309" s="461">
        <f t="shared" si="319"/>
        <v>254612</v>
      </c>
      <c r="AV309" s="461">
        <f t="shared" si="320"/>
        <v>82014</v>
      </c>
      <c r="AW309" s="461">
        <f t="shared" si="321"/>
        <v>113780</v>
      </c>
      <c r="AX309" s="461">
        <f t="shared" si="321"/>
        <v>2546</v>
      </c>
      <c r="AY309" s="461">
        <f t="shared" si="322"/>
        <v>1612</v>
      </c>
      <c r="AZ309" s="462">
        <f t="shared" si="323"/>
        <v>0.81</v>
      </c>
      <c r="BA309" s="462">
        <f t="shared" si="324"/>
        <v>0</v>
      </c>
      <c r="BB309" s="464">
        <f t="shared" si="324"/>
        <v>0.81</v>
      </c>
    </row>
    <row r="310" spans="1:54" ht="14.1" customHeight="1" x14ac:dyDescent="0.2">
      <c r="A310" s="67">
        <v>62</v>
      </c>
      <c r="B310" s="64">
        <v>2457</v>
      </c>
      <c r="C310" s="65">
        <v>650021479</v>
      </c>
      <c r="D310" s="64">
        <v>72742577</v>
      </c>
      <c r="E310" s="66" t="s">
        <v>678</v>
      </c>
      <c r="F310" s="67">
        <v>3143</v>
      </c>
      <c r="G310" s="78" t="s">
        <v>614</v>
      </c>
      <c r="H310" s="68" t="s">
        <v>276</v>
      </c>
      <c r="I310" s="463">
        <v>62990</v>
      </c>
      <c r="J310" s="16">
        <v>46729</v>
      </c>
      <c r="K310" s="16">
        <v>0</v>
      </c>
      <c r="L310" s="458">
        <v>15794</v>
      </c>
      <c r="M310" s="458">
        <v>467</v>
      </c>
      <c r="N310" s="16">
        <v>0</v>
      </c>
      <c r="O310" s="459">
        <v>0.1</v>
      </c>
      <c r="P310" s="13">
        <v>0.1</v>
      </c>
      <c r="Q310" s="17">
        <v>0</v>
      </c>
      <c r="R310" s="731">
        <f t="shared" si="273"/>
        <v>0</v>
      </c>
      <c r="S310" s="690">
        <v>0</v>
      </c>
      <c r="T310" s="690">
        <v>0</v>
      </c>
      <c r="U310" s="690">
        <v>0</v>
      </c>
      <c r="V310" s="690">
        <v>0</v>
      </c>
      <c r="W310" s="690">
        <f t="shared" si="274"/>
        <v>0</v>
      </c>
      <c r="X310" s="690">
        <v>0</v>
      </c>
      <c r="Y310" s="690">
        <v>0</v>
      </c>
      <c r="Z310" s="690">
        <v>0</v>
      </c>
      <c r="AA310" s="690">
        <f t="shared" si="275"/>
        <v>0</v>
      </c>
      <c r="AB310" s="690">
        <f t="shared" si="276"/>
        <v>0</v>
      </c>
      <c r="AC310" s="714">
        <f t="shared" si="277"/>
        <v>0</v>
      </c>
      <c r="AD310" s="714">
        <f t="shared" si="278"/>
        <v>0</v>
      </c>
      <c r="AE310" s="690">
        <v>0</v>
      </c>
      <c r="AF310" s="690">
        <v>0</v>
      </c>
      <c r="AG310" s="690">
        <f t="shared" si="279"/>
        <v>0</v>
      </c>
      <c r="AH310" s="690">
        <f t="shared" si="280"/>
        <v>0</v>
      </c>
      <c r="AI310" s="716">
        <v>0</v>
      </c>
      <c r="AJ310" s="713">
        <v>0</v>
      </c>
      <c r="AK310" s="713">
        <v>0</v>
      </c>
      <c r="AL310" s="713">
        <v>0</v>
      </c>
      <c r="AM310" s="713">
        <v>0</v>
      </c>
      <c r="AN310" s="713">
        <v>0</v>
      </c>
      <c r="AO310" s="713">
        <v>0</v>
      </c>
      <c r="AP310" s="713">
        <v>0</v>
      </c>
      <c r="AQ310" s="713">
        <f t="shared" si="281"/>
        <v>0</v>
      </c>
      <c r="AR310" s="713">
        <f t="shared" si="282"/>
        <v>0</v>
      </c>
      <c r="AS310" s="756">
        <f t="shared" si="283"/>
        <v>0</v>
      </c>
      <c r="AT310" s="471">
        <f t="shared" si="318"/>
        <v>62990</v>
      </c>
      <c r="AU310" s="461">
        <f t="shared" si="319"/>
        <v>46729</v>
      </c>
      <c r="AV310" s="461">
        <f t="shared" si="320"/>
        <v>0</v>
      </c>
      <c r="AW310" s="461">
        <f t="shared" si="321"/>
        <v>15794</v>
      </c>
      <c r="AX310" s="461">
        <f t="shared" si="321"/>
        <v>467</v>
      </c>
      <c r="AY310" s="461">
        <f t="shared" si="322"/>
        <v>0</v>
      </c>
      <c r="AZ310" s="462">
        <f t="shared" si="323"/>
        <v>0.1</v>
      </c>
      <c r="BA310" s="462">
        <f t="shared" si="324"/>
        <v>0.1</v>
      </c>
      <c r="BB310" s="464">
        <f t="shared" si="324"/>
        <v>0</v>
      </c>
    </row>
    <row r="311" spans="1:54" ht="14.1" customHeight="1" x14ac:dyDescent="0.2">
      <c r="A311" s="67">
        <v>62</v>
      </c>
      <c r="B311" s="64">
        <v>2457</v>
      </c>
      <c r="C311" s="65">
        <v>650021479</v>
      </c>
      <c r="D311" s="64">
        <v>72742577</v>
      </c>
      <c r="E311" s="66" t="s">
        <v>678</v>
      </c>
      <c r="F311" s="67">
        <v>3143</v>
      </c>
      <c r="G311" s="78" t="s">
        <v>615</v>
      </c>
      <c r="H311" s="68" t="s">
        <v>277</v>
      </c>
      <c r="I311" s="463">
        <v>9529</v>
      </c>
      <c r="J311" s="646">
        <v>6809</v>
      </c>
      <c r="K311" s="646">
        <v>0</v>
      </c>
      <c r="L311" s="458">
        <v>2301</v>
      </c>
      <c r="M311" s="458">
        <v>68</v>
      </c>
      <c r="N311" s="646">
        <v>351</v>
      </c>
      <c r="O311" s="459">
        <v>0.03</v>
      </c>
      <c r="P311" s="460">
        <v>0</v>
      </c>
      <c r="Q311" s="662">
        <v>0.03</v>
      </c>
      <c r="R311" s="731">
        <f t="shared" si="273"/>
        <v>0</v>
      </c>
      <c r="S311" s="690">
        <v>0</v>
      </c>
      <c r="T311" s="690">
        <v>0</v>
      </c>
      <c r="U311" s="690">
        <v>0</v>
      </c>
      <c r="V311" s="690">
        <v>0</v>
      </c>
      <c r="W311" s="690">
        <f t="shared" si="274"/>
        <v>0</v>
      </c>
      <c r="X311" s="690">
        <v>0</v>
      </c>
      <c r="Y311" s="690">
        <v>0</v>
      </c>
      <c r="Z311" s="690">
        <v>0</v>
      </c>
      <c r="AA311" s="690">
        <f t="shared" si="275"/>
        <v>0</v>
      </c>
      <c r="AB311" s="690">
        <f t="shared" si="276"/>
        <v>0</v>
      </c>
      <c r="AC311" s="714">
        <f t="shared" si="277"/>
        <v>0</v>
      </c>
      <c r="AD311" s="714">
        <f t="shared" si="278"/>
        <v>0</v>
      </c>
      <c r="AE311" s="690">
        <v>0</v>
      </c>
      <c r="AF311" s="690">
        <v>0</v>
      </c>
      <c r="AG311" s="690">
        <f t="shared" si="279"/>
        <v>0</v>
      </c>
      <c r="AH311" s="690">
        <f t="shared" si="280"/>
        <v>0</v>
      </c>
      <c r="AI311" s="716">
        <v>0</v>
      </c>
      <c r="AJ311" s="713">
        <v>0</v>
      </c>
      <c r="AK311" s="713">
        <v>0</v>
      </c>
      <c r="AL311" s="713">
        <v>0</v>
      </c>
      <c r="AM311" s="713">
        <v>0</v>
      </c>
      <c r="AN311" s="713">
        <v>0</v>
      </c>
      <c r="AO311" s="713">
        <v>0</v>
      </c>
      <c r="AP311" s="713">
        <v>0</v>
      </c>
      <c r="AQ311" s="713">
        <f t="shared" si="281"/>
        <v>0</v>
      </c>
      <c r="AR311" s="713">
        <f t="shared" si="282"/>
        <v>0</v>
      </c>
      <c r="AS311" s="756">
        <f t="shared" si="283"/>
        <v>0</v>
      </c>
      <c r="AT311" s="471">
        <f t="shared" si="318"/>
        <v>9529</v>
      </c>
      <c r="AU311" s="461">
        <f t="shared" si="319"/>
        <v>6809</v>
      </c>
      <c r="AV311" s="461">
        <f t="shared" si="320"/>
        <v>0</v>
      </c>
      <c r="AW311" s="461">
        <f t="shared" si="321"/>
        <v>2301</v>
      </c>
      <c r="AX311" s="461">
        <f t="shared" si="321"/>
        <v>68</v>
      </c>
      <c r="AY311" s="461">
        <f t="shared" si="322"/>
        <v>351</v>
      </c>
      <c r="AZ311" s="462">
        <f t="shared" si="323"/>
        <v>0.03</v>
      </c>
      <c r="BA311" s="462">
        <f t="shared" si="324"/>
        <v>0</v>
      </c>
      <c r="BB311" s="464">
        <f t="shared" si="324"/>
        <v>0.03</v>
      </c>
    </row>
    <row r="312" spans="1:54" ht="14.1" customHeight="1" x14ac:dyDescent="0.2">
      <c r="A312" s="73">
        <v>62</v>
      </c>
      <c r="B312" s="70">
        <v>2457</v>
      </c>
      <c r="C312" s="71">
        <v>650021479</v>
      </c>
      <c r="D312" s="70">
        <v>72742577</v>
      </c>
      <c r="E312" s="72" t="s">
        <v>679</v>
      </c>
      <c r="F312" s="73"/>
      <c r="G312" s="72"/>
      <c r="H312" s="74"/>
      <c r="I312" s="647">
        <v>3489756</v>
      </c>
      <c r="J312" s="75">
        <v>2448411</v>
      </c>
      <c r="K312" s="75">
        <v>120000</v>
      </c>
      <c r="L312" s="75">
        <v>868123</v>
      </c>
      <c r="M312" s="75">
        <v>24484</v>
      </c>
      <c r="N312" s="75">
        <v>28738</v>
      </c>
      <c r="O312" s="76">
        <v>5.1555</v>
      </c>
      <c r="P312" s="76">
        <v>3.5755000000000003</v>
      </c>
      <c r="Q312" s="77">
        <v>1.58</v>
      </c>
      <c r="R312" s="664">
        <f t="shared" ref="R312:BB312" si="325">SUM(R306:R311)</f>
        <v>37986</v>
      </c>
      <c r="S312" s="664">
        <f t="shared" si="325"/>
        <v>0</v>
      </c>
      <c r="T312" s="664">
        <f t="shared" si="325"/>
        <v>0</v>
      </c>
      <c r="U312" s="664">
        <f t="shared" si="325"/>
        <v>0</v>
      </c>
      <c r="V312" s="664">
        <f t="shared" si="325"/>
        <v>0</v>
      </c>
      <c r="W312" s="664">
        <f t="shared" si="325"/>
        <v>37986</v>
      </c>
      <c r="X312" s="664">
        <f t="shared" si="325"/>
        <v>-37986</v>
      </c>
      <c r="Y312" s="664">
        <f t="shared" si="325"/>
        <v>0</v>
      </c>
      <c r="Z312" s="664">
        <f t="shared" si="325"/>
        <v>30276</v>
      </c>
      <c r="AA312" s="664">
        <f t="shared" si="325"/>
        <v>-7710</v>
      </c>
      <c r="AB312" s="664">
        <f t="shared" si="325"/>
        <v>30276</v>
      </c>
      <c r="AC312" s="664">
        <f t="shared" si="325"/>
        <v>0</v>
      </c>
      <c r="AD312" s="664">
        <f t="shared" si="325"/>
        <v>380</v>
      </c>
      <c r="AE312" s="664">
        <f t="shared" si="325"/>
        <v>0</v>
      </c>
      <c r="AF312" s="664">
        <f t="shared" si="325"/>
        <v>0</v>
      </c>
      <c r="AG312" s="664">
        <f t="shared" si="325"/>
        <v>0</v>
      </c>
      <c r="AH312" s="664">
        <f t="shared" si="325"/>
        <v>30656</v>
      </c>
      <c r="AI312" s="732">
        <f t="shared" si="325"/>
        <v>0</v>
      </c>
      <c r="AJ312" s="732">
        <f t="shared" si="325"/>
        <v>0.12</v>
      </c>
      <c r="AK312" s="732">
        <f t="shared" si="325"/>
        <v>0</v>
      </c>
      <c r="AL312" s="732">
        <f t="shared" si="325"/>
        <v>0</v>
      </c>
      <c r="AM312" s="732">
        <f t="shared" si="325"/>
        <v>0</v>
      </c>
      <c r="AN312" s="732">
        <f t="shared" si="325"/>
        <v>0</v>
      </c>
      <c r="AO312" s="732">
        <f t="shared" si="325"/>
        <v>0</v>
      </c>
      <c r="AP312" s="732">
        <f t="shared" si="325"/>
        <v>0</v>
      </c>
      <c r="AQ312" s="732">
        <f t="shared" si="325"/>
        <v>0</v>
      </c>
      <c r="AR312" s="732">
        <f t="shared" si="325"/>
        <v>0.12</v>
      </c>
      <c r="AS312" s="759">
        <f t="shared" si="325"/>
        <v>0.12</v>
      </c>
      <c r="AT312" s="647">
        <f t="shared" si="325"/>
        <v>3520412</v>
      </c>
      <c r="AU312" s="75">
        <f t="shared" si="325"/>
        <v>2486397</v>
      </c>
      <c r="AV312" s="75">
        <f t="shared" si="325"/>
        <v>112290</v>
      </c>
      <c r="AW312" s="75">
        <f t="shared" si="325"/>
        <v>868123</v>
      </c>
      <c r="AX312" s="75">
        <f t="shared" si="325"/>
        <v>24864</v>
      </c>
      <c r="AY312" s="75">
        <f t="shared" si="325"/>
        <v>28738</v>
      </c>
      <c r="AZ312" s="76">
        <f t="shared" si="325"/>
        <v>5.2755000000000001</v>
      </c>
      <c r="BA312" s="76">
        <f t="shared" si="325"/>
        <v>3.5755000000000003</v>
      </c>
      <c r="BB312" s="77">
        <f t="shared" si="325"/>
        <v>1.7</v>
      </c>
    </row>
    <row r="313" spans="1:54" ht="14.1" customHeight="1" x14ac:dyDescent="0.2">
      <c r="A313" s="67">
        <v>63</v>
      </c>
      <c r="B313" s="64">
        <v>2403</v>
      </c>
      <c r="C313" s="65">
        <v>600078931</v>
      </c>
      <c r="D313" s="64">
        <v>72744324</v>
      </c>
      <c r="E313" s="66" t="s">
        <v>680</v>
      </c>
      <c r="F313" s="67">
        <v>3111</v>
      </c>
      <c r="G313" s="66" t="s">
        <v>306</v>
      </c>
      <c r="H313" s="68" t="s">
        <v>276</v>
      </c>
      <c r="I313" s="463">
        <v>6908729</v>
      </c>
      <c r="J313" s="16">
        <v>5094829</v>
      </c>
      <c r="K313" s="16">
        <v>0</v>
      </c>
      <c r="L313" s="458">
        <v>1722052</v>
      </c>
      <c r="M313" s="458">
        <v>50948</v>
      </c>
      <c r="N313" s="16">
        <v>40900</v>
      </c>
      <c r="O313" s="13">
        <v>10.4</v>
      </c>
      <c r="P313" s="13">
        <v>8</v>
      </c>
      <c r="Q313" s="17">
        <v>2.4000000000000004</v>
      </c>
      <c r="R313" s="731">
        <f t="shared" si="273"/>
        <v>0</v>
      </c>
      <c r="S313" s="690">
        <v>0</v>
      </c>
      <c r="T313" s="690">
        <v>0</v>
      </c>
      <c r="U313" s="690">
        <v>0</v>
      </c>
      <c r="V313" s="690">
        <v>0</v>
      </c>
      <c r="W313" s="690">
        <f t="shared" si="274"/>
        <v>0</v>
      </c>
      <c r="X313" s="690">
        <v>0</v>
      </c>
      <c r="Y313" s="690">
        <v>0</v>
      </c>
      <c r="Z313" s="690">
        <v>0</v>
      </c>
      <c r="AA313" s="690">
        <f t="shared" si="275"/>
        <v>0</v>
      </c>
      <c r="AB313" s="690">
        <f t="shared" si="276"/>
        <v>0</v>
      </c>
      <c r="AC313" s="714">
        <f t="shared" si="277"/>
        <v>0</v>
      </c>
      <c r="AD313" s="714">
        <f t="shared" si="278"/>
        <v>0</v>
      </c>
      <c r="AE313" s="690">
        <v>0</v>
      </c>
      <c r="AF313" s="690">
        <v>0</v>
      </c>
      <c r="AG313" s="690">
        <f t="shared" si="279"/>
        <v>0</v>
      </c>
      <c r="AH313" s="690">
        <f t="shared" si="280"/>
        <v>0</v>
      </c>
      <c r="AI313" s="716">
        <v>0</v>
      </c>
      <c r="AJ313" s="713">
        <v>0</v>
      </c>
      <c r="AK313" s="713">
        <v>0</v>
      </c>
      <c r="AL313" s="713">
        <v>0</v>
      </c>
      <c r="AM313" s="713">
        <v>0</v>
      </c>
      <c r="AN313" s="713">
        <v>0</v>
      </c>
      <c r="AO313" s="713">
        <v>0</v>
      </c>
      <c r="AP313" s="713">
        <v>0</v>
      </c>
      <c r="AQ313" s="713">
        <f t="shared" si="281"/>
        <v>0</v>
      </c>
      <c r="AR313" s="713">
        <f t="shared" si="282"/>
        <v>0</v>
      </c>
      <c r="AS313" s="756">
        <f t="shared" si="283"/>
        <v>0</v>
      </c>
      <c r="AT313" s="471">
        <f>I313+AH313</f>
        <v>6908729</v>
      </c>
      <c r="AU313" s="461">
        <f>J313+W313</f>
        <v>5094829</v>
      </c>
      <c r="AV313" s="461">
        <f t="shared" ref="AV313:AV315" si="326">K313+AA313</f>
        <v>0</v>
      </c>
      <c r="AW313" s="461">
        <f t="shared" ref="AW313:AX315" si="327">L313+AC313</f>
        <v>1722052</v>
      </c>
      <c r="AX313" s="461">
        <f t="shared" si="327"/>
        <v>50948</v>
      </c>
      <c r="AY313" s="461">
        <f>N313+AG313</f>
        <v>40900</v>
      </c>
      <c r="AZ313" s="462">
        <f>O313+AS313</f>
        <v>10.4</v>
      </c>
      <c r="BA313" s="462">
        <f t="shared" ref="BA313:BB315" si="328">P313+AQ313</f>
        <v>8</v>
      </c>
      <c r="BB313" s="464">
        <f t="shared" si="328"/>
        <v>2.4000000000000004</v>
      </c>
    </row>
    <row r="314" spans="1:54" ht="14.1" customHeight="1" x14ac:dyDescent="0.2">
      <c r="A314" s="67">
        <v>63</v>
      </c>
      <c r="B314" s="64">
        <v>2403</v>
      </c>
      <c r="C314" s="65">
        <v>600078931</v>
      </c>
      <c r="D314" s="64">
        <v>72744324</v>
      </c>
      <c r="E314" s="66" t="s">
        <v>680</v>
      </c>
      <c r="F314" s="67">
        <v>3111</v>
      </c>
      <c r="G314" s="78" t="s">
        <v>307</v>
      </c>
      <c r="H314" s="68" t="s">
        <v>277</v>
      </c>
      <c r="I314" s="463">
        <v>1167526</v>
      </c>
      <c r="J314" s="458">
        <v>866117</v>
      </c>
      <c r="K314" s="458">
        <v>0</v>
      </c>
      <c r="L314" s="458">
        <v>292748</v>
      </c>
      <c r="M314" s="458">
        <v>8661</v>
      </c>
      <c r="N314" s="458">
        <v>0</v>
      </c>
      <c r="O314" s="459">
        <v>2.5</v>
      </c>
      <c r="P314" s="460">
        <v>2.5</v>
      </c>
      <c r="Q314" s="624">
        <v>0</v>
      </c>
      <c r="R314" s="731">
        <f t="shared" si="273"/>
        <v>0</v>
      </c>
      <c r="S314" s="690">
        <v>115482</v>
      </c>
      <c r="T314" s="690">
        <v>0</v>
      </c>
      <c r="U314" s="690">
        <v>0</v>
      </c>
      <c r="V314" s="690">
        <v>0</v>
      </c>
      <c r="W314" s="690">
        <f t="shared" si="274"/>
        <v>115482</v>
      </c>
      <c r="X314" s="690">
        <v>0</v>
      </c>
      <c r="Y314" s="690">
        <v>0</v>
      </c>
      <c r="Z314" s="690">
        <v>0</v>
      </c>
      <c r="AA314" s="690">
        <f t="shared" si="275"/>
        <v>0</v>
      </c>
      <c r="AB314" s="690">
        <f t="shared" si="276"/>
        <v>115482</v>
      </c>
      <c r="AC314" s="714">
        <f t="shared" si="277"/>
        <v>39033</v>
      </c>
      <c r="AD314" s="714">
        <f t="shared" si="278"/>
        <v>1155</v>
      </c>
      <c r="AE314" s="690">
        <v>0</v>
      </c>
      <c r="AF314" s="690">
        <v>0</v>
      </c>
      <c r="AG314" s="690">
        <f t="shared" si="279"/>
        <v>0</v>
      </c>
      <c r="AH314" s="690">
        <f t="shared" si="280"/>
        <v>155670</v>
      </c>
      <c r="AI314" s="716">
        <v>0</v>
      </c>
      <c r="AJ314" s="713">
        <v>0</v>
      </c>
      <c r="AK314" s="713">
        <v>0.33</v>
      </c>
      <c r="AL314" s="713">
        <v>0</v>
      </c>
      <c r="AM314" s="713">
        <v>0</v>
      </c>
      <c r="AN314" s="713">
        <v>0</v>
      </c>
      <c r="AO314" s="713">
        <v>0</v>
      </c>
      <c r="AP314" s="713">
        <v>0</v>
      </c>
      <c r="AQ314" s="713">
        <f t="shared" si="281"/>
        <v>0.33</v>
      </c>
      <c r="AR314" s="713">
        <f t="shared" si="282"/>
        <v>0</v>
      </c>
      <c r="AS314" s="756">
        <f t="shared" si="283"/>
        <v>0.33</v>
      </c>
      <c r="AT314" s="471">
        <f>I314+AH314</f>
        <v>1323196</v>
      </c>
      <c r="AU314" s="461">
        <f>J314+W314</f>
        <v>981599</v>
      </c>
      <c r="AV314" s="461">
        <f t="shared" si="326"/>
        <v>0</v>
      </c>
      <c r="AW314" s="461">
        <f t="shared" si="327"/>
        <v>331781</v>
      </c>
      <c r="AX314" s="461">
        <f t="shared" si="327"/>
        <v>9816</v>
      </c>
      <c r="AY314" s="461">
        <f>N314+AG314</f>
        <v>0</v>
      </c>
      <c r="AZ314" s="462">
        <f>O314+AS314</f>
        <v>2.83</v>
      </c>
      <c r="BA314" s="462">
        <f t="shared" si="328"/>
        <v>2.83</v>
      </c>
      <c r="BB314" s="464">
        <f t="shared" si="328"/>
        <v>0</v>
      </c>
    </row>
    <row r="315" spans="1:54" ht="14.1" customHeight="1" x14ac:dyDescent="0.2">
      <c r="A315" s="67">
        <v>63</v>
      </c>
      <c r="B315" s="64">
        <v>2403</v>
      </c>
      <c r="C315" s="65">
        <v>600078931</v>
      </c>
      <c r="D315" s="64">
        <v>72744324</v>
      </c>
      <c r="E315" s="66" t="s">
        <v>680</v>
      </c>
      <c r="F315" s="67">
        <v>3141</v>
      </c>
      <c r="G315" s="66" t="s">
        <v>310</v>
      </c>
      <c r="H315" s="68" t="s">
        <v>277</v>
      </c>
      <c r="I315" s="463">
        <v>976178</v>
      </c>
      <c r="J315" s="668">
        <v>720657</v>
      </c>
      <c r="K315" s="668">
        <v>0</v>
      </c>
      <c r="L315" s="458">
        <v>243582</v>
      </c>
      <c r="M315" s="458">
        <v>7207</v>
      </c>
      <c r="N315" s="668">
        <v>4732</v>
      </c>
      <c r="O315" s="459">
        <v>2.3199999999999998</v>
      </c>
      <c r="P315" s="460">
        <v>0</v>
      </c>
      <c r="Q315" s="624">
        <v>2.3199999999999998</v>
      </c>
      <c r="R315" s="731">
        <f t="shared" si="273"/>
        <v>0</v>
      </c>
      <c r="S315" s="690">
        <v>0</v>
      </c>
      <c r="T315" s="690">
        <v>0</v>
      </c>
      <c r="U315" s="690">
        <v>0</v>
      </c>
      <c r="V315" s="690">
        <v>0</v>
      </c>
      <c r="W315" s="690">
        <f t="shared" si="274"/>
        <v>0</v>
      </c>
      <c r="X315" s="690">
        <v>0</v>
      </c>
      <c r="Y315" s="690">
        <v>0</v>
      </c>
      <c r="Z315" s="690">
        <v>0</v>
      </c>
      <c r="AA315" s="690">
        <f t="shared" si="275"/>
        <v>0</v>
      </c>
      <c r="AB315" s="690">
        <f t="shared" si="276"/>
        <v>0</v>
      </c>
      <c r="AC315" s="714">
        <f t="shared" si="277"/>
        <v>0</v>
      </c>
      <c r="AD315" s="714">
        <f t="shared" si="278"/>
        <v>0</v>
      </c>
      <c r="AE315" s="690">
        <v>0</v>
      </c>
      <c r="AF315" s="690">
        <v>0</v>
      </c>
      <c r="AG315" s="690">
        <f t="shared" si="279"/>
        <v>0</v>
      </c>
      <c r="AH315" s="690">
        <f t="shared" si="280"/>
        <v>0</v>
      </c>
      <c r="AI315" s="716">
        <v>0</v>
      </c>
      <c r="AJ315" s="713">
        <v>0</v>
      </c>
      <c r="AK315" s="713">
        <v>0</v>
      </c>
      <c r="AL315" s="713">
        <v>0</v>
      </c>
      <c r="AM315" s="713">
        <v>0</v>
      </c>
      <c r="AN315" s="713">
        <v>0</v>
      </c>
      <c r="AO315" s="713">
        <v>0</v>
      </c>
      <c r="AP315" s="713">
        <v>0</v>
      </c>
      <c r="AQ315" s="713">
        <f t="shared" si="281"/>
        <v>0</v>
      </c>
      <c r="AR315" s="713">
        <f t="shared" si="282"/>
        <v>0</v>
      </c>
      <c r="AS315" s="756">
        <f t="shared" si="283"/>
        <v>0</v>
      </c>
      <c r="AT315" s="471">
        <f>I315+AH315</f>
        <v>976178</v>
      </c>
      <c r="AU315" s="461">
        <f>J315+W315</f>
        <v>720657</v>
      </c>
      <c r="AV315" s="461">
        <f t="shared" si="326"/>
        <v>0</v>
      </c>
      <c r="AW315" s="461">
        <f t="shared" si="327"/>
        <v>243582</v>
      </c>
      <c r="AX315" s="461">
        <f t="shared" si="327"/>
        <v>7207</v>
      </c>
      <c r="AY315" s="461">
        <f>N315+AG315</f>
        <v>4732</v>
      </c>
      <c r="AZ315" s="462">
        <f>O315+AS315</f>
        <v>2.3199999999999998</v>
      </c>
      <c r="BA315" s="462">
        <f t="shared" si="328"/>
        <v>0</v>
      </c>
      <c r="BB315" s="464">
        <f t="shared" si="328"/>
        <v>2.3199999999999998</v>
      </c>
    </row>
    <row r="316" spans="1:54" ht="14.1" customHeight="1" x14ac:dyDescent="0.2">
      <c r="A316" s="73">
        <v>63</v>
      </c>
      <c r="B316" s="70">
        <v>2403</v>
      </c>
      <c r="C316" s="71">
        <v>600078931</v>
      </c>
      <c r="D316" s="70">
        <v>72744324</v>
      </c>
      <c r="E316" s="72" t="s">
        <v>681</v>
      </c>
      <c r="F316" s="73"/>
      <c r="G316" s="72"/>
      <c r="H316" s="74"/>
      <c r="I316" s="647">
        <v>9052433</v>
      </c>
      <c r="J316" s="75">
        <v>6681603</v>
      </c>
      <c r="K316" s="75">
        <v>0</v>
      </c>
      <c r="L316" s="75">
        <v>2258382</v>
      </c>
      <c r="M316" s="75">
        <v>66816</v>
      </c>
      <c r="N316" s="75">
        <v>45632</v>
      </c>
      <c r="O316" s="76">
        <v>15.22</v>
      </c>
      <c r="P316" s="76">
        <v>10.5</v>
      </c>
      <c r="Q316" s="77">
        <v>4.7200000000000006</v>
      </c>
      <c r="R316" s="664">
        <f t="shared" ref="R316:BB316" si="329">SUM(R313:R315)</f>
        <v>0</v>
      </c>
      <c r="S316" s="664">
        <f t="shared" si="329"/>
        <v>115482</v>
      </c>
      <c r="T316" s="664">
        <f t="shared" si="329"/>
        <v>0</v>
      </c>
      <c r="U316" s="664">
        <f t="shared" si="329"/>
        <v>0</v>
      </c>
      <c r="V316" s="664">
        <f t="shared" si="329"/>
        <v>0</v>
      </c>
      <c r="W316" s="664">
        <f t="shared" si="329"/>
        <v>115482</v>
      </c>
      <c r="X316" s="664">
        <f t="shared" si="329"/>
        <v>0</v>
      </c>
      <c r="Y316" s="664">
        <f t="shared" si="329"/>
        <v>0</v>
      </c>
      <c r="Z316" s="664">
        <f t="shared" si="329"/>
        <v>0</v>
      </c>
      <c r="AA316" s="664">
        <f t="shared" si="329"/>
        <v>0</v>
      </c>
      <c r="AB316" s="664">
        <f t="shared" si="329"/>
        <v>115482</v>
      </c>
      <c r="AC316" s="664">
        <f t="shared" si="329"/>
        <v>39033</v>
      </c>
      <c r="AD316" s="664">
        <f t="shared" si="329"/>
        <v>1155</v>
      </c>
      <c r="AE316" s="664">
        <f t="shared" si="329"/>
        <v>0</v>
      </c>
      <c r="AF316" s="664">
        <f t="shared" si="329"/>
        <v>0</v>
      </c>
      <c r="AG316" s="664">
        <f t="shared" si="329"/>
        <v>0</v>
      </c>
      <c r="AH316" s="664">
        <f t="shared" si="329"/>
        <v>155670</v>
      </c>
      <c r="AI316" s="732">
        <f t="shared" si="329"/>
        <v>0</v>
      </c>
      <c r="AJ316" s="732">
        <f t="shared" si="329"/>
        <v>0</v>
      </c>
      <c r="AK316" s="732">
        <f t="shared" si="329"/>
        <v>0.33</v>
      </c>
      <c r="AL316" s="732">
        <f t="shared" si="329"/>
        <v>0</v>
      </c>
      <c r="AM316" s="732">
        <f t="shared" si="329"/>
        <v>0</v>
      </c>
      <c r="AN316" s="732">
        <f t="shared" si="329"/>
        <v>0</v>
      </c>
      <c r="AO316" s="732">
        <f t="shared" si="329"/>
        <v>0</v>
      </c>
      <c r="AP316" s="732">
        <f t="shared" si="329"/>
        <v>0</v>
      </c>
      <c r="AQ316" s="732">
        <f t="shared" si="329"/>
        <v>0.33</v>
      </c>
      <c r="AR316" s="732">
        <f t="shared" si="329"/>
        <v>0</v>
      </c>
      <c r="AS316" s="759">
        <f t="shared" si="329"/>
        <v>0.33</v>
      </c>
      <c r="AT316" s="647">
        <f t="shared" si="329"/>
        <v>9208103</v>
      </c>
      <c r="AU316" s="75">
        <f t="shared" si="329"/>
        <v>6797085</v>
      </c>
      <c r="AV316" s="75">
        <f t="shared" si="329"/>
        <v>0</v>
      </c>
      <c r="AW316" s="75">
        <f t="shared" si="329"/>
        <v>2297415</v>
      </c>
      <c r="AX316" s="75">
        <f t="shared" si="329"/>
        <v>67971</v>
      </c>
      <c r="AY316" s="75">
        <f t="shared" si="329"/>
        <v>45632</v>
      </c>
      <c r="AZ316" s="76">
        <f t="shared" si="329"/>
        <v>15.55</v>
      </c>
      <c r="BA316" s="76">
        <f t="shared" si="329"/>
        <v>10.83</v>
      </c>
      <c r="BB316" s="77">
        <f t="shared" si="329"/>
        <v>4.7200000000000006</v>
      </c>
    </row>
    <row r="317" spans="1:54" ht="14.1" customHeight="1" x14ac:dyDescent="0.2">
      <c r="A317" s="67">
        <v>64</v>
      </c>
      <c r="B317" s="64">
        <v>2458</v>
      </c>
      <c r="C317" s="65">
        <v>600079741</v>
      </c>
      <c r="D317" s="64">
        <v>72744243</v>
      </c>
      <c r="E317" s="66" t="s">
        <v>682</v>
      </c>
      <c r="F317" s="67">
        <v>3113</v>
      </c>
      <c r="G317" s="66" t="s">
        <v>309</v>
      </c>
      <c r="H317" s="68" t="s">
        <v>276</v>
      </c>
      <c r="I317" s="463">
        <v>22978391</v>
      </c>
      <c r="J317" s="16">
        <v>16684738</v>
      </c>
      <c r="K317" s="16">
        <v>60000</v>
      </c>
      <c r="L317" s="458">
        <v>5659721</v>
      </c>
      <c r="M317" s="458">
        <v>166847</v>
      </c>
      <c r="N317" s="16">
        <v>407085</v>
      </c>
      <c r="O317" s="13">
        <v>29.967299999999998</v>
      </c>
      <c r="P317" s="13">
        <v>23.6373</v>
      </c>
      <c r="Q317" s="17">
        <v>6.33</v>
      </c>
      <c r="R317" s="731">
        <f t="shared" si="273"/>
        <v>-90000</v>
      </c>
      <c r="S317" s="690">
        <v>0</v>
      </c>
      <c r="T317" s="690">
        <v>227337</v>
      </c>
      <c r="U317" s="690">
        <v>0</v>
      </c>
      <c r="V317" s="690">
        <v>0</v>
      </c>
      <c r="W317" s="690">
        <f t="shared" si="274"/>
        <v>137337</v>
      </c>
      <c r="X317" s="690">
        <v>90000</v>
      </c>
      <c r="Y317" s="690">
        <v>0</v>
      </c>
      <c r="Z317" s="690">
        <v>0</v>
      </c>
      <c r="AA317" s="690">
        <f t="shared" si="275"/>
        <v>90000</v>
      </c>
      <c r="AB317" s="690">
        <f t="shared" si="276"/>
        <v>227337</v>
      </c>
      <c r="AC317" s="714">
        <f t="shared" si="277"/>
        <v>76840</v>
      </c>
      <c r="AD317" s="714">
        <f t="shared" si="278"/>
        <v>1373</v>
      </c>
      <c r="AE317" s="690">
        <v>0</v>
      </c>
      <c r="AF317" s="690">
        <v>0</v>
      </c>
      <c r="AG317" s="690">
        <f t="shared" si="279"/>
        <v>0</v>
      </c>
      <c r="AH317" s="690">
        <f t="shared" si="280"/>
        <v>305550</v>
      </c>
      <c r="AI317" s="716">
        <v>-0.14000000000000001</v>
      </c>
      <c r="AJ317" s="713">
        <v>0</v>
      </c>
      <c r="AK317" s="713">
        <v>0</v>
      </c>
      <c r="AL317" s="713">
        <v>0.48</v>
      </c>
      <c r="AM317" s="713">
        <v>0</v>
      </c>
      <c r="AN317" s="713">
        <v>0</v>
      </c>
      <c r="AO317" s="713">
        <v>0</v>
      </c>
      <c r="AP317" s="713">
        <v>0</v>
      </c>
      <c r="AQ317" s="713">
        <f t="shared" si="281"/>
        <v>0.33999999999999997</v>
      </c>
      <c r="AR317" s="713">
        <f t="shared" si="282"/>
        <v>0</v>
      </c>
      <c r="AS317" s="756">
        <f t="shared" si="283"/>
        <v>0.33999999999999997</v>
      </c>
      <c r="AT317" s="471">
        <f>I317+AH317</f>
        <v>23283941</v>
      </c>
      <c r="AU317" s="461">
        <f>J317+W317</f>
        <v>16822075</v>
      </c>
      <c r="AV317" s="461">
        <f t="shared" ref="AV317:AV321" si="330">K317+AA317</f>
        <v>150000</v>
      </c>
      <c r="AW317" s="461">
        <f t="shared" ref="AW317:AX321" si="331">L317+AC317</f>
        <v>5736561</v>
      </c>
      <c r="AX317" s="461">
        <f t="shared" si="331"/>
        <v>168220</v>
      </c>
      <c r="AY317" s="461">
        <f>N317+AG317</f>
        <v>407085</v>
      </c>
      <c r="AZ317" s="462">
        <f>O317+AS317</f>
        <v>30.307299999999998</v>
      </c>
      <c r="BA317" s="462">
        <f t="shared" ref="BA317:BB321" si="332">P317+AQ317</f>
        <v>23.9773</v>
      </c>
      <c r="BB317" s="464">
        <f t="shared" si="332"/>
        <v>6.33</v>
      </c>
    </row>
    <row r="318" spans="1:54" ht="14.1" customHeight="1" x14ac:dyDescent="0.2">
      <c r="A318" s="67">
        <v>64</v>
      </c>
      <c r="B318" s="64">
        <v>2458</v>
      </c>
      <c r="C318" s="65">
        <v>600079741</v>
      </c>
      <c r="D318" s="64">
        <v>72744243</v>
      </c>
      <c r="E318" s="66" t="s">
        <v>682</v>
      </c>
      <c r="F318" s="67">
        <v>3113</v>
      </c>
      <c r="G318" s="78" t="s">
        <v>307</v>
      </c>
      <c r="H318" s="68" t="s">
        <v>277</v>
      </c>
      <c r="I318" s="463">
        <v>1110547</v>
      </c>
      <c r="J318" s="458">
        <v>823848</v>
      </c>
      <c r="K318" s="458">
        <v>0</v>
      </c>
      <c r="L318" s="458">
        <v>278461</v>
      </c>
      <c r="M318" s="458">
        <v>8238</v>
      </c>
      <c r="N318" s="458">
        <v>0</v>
      </c>
      <c r="O318" s="459">
        <v>2.3499999999999996</v>
      </c>
      <c r="P318" s="460">
        <v>2.3499999999999996</v>
      </c>
      <c r="Q318" s="624">
        <v>0</v>
      </c>
      <c r="R318" s="731">
        <f t="shared" si="273"/>
        <v>0</v>
      </c>
      <c r="S318" s="690">
        <v>0</v>
      </c>
      <c r="T318" s="690">
        <v>176264</v>
      </c>
      <c r="U318" s="690">
        <v>0</v>
      </c>
      <c r="V318" s="690">
        <v>0</v>
      </c>
      <c r="W318" s="690">
        <f t="shared" si="274"/>
        <v>176264</v>
      </c>
      <c r="X318" s="690">
        <v>0</v>
      </c>
      <c r="Y318" s="690">
        <v>0</v>
      </c>
      <c r="Z318" s="690">
        <v>0</v>
      </c>
      <c r="AA318" s="690">
        <f t="shared" si="275"/>
        <v>0</v>
      </c>
      <c r="AB318" s="690">
        <f t="shared" si="276"/>
        <v>176264</v>
      </c>
      <c r="AC318" s="714">
        <f t="shared" si="277"/>
        <v>59577</v>
      </c>
      <c r="AD318" s="714">
        <f t="shared" si="278"/>
        <v>1763</v>
      </c>
      <c r="AE318" s="690">
        <v>0</v>
      </c>
      <c r="AF318" s="690">
        <v>0</v>
      </c>
      <c r="AG318" s="690">
        <f t="shared" si="279"/>
        <v>0</v>
      </c>
      <c r="AH318" s="690">
        <f t="shared" si="280"/>
        <v>237604</v>
      </c>
      <c r="AI318" s="716">
        <v>0</v>
      </c>
      <c r="AJ318" s="713">
        <v>0</v>
      </c>
      <c r="AK318" s="713">
        <v>0</v>
      </c>
      <c r="AL318" s="713">
        <v>0.43</v>
      </c>
      <c r="AM318" s="713">
        <v>0</v>
      </c>
      <c r="AN318" s="713">
        <v>0</v>
      </c>
      <c r="AO318" s="713">
        <v>0</v>
      </c>
      <c r="AP318" s="713">
        <v>0</v>
      </c>
      <c r="AQ318" s="713">
        <f t="shared" si="281"/>
        <v>0.43</v>
      </c>
      <c r="AR318" s="713">
        <f t="shared" si="282"/>
        <v>0</v>
      </c>
      <c r="AS318" s="756">
        <f t="shared" si="283"/>
        <v>0.43</v>
      </c>
      <c r="AT318" s="471">
        <f>I318+AH318</f>
        <v>1348151</v>
      </c>
      <c r="AU318" s="461">
        <f>J318+W318</f>
        <v>1000112</v>
      </c>
      <c r="AV318" s="461">
        <f t="shared" si="330"/>
        <v>0</v>
      </c>
      <c r="AW318" s="461">
        <f t="shared" si="331"/>
        <v>338038</v>
      </c>
      <c r="AX318" s="461">
        <f t="shared" si="331"/>
        <v>10001</v>
      </c>
      <c r="AY318" s="461">
        <f>N318+AG318</f>
        <v>0</v>
      </c>
      <c r="AZ318" s="462">
        <f>O318+AS318</f>
        <v>2.78</v>
      </c>
      <c r="BA318" s="462">
        <f t="shared" si="332"/>
        <v>2.78</v>
      </c>
      <c r="BB318" s="464">
        <f t="shared" si="332"/>
        <v>0</v>
      </c>
    </row>
    <row r="319" spans="1:54" ht="14.1" customHeight="1" x14ac:dyDescent="0.2">
      <c r="A319" s="67">
        <v>64</v>
      </c>
      <c r="B319" s="64">
        <v>2458</v>
      </c>
      <c r="C319" s="65">
        <v>600079741</v>
      </c>
      <c r="D319" s="64">
        <v>72744243</v>
      </c>
      <c r="E319" s="66" t="s">
        <v>682</v>
      </c>
      <c r="F319" s="67">
        <v>3141</v>
      </c>
      <c r="G319" s="66" t="s">
        <v>310</v>
      </c>
      <c r="H319" s="68" t="s">
        <v>277</v>
      </c>
      <c r="I319" s="463">
        <v>2117854</v>
      </c>
      <c r="J319" s="668">
        <v>1559365</v>
      </c>
      <c r="K319" s="668">
        <v>0</v>
      </c>
      <c r="L319" s="458">
        <v>527065</v>
      </c>
      <c r="M319" s="458">
        <v>15594</v>
      </c>
      <c r="N319" s="668">
        <v>15830</v>
      </c>
      <c r="O319" s="459">
        <v>5.01</v>
      </c>
      <c r="P319" s="460">
        <v>0</v>
      </c>
      <c r="Q319" s="624">
        <v>5.01</v>
      </c>
      <c r="R319" s="731">
        <f t="shared" si="273"/>
        <v>-40000</v>
      </c>
      <c r="S319" s="690">
        <v>0</v>
      </c>
      <c r="T319" s="690">
        <v>0</v>
      </c>
      <c r="U319" s="690">
        <v>0</v>
      </c>
      <c r="V319" s="690">
        <v>0</v>
      </c>
      <c r="W319" s="690">
        <f t="shared" si="274"/>
        <v>-40000</v>
      </c>
      <c r="X319" s="690">
        <v>40000</v>
      </c>
      <c r="Y319" s="690">
        <v>0</v>
      </c>
      <c r="Z319" s="690">
        <v>0</v>
      </c>
      <c r="AA319" s="690">
        <f t="shared" si="275"/>
        <v>40000</v>
      </c>
      <c r="AB319" s="690">
        <f t="shared" si="276"/>
        <v>0</v>
      </c>
      <c r="AC319" s="714">
        <f t="shared" si="277"/>
        <v>0</v>
      </c>
      <c r="AD319" s="714">
        <f t="shared" si="278"/>
        <v>-400</v>
      </c>
      <c r="AE319" s="690">
        <v>0</v>
      </c>
      <c r="AF319" s="690">
        <v>0</v>
      </c>
      <c r="AG319" s="690">
        <f t="shared" si="279"/>
        <v>0</v>
      </c>
      <c r="AH319" s="690">
        <f t="shared" si="280"/>
        <v>-400</v>
      </c>
      <c r="AI319" s="716">
        <v>0</v>
      </c>
      <c r="AJ319" s="713">
        <v>-0.13</v>
      </c>
      <c r="AK319" s="713">
        <v>0</v>
      </c>
      <c r="AL319" s="713">
        <v>0</v>
      </c>
      <c r="AM319" s="713">
        <v>0</v>
      </c>
      <c r="AN319" s="713">
        <v>0</v>
      </c>
      <c r="AO319" s="713">
        <v>0</v>
      </c>
      <c r="AP319" s="713">
        <v>0</v>
      </c>
      <c r="AQ319" s="713">
        <f t="shared" si="281"/>
        <v>0</v>
      </c>
      <c r="AR319" s="713">
        <f t="shared" si="282"/>
        <v>-0.13</v>
      </c>
      <c r="AS319" s="756">
        <f t="shared" si="283"/>
        <v>-0.13</v>
      </c>
      <c r="AT319" s="471">
        <f>I319+AH319</f>
        <v>2117454</v>
      </c>
      <c r="AU319" s="461">
        <f>J319+W319</f>
        <v>1519365</v>
      </c>
      <c r="AV319" s="461">
        <f t="shared" si="330"/>
        <v>40000</v>
      </c>
      <c r="AW319" s="461">
        <f t="shared" si="331"/>
        <v>527065</v>
      </c>
      <c r="AX319" s="461">
        <f t="shared" si="331"/>
        <v>15194</v>
      </c>
      <c r="AY319" s="461">
        <f>N319+AG319</f>
        <v>15830</v>
      </c>
      <c r="AZ319" s="462">
        <f>O319+AS319</f>
        <v>4.88</v>
      </c>
      <c r="BA319" s="462">
        <f t="shared" si="332"/>
        <v>0</v>
      </c>
      <c r="BB319" s="464">
        <f t="shared" si="332"/>
        <v>4.88</v>
      </c>
    </row>
    <row r="320" spans="1:54" ht="14.1" customHeight="1" x14ac:dyDescent="0.2">
      <c r="A320" s="67">
        <v>64</v>
      </c>
      <c r="B320" s="64">
        <v>2458</v>
      </c>
      <c r="C320" s="65">
        <v>600079741</v>
      </c>
      <c r="D320" s="64">
        <v>72744243</v>
      </c>
      <c r="E320" s="66" t="s">
        <v>682</v>
      </c>
      <c r="F320" s="67">
        <v>3143</v>
      </c>
      <c r="G320" s="78" t="s">
        <v>614</v>
      </c>
      <c r="H320" s="68" t="s">
        <v>276</v>
      </c>
      <c r="I320" s="463">
        <v>1879483</v>
      </c>
      <c r="J320" s="16">
        <v>1394275</v>
      </c>
      <c r="K320" s="16">
        <v>0</v>
      </c>
      <c r="L320" s="458">
        <v>471265</v>
      </c>
      <c r="M320" s="458">
        <v>13943</v>
      </c>
      <c r="N320" s="16">
        <v>0</v>
      </c>
      <c r="O320" s="459">
        <v>2.9998999999999998</v>
      </c>
      <c r="P320" s="13">
        <v>2.9998999999999998</v>
      </c>
      <c r="Q320" s="17">
        <v>0</v>
      </c>
      <c r="R320" s="731">
        <f t="shared" si="273"/>
        <v>-88000</v>
      </c>
      <c r="S320" s="690">
        <v>0</v>
      </c>
      <c r="T320" s="690">
        <v>0</v>
      </c>
      <c r="U320" s="690">
        <v>0</v>
      </c>
      <c r="V320" s="690">
        <v>0</v>
      </c>
      <c r="W320" s="690">
        <f t="shared" si="274"/>
        <v>-88000</v>
      </c>
      <c r="X320" s="690">
        <v>88000</v>
      </c>
      <c r="Y320" s="690">
        <v>0</v>
      </c>
      <c r="Z320" s="690">
        <v>0</v>
      </c>
      <c r="AA320" s="690">
        <f t="shared" si="275"/>
        <v>88000</v>
      </c>
      <c r="AB320" s="690">
        <f t="shared" si="276"/>
        <v>0</v>
      </c>
      <c r="AC320" s="714">
        <f t="shared" si="277"/>
        <v>0</v>
      </c>
      <c r="AD320" s="714">
        <f t="shared" si="278"/>
        <v>-880</v>
      </c>
      <c r="AE320" s="690">
        <v>0</v>
      </c>
      <c r="AF320" s="690">
        <v>0</v>
      </c>
      <c r="AG320" s="690">
        <f t="shared" si="279"/>
        <v>0</v>
      </c>
      <c r="AH320" s="690">
        <f t="shared" si="280"/>
        <v>-880</v>
      </c>
      <c r="AI320" s="716">
        <v>-0.18</v>
      </c>
      <c r="AJ320" s="713">
        <v>0</v>
      </c>
      <c r="AK320" s="713">
        <v>0</v>
      </c>
      <c r="AL320" s="713">
        <v>0</v>
      </c>
      <c r="AM320" s="713">
        <v>0</v>
      </c>
      <c r="AN320" s="713">
        <v>0</v>
      </c>
      <c r="AO320" s="713">
        <v>0</v>
      </c>
      <c r="AP320" s="713">
        <v>0</v>
      </c>
      <c r="AQ320" s="713">
        <f t="shared" si="281"/>
        <v>-0.18</v>
      </c>
      <c r="AR320" s="713">
        <f t="shared" si="282"/>
        <v>0</v>
      </c>
      <c r="AS320" s="756">
        <f t="shared" si="283"/>
        <v>-0.18</v>
      </c>
      <c r="AT320" s="471">
        <f>I320+AH320</f>
        <v>1878603</v>
      </c>
      <c r="AU320" s="461">
        <f>J320+W320</f>
        <v>1306275</v>
      </c>
      <c r="AV320" s="461">
        <f t="shared" si="330"/>
        <v>88000</v>
      </c>
      <c r="AW320" s="461">
        <f t="shared" si="331"/>
        <v>471265</v>
      </c>
      <c r="AX320" s="461">
        <f t="shared" si="331"/>
        <v>13063</v>
      </c>
      <c r="AY320" s="461">
        <f>N320+AG320</f>
        <v>0</v>
      </c>
      <c r="AZ320" s="462">
        <f>O320+AS320</f>
        <v>2.8198999999999996</v>
      </c>
      <c r="BA320" s="462">
        <f t="shared" si="332"/>
        <v>2.8198999999999996</v>
      </c>
      <c r="BB320" s="464">
        <f t="shared" si="332"/>
        <v>0</v>
      </c>
    </row>
    <row r="321" spans="1:54" ht="14.1" customHeight="1" x14ac:dyDescent="0.2">
      <c r="A321" s="67">
        <v>64</v>
      </c>
      <c r="B321" s="64">
        <v>2458</v>
      </c>
      <c r="C321" s="65">
        <v>600079741</v>
      </c>
      <c r="D321" s="64">
        <v>72744243</v>
      </c>
      <c r="E321" s="66" t="s">
        <v>682</v>
      </c>
      <c r="F321" s="67">
        <v>3143</v>
      </c>
      <c r="G321" s="78" t="s">
        <v>615</v>
      </c>
      <c r="H321" s="68" t="s">
        <v>277</v>
      </c>
      <c r="I321" s="463">
        <v>62305</v>
      </c>
      <c r="J321" s="646">
        <v>44518</v>
      </c>
      <c r="K321" s="646">
        <v>0</v>
      </c>
      <c r="L321" s="458">
        <v>15047</v>
      </c>
      <c r="M321" s="458">
        <v>445</v>
      </c>
      <c r="N321" s="646">
        <v>2295</v>
      </c>
      <c r="O321" s="459">
        <v>0.18</v>
      </c>
      <c r="P321" s="460">
        <v>0</v>
      </c>
      <c r="Q321" s="662">
        <v>0.18</v>
      </c>
      <c r="R321" s="731">
        <f t="shared" si="273"/>
        <v>0</v>
      </c>
      <c r="S321" s="690">
        <v>0</v>
      </c>
      <c r="T321" s="690">
        <v>0</v>
      </c>
      <c r="U321" s="690">
        <v>0</v>
      </c>
      <c r="V321" s="690">
        <v>0</v>
      </c>
      <c r="W321" s="690">
        <f t="shared" si="274"/>
        <v>0</v>
      </c>
      <c r="X321" s="690">
        <v>0</v>
      </c>
      <c r="Y321" s="690">
        <v>0</v>
      </c>
      <c r="Z321" s="690">
        <v>0</v>
      </c>
      <c r="AA321" s="690">
        <f t="shared" si="275"/>
        <v>0</v>
      </c>
      <c r="AB321" s="690">
        <f t="shared" si="276"/>
        <v>0</v>
      </c>
      <c r="AC321" s="714">
        <f t="shared" si="277"/>
        <v>0</v>
      </c>
      <c r="AD321" s="714">
        <f t="shared" si="278"/>
        <v>0</v>
      </c>
      <c r="AE321" s="690">
        <v>0</v>
      </c>
      <c r="AF321" s="690">
        <v>0</v>
      </c>
      <c r="AG321" s="690">
        <f t="shared" si="279"/>
        <v>0</v>
      </c>
      <c r="AH321" s="690">
        <f t="shared" si="280"/>
        <v>0</v>
      </c>
      <c r="AI321" s="716">
        <v>0</v>
      </c>
      <c r="AJ321" s="713">
        <v>0</v>
      </c>
      <c r="AK321" s="713">
        <v>0</v>
      </c>
      <c r="AL321" s="713">
        <v>0</v>
      </c>
      <c r="AM321" s="713">
        <v>0</v>
      </c>
      <c r="AN321" s="713">
        <v>0</v>
      </c>
      <c r="AO321" s="713">
        <v>0</v>
      </c>
      <c r="AP321" s="713">
        <v>0</v>
      </c>
      <c r="AQ321" s="713">
        <f t="shared" si="281"/>
        <v>0</v>
      </c>
      <c r="AR321" s="713">
        <f t="shared" si="282"/>
        <v>0</v>
      </c>
      <c r="AS321" s="756">
        <f t="shared" si="283"/>
        <v>0</v>
      </c>
      <c r="AT321" s="471">
        <f>I321+AH321</f>
        <v>62305</v>
      </c>
      <c r="AU321" s="461">
        <f>J321+W321</f>
        <v>44518</v>
      </c>
      <c r="AV321" s="461">
        <f t="shared" si="330"/>
        <v>0</v>
      </c>
      <c r="AW321" s="461">
        <f t="shared" si="331"/>
        <v>15047</v>
      </c>
      <c r="AX321" s="461">
        <f t="shared" si="331"/>
        <v>445</v>
      </c>
      <c r="AY321" s="461">
        <f>N321+AG321</f>
        <v>2295</v>
      </c>
      <c r="AZ321" s="462">
        <f>O321+AS321</f>
        <v>0.18</v>
      </c>
      <c r="BA321" s="462">
        <f t="shared" si="332"/>
        <v>0</v>
      </c>
      <c r="BB321" s="464">
        <f t="shared" si="332"/>
        <v>0.18</v>
      </c>
    </row>
    <row r="322" spans="1:54" ht="14.1" customHeight="1" x14ac:dyDescent="0.2">
      <c r="A322" s="73">
        <v>64</v>
      </c>
      <c r="B322" s="70">
        <v>2458</v>
      </c>
      <c r="C322" s="71">
        <v>600079741</v>
      </c>
      <c r="D322" s="70">
        <v>72744243</v>
      </c>
      <c r="E322" s="72" t="s">
        <v>683</v>
      </c>
      <c r="F322" s="73"/>
      <c r="G322" s="72"/>
      <c r="H322" s="74"/>
      <c r="I322" s="647">
        <v>28148580</v>
      </c>
      <c r="J322" s="75">
        <v>20506744</v>
      </c>
      <c r="K322" s="75">
        <v>60000</v>
      </c>
      <c r="L322" s="75">
        <v>6951559</v>
      </c>
      <c r="M322" s="75">
        <v>205067</v>
      </c>
      <c r="N322" s="75">
        <v>425210</v>
      </c>
      <c r="O322" s="76">
        <v>40.50719999999999</v>
      </c>
      <c r="P322" s="76">
        <v>28.987199999999998</v>
      </c>
      <c r="Q322" s="77">
        <v>11.52</v>
      </c>
      <c r="R322" s="664">
        <f t="shared" ref="R322:BB322" si="333">SUM(R317:R321)</f>
        <v>-218000</v>
      </c>
      <c r="S322" s="664">
        <f t="shared" si="333"/>
        <v>0</v>
      </c>
      <c r="T322" s="664">
        <f t="shared" si="333"/>
        <v>403601</v>
      </c>
      <c r="U322" s="664">
        <f t="shared" si="333"/>
        <v>0</v>
      </c>
      <c r="V322" s="664">
        <f t="shared" si="333"/>
        <v>0</v>
      </c>
      <c r="W322" s="664">
        <f t="shared" si="333"/>
        <v>185601</v>
      </c>
      <c r="X322" s="664">
        <f t="shared" si="333"/>
        <v>218000</v>
      </c>
      <c r="Y322" s="664">
        <f t="shared" si="333"/>
        <v>0</v>
      </c>
      <c r="Z322" s="664">
        <f t="shared" si="333"/>
        <v>0</v>
      </c>
      <c r="AA322" s="664">
        <f t="shared" si="333"/>
        <v>218000</v>
      </c>
      <c r="AB322" s="664">
        <f t="shared" si="333"/>
        <v>403601</v>
      </c>
      <c r="AC322" s="664">
        <f t="shared" si="333"/>
        <v>136417</v>
      </c>
      <c r="AD322" s="664">
        <f t="shared" si="333"/>
        <v>1856</v>
      </c>
      <c r="AE322" s="664">
        <f t="shared" si="333"/>
        <v>0</v>
      </c>
      <c r="AF322" s="664">
        <f t="shared" si="333"/>
        <v>0</v>
      </c>
      <c r="AG322" s="664">
        <f t="shared" si="333"/>
        <v>0</v>
      </c>
      <c r="AH322" s="664">
        <f t="shared" si="333"/>
        <v>541874</v>
      </c>
      <c r="AI322" s="732">
        <f t="shared" si="333"/>
        <v>-0.32</v>
      </c>
      <c r="AJ322" s="732">
        <f t="shared" si="333"/>
        <v>-0.13</v>
      </c>
      <c r="AK322" s="732">
        <f t="shared" si="333"/>
        <v>0</v>
      </c>
      <c r="AL322" s="732">
        <f t="shared" si="333"/>
        <v>0.90999999999999992</v>
      </c>
      <c r="AM322" s="732">
        <f t="shared" si="333"/>
        <v>0</v>
      </c>
      <c r="AN322" s="732">
        <f t="shared" si="333"/>
        <v>0</v>
      </c>
      <c r="AO322" s="732">
        <f t="shared" si="333"/>
        <v>0</v>
      </c>
      <c r="AP322" s="732">
        <f t="shared" si="333"/>
        <v>0</v>
      </c>
      <c r="AQ322" s="732">
        <f t="shared" si="333"/>
        <v>0.59000000000000008</v>
      </c>
      <c r="AR322" s="732">
        <f t="shared" si="333"/>
        <v>-0.13</v>
      </c>
      <c r="AS322" s="759">
        <f t="shared" si="333"/>
        <v>0.46</v>
      </c>
      <c r="AT322" s="647">
        <f t="shared" si="333"/>
        <v>28690454</v>
      </c>
      <c r="AU322" s="75">
        <f t="shared" si="333"/>
        <v>20692345</v>
      </c>
      <c r="AV322" s="75">
        <f t="shared" si="333"/>
        <v>278000</v>
      </c>
      <c r="AW322" s="75">
        <f t="shared" si="333"/>
        <v>7087976</v>
      </c>
      <c r="AX322" s="75">
        <f t="shared" si="333"/>
        <v>206923</v>
      </c>
      <c r="AY322" s="75">
        <f t="shared" si="333"/>
        <v>425210</v>
      </c>
      <c r="AZ322" s="76">
        <f t="shared" si="333"/>
        <v>40.967199999999998</v>
      </c>
      <c r="BA322" s="76">
        <f t="shared" si="333"/>
        <v>29.577200000000001</v>
      </c>
      <c r="BB322" s="77">
        <f t="shared" si="333"/>
        <v>11.39</v>
      </c>
    </row>
    <row r="323" spans="1:54" ht="14.1" customHeight="1" x14ac:dyDescent="0.2">
      <c r="A323" s="67">
        <v>65</v>
      </c>
      <c r="B323" s="64">
        <v>2316</v>
      </c>
      <c r="C323" s="65">
        <v>600080439</v>
      </c>
      <c r="D323" s="64">
        <v>70983224</v>
      </c>
      <c r="E323" s="66" t="s">
        <v>684</v>
      </c>
      <c r="F323" s="67">
        <v>3233</v>
      </c>
      <c r="G323" s="66" t="s">
        <v>313</v>
      </c>
      <c r="H323" s="68" t="s">
        <v>277</v>
      </c>
      <c r="I323" s="463">
        <v>2373928</v>
      </c>
      <c r="J323" s="458">
        <v>1729313</v>
      </c>
      <c r="K323" s="458">
        <v>30000</v>
      </c>
      <c r="L323" s="458">
        <v>594648</v>
      </c>
      <c r="M323" s="458">
        <v>17293</v>
      </c>
      <c r="N323" s="458">
        <v>2674</v>
      </c>
      <c r="O323" s="459">
        <v>3.81</v>
      </c>
      <c r="P323" s="460">
        <v>2.68</v>
      </c>
      <c r="Q323" s="624">
        <v>1.1299999999999999</v>
      </c>
      <c r="R323" s="731">
        <f t="shared" si="273"/>
        <v>-10000</v>
      </c>
      <c r="S323" s="690">
        <v>0</v>
      </c>
      <c r="T323" s="690">
        <v>0</v>
      </c>
      <c r="U323" s="690">
        <v>0</v>
      </c>
      <c r="V323" s="690">
        <v>0</v>
      </c>
      <c r="W323" s="690">
        <f t="shared" si="274"/>
        <v>-10000</v>
      </c>
      <c r="X323" s="690">
        <v>10000</v>
      </c>
      <c r="Y323" s="690">
        <v>0</v>
      </c>
      <c r="Z323" s="690">
        <v>0</v>
      </c>
      <c r="AA323" s="690">
        <f t="shared" si="275"/>
        <v>10000</v>
      </c>
      <c r="AB323" s="690">
        <f t="shared" si="276"/>
        <v>0</v>
      </c>
      <c r="AC323" s="714">
        <f t="shared" si="277"/>
        <v>0</v>
      </c>
      <c r="AD323" s="714">
        <f t="shared" si="278"/>
        <v>-100</v>
      </c>
      <c r="AE323" s="690">
        <v>0</v>
      </c>
      <c r="AF323" s="690">
        <v>0</v>
      </c>
      <c r="AG323" s="690">
        <f t="shared" si="279"/>
        <v>0</v>
      </c>
      <c r="AH323" s="690">
        <f t="shared" si="280"/>
        <v>-100</v>
      </c>
      <c r="AI323" s="716">
        <v>-0.05</v>
      </c>
      <c r="AJ323" s="713">
        <v>0</v>
      </c>
      <c r="AK323" s="713">
        <v>0</v>
      </c>
      <c r="AL323" s="713">
        <v>0</v>
      </c>
      <c r="AM323" s="713">
        <v>0</v>
      </c>
      <c r="AN323" s="713">
        <v>0</v>
      </c>
      <c r="AO323" s="713">
        <v>0</v>
      </c>
      <c r="AP323" s="713">
        <v>0</v>
      </c>
      <c r="AQ323" s="713">
        <f t="shared" si="281"/>
        <v>-0.05</v>
      </c>
      <c r="AR323" s="713">
        <f t="shared" si="282"/>
        <v>0</v>
      </c>
      <c r="AS323" s="756">
        <f t="shared" si="283"/>
        <v>-0.05</v>
      </c>
      <c r="AT323" s="471">
        <f>I323+AH323</f>
        <v>2373828</v>
      </c>
      <c r="AU323" s="461">
        <f>J323+W323</f>
        <v>1719313</v>
      </c>
      <c r="AV323" s="461">
        <f>K323+AA323</f>
        <v>40000</v>
      </c>
      <c r="AW323" s="461">
        <f>L323+AC323</f>
        <v>594648</v>
      </c>
      <c r="AX323" s="461">
        <f>M323+AD323</f>
        <v>17193</v>
      </c>
      <c r="AY323" s="461">
        <f>N323+AG323</f>
        <v>2674</v>
      </c>
      <c r="AZ323" s="462">
        <f>O323+AS323</f>
        <v>3.7600000000000002</v>
      </c>
      <c r="BA323" s="462">
        <f>P323+AQ323</f>
        <v>2.6300000000000003</v>
      </c>
      <c r="BB323" s="464">
        <f>Q323+AR323</f>
        <v>1.1299999999999999</v>
      </c>
    </row>
    <row r="324" spans="1:54" ht="14.1" customHeight="1" x14ac:dyDescent="0.2">
      <c r="A324" s="73">
        <v>65</v>
      </c>
      <c r="B324" s="70">
        <v>2316</v>
      </c>
      <c r="C324" s="71">
        <v>600080439</v>
      </c>
      <c r="D324" s="70">
        <v>70983224</v>
      </c>
      <c r="E324" s="72" t="s">
        <v>685</v>
      </c>
      <c r="F324" s="73"/>
      <c r="G324" s="72"/>
      <c r="H324" s="74"/>
      <c r="I324" s="647">
        <v>2373928</v>
      </c>
      <c r="J324" s="75">
        <v>1729313</v>
      </c>
      <c r="K324" s="75">
        <v>30000</v>
      </c>
      <c r="L324" s="75">
        <v>594648</v>
      </c>
      <c r="M324" s="75">
        <v>17293</v>
      </c>
      <c r="N324" s="75">
        <v>2674</v>
      </c>
      <c r="O324" s="76">
        <v>3.81</v>
      </c>
      <c r="P324" s="76">
        <v>2.68</v>
      </c>
      <c r="Q324" s="77">
        <v>1.1299999999999999</v>
      </c>
      <c r="R324" s="664">
        <f t="shared" ref="R324:BB324" si="334">SUM(R323)</f>
        <v>-10000</v>
      </c>
      <c r="S324" s="664">
        <f t="shared" si="334"/>
        <v>0</v>
      </c>
      <c r="T324" s="664">
        <f t="shared" si="334"/>
        <v>0</v>
      </c>
      <c r="U324" s="664">
        <f t="shared" si="334"/>
        <v>0</v>
      </c>
      <c r="V324" s="664">
        <f t="shared" si="334"/>
        <v>0</v>
      </c>
      <c r="W324" s="664">
        <f t="shared" si="334"/>
        <v>-10000</v>
      </c>
      <c r="X324" s="664">
        <f t="shared" si="334"/>
        <v>10000</v>
      </c>
      <c r="Y324" s="664">
        <f t="shared" si="334"/>
        <v>0</v>
      </c>
      <c r="Z324" s="664">
        <f t="shared" si="334"/>
        <v>0</v>
      </c>
      <c r="AA324" s="664">
        <f t="shared" si="334"/>
        <v>10000</v>
      </c>
      <c r="AB324" s="664">
        <f t="shared" si="334"/>
        <v>0</v>
      </c>
      <c r="AC324" s="664">
        <f t="shared" si="334"/>
        <v>0</v>
      </c>
      <c r="AD324" s="664">
        <f t="shared" si="334"/>
        <v>-100</v>
      </c>
      <c r="AE324" s="664">
        <f t="shared" si="334"/>
        <v>0</v>
      </c>
      <c r="AF324" s="664">
        <f t="shared" si="334"/>
        <v>0</v>
      </c>
      <c r="AG324" s="664">
        <f t="shared" si="334"/>
        <v>0</v>
      </c>
      <c r="AH324" s="664">
        <f t="shared" si="334"/>
        <v>-100</v>
      </c>
      <c r="AI324" s="732">
        <f t="shared" si="334"/>
        <v>-0.05</v>
      </c>
      <c r="AJ324" s="732">
        <f t="shared" si="334"/>
        <v>0</v>
      </c>
      <c r="AK324" s="732">
        <f t="shared" si="334"/>
        <v>0</v>
      </c>
      <c r="AL324" s="732">
        <f t="shared" si="334"/>
        <v>0</v>
      </c>
      <c r="AM324" s="732">
        <f t="shared" si="334"/>
        <v>0</v>
      </c>
      <c r="AN324" s="732">
        <f t="shared" si="334"/>
        <v>0</v>
      </c>
      <c r="AO324" s="732">
        <f t="shared" si="334"/>
        <v>0</v>
      </c>
      <c r="AP324" s="732">
        <f t="shared" si="334"/>
        <v>0</v>
      </c>
      <c r="AQ324" s="732">
        <f t="shared" si="334"/>
        <v>-0.05</v>
      </c>
      <c r="AR324" s="732">
        <f t="shared" si="334"/>
        <v>0</v>
      </c>
      <c r="AS324" s="759">
        <f t="shared" si="334"/>
        <v>-0.05</v>
      </c>
      <c r="AT324" s="647">
        <f t="shared" si="334"/>
        <v>2373828</v>
      </c>
      <c r="AU324" s="75">
        <f t="shared" si="334"/>
        <v>1719313</v>
      </c>
      <c r="AV324" s="75">
        <f t="shared" si="334"/>
        <v>40000</v>
      </c>
      <c r="AW324" s="75">
        <f t="shared" si="334"/>
        <v>594648</v>
      </c>
      <c r="AX324" s="75">
        <f t="shared" si="334"/>
        <v>17193</v>
      </c>
      <c r="AY324" s="75">
        <f t="shared" si="334"/>
        <v>2674</v>
      </c>
      <c r="AZ324" s="76">
        <f t="shared" si="334"/>
        <v>3.7600000000000002</v>
      </c>
      <c r="BA324" s="76">
        <f t="shared" si="334"/>
        <v>2.6300000000000003</v>
      </c>
      <c r="BB324" s="77">
        <f t="shared" si="334"/>
        <v>1.1299999999999999</v>
      </c>
    </row>
    <row r="325" spans="1:54" ht="14.1" customHeight="1" x14ac:dyDescent="0.2">
      <c r="A325" s="67">
        <v>66</v>
      </c>
      <c r="B325" s="64">
        <v>2402</v>
      </c>
      <c r="C325" s="65">
        <v>600078949</v>
      </c>
      <c r="D325" s="64">
        <v>70983208</v>
      </c>
      <c r="E325" s="66" t="s">
        <v>686</v>
      </c>
      <c r="F325" s="67">
        <v>3111</v>
      </c>
      <c r="G325" s="66" t="s">
        <v>306</v>
      </c>
      <c r="H325" s="68" t="s">
        <v>276</v>
      </c>
      <c r="I325" s="463">
        <v>6865769</v>
      </c>
      <c r="J325" s="16">
        <v>5067781</v>
      </c>
      <c r="K325" s="16">
        <v>0</v>
      </c>
      <c r="L325" s="458">
        <v>1712910</v>
      </c>
      <c r="M325" s="458">
        <v>50678</v>
      </c>
      <c r="N325" s="16">
        <v>34400</v>
      </c>
      <c r="O325" s="13">
        <v>10.8</v>
      </c>
      <c r="P325" s="13">
        <v>8</v>
      </c>
      <c r="Q325" s="17">
        <v>2.8000000000000003</v>
      </c>
      <c r="R325" s="731">
        <f t="shared" si="273"/>
        <v>0</v>
      </c>
      <c r="S325" s="690">
        <v>0</v>
      </c>
      <c r="T325" s="690">
        <v>0</v>
      </c>
      <c r="U325" s="690">
        <v>0</v>
      </c>
      <c r="V325" s="690">
        <v>0</v>
      </c>
      <c r="W325" s="690">
        <f t="shared" si="274"/>
        <v>0</v>
      </c>
      <c r="X325" s="690">
        <v>0</v>
      </c>
      <c r="Y325" s="690">
        <v>0</v>
      </c>
      <c r="Z325" s="690">
        <v>0</v>
      </c>
      <c r="AA325" s="690">
        <f t="shared" si="275"/>
        <v>0</v>
      </c>
      <c r="AB325" s="690">
        <f t="shared" si="276"/>
        <v>0</v>
      </c>
      <c r="AC325" s="714">
        <f t="shared" si="277"/>
        <v>0</v>
      </c>
      <c r="AD325" s="714">
        <f t="shared" si="278"/>
        <v>0</v>
      </c>
      <c r="AE325" s="690">
        <v>0</v>
      </c>
      <c r="AF325" s="690">
        <v>0</v>
      </c>
      <c r="AG325" s="690">
        <f t="shared" si="279"/>
        <v>0</v>
      </c>
      <c r="AH325" s="690">
        <f t="shared" si="280"/>
        <v>0</v>
      </c>
      <c r="AI325" s="716">
        <v>0</v>
      </c>
      <c r="AJ325" s="713">
        <v>0</v>
      </c>
      <c r="AK325" s="713">
        <v>0</v>
      </c>
      <c r="AL325" s="713">
        <v>0</v>
      </c>
      <c r="AM325" s="713">
        <v>0</v>
      </c>
      <c r="AN325" s="713">
        <v>0</v>
      </c>
      <c r="AO325" s="713">
        <v>0</v>
      </c>
      <c r="AP325" s="713">
        <v>0</v>
      </c>
      <c r="AQ325" s="713">
        <f t="shared" si="281"/>
        <v>0</v>
      </c>
      <c r="AR325" s="713">
        <f t="shared" si="282"/>
        <v>0</v>
      </c>
      <c r="AS325" s="756">
        <f t="shared" si="283"/>
        <v>0</v>
      </c>
      <c r="AT325" s="471">
        <f>I325+AH325</f>
        <v>6865769</v>
      </c>
      <c r="AU325" s="461">
        <f>J325+W325</f>
        <v>5067781</v>
      </c>
      <c r="AV325" s="461">
        <f t="shared" ref="AV325:AV327" si="335">K325+AA325</f>
        <v>0</v>
      </c>
      <c r="AW325" s="461">
        <f t="shared" ref="AW325:AX327" si="336">L325+AC325</f>
        <v>1712910</v>
      </c>
      <c r="AX325" s="461">
        <f t="shared" si="336"/>
        <v>50678</v>
      </c>
      <c r="AY325" s="461">
        <f>N325+AG325</f>
        <v>34400</v>
      </c>
      <c r="AZ325" s="462">
        <f>O325+AS325</f>
        <v>10.8</v>
      </c>
      <c r="BA325" s="462">
        <f t="shared" ref="BA325:BB327" si="337">P325+AQ325</f>
        <v>8</v>
      </c>
      <c r="BB325" s="464">
        <f t="shared" si="337"/>
        <v>2.8000000000000003</v>
      </c>
    </row>
    <row r="326" spans="1:54" ht="14.1" customHeight="1" x14ac:dyDescent="0.2">
      <c r="A326" s="67">
        <v>66</v>
      </c>
      <c r="B326" s="64">
        <v>2402</v>
      </c>
      <c r="C326" s="65">
        <v>600078949</v>
      </c>
      <c r="D326" s="64">
        <v>70983208</v>
      </c>
      <c r="E326" s="66" t="s">
        <v>686</v>
      </c>
      <c r="F326" s="67">
        <v>3111</v>
      </c>
      <c r="G326" s="66" t="s">
        <v>307</v>
      </c>
      <c r="H326" s="68" t="s">
        <v>277</v>
      </c>
      <c r="I326" s="463">
        <v>934021</v>
      </c>
      <c r="J326" s="458">
        <v>692894</v>
      </c>
      <c r="K326" s="458">
        <v>0</v>
      </c>
      <c r="L326" s="458">
        <v>234198</v>
      </c>
      <c r="M326" s="458">
        <v>6929</v>
      </c>
      <c r="N326" s="458">
        <v>0</v>
      </c>
      <c r="O326" s="459">
        <v>2</v>
      </c>
      <c r="P326" s="460">
        <v>2</v>
      </c>
      <c r="Q326" s="624">
        <v>0</v>
      </c>
      <c r="R326" s="731">
        <f t="shared" si="273"/>
        <v>0</v>
      </c>
      <c r="S326" s="690">
        <v>84681</v>
      </c>
      <c r="T326" s="690">
        <v>0</v>
      </c>
      <c r="U326" s="690">
        <v>0</v>
      </c>
      <c r="V326" s="690">
        <v>0</v>
      </c>
      <c r="W326" s="690">
        <f t="shared" si="274"/>
        <v>84681</v>
      </c>
      <c r="X326" s="690">
        <v>0</v>
      </c>
      <c r="Y326" s="690">
        <v>0</v>
      </c>
      <c r="Z326" s="690">
        <v>0</v>
      </c>
      <c r="AA326" s="690">
        <f t="shared" si="275"/>
        <v>0</v>
      </c>
      <c r="AB326" s="690">
        <f t="shared" si="276"/>
        <v>84681</v>
      </c>
      <c r="AC326" s="714">
        <f t="shared" si="277"/>
        <v>28622</v>
      </c>
      <c r="AD326" s="714">
        <f t="shared" si="278"/>
        <v>847</v>
      </c>
      <c r="AE326" s="690">
        <v>1500</v>
      </c>
      <c r="AF326" s="690">
        <v>0</v>
      </c>
      <c r="AG326" s="690">
        <f t="shared" si="279"/>
        <v>1500</v>
      </c>
      <c r="AH326" s="690">
        <f t="shared" si="280"/>
        <v>115650</v>
      </c>
      <c r="AI326" s="716">
        <v>0</v>
      </c>
      <c r="AJ326" s="713">
        <v>0</v>
      </c>
      <c r="AK326" s="713">
        <v>0.33</v>
      </c>
      <c r="AL326" s="713">
        <v>0</v>
      </c>
      <c r="AM326" s="713">
        <v>0</v>
      </c>
      <c r="AN326" s="713">
        <v>0</v>
      </c>
      <c r="AO326" s="713">
        <v>0</v>
      </c>
      <c r="AP326" s="713">
        <v>0</v>
      </c>
      <c r="AQ326" s="713">
        <f t="shared" si="281"/>
        <v>0.33</v>
      </c>
      <c r="AR326" s="713">
        <f t="shared" si="282"/>
        <v>0</v>
      </c>
      <c r="AS326" s="756">
        <f t="shared" si="283"/>
        <v>0.33</v>
      </c>
      <c r="AT326" s="471">
        <f>I326+AH326</f>
        <v>1049671</v>
      </c>
      <c r="AU326" s="461">
        <f>J326+W326</f>
        <v>777575</v>
      </c>
      <c r="AV326" s="461">
        <f t="shared" si="335"/>
        <v>0</v>
      </c>
      <c r="AW326" s="461">
        <f t="shared" si="336"/>
        <v>262820</v>
      </c>
      <c r="AX326" s="461">
        <f t="shared" si="336"/>
        <v>7776</v>
      </c>
      <c r="AY326" s="461">
        <f>N326+AG326</f>
        <v>1500</v>
      </c>
      <c r="AZ326" s="462">
        <f>O326+AS326</f>
        <v>2.33</v>
      </c>
      <c r="BA326" s="462">
        <f t="shared" si="337"/>
        <v>2.33</v>
      </c>
      <c r="BB326" s="464">
        <f t="shared" si="337"/>
        <v>0</v>
      </c>
    </row>
    <row r="327" spans="1:54" ht="14.1" customHeight="1" x14ac:dyDescent="0.2">
      <c r="A327" s="67">
        <v>66</v>
      </c>
      <c r="B327" s="64">
        <v>2402</v>
      </c>
      <c r="C327" s="65">
        <v>600078949</v>
      </c>
      <c r="D327" s="64">
        <v>70983208</v>
      </c>
      <c r="E327" s="66" t="s">
        <v>686</v>
      </c>
      <c r="F327" s="67">
        <v>3141</v>
      </c>
      <c r="G327" s="66" t="s">
        <v>310</v>
      </c>
      <c r="H327" s="68" t="s">
        <v>277</v>
      </c>
      <c r="I327" s="463">
        <v>1120426</v>
      </c>
      <c r="J327" s="458">
        <v>827610</v>
      </c>
      <c r="K327" s="458">
        <v>0</v>
      </c>
      <c r="L327" s="458">
        <v>279732</v>
      </c>
      <c r="M327" s="458">
        <v>8276</v>
      </c>
      <c r="N327" s="458">
        <v>4808</v>
      </c>
      <c r="O327" s="459">
        <v>2.66</v>
      </c>
      <c r="P327" s="460">
        <v>0</v>
      </c>
      <c r="Q327" s="624">
        <v>2.66</v>
      </c>
      <c r="R327" s="731">
        <f t="shared" si="273"/>
        <v>0</v>
      </c>
      <c r="S327" s="690">
        <v>0</v>
      </c>
      <c r="T327" s="690">
        <v>0</v>
      </c>
      <c r="U327" s="690">
        <v>0</v>
      </c>
      <c r="V327" s="690">
        <v>0</v>
      </c>
      <c r="W327" s="690">
        <f t="shared" si="274"/>
        <v>0</v>
      </c>
      <c r="X327" s="690">
        <v>0</v>
      </c>
      <c r="Y327" s="690">
        <v>0</v>
      </c>
      <c r="Z327" s="690">
        <v>0</v>
      </c>
      <c r="AA327" s="690">
        <f t="shared" si="275"/>
        <v>0</v>
      </c>
      <c r="AB327" s="690">
        <f t="shared" si="276"/>
        <v>0</v>
      </c>
      <c r="AC327" s="714">
        <f t="shared" si="277"/>
        <v>0</v>
      </c>
      <c r="AD327" s="714">
        <f t="shared" si="278"/>
        <v>0</v>
      </c>
      <c r="AE327" s="690">
        <v>0</v>
      </c>
      <c r="AF327" s="690">
        <v>0</v>
      </c>
      <c r="AG327" s="690">
        <f t="shared" si="279"/>
        <v>0</v>
      </c>
      <c r="AH327" s="690">
        <f t="shared" si="280"/>
        <v>0</v>
      </c>
      <c r="AI327" s="716">
        <v>0</v>
      </c>
      <c r="AJ327" s="713">
        <v>0</v>
      </c>
      <c r="AK327" s="713">
        <v>0</v>
      </c>
      <c r="AL327" s="713">
        <v>0</v>
      </c>
      <c r="AM327" s="713">
        <v>0</v>
      </c>
      <c r="AN327" s="713">
        <v>0</v>
      </c>
      <c r="AO327" s="713">
        <v>0</v>
      </c>
      <c r="AP327" s="713">
        <v>0</v>
      </c>
      <c r="AQ327" s="713">
        <f t="shared" si="281"/>
        <v>0</v>
      </c>
      <c r="AR327" s="713">
        <f t="shared" si="282"/>
        <v>0</v>
      </c>
      <c r="AS327" s="756">
        <f t="shared" si="283"/>
        <v>0</v>
      </c>
      <c r="AT327" s="471">
        <f>I327+AH327</f>
        <v>1120426</v>
      </c>
      <c r="AU327" s="461">
        <f>J327+W327</f>
        <v>827610</v>
      </c>
      <c r="AV327" s="461">
        <f t="shared" si="335"/>
        <v>0</v>
      </c>
      <c r="AW327" s="461">
        <f t="shared" si="336"/>
        <v>279732</v>
      </c>
      <c r="AX327" s="461">
        <f t="shared" si="336"/>
        <v>8276</v>
      </c>
      <c r="AY327" s="461">
        <f>N327+AG327</f>
        <v>4808</v>
      </c>
      <c r="AZ327" s="462">
        <f>O327+AS327</f>
        <v>2.66</v>
      </c>
      <c r="BA327" s="462">
        <f t="shared" si="337"/>
        <v>0</v>
      </c>
      <c r="BB327" s="464">
        <f t="shared" si="337"/>
        <v>2.66</v>
      </c>
    </row>
    <row r="328" spans="1:54" ht="14.1" customHeight="1" x14ac:dyDescent="0.2">
      <c r="A328" s="73">
        <v>66</v>
      </c>
      <c r="B328" s="70">
        <v>2402</v>
      </c>
      <c r="C328" s="71">
        <v>600078949</v>
      </c>
      <c r="D328" s="70">
        <v>70983208</v>
      </c>
      <c r="E328" s="72" t="s">
        <v>687</v>
      </c>
      <c r="F328" s="73"/>
      <c r="G328" s="72"/>
      <c r="H328" s="74"/>
      <c r="I328" s="647">
        <v>8920216</v>
      </c>
      <c r="J328" s="75">
        <v>6588285</v>
      </c>
      <c r="K328" s="75">
        <v>0</v>
      </c>
      <c r="L328" s="75">
        <v>2226840</v>
      </c>
      <c r="M328" s="75">
        <v>65883</v>
      </c>
      <c r="N328" s="75">
        <v>39208</v>
      </c>
      <c r="O328" s="76">
        <v>15.46</v>
      </c>
      <c r="P328" s="76">
        <v>10</v>
      </c>
      <c r="Q328" s="77">
        <v>5.4600000000000009</v>
      </c>
      <c r="R328" s="664">
        <f t="shared" ref="R328:BB328" si="338">SUM(R325:R327)</f>
        <v>0</v>
      </c>
      <c r="S328" s="664">
        <f t="shared" si="338"/>
        <v>84681</v>
      </c>
      <c r="T328" s="664">
        <f t="shared" si="338"/>
        <v>0</v>
      </c>
      <c r="U328" s="664">
        <f t="shared" si="338"/>
        <v>0</v>
      </c>
      <c r="V328" s="664">
        <f t="shared" si="338"/>
        <v>0</v>
      </c>
      <c r="W328" s="664">
        <f t="shared" si="338"/>
        <v>84681</v>
      </c>
      <c r="X328" s="664">
        <f t="shared" si="338"/>
        <v>0</v>
      </c>
      <c r="Y328" s="664">
        <f t="shared" si="338"/>
        <v>0</v>
      </c>
      <c r="Z328" s="664">
        <f t="shared" si="338"/>
        <v>0</v>
      </c>
      <c r="AA328" s="664">
        <f t="shared" si="338"/>
        <v>0</v>
      </c>
      <c r="AB328" s="664">
        <f t="shared" si="338"/>
        <v>84681</v>
      </c>
      <c r="AC328" s="664">
        <f t="shared" si="338"/>
        <v>28622</v>
      </c>
      <c r="AD328" s="664">
        <f t="shared" si="338"/>
        <v>847</v>
      </c>
      <c r="AE328" s="664">
        <f t="shared" si="338"/>
        <v>1500</v>
      </c>
      <c r="AF328" s="664">
        <f t="shared" si="338"/>
        <v>0</v>
      </c>
      <c r="AG328" s="664">
        <f t="shared" si="338"/>
        <v>1500</v>
      </c>
      <c r="AH328" s="664">
        <f t="shared" si="338"/>
        <v>115650</v>
      </c>
      <c r="AI328" s="732">
        <f t="shared" si="338"/>
        <v>0</v>
      </c>
      <c r="AJ328" s="732">
        <f t="shared" si="338"/>
        <v>0</v>
      </c>
      <c r="AK328" s="732">
        <f t="shared" si="338"/>
        <v>0.33</v>
      </c>
      <c r="AL328" s="732">
        <f t="shared" si="338"/>
        <v>0</v>
      </c>
      <c r="AM328" s="732">
        <f t="shared" si="338"/>
        <v>0</v>
      </c>
      <c r="AN328" s="732">
        <f t="shared" si="338"/>
        <v>0</v>
      </c>
      <c r="AO328" s="732">
        <f t="shared" si="338"/>
        <v>0</v>
      </c>
      <c r="AP328" s="732">
        <f t="shared" si="338"/>
        <v>0</v>
      </c>
      <c r="AQ328" s="732">
        <f t="shared" si="338"/>
        <v>0.33</v>
      </c>
      <c r="AR328" s="732">
        <f t="shared" si="338"/>
        <v>0</v>
      </c>
      <c r="AS328" s="759">
        <f t="shared" si="338"/>
        <v>0.33</v>
      </c>
      <c r="AT328" s="647">
        <f t="shared" si="338"/>
        <v>9035866</v>
      </c>
      <c r="AU328" s="75">
        <f t="shared" si="338"/>
        <v>6672966</v>
      </c>
      <c r="AV328" s="75">
        <f t="shared" si="338"/>
        <v>0</v>
      </c>
      <c r="AW328" s="75">
        <f t="shared" si="338"/>
        <v>2255462</v>
      </c>
      <c r="AX328" s="75">
        <f t="shared" si="338"/>
        <v>66730</v>
      </c>
      <c r="AY328" s="75">
        <f t="shared" si="338"/>
        <v>40708</v>
      </c>
      <c r="AZ328" s="76">
        <f t="shared" si="338"/>
        <v>15.790000000000001</v>
      </c>
      <c r="BA328" s="76">
        <f t="shared" si="338"/>
        <v>10.33</v>
      </c>
      <c r="BB328" s="77">
        <f t="shared" si="338"/>
        <v>5.4600000000000009</v>
      </c>
    </row>
    <row r="329" spans="1:54" ht="14.1" customHeight="1" x14ac:dyDescent="0.2">
      <c r="A329" s="67">
        <v>67</v>
      </c>
      <c r="B329" s="64">
        <v>2404</v>
      </c>
      <c r="C329" s="65">
        <v>600078957</v>
      </c>
      <c r="D329" s="64">
        <v>70983135</v>
      </c>
      <c r="E329" s="66" t="s">
        <v>688</v>
      </c>
      <c r="F329" s="67">
        <v>3111</v>
      </c>
      <c r="G329" s="66" t="s">
        <v>306</v>
      </c>
      <c r="H329" s="68" t="s">
        <v>276</v>
      </c>
      <c r="I329" s="463">
        <v>5219605</v>
      </c>
      <c r="J329" s="16">
        <v>3851636</v>
      </c>
      <c r="K329" s="16">
        <v>0</v>
      </c>
      <c r="L329" s="458">
        <v>1301853</v>
      </c>
      <c r="M329" s="458">
        <v>38516</v>
      </c>
      <c r="N329" s="16">
        <v>27600</v>
      </c>
      <c r="O329" s="13">
        <v>7.8</v>
      </c>
      <c r="P329" s="13">
        <v>6</v>
      </c>
      <c r="Q329" s="17">
        <v>1.7999999999999998</v>
      </c>
      <c r="R329" s="731">
        <f t="shared" si="273"/>
        <v>0</v>
      </c>
      <c r="S329" s="690">
        <v>0</v>
      </c>
      <c r="T329" s="690">
        <v>0</v>
      </c>
      <c r="U329" s="690">
        <v>0</v>
      </c>
      <c r="V329" s="690">
        <v>0</v>
      </c>
      <c r="W329" s="690">
        <f t="shared" si="274"/>
        <v>0</v>
      </c>
      <c r="X329" s="690">
        <v>0</v>
      </c>
      <c r="Y329" s="690">
        <v>0</v>
      </c>
      <c r="Z329" s="690">
        <v>0</v>
      </c>
      <c r="AA329" s="690">
        <f t="shared" si="275"/>
        <v>0</v>
      </c>
      <c r="AB329" s="690">
        <f t="shared" si="276"/>
        <v>0</v>
      </c>
      <c r="AC329" s="714">
        <f t="shared" si="277"/>
        <v>0</v>
      </c>
      <c r="AD329" s="714">
        <f t="shared" si="278"/>
        <v>0</v>
      </c>
      <c r="AE329" s="690">
        <v>0</v>
      </c>
      <c r="AF329" s="690">
        <v>0</v>
      </c>
      <c r="AG329" s="690">
        <f t="shared" si="279"/>
        <v>0</v>
      </c>
      <c r="AH329" s="690">
        <f t="shared" si="280"/>
        <v>0</v>
      </c>
      <c r="AI329" s="716">
        <v>0</v>
      </c>
      <c r="AJ329" s="713">
        <v>0</v>
      </c>
      <c r="AK329" s="713">
        <v>0</v>
      </c>
      <c r="AL329" s="713">
        <v>0</v>
      </c>
      <c r="AM329" s="713">
        <v>0</v>
      </c>
      <c r="AN329" s="713">
        <v>0</v>
      </c>
      <c r="AO329" s="713">
        <v>0</v>
      </c>
      <c r="AP329" s="713">
        <v>0</v>
      </c>
      <c r="AQ329" s="713">
        <f t="shared" si="281"/>
        <v>0</v>
      </c>
      <c r="AR329" s="713">
        <f t="shared" si="282"/>
        <v>0</v>
      </c>
      <c r="AS329" s="756">
        <f t="shared" si="283"/>
        <v>0</v>
      </c>
      <c r="AT329" s="471">
        <f>I329+AH329</f>
        <v>5219605</v>
      </c>
      <c r="AU329" s="461">
        <f>J329+W329</f>
        <v>3851636</v>
      </c>
      <c r="AV329" s="461">
        <f t="shared" ref="AV329:AV331" si="339">K329+AA329</f>
        <v>0</v>
      </c>
      <c r="AW329" s="461">
        <f t="shared" ref="AW329:AX331" si="340">L329+AC329</f>
        <v>1301853</v>
      </c>
      <c r="AX329" s="461">
        <f t="shared" si="340"/>
        <v>38516</v>
      </c>
      <c r="AY329" s="461">
        <f>N329+AG329</f>
        <v>27600</v>
      </c>
      <c r="AZ329" s="462">
        <f>O329+AS329</f>
        <v>7.8</v>
      </c>
      <c r="BA329" s="462">
        <f t="shared" ref="BA329:BB331" si="341">P329+AQ329</f>
        <v>6</v>
      </c>
      <c r="BB329" s="464">
        <f t="shared" si="341"/>
        <v>1.7999999999999998</v>
      </c>
    </row>
    <row r="330" spans="1:54" ht="14.1" customHeight="1" x14ac:dyDescent="0.2">
      <c r="A330" s="67">
        <v>67</v>
      </c>
      <c r="B330" s="64">
        <v>2404</v>
      </c>
      <c r="C330" s="65">
        <v>600078957</v>
      </c>
      <c r="D330" s="64">
        <v>70983135</v>
      </c>
      <c r="E330" s="66" t="s">
        <v>688</v>
      </c>
      <c r="F330" s="67">
        <v>3111</v>
      </c>
      <c r="G330" s="78" t="s">
        <v>307</v>
      </c>
      <c r="H330" s="68" t="s">
        <v>277</v>
      </c>
      <c r="I330" s="463">
        <v>1401031</v>
      </c>
      <c r="J330" s="458">
        <v>1039341</v>
      </c>
      <c r="K330" s="458">
        <v>0</v>
      </c>
      <c r="L330" s="458">
        <v>351297</v>
      </c>
      <c r="M330" s="458">
        <v>10393</v>
      </c>
      <c r="N330" s="458">
        <v>0</v>
      </c>
      <c r="O330" s="459">
        <v>3</v>
      </c>
      <c r="P330" s="460">
        <v>3</v>
      </c>
      <c r="Q330" s="624">
        <v>0</v>
      </c>
      <c r="R330" s="731">
        <f t="shared" si="273"/>
        <v>0</v>
      </c>
      <c r="S330" s="690">
        <v>0</v>
      </c>
      <c r="T330" s="690">
        <v>0</v>
      </c>
      <c r="U330" s="690">
        <v>0</v>
      </c>
      <c r="V330" s="690">
        <v>0</v>
      </c>
      <c r="W330" s="690">
        <f t="shared" si="274"/>
        <v>0</v>
      </c>
      <c r="X330" s="690">
        <v>0</v>
      </c>
      <c r="Y330" s="690">
        <v>0</v>
      </c>
      <c r="Z330" s="690">
        <v>0</v>
      </c>
      <c r="AA330" s="690">
        <f t="shared" si="275"/>
        <v>0</v>
      </c>
      <c r="AB330" s="690">
        <f t="shared" si="276"/>
        <v>0</v>
      </c>
      <c r="AC330" s="714">
        <f t="shared" si="277"/>
        <v>0</v>
      </c>
      <c r="AD330" s="714">
        <f t="shared" si="278"/>
        <v>0</v>
      </c>
      <c r="AE330" s="690">
        <v>0</v>
      </c>
      <c r="AF330" s="690">
        <v>0</v>
      </c>
      <c r="AG330" s="690">
        <f t="shared" si="279"/>
        <v>0</v>
      </c>
      <c r="AH330" s="690">
        <f t="shared" si="280"/>
        <v>0</v>
      </c>
      <c r="AI330" s="716">
        <v>0</v>
      </c>
      <c r="AJ330" s="713">
        <v>0</v>
      </c>
      <c r="AK330" s="713">
        <v>0</v>
      </c>
      <c r="AL330" s="713">
        <v>0</v>
      </c>
      <c r="AM330" s="713">
        <v>0</v>
      </c>
      <c r="AN330" s="713">
        <v>0</v>
      </c>
      <c r="AO330" s="713">
        <v>0</v>
      </c>
      <c r="AP330" s="713">
        <v>0</v>
      </c>
      <c r="AQ330" s="713">
        <f t="shared" si="281"/>
        <v>0</v>
      </c>
      <c r="AR330" s="713">
        <f t="shared" si="282"/>
        <v>0</v>
      </c>
      <c r="AS330" s="756">
        <f t="shared" si="283"/>
        <v>0</v>
      </c>
      <c r="AT330" s="471">
        <f>I330+AH330</f>
        <v>1401031</v>
      </c>
      <c r="AU330" s="461">
        <f>J330+W330</f>
        <v>1039341</v>
      </c>
      <c r="AV330" s="461">
        <f t="shared" si="339"/>
        <v>0</v>
      </c>
      <c r="AW330" s="461">
        <f t="shared" si="340"/>
        <v>351297</v>
      </c>
      <c r="AX330" s="461">
        <f t="shared" si="340"/>
        <v>10393</v>
      </c>
      <c r="AY330" s="461">
        <f>N330+AG330</f>
        <v>0</v>
      </c>
      <c r="AZ330" s="462">
        <f>O330+AS330</f>
        <v>3</v>
      </c>
      <c r="BA330" s="462">
        <f t="shared" si="341"/>
        <v>3</v>
      </c>
      <c r="BB330" s="464">
        <f t="shared" si="341"/>
        <v>0</v>
      </c>
    </row>
    <row r="331" spans="1:54" ht="14.1" customHeight="1" x14ac:dyDescent="0.2">
      <c r="A331" s="67">
        <v>67</v>
      </c>
      <c r="B331" s="64">
        <v>2404</v>
      </c>
      <c r="C331" s="65">
        <v>600078957</v>
      </c>
      <c r="D331" s="64">
        <v>70983135</v>
      </c>
      <c r="E331" s="66" t="s">
        <v>688</v>
      </c>
      <c r="F331" s="67">
        <v>3141</v>
      </c>
      <c r="G331" s="66" t="s">
        <v>310</v>
      </c>
      <c r="H331" s="68" t="s">
        <v>277</v>
      </c>
      <c r="I331" s="463">
        <v>815351</v>
      </c>
      <c r="J331" s="668">
        <v>602159</v>
      </c>
      <c r="K331" s="668">
        <v>0</v>
      </c>
      <c r="L331" s="458">
        <v>203530</v>
      </c>
      <c r="M331" s="458">
        <v>6022</v>
      </c>
      <c r="N331" s="668">
        <v>3640</v>
      </c>
      <c r="O331" s="459">
        <v>1.94</v>
      </c>
      <c r="P331" s="460">
        <v>0</v>
      </c>
      <c r="Q331" s="624">
        <v>1.94</v>
      </c>
      <c r="R331" s="731">
        <f t="shared" si="273"/>
        <v>0</v>
      </c>
      <c r="S331" s="690">
        <v>0</v>
      </c>
      <c r="T331" s="690">
        <v>0</v>
      </c>
      <c r="U331" s="690">
        <v>0</v>
      </c>
      <c r="V331" s="690">
        <v>0</v>
      </c>
      <c r="W331" s="690">
        <f t="shared" si="274"/>
        <v>0</v>
      </c>
      <c r="X331" s="690">
        <v>0</v>
      </c>
      <c r="Y331" s="690">
        <v>0</v>
      </c>
      <c r="Z331" s="690">
        <v>0</v>
      </c>
      <c r="AA331" s="690">
        <f t="shared" si="275"/>
        <v>0</v>
      </c>
      <c r="AB331" s="690">
        <f t="shared" si="276"/>
        <v>0</v>
      </c>
      <c r="AC331" s="714">
        <f t="shared" si="277"/>
        <v>0</v>
      </c>
      <c r="AD331" s="714">
        <f t="shared" si="278"/>
        <v>0</v>
      </c>
      <c r="AE331" s="690">
        <v>0</v>
      </c>
      <c r="AF331" s="690">
        <v>0</v>
      </c>
      <c r="AG331" s="690">
        <f t="shared" si="279"/>
        <v>0</v>
      </c>
      <c r="AH331" s="690">
        <f t="shared" si="280"/>
        <v>0</v>
      </c>
      <c r="AI331" s="716">
        <v>0</v>
      </c>
      <c r="AJ331" s="713">
        <v>0</v>
      </c>
      <c r="AK331" s="713">
        <v>0</v>
      </c>
      <c r="AL331" s="713">
        <v>0</v>
      </c>
      <c r="AM331" s="713">
        <v>0</v>
      </c>
      <c r="AN331" s="713">
        <v>0</v>
      </c>
      <c r="AO331" s="713">
        <v>0</v>
      </c>
      <c r="AP331" s="713">
        <v>0</v>
      </c>
      <c r="AQ331" s="713">
        <f t="shared" si="281"/>
        <v>0</v>
      </c>
      <c r="AR331" s="713">
        <f t="shared" si="282"/>
        <v>0</v>
      </c>
      <c r="AS331" s="756">
        <f t="shared" si="283"/>
        <v>0</v>
      </c>
      <c r="AT331" s="471">
        <f>I331+AH331</f>
        <v>815351</v>
      </c>
      <c r="AU331" s="461">
        <f>J331+W331</f>
        <v>602159</v>
      </c>
      <c r="AV331" s="461">
        <f t="shared" si="339"/>
        <v>0</v>
      </c>
      <c r="AW331" s="461">
        <f t="shared" si="340"/>
        <v>203530</v>
      </c>
      <c r="AX331" s="461">
        <f t="shared" si="340"/>
        <v>6022</v>
      </c>
      <c r="AY331" s="461">
        <f>N331+AG331</f>
        <v>3640</v>
      </c>
      <c r="AZ331" s="462">
        <f>O331+AS331</f>
        <v>1.94</v>
      </c>
      <c r="BA331" s="462">
        <f t="shared" si="341"/>
        <v>0</v>
      </c>
      <c r="BB331" s="464">
        <f t="shared" si="341"/>
        <v>1.94</v>
      </c>
    </row>
    <row r="332" spans="1:54" ht="14.1" customHeight="1" x14ac:dyDescent="0.2">
      <c r="A332" s="73">
        <v>67</v>
      </c>
      <c r="B332" s="70">
        <v>2404</v>
      </c>
      <c r="C332" s="71">
        <v>600078957</v>
      </c>
      <c r="D332" s="70">
        <v>70983135</v>
      </c>
      <c r="E332" s="72" t="s">
        <v>689</v>
      </c>
      <c r="F332" s="73"/>
      <c r="G332" s="72"/>
      <c r="H332" s="74"/>
      <c r="I332" s="647">
        <v>7435987</v>
      </c>
      <c r="J332" s="75">
        <v>5493136</v>
      </c>
      <c r="K332" s="75">
        <v>0</v>
      </c>
      <c r="L332" s="75">
        <v>1856680</v>
      </c>
      <c r="M332" s="75">
        <v>54931</v>
      </c>
      <c r="N332" s="75">
        <v>31240</v>
      </c>
      <c r="O332" s="76">
        <v>12.74</v>
      </c>
      <c r="P332" s="76">
        <v>9</v>
      </c>
      <c r="Q332" s="77">
        <v>3.7399999999999998</v>
      </c>
      <c r="R332" s="664">
        <f t="shared" ref="R332:BB332" si="342">SUM(R329:R331)</f>
        <v>0</v>
      </c>
      <c r="S332" s="664">
        <f t="shared" si="342"/>
        <v>0</v>
      </c>
      <c r="T332" s="664">
        <f t="shared" si="342"/>
        <v>0</v>
      </c>
      <c r="U332" s="664">
        <f t="shared" si="342"/>
        <v>0</v>
      </c>
      <c r="V332" s="664">
        <f t="shared" si="342"/>
        <v>0</v>
      </c>
      <c r="W332" s="664">
        <f t="shared" si="342"/>
        <v>0</v>
      </c>
      <c r="X332" s="664">
        <f t="shared" si="342"/>
        <v>0</v>
      </c>
      <c r="Y332" s="664">
        <f t="shared" si="342"/>
        <v>0</v>
      </c>
      <c r="Z332" s="664">
        <f t="shared" si="342"/>
        <v>0</v>
      </c>
      <c r="AA332" s="664">
        <f t="shared" si="342"/>
        <v>0</v>
      </c>
      <c r="AB332" s="664">
        <f t="shared" si="342"/>
        <v>0</v>
      </c>
      <c r="AC332" s="664">
        <f t="shared" si="342"/>
        <v>0</v>
      </c>
      <c r="AD332" s="664">
        <f t="shared" si="342"/>
        <v>0</v>
      </c>
      <c r="AE332" s="664">
        <f t="shared" si="342"/>
        <v>0</v>
      </c>
      <c r="AF332" s="664">
        <f t="shared" si="342"/>
        <v>0</v>
      </c>
      <c r="AG332" s="664">
        <f t="shared" si="342"/>
        <v>0</v>
      </c>
      <c r="AH332" s="664">
        <f t="shared" si="342"/>
        <v>0</v>
      </c>
      <c r="AI332" s="732">
        <f t="shared" si="342"/>
        <v>0</v>
      </c>
      <c r="AJ332" s="732">
        <f t="shared" si="342"/>
        <v>0</v>
      </c>
      <c r="AK332" s="732">
        <f t="shared" si="342"/>
        <v>0</v>
      </c>
      <c r="AL332" s="732">
        <f t="shared" si="342"/>
        <v>0</v>
      </c>
      <c r="AM332" s="732">
        <f t="shared" si="342"/>
        <v>0</v>
      </c>
      <c r="AN332" s="732">
        <f t="shared" si="342"/>
        <v>0</v>
      </c>
      <c r="AO332" s="732">
        <f t="shared" si="342"/>
        <v>0</v>
      </c>
      <c r="AP332" s="732">
        <f t="shared" si="342"/>
        <v>0</v>
      </c>
      <c r="AQ332" s="732">
        <f t="shared" si="342"/>
        <v>0</v>
      </c>
      <c r="AR332" s="732">
        <f t="shared" si="342"/>
        <v>0</v>
      </c>
      <c r="AS332" s="759">
        <f t="shared" si="342"/>
        <v>0</v>
      </c>
      <c r="AT332" s="647">
        <f t="shared" si="342"/>
        <v>7435987</v>
      </c>
      <c r="AU332" s="75">
        <f t="shared" si="342"/>
        <v>5493136</v>
      </c>
      <c r="AV332" s="75">
        <f t="shared" si="342"/>
        <v>0</v>
      </c>
      <c r="AW332" s="75">
        <f t="shared" si="342"/>
        <v>1856680</v>
      </c>
      <c r="AX332" s="75">
        <f t="shared" si="342"/>
        <v>54931</v>
      </c>
      <c r="AY332" s="75">
        <f t="shared" si="342"/>
        <v>31240</v>
      </c>
      <c r="AZ332" s="76">
        <f t="shared" si="342"/>
        <v>12.74</v>
      </c>
      <c r="BA332" s="76">
        <f t="shared" si="342"/>
        <v>9</v>
      </c>
      <c r="BB332" s="77">
        <f t="shared" si="342"/>
        <v>3.7399999999999998</v>
      </c>
    </row>
    <row r="333" spans="1:54" ht="14.1" customHeight="1" x14ac:dyDescent="0.2">
      <c r="A333" s="67">
        <v>68</v>
      </c>
      <c r="B333" s="64">
        <v>2439</v>
      </c>
      <c r="C333" s="65">
        <v>600078965</v>
      </c>
      <c r="D333" s="64">
        <v>70983143</v>
      </c>
      <c r="E333" s="66" t="s">
        <v>690</v>
      </c>
      <c r="F333" s="67">
        <v>3111</v>
      </c>
      <c r="G333" s="66" t="s">
        <v>306</v>
      </c>
      <c r="H333" s="68" t="s">
        <v>276</v>
      </c>
      <c r="I333" s="463">
        <v>3089906</v>
      </c>
      <c r="J333" s="16">
        <v>2280346</v>
      </c>
      <c r="K333" s="16">
        <v>0</v>
      </c>
      <c r="L333" s="458">
        <v>770757</v>
      </c>
      <c r="M333" s="458">
        <v>22803</v>
      </c>
      <c r="N333" s="16">
        <v>16000</v>
      </c>
      <c r="O333" s="13">
        <v>4.87</v>
      </c>
      <c r="P333" s="13">
        <v>3.75</v>
      </c>
      <c r="Q333" s="17">
        <v>1.1200000000000001</v>
      </c>
      <c r="R333" s="731">
        <f t="shared" ref="R333:R397" si="343">X333*-1</f>
        <v>0</v>
      </c>
      <c r="S333" s="690">
        <v>0</v>
      </c>
      <c r="T333" s="690">
        <v>0</v>
      </c>
      <c r="U333" s="690">
        <v>0</v>
      </c>
      <c r="V333" s="690">
        <v>0</v>
      </c>
      <c r="W333" s="690">
        <f t="shared" ref="W333:W397" si="344">SUM(R333:V333)</f>
        <v>0</v>
      </c>
      <c r="X333" s="690">
        <v>0</v>
      </c>
      <c r="Y333" s="690">
        <v>0</v>
      </c>
      <c r="Z333" s="690">
        <v>0</v>
      </c>
      <c r="AA333" s="690">
        <f t="shared" ref="AA333:AA397" si="345">SUM(X333:Z333)</f>
        <v>0</v>
      </c>
      <c r="AB333" s="690">
        <f t="shared" ref="AB333:AB397" si="346">W333+AA333</f>
        <v>0</v>
      </c>
      <c r="AC333" s="714">
        <f t="shared" ref="AC333:AC397" si="347">ROUND((W333+X333+Y333)*33.8%,0)</f>
        <v>0</v>
      </c>
      <c r="AD333" s="714">
        <f t="shared" ref="AD333:AD397" si="348">ROUND(W333*1%,0)</f>
        <v>0</v>
      </c>
      <c r="AE333" s="690">
        <v>0</v>
      </c>
      <c r="AF333" s="690">
        <v>0</v>
      </c>
      <c r="AG333" s="690">
        <f t="shared" ref="AG333:AG397" si="349">SUM(AE333:AF333)</f>
        <v>0</v>
      </c>
      <c r="AH333" s="690">
        <f t="shared" ref="AH333:AH397" si="350">AB333+AC333+AD333+AG333</f>
        <v>0</v>
      </c>
      <c r="AI333" s="716">
        <v>0</v>
      </c>
      <c r="AJ333" s="713">
        <v>0</v>
      </c>
      <c r="AK333" s="713">
        <v>0</v>
      </c>
      <c r="AL333" s="713">
        <v>0</v>
      </c>
      <c r="AM333" s="713">
        <v>0</v>
      </c>
      <c r="AN333" s="713">
        <v>0</v>
      </c>
      <c r="AO333" s="713">
        <v>0</v>
      </c>
      <c r="AP333" s="713">
        <v>0</v>
      </c>
      <c r="AQ333" s="713">
        <f t="shared" ref="AQ333:AQ397" si="351">AI333+AK333+AL333+AN333+AO333</f>
        <v>0</v>
      </c>
      <c r="AR333" s="713">
        <f t="shared" ref="AR333:AR397" si="352">AJ333+AM333+AP333</f>
        <v>0</v>
      </c>
      <c r="AS333" s="756">
        <f t="shared" ref="AS333:AS397" si="353">SUM(AQ333:AR333)</f>
        <v>0</v>
      </c>
      <c r="AT333" s="471">
        <f>I333+AH333</f>
        <v>3089906</v>
      </c>
      <c r="AU333" s="461">
        <f>J333+W333</f>
        <v>2280346</v>
      </c>
      <c r="AV333" s="461">
        <f t="shared" ref="AV333:AV335" si="354">K333+AA333</f>
        <v>0</v>
      </c>
      <c r="AW333" s="461">
        <f t="shared" ref="AW333:AX335" si="355">L333+AC333</f>
        <v>770757</v>
      </c>
      <c r="AX333" s="461">
        <f t="shared" si="355"/>
        <v>22803</v>
      </c>
      <c r="AY333" s="461">
        <f>N333+AG333</f>
        <v>16000</v>
      </c>
      <c r="AZ333" s="462">
        <f>O333+AS333</f>
        <v>4.87</v>
      </c>
      <c r="BA333" s="462">
        <f t="shared" ref="BA333:BB335" si="356">P333+AQ333</f>
        <v>3.75</v>
      </c>
      <c r="BB333" s="464">
        <f t="shared" si="356"/>
        <v>1.1200000000000001</v>
      </c>
    </row>
    <row r="334" spans="1:54" ht="14.1" customHeight="1" x14ac:dyDescent="0.2">
      <c r="A334" s="67">
        <v>68</v>
      </c>
      <c r="B334" s="64">
        <v>2439</v>
      </c>
      <c r="C334" s="65">
        <v>600078965</v>
      </c>
      <c r="D334" s="64">
        <v>70983143</v>
      </c>
      <c r="E334" s="66" t="s">
        <v>690</v>
      </c>
      <c r="F334" s="67">
        <v>3111</v>
      </c>
      <c r="G334" s="66" t="s">
        <v>307</v>
      </c>
      <c r="H334" s="68" t="s">
        <v>277</v>
      </c>
      <c r="I334" s="463">
        <v>0</v>
      </c>
      <c r="J334" s="16">
        <v>0</v>
      </c>
      <c r="K334" s="16">
        <v>0</v>
      </c>
      <c r="L334" s="458">
        <v>0</v>
      </c>
      <c r="M334" s="458">
        <v>0</v>
      </c>
      <c r="N334" s="16">
        <v>0</v>
      </c>
      <c r="O334" s="13">
        <v>0</v>
      </c>
      <c r="P334" s="13">
        <v>0</v>
      </c>
      <c r="Q334" s="17">
        <v>0</v>
      </c>
      <c r="R334" s="731">
        <f t="shared" ref="R334" si="357">X334*-1</f>
        <v>0</v>
      </c>
      <c r="S334" s="690">
        <v>84681</v>
      </c>
      <c r="T334" s="690">
        <v>0</v>
      </c>
      <c r="U334" s="690">
        <v>0</v>
      </c>
      <c r="V334" s="690">
        <v>0</v>
      </c>
      <c r="W334" s="690">
        <f t="shared" ref="W334" si="358">SUM(R334:V334)</f>
        <v>84681</v>
      </c>
      <c r="X334" s="690">
        <v>0</v>
      </c>
      <c r="Y334" s="690">
        <v>0</v>
      </c>
      <c r="Z334" s="690">
        <v>0</v>
      </c>
      <c r="AA334" s="690">
        <f t="shared" ref="AA334" si="359">SUM(X334:Z334)</f>
        <v>0</v>
      </c>
      <c r="AB334" s="690">
        <f t="shared" ref="AB334" si="360">W334+AA334</f>
        <v>84681</v>
      </c>
      <c r="AC334" s="714">
        <f t="shared" ref="AC334" si="361">ROUND((W334+X334+Y334)*33.8%,0)</f>
        <v>28622</v>
      </c>
      <c r="AD334" s="714">
        <f t="shared" ref="AD334" si="362">ROUND(W334*1%,0)</f>
        <v>847</v>
      </c>
      <c r="AE334" s="690">
        <v>0</v>
      </c>
      <c r="AF334" s="690">
        <v>0</v>
      </c>
      <c r="AG334" s="690">
        <f t="shared" ref="AG334" si="363">SUM(AE334:AF334)</f>
        <v>0</v>
      </c>
      <c r="AH334" s="690">
        <f t="shared" ref="AH334" si="364">AB334+AC334+AD334+AG334</f>
        <v>114150</v>
      </c>
      <c r="AI334" s="716">
        <v>0</v>
      </c>
      <c r="AJ334" s="713">
        <v>0</v>
      </c>
      <c r="AK334" s="713">
        <v>0.33</v>
      </c>
      <c r="AL334" s="713">
        <v>0</v>
      </c>
      <c r="AM334" s="713">
        <v>0</v>
      </c>
      <c r="AN334" s="713">
        <v>0</v>
      </c>
      <c r="AO334" s="713">
        <v>0</v>
      </c>
      <c r="AP334" s="713">
        <v>0</v>
      </c>
      <c r="AQ334" s="713">
        <f t="shared" ref="AQ334" si="365">AI334+AK334+AL334+AN334+AO334</f>
        <v>0.33</v>
      </c>
      <c r="AR334" s="713">
        <f t="shared" ref="AR334" si="366">AJ334+AM334+AP334</f>
        <v>0</v>
      </c>
      <c r="AS334" s="756">
        <f t="shared" ref="AS334" si="367">SUM(AQ334:AR334)</f>
        <v>0.33</v>
      </c>
      <c r="AT334" s="471">
        <f>I334+AH334</f>
        <v>114150</v>
      </c>
      <c r="AU334" s="461">
        <f>J334+W334</f>
        <v>84681</v>
      </c>
      <c r="AV334" s="461">
        <f t="shared" ref="AV334" si="368">K334+AA334</f>
        <v>0</v>
      </c>
      <c r="AW334" s="461">
        <f t="shared" si="355"/>
        <v>28622</v>
      </c>
      <c r="AX334" s="461">
        <f t="shared" si="355"/>
        <v>847</v>
      </c>
      <c r="AY334" s="461">
        <f>N334+AG334</f>
        <v>0</v>
      </c>
      <c r="AZ334" s="462">
        <f>O334+AS334</f>
        <v>0.33</v>
      </c>
      <c r="BA334" s="462">
        <f t="shared" si="356"/>
        <v>0.33</v>
      </c>
      <c r="BB334" s="464">
        <f t="shared" si="356"/>
        <v>0</v>
      </c>
    </row>
    <row r="335" spans="1:54" ht="14.1" customHeight="1" x14ac:dyDescent="0.2">
      <c r="A335" s="67">
        <v>68</v>
      </c>
      <c r="B335" s="64">
        <v>2439</v>
      </c>
      <c r="C335" s="65">
        <v>600078965</v>
      </c>
      <c r="D335" s="64">
        <v>70983143</v>
      </c>
      <c r="E335" s="66" t="s">
        <v>690</v>
      </c>
      <c r="F335" s="67">
        <v>3141</v>
      </c>
      <c r="G335" s="66" t="s">
        <v>310</v>
      </c>
      <c r="H335" s="68" t="s">
        <v>277</v>
      </c>
      <c r="I335" s="463">
        <v>556022</v>
      </c>
      <c r="J335" s="668">
        <v>375917</v>
      </c>
      <c r="K335" s="668">
        <v>35280</v>
      </c>
      <c r="L335" s="458">
        <v>138985</v>
      </c>
      <c r="M335" s="458">
        <v>3760</v>
      </c>
      <c r="N335" s="668">
        <v>2080</v>
      </c>
      <c r="O335" s="459">
        <v>1.21</v>
      </c>
      <c r="P335" s="460">
        <v>0</v>
      </c>
      <c r="Q335" s="624">
        <v>1.21</v>
      </c>
      <c r="R335" s="731">
        <f t="shared" si="343"/>
        <v>-360</v>
      </c>
      <c r="S335" s="690">
        <v>0</v>
      </c>
      <c r="T335" s="690">
        <v>0</v>
      </c>
      <c r="U335" s="690">
        <v>0</v>
      </c>
      <c r="V335" s="690">
        <v>0</v>
      </c>
      <c r="W335" s="690">
        <f t="shared" si="344"/>
        <v>-360</v>
      </c>
      <c r="X335" s="690">
        <v>360</v>
      </c>
      <c r="Y335" s="690">
        <v>0</v>
      </c>
      <c r="Z335" s="690">
        <v>0</v>
      </c>
      <c r="AA335" s="690">
        <f t="shared" si="345"/>
        <v>360</v>
      </c>
      <c r="AB335" s="690">
        <f t="shared" si="346"/>
        <v>0</v>
      </c>
      <c r="AC335" s="714">
        <f t="shared" si="347"/>
        <v>0</v>
      </c>
      <c r="AD335" s="714">
        <f t="shared" si="348"/>
        <v>-4</v>
      </c>
      <c r="AE335" s="690">
        <v>0</v>
      </c>
      <c r="AF335" s="690">
        <v>0</v>
      </c>
      <c r="AG335" s="690">
        <f t="shared" si="349"/>
        <v>0</v>
      </c>
      <c r="AH335" s="690">
        <f t="shared" si="350"/>
        <v>-4</v>
      </c>
      <c r="AI335" s="716">
        <v>0</v>
      </c>
      <c r="AJ335" s="713">
        <v>0</v>
      </c>
      <c r="AK335" s="713">
        <v>0</v>
      </c>
      <c r="AL335" s="713">
        <v>0</v>
      </c>
      <c r="AM335" s="713">
        <v>0</v>
      </c>
      <c r="AN335" s="713">
        <v>0</v>
      </c>
      <c r="AO335" s="713">
        <v>0</v>
      </c>
      <c r="AP335" s="713">
        <v>0</v>
      </c>
      <c r="AQ335" s="713">
        <f t="shared" si="351"/>
        <v>0</v>
      </c>
      <c r="AR335" s="713">
        <f t="shared" si="352"/>
        <v>0</v>
      </c>
      <c r="AS335" s="756">
        <f t="shared" si="353"/>
        <v>0</v>
      </c>
      <c r="AT335" s="471">
        <f>I335+AH335</f>
        <v>556018</v>
      </c>
      <c r="AU335" s="461">
        <f>J335+W335</f>
        <v>375557</v>
      </c>
      <c r="AV335" s="461">
        <f t="shared" si="354"/>
        <v>35640</v>
      </c>
      <c r="AW335" s="461">
        <f t="shared" si="355"/>
        <v>138985</v>
      </c>
      <c r="AX335" s="461">
        <f t="shared" si="355"/>
        <v>3756</v>
      </c>
      <c r="AY335" s="461">
        <f>N335+AG335</f>
        <v>2080</v>
      </c>
      <c r="AZ335" s="462">
        <f>O335+AS335</f>
        <v>1.21</v>
      </c>
      <c r="BA335" s="462">
        <f t="shared" si="356"/>
        <v>0</v>
      </c>
      <c r="BB335" s="464">
        <f t="shared" si="356"/>
        <v>1.21</v>
      </c>
    </row>
    <row r="336" spans="1:54" ht="14.1" customHeight="1" x14ac:dyDescent="0.2">
      <c r="A336" s="73">
        <v>68</v>
      </c>
      <c r="B336" s="70">
        <v>2439</v>
      </c>
      <c r="C336" s="71">
        <v>600078965</v>
      </c>
      <c r="D336" s="70">
        <v>70983143</v>
      </c>
      <c r="E336" s="72" t="s">
        <v>691</v>
      </c>
      <c r="F336" s="73"/>
      <c r="G336" s="72"/>
      <c r="H336" s="74"/>
      <c r="I336" s="647">
        <v>3645928</v>
      </c>
      <c r="J336" s="75">
        <v>2656263</v>
      </c>
      <c r="K336" s="75">
        <v>35280</v>
      </c>
      <c r="L336" s="75">
        <v>909742</v>
      </c>
      <c r="M336" s="75">
        <v>26563</v>
      </c>
      <c r="N336" s="75">
        <v>18080</v>
      </c>
      <c r="O336" s="76">
        <v>6.08</v>
      </c>
      <c r="P336" s="76">
        <v>3.75</v>
      </c>
      <c r="Q336" s="77">
        <v>2.33</v>
      </c>
      <c r="R336" s="664">
        <f t="shared" ref="R336:BB336" si="369">SUM(R333:R335)</f>
        <v>-360</v>
      </c>
      <c r="S336" s="664">
        <f t="shared" si="369"/>
        <v>84681</v>
      </c>
      <c r="T336" s="664">
        <f t="shared" si="369"/>
        <v>0</v>
      </c>
      <c r="U336" s="664">
        <f t="shared" si="369"/>
        <v>0</v>
      </c>
      <c r="V336" s="664">
        <f t="shared" si="369"/>
        <v>0</v>
      </c>
      <c r="W336" s="664">
        <f t="shared" si="369"/>
        <v>84321</v>
      </c>
      <c r="X336" s="664">
        <f t="shared" si="369"/>
        <v>360</v>
      </c>
      <c r="Y336" s="664">
        <f t="shared" si="369"/>
        <v>0</v>
      </c>
      <c r="Z336" s="664">
        <f t="shared" si="369"/>
        <v>0</v>
      </c>
      <c r="AA336" s="664">
        <f t="shared" si="369"/>
        <v>360</v>
      </c>
      <c r="AB336" s="664">
        <f t="shared" si="369"/>
        <v>84681</v>
      </c>
      <c r="AC336" s="664">
        <f t="shared" si="369"/>
        <v>28622</v>
      </c>
      <c r="AD336" s="664">
        <f t="shared" si="369"/>
        <v>843</v>
      </c>
      <c r="AE336" s="664">
        <f t="shared" si="369"/>
        <v>0</v>
      </c>
      <c r="AF336" s="664">
        <f t="shared" si="369"/>
        <v>0</v>
      </c>
      <c r="AG336" s="664">
        <f t="shared" si="369"/>
        <v>0</v>
      </c>
      <c r="AH336" s="664">
        <f t="shared" si="369"/>
        <v>114146</v>
      </c>
      <c r="AI336" s="732">
        <f t="shared" si="369"/>
        <v>0</v>
      </c>
      <c r="AJ336" s="732">
        <f t="shared" si="369"/>
        <v>0</v>
      </c>
      <c r="AK336" s="732">
        <f t="shared" si="369"/>
        <v>0.33</v>
      </c>
      <c r="AL336" s="732">
        <f t="shared" si="369"/>
        <v>0</v>
      </c>
      <c r="AM336" s="732">
        <f t="shared" si="369"/>
        <v>0</v>
      </c>
      <c r="AN336" s="732">
        <f t="shared" si="369"/>
        <v>0</v>
      </c>
      <c r="AO336" s="732">
        <f t="shared" si="369"/>
        <v>0</v>
      </c>
      <c r="AP336" s="732">
        <f t="shared" si="369"/>
        <v>0</v>
      </c>
      <c r="AQ336" s="732">
        <f t="shared" si="369"/>
        <v>0.33</v>
      </c>
      <c r="AR336" s="732">
        <f t="shared" si="369"/>
        <v>0</v>
      </c>
      <c r="AS336" s="759">
        <f t="shared" si="369"/>
        <v>0.33</v>
      </c>
      <c r="AT336" s="647">
        <f t="shared" si="369"/>
        <v>3760074</v>
      </c>
      <c r="AU336" s="75">
        <f t="shared" si="369"/>
        <v>2740584</v>
      </c>
      <c r="AV336" s="75">
        <f t="shared" si="369"/>
        <v>35640</v>
      </c>
      <c r="AW336" s="75">
        <f t="shared" si="369"/>
        <v>938364</v>
      </c>
      <c r="AX336" s="75">
        <f t="shared" si="369"/>
        <v>27406</v>
      </c>
      <c r="AY336" s="75">
        <f t="shared" si="369"/>
        <v>18080</v>
      </c>
      <c r="AZ336" s="76">
        <f t="shared" si="369"/>
        <v>6.41</v>
      </c>
      <c r="BA336" s="76">
        <f t="shared" si="369"/>
        <v>4.08</v>
      </c>
      <c r="BB336" s="77">
        <f t="shared" si="369"/>
        <v>2.33</v>
      </c>
    </row>
    <row r="337" spans="1:54" ht="14.1" customHeight="1" x14ac:dyDescent="0.2">
      <c r="A337" s="67">
        <v>69</v>
      </c>
      <c r="B337" s="64">
        <v>2302</v>
      </c>
      <c r="C337" s="65">
        <v>600080366</v>
      </c>
      <c r="D337" s="64">
        <v>70983127</v>
      </c>
      <c r="E337" s="66" t="s">
        <v>692</v>
      </c>
      <c r="F337" s="67">
        <v>3111</v>
      </c>
      <c r="G337" s="66" t="s">
        <v>306</v>
      </c>
      <c r="H337" s="68" t="s">
        <v>276</v>
      </c>
      <c r="I337" s="463">
        <v>6324643</v>
      </c>
      <c r="J337" s="16">
        <v>4664401</v>
      </c>
      <c r="K337" s="16">
        <v>0</v>
      </c>
      <c r="L337" s="458">
        <v>1576568</v>
      </c>
      <c r="M337" s="458">
        <v>46644</v>
      </c>
      <c r="N337" s="16">
        <v>37030</v>
      </c>
      <c r="O337" s="13">
        <v>9.7037000000000013</v>
      </c>
      <c r="P337" s="13">
        <v>8.0737000000000005</v>
      </c>
      <c r="Q337" s="17">
        <v>1.63</v>
      </c>
      <c r="R337" s="731">
        <f t="shared" si="343"/>
        <v>0</v>
      </c>
      <c r="S337" s="690">
        <v>0</v>
      </c>
      <c r="T337" s="690">
        <v>0</v>
      </c>
      <c r="U337" s="690">
        <v>0</v>
      </c>
      <c r="V337" s="690">
        <v>0</v>
      </c>
      <c r="W337" s="690">
        <f t="shared" si="344"/>
        <v>0</v>
      </c>
      <c r="X337" s="690">
        <v>0</v>
      </c>
      <c r="Y337" s="690">
        <v>0</v>
      </c>
      <c r="Z337" s="690">
        <v>0</v>
      </c>
      <c r="AA337" s="690">
        <f t="shared" si="345"/>
        <v>0</v>
      </c>
      <c r="AB337" s="690">
        <f t="shared" si="346"/>
        <v>0</v>
      </c>
      <c r="AC337" s="714">
        <f t="shared" si="347"/>
        <v>0</v>
      </c>
      <c r="AD337" s="714">
        <f t="shared" si="348"/>
        <v>0</v>
      </c>
      <c r="AE337" s="690">
        <v>0</v>
      </c>
      <c r="AF337" s="690">
        <v>0</v>
      </c>
      <c r="AG337" s="690">
        <f t="shared" si="349"/>
        <v>0</v>
      </c>
      <c r="AH337" s="690">
        <f t="shared" si="350"/>
        <v>0</v>
      </c>
      <c r="AI337" s="716">
        <v>0</v>
      </c>
      <c r="AJ337" s="713">
        <v>0</v>
      </c>
      <c r="AK337" s="713">
        <v>0</v>
      </c>
      <c r="AL337" s="713">
        <v>0</v>
      </c>
      <c r="AM337" s="713">
        <v>0</v>
      </c>
      <c r="AN337" s="713">
        <v>0</v>
      </c>
      <c r="AO337" s="713">
        <v>0</v>
      </c>
      <c r="AP337" s="713">
        <v>0</v>
      </c>
      <c r="AQ337" s="713">
        <f t="shared" si="351"/>
        <v>0</v>
      </c>
      <c r="AR337" s="713">
        <f t="shared" si="352"/>
        <v>0</v>
      </c>
      <c r="AS337" s="756">
        <f t="shared" si="353"/>
        <v>0</v>
      </c>
      <c r="AT337" s="471">
        <f t="shared" ref="AT337:AT344" si="370">I337+AH337</f>
        <v>6324643</v>
      </c>
      <c r="AU337" s="461">
        <f t="shared" ref="AU337:AU344" si="371">J337+W337</f>
        <v>4664401</v>
      </c>
      <c r="AV337" s="461">
        <f t="shared" ref="AV337:AV344" si="372">K337+AA337</f>
        <v>0</v>
      </c>
      <c r="AW337" s="461">
        <f t="shared" ref="AW337:AX344" si="373">L337+AC337</f>
        <v>1576568</v>
      </c>
      <c r="AX337" s="461">
        <f t="shared" si="373"/>
        <v>46644</v>
      </c>
      <c r="AY337" s="461">
        <f t="shared" ref="AY337:AY344" si="374">N337+AG337</f>
        <v>37030</v>
      </c>
      <c r="AZ337" s="462">
        <f t="shared" ref="AZ337:AZ344" si="375">O337+AS337</f>
        <v>9.7037000000000013</v>
      </c>
      <c r="BA337" s="462">
        <f t="shared" ref="BA337:BB344" si="376">P337+AQ337</f>
        <v>8.0737000000000005</v>
      </c>
      <c r="BB337" s="464">
        <f t="shared" si="376"/>
        <v>1.63</v>
      </c>
    </row>
    <row r="338" spans="1:54" ht="14.1" customHeight="1" x14ac:dyDescent="0.2">
      <c r="A338" s="67">
        <v>69</v>
      </c>
      <c r="B338" s="64">
        <v>2302</v>
      </c>
      <c r="C338" s="65">
        <v>600080366</v>
      </c>
      <c r="D338" s="64">
        <v>70983127</v>
      </c>
      <c r="E338" s="66" t="s">
        <v>692</v>
      </c>
      <c r="F338" s="67">
        <v>3111</v>
      </c>
      <c r="G338" s="44" t="s">
        <v>308</v>
      </c>
      <c r="H338" s="68" t="s">
        <v>276</v>
      </c>
      <c r="I338" s="463">
        <v>571611</v>
      </c>
      <c r="J338" s="16">
        <v>424044</v>
      </c>
      <c r="K338" s="16">
        <v>0</v>
      </c>
      <c r="L338" s="458">
        <v>143327</v>
      </c>
      <c r="M338" s="458">
        <v>4240</v>
      </c>
      <c r="N338" s="16">
        <v>0</v>
      </c>
      <c r="O338" s="13">
        <v>1</v>
      </c>
      <c r="P338" s="13">
        <v>1</v>
      </c>
      <c r="Q338" s="17">
        <v>0</v>
      </c>
      <c r="R338" s="731">
        <f t="shared" si="343"/>
        <v>0</v>
      </c>
      <c r="S338" s="690">
        <v>0</v>
      </c>
      <c r="T338" s="690">
        <v>0</v>
      </c>
      <c r="U338" s="690">
        <v>0</v>
      </c>
      <c r="V338" s="690">
        <v>0</v>
      </c>
      <c r="W338" s="690">
        <f t="shared" si="344"/>
        <v>0</v>
      </c>
      <c r="X338" s="690">
        <v>0</v>
      </c>
      <c r="Y338" s="690">
        <v>0</v>
      </c>
      <c r="Z338" s="690">
        <v>0</v>
      </c>
      <c r="AA338" s="690">
        <f t="shared" si="345"/>
        <v>0</v>
      </c>
      <c r="AB338" s="690">
        <f t="shared" si="346"/>
        <v>0</v>
      </c>
      <c r="AC338" s="714">
        <f t="shared" si="347"/>
        <v>0</v>
      </c>
      <c r="AD338" s="714">
        <f t="shared" si="348"/>
        <v>0</v>
      </c>
      <c r="AE338" s="690">
        <v>0</v>
      </c>
      <c r="AF338" s="690">
        <v>0</v>
      </c>
      <c r="AG338" s="690">
        <f t="shared" si="349"/>
        <v>0</v>
      </c>
      <c r="AH338" s="690">
        <f t="shared" si="350"/>
        <v>0</v>
      </c>
      <c r="AI338" s="716">
        <v>0</v>
      </c>
      <c r="AJ338" s="713">
        <v>0</v>
      </c>
      <c r="AK338" s="713">
        <v>0</v>
      </c>
      <c r="AL338" s="713">
        <v>0</v>
      </c>
      <c r="AM338" s="713">
        <v>0</v>
      </c>
      <c r="AN338" s="713">
        <v>0</v>
      </c>
      <c r="AO338" s="713">
        <v>0</v>
      </c>
      <c r="AP338" s="713">
        <v>0</v>
      </c>
      <c r="AQ338" s="713">
        <f t="shared" si="351"/>
        <v>0</v>
      </c>
      <c r="AR338" s="713">
        <f t="shared" si="352"/>
        <v>0</v>
      </c>
      <c r="AS338" s="756">
        <f t="shared" si="353"/>
        <v>0</v>
      </c>
      <c r="AT338" s="471">
        <f t="shared" si="370"/>
        <v>571611</v>
      </c>
      <c r="AU338" s="461">
        <f t="shared" si="371"/>
        <v>424044</v>
      </c>
      <c r="AV338" s="461">
        <f t="shared" si="372"/>
        <v>0</v>
      </c>
      <c r="AW338" s="461">
        <f t="shared" si="373"/>
        <v>143327</v>
      </c>
      <c r="AX338" s="461">
        <f t="shared" si="373"/>
        <v>4240</v>
      </c>
      <c r="AY338" s="461">
        <f t="shared" si="374"/>
        <v>0</v>
      </c>
      <c r="AZ338" s="462">
        <f t="shared" si="375"/>
        <v>1</v>
      </c>
      <c r="BA338" s="462">
        <f t="shared" si="376"/>
        <v>1</v>
      </c>
      <c r="BB338" s="464">
        <f t="shared" si="376"/>
        <v>0</v>
      </c>
    </row>
    <row r="339" spans="1:54" ht="14.1" customHeight="1" x14ac:dyDescent="0.2">
      <c r="A339" s="67">
        <v>69</v>
      </c>
      <c r="B339" s="64">
        <v>2302</v>
      </c>
      <c r="C339" s="65">
        <v>600080366</v>
      </c>
      <c r="D339" s="64">
        <v>70983127</v>
      </c>
      <c r="E339" s="66" t="s">
        <v>692</v>
      </c>
      <c r="F339" s="67">
        <v>3114</v>
      </c>
      <c r="G339" s="168" t="s">
        <v>544</v>
      </c>
      <c r="H339" s="68" t="s">
        <v>276</v>
      </c>
      <c r="I339" s="463">
        <v>10759511</v>
      </c>
      <c r="J339" s="16">
        <v>7817460</v>
      </c>
      <c r="K339" s="16">
        <v>80000</v>
      </c>
      <c r="L339" s="458">
        <v>2669341</v>
      </c>
      <c r="M339" s="458">
        <v>78175</v>
      </c>
      <c r="N339" s="16">
        <v>114535</v>
      </c>
      <c r="O339" s="13">
        <v>12.4444</v>
      </c>
      <c r="P339" s="13">
        <v>8.9543999999999997</v>
      </c>
      <c r="Q339" s="17">
        <v>3.49</v>
      </c>
      <c r="R339" s="731">
        <f t="shared" si="343"/>
        <v>0</v>
      </c>
      <c r="S339" s="690">
        <v>0</v>
      </c>
      <c r="T339" s="690">
        <v>0</v>
      </c>
      <c r="U339" s="690">
        <v>0</v>
      </c>
      <c r="V339" s="690">
        <v>0</v>
      </c>
      <c r="W339" s="690">
        <f t="shared" si="344"/>
        <v>0</v>
      </c>
      <c r="X339" s="690">
        <v>0</v>
      </c>
      <c r="Y339" s="690">
        <v>0</v>
      </c>
      <c r="Z339" s="690">
        <v>0</v>
      </c>
      <c r="AA339" s="690">
        <f t="shared" si="345"/>
        <v>0</v>
      </c>
      <c r="AB339" s="690">
        <f t="shared" si="346"/>
        <v>0</v>
      </c>
      <c r="AC339" s="714">
        <f t="shared" si="347"/>
        <v>0</v>
      </c>
      <c r="AD339" s="714">
        <f t="shared" si="348"/>
        <v>0</v>
      </c>
      <c r="AE339" s="690">
        <v>0</v>
      </c>
      <c r="AF339" s="690">
        <v>0</v>
      </c>
      <c r="AG339" s="690">
        <f t="shared" si="349"/>
        <v>0</v>
      </c>
      <c r="AH339" s="690">
        <f t="shared" si="350"/>
        <v>0</v>
      </c>
      <c r="AI339" s="716">
        <v>0</v>
      </c>
      <c r="AJ339" s="713">
        <v>0</v>
      </c>
      <c r="AK339" s="713">
        <v>0</v>
      </c>
      <c r="AL339" s="713">
        <v>0</v>
      </c>
      <c r="AM339" s="713">
        <v>0</v>
      </c>
      <c r="AN339" s="713">
        <v>0</v>
      </c>
      <c r="AO339" s="713">
        <v>0</v>
      </c>
      <c r="AP339" s="713">
        <v>0</v>
      </c>
      <c r="AQ339" s="713">
        <f t="shared" si="351"/>
        <v>0</v>
      </c>
      <c r="AR339" s="713">
        <f t="shared" si="352"/>
        <v>0</v>
      </c>
      <c r="AS339" s="756">
        <f t="shared" si="353"/>
        <v>0</v>
      </c>
      <c r="AT339" s="471">
        <f t="shared" si="370"/>
        <v>10759511</v>
      </c>
      <c r="AU339" s="461">
        <f t="shared" si="371"/>
        <v>7817460</v>
      </c>
      <c r="AV339" s="461">
        <f t="shared" si="372"/>
        <v>80000</v>
      </c>
      <c r="AW339" s="461">
        <f t="shared" si="373"/>
        <v>2669341</v>
      </c>
      <c r="AX339" s="461">
        <f t="shared" si="373"/>
        <v>78175</v>
      </c>
      <c r="AY339" s="461">
        <f t="shared" si="374"/>
        <v>114535</v>
      </c>
      <c r="AZ339" s="462">
        <f t="shared" si="375"/>
        <v>12.4444</v>
      </c>
      <c r="BA339" s="462">
        <f t="shared" si="376"/>
        <v>8.9543999999999997</v>
      </c>
      <c r="BB339" s="464">
        <f t="shared" si="376"/>
        <v>3.49</v>
      </c>
    </row>
    <row r="340" spans="1:54" ht="14.1" customHeight="1" x14ac:dyDescent="0.2">
      <c r="A340" s="67">
        <v>69</v>
      </c>
      <c r="B340" s="64">
        <v>2302</v>
      </c>
      <c r="C340" s="65">
        <v>600080366</v>
      </c>
      <c r="D340" s="64">
        <v>70983127</v>
      </c>
      <c r="E340" s="66" t="s">
        <v>692</v>
      </c>
      <c r="F340" s="67">
        <v>3114</v>
      </c>
      <c r="G340" s="44" t="s">
        <v>308</v>
      </c>
      <c r="H340" s="68" t="s">
        <v>276</v>
      </c>
      <c r="I340" s="463">
        <v>3030832</v>
      </c>
      <c r="J340" s="16">
        <v>2248392</v>
      </c>
      <c r="K340" s="16">
        <v>0</v>
      </c>
      <c r="L340" s="458">
        <v>759956</v>
      </c>
      <c r="M340" s="458">
        <v>22484</v>
      </c>
      <c r="N340" s="16">
        <v>0</v>
      </c>
      <c r="O340" s="13">
        <v>6</v>
      </c>
      <c r="P340" s="13">
        <v>6</v>
      </c>
      <c r="Q340" s="17">
        <v>0</v>
      </c>
      <c r="R340" s="731">
        <f t="shared" si="343"/>
        <v>0</v>
      </c>
      <c r="S340" s="690">
        <v>0</v>
      </c>
      <c r="T340" s="690">
        <v>0</v>
      </c>
      <c r="U340" s="690">
        <v>0</v>
      </c>
      <c r="V340" s="690">
        <v>0</v>
      </c>
      <c r="W340" s="690">
        <f t="shared" si="344"/>
        <v>0</v>
      </c>
      <c r="X340" s="690">
        <v>0</v>
      </c>
      <c r="Y340" s="690">
        <v>0</v>
      </c>
      <c r="Z340" s="690">
        <v>0</v>
      </c>
      <c r="AA340" s="690">
        <f t="shared" si="345"/>
        <v>0</v>
      </c>
      <c r="AB340" s="690">
        <f t="shared" si="346"/>
        <v>0</v>
      </c>
      <c r="AC340" s="714">
        <f t="shared" si="347"/>
        <v>0</v>
      </c>
      <c r="AD340" s="714">
        <f t="shared" si="348"/>
        <v>0</v>
      </c>
      <c r="AE340" s="690">
        <v>0</v>
      </c>
      <c r="AF340" s="690">
        <v>0</v>
      </c>
      <c r="AG340" s="690">
        <f t="shared" si="349"/>
        <v>0</v>
      </c>
      <c r="AH340" s="690">
        <f t="shared" si="350"/>
        <v>0</v>
      </c>
      <c r="AI340" s="716">
        <v>0</v>
      </c>
      <c r="AJ340" s="713">
        <v>0</v>
      </c>
      <c r="AK340" s="713">
        <v>0</v>
      </c>
      <c r="AL340" s="713">
        <v>0</v>
      </c>
      <c r="AM340" s="713">
        <v>0</v>
      </c>
      <c r="AN340" s="713">
        <v>0</v>
      </c>
      <c r="AO340" s="713">
        <v>0</v>
      </c>
      <c r="AP340" s="713">
        <v>0</v>
      </c>
      <c r="AQ340" s="713">
        <f t="shared" si="351"/>
        <v>0</v>
      </c>
      <c r="AR340" s="713">
        <f t="shared" si="352"/>
        <v>0</v>
      </c>
      <c r="AS340" s="756">
        <f t="shared" si="353"/>
        <v>0</v>
      </c>
      <c r="AT340" s="471">
        <f t="shared" si="370"/>
        <v>3030832</v>
      </c>
      <c r="AU340" s="461">
        <f t="shared" si="371"/>
        <v>2248392</v>
      </c>
      <c r="AV340" s="461">
        <f t="shared" si="372"/>
        <v>0</v>
      </c>
      <c r="AW340" s="461">
        <f t="shared" si="373"/>
        <v>759956</v>
      </c>
      <c r="AX340" s="461">
        <f t="shared" si="373"/>
        <v>22484</v>
      </c>
      <c r="AY340" s="461">
        <f t="shared" si="374"/>
        <v>0</v>
      </c>
      <c r="AZ340" s="462">
        <f t="shared" si="375"/>
        <v>6</v>
      </c>
      <c r="BA340" s="462">
        <f t="shared" si="376"/>
        <v>6</v>
      </c>
      <c r="BB340" s="464">
        <f t="shared" si="376"/>
        <v>0</v>
      </c>
    </row>
    <row r="341" spans="1:54" ht="14.1" customHeight="1" x14ac:dyDescent="0.2">
      <c r="A341" s="67">
        <v>69</v>
      </c>
      <c r="B341" s="64">
        <v>2302</v>
      </c>
      <c r="C341" s="65">
        <v>600080366</v>
      </c>
      <c r="D341" s="64">
        <v>70983127</v>
      </c>
      <c r="E341" s="66" t="s">
        <v>692</v>
      </c>
      <c r="F341" s="67">
        <v>3114</v>
      </c>
      <c r="G341" s="78" t="s">
        <v>307</v>
      </c>
      <c r="H341" s="68" t="s">
        <v>277</v>
      </c>
      <c r="I341" s="463">
        <v>1256061</v>
      </c>
      <c r="J341" s="458">
        <v>923858</v>
      </c>
      <c r="K341" s="458">
        <v>0</v>
      </c>
      <c r="L341" s="458">
        <v>312264</v>
      </c>
      <c r="M341" s="458">
        <v>9239</v>
      </c>
      <c r="N341" s="458">
        <v>10700</v>
      </c>
      <c r="O341" s="459">
        <v>2.67</v>
      </c>
      <c r="P341" s="460">
        <v>2.67</v>
      </c>
      <c r="Q341" s="624">
        <v>0</v>
      </c>
      <c r="R341" s="731">
        <f t="shared" si="343"/>
        <v>0</v>
      </c>
      <c r="S341" s="690">
        <v>115482</v>
      </c>
      <c r="T341" s="690">
        <v>0</v>
      </c>
      <c r="U341" s="690">
        <v>0</v>
      </c>
      <c r="V341" s="690">
        <v>0</v>
      </c>
      <c r="W341" s="690">
        <f t="shared" si="344"/>
        <v>115482</v>
      </c>
      <c r="X341" s="690">
        <v>0</v>
      </c>
      <c r="Y341" s="690">
        <v>0</v>
      </c>
      <c r="Z341" s="690">
        <v>0</v>
      </c>
      <c r="AA341" s="690">
        <f t="shared" si="345"/>
        <v>0</v>
      </c>
      <c r="AB341" s="690">
        <f t="shared" si="346"/>
        <v>115482</v>
      </c>
      <c r="AC341" s="714">
        <f t="shared" si="347"/>
        <v>39033</v>
      </c>
      <c r="AD341" s="714">
        <f t="shared" si="348"/>
        <v>1155</v>
      </c>
      <c r="AE341" s="690">
        <v>1250</v>
      </c>
      <c r="AF341" s="690">
        <v>0</v>
      </c>
      <c r="AG341" s="690">
        <f t="shared" si="349"/>
        <v>1250</v>
      </c>
      <c r="AH341" s="690">
        <f t="shared" si="350"/>
        <v>156920</v>
      </c>
      <c r="AI341" s="716">
        <v>0</v>
      </c>
      <c r="AJ341" s="713">
        <v>0</v>
      </c>
      <c r="AK341" s="713">
        <v>0.33</v>
      </c>
      <c r="AL341" s="713">
        <v>0</v>
      </c>
      <c r="AM341" s="713">
        <v>0</v>
      </c>
      <c r="AN341" s="713">
        <v>0</v>
      </c>
      <c r="AO341" s="713">
        <v>0</v>
      </c>
      <c r="AP341" s="713">
        <v>0</v>
      </c>
      <c r="AQ341" s="713">
        <f t="shared" si="351"/>
        <v>0.33</v>
      </c>
      <c r="AR341" s="713">
        <f t="shared" si="352"/>
        <v>0</v>
      </c>
      <c r="AS341" s="756">
        <f t="shared" si="353"/>
        <v>0.33</v>
      </c>
      <c r="AT341" s="471">
        <f t="shared" si="370"/>
        <v>1412981</v>
      </c>
      <c r="AU341" s="461">
        <f t="shared" si="371"/>
        <v>1039340</v>
      </c>
      <c r="AV341" s="461">
        <f t="shared" si="372"/>
        <v>0</v>
      </c>
      <c r="AW341" s="461">
        <f t="shared" si="373"/>
        <v>351297</v>
      </c>
      <c r="AX341" s="461">
        <f t="shared" si="373"/>
        <v>10394</v>
      </c>
      <c r="AY341" s="461">
        <f t="shared" si="374"/>
        <v>11950</v>
      </c>
      <c r="AZ341" s="462">
        <f t="shared" si="375"/>
        <v>3</v>
      </c>
      <c r="BA341" s="462">
        <f t="shared" si="376"/>
        <v>3</v>
      </c>
      <c r="BB341" s="464">
        <f t="shared" si="376"/>
        <v>0</v>
      </c>
    </row>
    <row r="342" spans="1:54" ht="14.1" customHeight="1" x14ac:dyDescent="0.2">
      <c r="A342" s="67">
        <v>69</v>
      </c>
      <c r="B342" s="64">
        <v>2302</v>
      </c>
      <c r="C342" s="65">
        <v>600080366</v>
      </c>
      <c r="D342" s="64">
        <v>70983127</v>
      </c>
      <c r="E342" s="66" t="s">
        <v>692</v>
      </c>
      <c r="F342" s="67">
        <v>3141</v>
      </c>
      <c r="G342" s="66" t="s">
        <v>310</v>
      </c>
      <c r="H342" s="68" t="s">
        <v>277</v>
      </c>
      <c r="I342" s="463">
        <v>490607</v>
      </c>
      <c r="J342" s="668">
        <v>361228</v>
      </c>
      <c r="K342" s="668">
        <v>0</v>
      </c>
      <c r="L342" s="458">
        <v>122095</v>
      </c>
      <c r="M342" s="458">
        <v>3612</v>
      </c>
      <c r="N342" s="668">
        <v>3672</v>
      </c>
      <c r="O342" s="459">
        <v>1.1599999999999999</v>
      </c>
      <c r="P342" s="460">
        <v>0</v>
      </c>
      <c r="Q342" s="624">
        <v>1.1599999999999999</v>
      </c>
      <c r="R342" s="731">
        <f t="shared" si="343"/>
        <v>0</v>
      </c>
      <c r="S342" s="690">
        <v>0</v>
      </c>
      <c r="T342" s="690">
        <v>0</v>
      </c>
      <c r="U342" s="690">
        <v>0</v>
      </c>
      <c r="V342" s="690">
        <v>0</v>
      </c>
      <c r="W342" s="690">
        <f t="shared" si="344"/>
        <v>0</v>
      </c>
      <c r="X342" s="690">
        <v>0</v>
      </c>
      <c r="Y342" s="690">
        <v>0</v>
      </c>
      <c r="Z342" s="690">
        <v>0</v>
      </c>
      <c r="AA342" s="690">
        <f t="shared" si="345"/>
        <v>0</v>
      </c>
      <c r="AB342" s="690">
        <f t="shared" si="346"/>
        <v>0</v>
      </c>
      <c r="AC342" s="714">
        <f t="shared" si="347"/>
        <v>0</v>
      </c>
      <c r="AD342" s="714">
        <f t="shared" si="348"/>
        <v>0</v>
      </c>
      <c r="AE342" s="690">
        <v>0</v>
      </c>
      <c r="AF342" s="690">
        <v>0</v>
      </c>
      <c r="AG342" s="690">
        <f t="shared" si="349"/>
        <v>0</v>
      </c>
      <c r="AH342" s="690">
        <f t="shared" si="350"/>
        <v>0</v>
      </c>
      <c r="AI342" s="716">
        <v>0</v>
      </c>
      <c r="AJ342" s="713">
        <v>0</v>
      </c>
      <c r="AK342" s="713">
        <v>0</v>
      </c>
      <c r="AL342" s="713">
        <v>0</v>
      </c>
      <c r="AM342" s="713">
        <v>0</v>
      </c>
      <c r="AN342" s="713">
        <v>0</v>
      </c>
      <c r="AO342" s="713">
        <v>0</v>
      </c>
      <c r="AP342" s="713">
        <v>0</v>
      </c>
      <c r="AQ342" s="713">
        <f t="shared" si="351"/>
        <v>0</v>
      </c>
      <c r="AR342" s="713">
        <f t="shared" si="352"/>
        <v>0</v>
      </c>
      <c r="AS342" s="756">
        <f t="shared" si="353"/>
        <v>0</v>
      </c>
      <c r="AT342" s="471">
        <f t="shared" si="370"/>
        <v>490607</v>
      </c>
      <c r="AU342" s="461">
        <f t="shared" si="371"/>
        <v>361228</v>
      </c>
      <c r="AV342" s="461">
        <f t="shared" si="372"/>
        <v>0</v>
      </c>
      <c r="AW342" s="461">
        <f t="shared" si="373"/>
        <v>122095</v>
      </c>
      <c r="AX342" s="461">
        <f t="shared" si="373"/>
        <v>3612</v>
      </c>
      <c r="AY342" s="461">
        <f t="shared" si="374"/>
        <v>3672</v>
      </c>
      <c r="AZ342" s="462">
        <f t="shared" si="375"/>
        <v>1.1599999999999999</v>
      </c>
      <c r="BA342" s="462">
        <f t="shared" si="376"/>
        <v>0</v>
      </c>
      <c r="BB342" s="464">
        <f t="shared" si="376"/>
        <v>1.1599999999999999</v>
      </c>
    </row>
    <row r="343" spans="1:54" ht="14.1" customHeight="1" x14ac:dyDescent="0.2">
      <c r="A343" s="67">
        <v>69</v>
      </c>
      <c r="B343" s="64">
        <v>2302</v>
      </c>
      <c r="C343" s="65">
        <v>600080366</v>
      </c>
      <c r="D343" s="64">
        <v>70983127</v>
      </c>
      <c r="E343" s="66" t="s">
        <v>692</v>
      </c>
      <c r="F343" s="67">
        <v>3143</v>
      </c>
      <c r="G343" s="78" t="s">
        <v>614</v>
      </c>
      <c r="H343" s="68" t="s">
        <v>276</v>
      </c>
      <c r="I343" s="463">
        <v>158553</v>
      </c>
      <c r="J343" s="16">
        <v>117621</v>
      </c>
      <c r="K343" s="16">
        <v>0</v>
      </c>
      <c r="L343" s="458">
        <v>39756</v>
      </c>
      <c r="M343" s="458">
        <v>1176</v>
      </c>
      <c r="N343" s="16">
        <v>0</v>
      </c>
      <c r="O343" s="459">
        <v>0.27079999999999999</v>
      </c>
      <c r="P343" s="13">
        <v>0.27079999999999999</v>
      </c>
      <c r="Q343" s="17">
        <v>0</v>
      </c>
      <c r="R343" s="731">
        <f t="shared" si="343"/>
        <v>0</v>
      </c>
      <c r="S343" s="690">
        <v>0</v>
      </c>
      <c r="T343" s="690">
        <v>0</v>
      </c>
      <c r="U343" s="690">
        <v>0</v>
      </c>
      <c r="V343" s="690">
        <v>0</v>
      </c>
      <c r="W343" s="690">
        <f t="shared" si="344"/>
        <v>0</v>
      </c>
      <c r="X343" s="690">
        <v>0</v>
      </c>
      <c r="Y343" s="690">
        <v>0</v>
      </c>
      <c r="Z343" s="690">
        <v>0</v>
      </c>
      <c r="AA343" s="690">
        <f t="shared" si="345"/>
        <v>0</v>
      </c>
      <c r="AB343" s="690">
        <f t="shared" si="346"/>
        <v>0</v>
      </c>
      <c r="AC343" s="714">
        <f t="shared" si="347"/>
        <v>0</v>
      </c>
      <c r="AD343" s="714">
        <f t="shared" si="348"/>
        <v>0</v>
      </c>
      <c r="AE343" s="690">
        <v>0</v>
      </c>
      <c r="AF343" s="690">
        <v>0</v>
      </c>
      <c r="AG343" s="690">
        <f t="shared" si="349"/>
        <v>0</v>
      </c>
      <c r="AH343" s="690">
        <f t="shared" si="350"/>
        <v>0</v>
      </c>
      <c r="AI343" s="716">
        <v>0</v>
      </c>
      <c r="AJ343" s="713">
        <v>0</v>
      </c>
      <c r="AK343" s="713">
        <v>0</v>
      </c>
      <c r="AL343" s="713">
        <v>0</v>
      </c>
      <c r="AM343" s="713">
        <v>0</v>
      </c>
      <c r="AN343" s="713">
        <v>0</v>
      </c>
      <c r="AO343" s="713">
        <v>0</v>
      </c>
      <c r="AP343" s="713">
        <v>0</v>
      </c>
      <c r="AQ343" s="713">
        <f t="shared" si="351"/>
        <v>0</v>
      </c>
      <c r="AR343" s="713">
        <f t="shared" si="352"/>
        <v>0</v>
      </c>
      <c r="AS343" s="756">
        <f t="shared" si="353"/>
        <v>0</v>
      </c>
      <c r="AT343" s="471">
        <f t="shared" si="370"/>
        <v>158553</v>
      </c>
      <c r="AU343" s="461">
        <f t="shared" si="371"/>
        <v>117621</v>
      </c>
      <c r="AV343" s="461">
        <f t="shared" si="372"/>
        <v>0</v>
      </c>
      <c r="AW343" s="461">
        <f t="shared" si="373"/>
        <v>39756</v>
      </c>
      <c r="AX343" s="461">
        <f t="shared" si="373"/>
        <v>1176</v>
      </c>
      <c r="AY343" s="461">
        <f t="shared" si="374"/>
        <v>0</v>
      </c>
      <c r="AZ343" s="462">
        <f t="shared" si="375"/>
        <v>0.27079999999999999</v>
      </c>
      <c r="BA343" s="462">
        <f t="shared" si="376"/>
        <v>0.27079999999999999</v>
      </c>
      <c r="BB343" s="464">
        <f t="shared" si="376"/>
        <v>0</v>
      </c>
    </row>
    <row r="344" spans="1:54" ht="14.1" customHeight="1" x14ac:dyDescent="0.2">
      <c r="A344" s="67">
        <v>69</v>
      </c>
      <c r="B344" s="64">
        <v>2302</v>
      </c>
      <c r="C344" s="65">
        <v>600080366</v>
      </c>
      <c r="D344" s="64">
        <v>70983127</v>
      </c>
      <c r="E344" s="66" t="s">
        <v>692</v>
      </c>
      <c r="F344" s="67">
        <v>3143</v>
      </c>
      <c r="G344" s="78" t="s">
        <v>615</v>
      </c>
      <c r="H344" s="68" t="s">
        <v>277</v>
      </c>
      <c r="I344" s="463">
        <v>10995</v>
      </c>
      <c r="J344" s="646">
        <v>7856</v>
      </c>
      <c r="K344" s="646">
        <v>0</v>
      </c>
      <c r="L344" s="458">
        <v>2655</v>
      </c>
      <c r="M344" s="458">
        <v>79</v>
      </c>
      <c r="N344" s="646">
        <v>405</v>
      </c>
      <c r="O344" s="459">
        <v>0.03</v>
      </c>
      <c r="P344" s="460">
        <v>0</v>
      </c>
      <c r="Q344" s="662">
        <v>0.03</v>
      </c>
      <c r="R344" s="731">
        <f t="shared" si="343"/>
        <v>0</v>
      </c>
      <c r="S344" s="690">
        <v>0</v>
      </c>
      <c r="T344" s="690">
        <v>0</v>
      </c>
      <c r="U344" s="690">
        <v>0</v>
      </c>
      <c r="V344" s="690">
        <v>0</v>
      </c>
      <c r="W344" s="690">
        <f t="shared" si="344"/>
        <v>0</v>
      </c>
      <c r="X344" s="690">
        <v>0</v>
      </c>
      <c r="Y344" s="690">
        <v>0</v>
      </c>
      <c r="Z344" s="690">
        <v>0</v>
      </c>
      <c r="AA344" s="690">
        <f t="shared" si="345"/>
        <v>0</v>
      </c>
      <c r="AB344" s="690">
        <f t="shared" si="346"/>
        <v>0</v>
      </c>
      <c r="AC344" s="714">
        <f t="shared" si="347"/>
        <v>0</v>
      </c>
      <c r="AD344" s="714">
        <f t="shared" si="348"/>
        <v>0</v>
      </c>
      <c r="AE344" s="690">
        <v>0</v>
      </c>
      <c r="AF344" s="690">
        <v>0</v>
      </c>
      <c r="AG344" s="690">
        <f t="shared" si="349"/>
        <v>0</v>
      </c>
      <c r="AH344" s="690">
        <f t="shared" si="350"/>
        <v>0</v>
      </c>
      <c r="AI344" s="716">
        <v>0</v>
      </c>
      <c r="AJ344" s="713">
        <v>0</v>
      </c>
      <c r="AK344" s="713">
        <v>0</v>
      </c>
      <c r="AL344" s="713">
        <v>0</v>
      </c>
      <c r="AM344" s="713">
        <v>0</v>
      </c>
      <c r="AN344" s="713">
        <v>0</v>
      </c>
      <c r="AO344" s="713">
        <v>0</v>
      </c>
      <c r="AP344" s="713">
        <v>0</v>
      </c>
      <c r="AQ344" s="713">
        <f t="shared" si="351"/>
        <v>0</v>
      </c>
      <c r="AR344" s="713">
        <f t="shared" si="352"/>
        <v>0</v>
      </c>
      <c r="AS344" s="756">
        <f t="shared" si="353"/>
        <v>0</v>
      </c>
      <c r="AT344" s="471">
        <f t="shared" si="370"/>
        <v>10995</v>
      </c>
      <c r="AU344" s="461">
        <f t="shared" si="371"/>
        <v>7856</v>
      </c>
      <c r="AV344" s="461">
        <f t="shared" si="372"/>
        <v>0</v>
      </c>
      <c r="AW344" s="461">
        <f t="shared" si="373"/>
        <v>2655</v>
      </c>
      <c r="AX344" s="461">
        <f t="shared" si="373"/>
        <v>79</v>
      </c>
      <c r="AY344" s="461">
        <f t="shared" si="374"/>
        <v>405</v>
      </c>
      <c r="AZ344" s="462">
        <f t="shared" si="375"/>
        <v>0.03</v>
      </c>
      <c r="BA344" s="462">
        <f t="shared" si="376"/>
        <v>0</v>
      </c>
      <c r="BB344" s="464">
        <f t="shared" si="376"/>
        <v>0.03</v>
      </c>
    </row>
    <row r="345" spans="1:54" ht="14.1" customHeight="1" x14ac:dyDescent="0.2">
      <c r="A345" s="73">
        <v>69</v>
      </c>
      <c r="B345" s="70">
        <v>2302</v>
      </c>
      <c r="C345" s="71">
        <v>600080366</v>
      </c>
      <c r="D345" s="70">
        <v>70983127</v>
      </c>
      <c r="E345" s="72" t="s">
        <v>693</v>
      </c>
      <c r="F345" s="73"/>
      <c r="G345" s="72"/>
      <c r="H345" s="74"/>
      <c r="I345" s="647">
        <v>22602813</v>
      </c>
      <c r="J345" s="75">
        <v>16564860</v>
      </c>
      <c r="K345" s="75">
        <v>80000</v>
      </c>
      <c r="L345" s="75">
        <v>5625962</v>
      </c>
      <c r="M345" s="75">
        <v>165649</v>
      </c>
      <c r="N345" s="75">
        <v>166342</v>
      </c>
      <c r="O345" s="76">
        <v>33.2789</v>
      </c>
      <c r="P345" s="76">
        <v>26.968900000000005</v>
      </c>
      <c r="Q345" s="77">
        <v>6.3100000000000005</v>
      </c>
      <c r="R345" s="664">
        <f t="shared" ref="R345:BB345" si="377">SUM(R337:R344)</f>
        <v>0</v>
      </c>
      <c r="S345" s="664">
        <f t="shared" si="377"/>
        <v>115482</v>
      </c>
      <c r="T345" s="664">
        <f t="shared" si="377"/>
        <v>0</v>
      </c>
      <c r="U345" s="664">
        <f t="shared" si="377"/>
        <v>0</v>
      </c>
      <c r="V345" s="664">
        <f t="shared" si="377"/>
        <v>0</v>
      </c>
      <c r="W345" s="664">
        <f t="shared" si="377"/>
        <v>115482</v>
      </c>
      <c r="X345" s="664">
        <f t="shared" si="377"/>
        <v>0</v>
      </c>
      <c r="Y345" s="664">
        <f t="shared" si="377"/>
        <v>0</v>
      </c>
      <c r="Z345" s="664">
        <f t="shared" si="377"/>
        <v>0</v>
      </c>
      <c r="AA345" s="664">
        <f t="shared" si="377"/>
        <v>0</v>
      </c>
      <c r="AB345" s="664">
        <f t="shared" si="377"/>
        <v>115482</v>
      </c>
      <c r="AC345" s="664">
        <f t="shared" si="377"/>
        <v>39033</v>
      </c>
      <c r="AD345" s="664">
        <f t="shared" si="377"/>
        <v>1155</v>
      </c>
      <c r="AE345" s="664">
        <f t="shared" si="377"/>
        <v>1250</v>
      </c>
      <c r="AF345" s="664">
        <f t="shared" si="377"/>
        <v>0</v>
      </c>
      <c r="AG345" s="664">
        <f t="shared" si="377"/>
        <v>1250</v>
      </c>
      <c r="AH345" s="664">
        <f t="shared" si="377"/>
        <v>156920</v>
      </c>
      <c r="AI345" s="732">
        <f t="shared" si="377"/>
        <v>0</v>
      </c>
      <c r="AJ345" s="732">
        <f t="shared" si="377"/>
        <v>0</v>
      </c>
      <c r="AK345" s="732">
        <f t="shared" si="377"/>
        <v>0.33</v>
      </c>
      <c r="AL345" s="732">
        <f t="shared" si="377"/>
        <v>0</v>
      </c>
      <c r="AM345" s="732">
        <f t="shared" si="377"/>
        <v>0</v>
      </c>
      <c r="AN345" s="732">
        <f t="shared" si="377"/>
        <v>0</v>
      </c>
      <c r="AO345" s="732">
        <f t="shared" si="377"/>
        <v>0</v>
      </c>
      <c r="AP345" s="732">
        <f t="shared" si="377"/>
        <v>0</v>
      </c>
      <c r="AQ345" s="732">
        <f t="shared" si="377"/>
        <v>0.33</v>
      </c>
      <c r="AR345" s="732">
        <f t="shared" si="377"/>
        <v>0</v>
      </c>
      <c r="AS345" s="759">
        <f t="shared" si="377"/>
        <v>0.33</v>
      </c>
      <c r="AT345" s="647">
        <f t="shared" si="377"/>
        <v>22759733</v>
      </c>
      <c r="AU345" s="75">
        <f t="shared" si="377"/>
        <v>16680342</v>
      </c>
      <c r="AV345" s="75">
        <f t="shared" si="377"/>
        <v>80000</v>
      </c>
      <c r="AW345" s="75">
        <f t="shared" si="377"/>
        <v>5664995</v>
      </c>
      <c r="AX345" s="75">
        <f t="shared" si="377"/>
        <v>166804</v>
      </c>
      <c r="AY345" s="75">
        <f t="shared" si="377"/>
        <v>167592</v>
      </c>
      <c r="AZ345" s="76">
        <f t="shared" si="377"/>
        <v>33.608899999999998</v>
      </c>
      <c r="BA345" s="76">
        <f t="shared" si="377"/>
        <v>27.298900000000003</v>
      </c>
      <c r="BB345" s="77">
        <f t="shared" si="377"/>
        <v>6.3100000000000005</v>
      </c>
    </row>
    <row r="346" spans="1:54" ht="14.1" customHeight="1" x14ac:dyDescent="0.2">
      <c r="A346" s="67">
        <v>70</v>
      </c>
      <c r="B346" s="64">
        <v>2454</v>
      </c>
      <c r="C346" s="65">
        <v>600079759</v>
      </c>
      <c r="D346" s="64">
        <v>70983119</v>
      </c>
      <c r="E346" s="66" t="s">
        <v>694</v>
      </c>
      <c r="F346" s="67">
        <v>3117</v>
      </c>
      <c r="G346" s="66" t="s">
        <v>309</v>
      </c>
      <c r="H346" s="68" t="s">
        <v>276</v>
      </c>
      <c r="I346" s="463">
        <v>6560862</v>
      </c>
      <c r="J346" s="16">
        <v>4680357</v>
      </c>
      <c r="K346" s="16">
        <v>80000</v>
      </c>
      <c r="L346" s="458">
        <v>1609001</v>
      </c>
      <c r="M346" s="458">
        <v>46804</v>
      </c>
      <c r="N346" s="16">
        <v>144700</v>
      </c>
      <c r="O346" s="13">
        <v>8.5009000000000015</v>
      </c>
      <c r="P346" s="13">
        <v>6.5909000000000004</v>
      </c>
      <c r="Q346" s="17">
        <v>1.91</v>
      </c>
      <c r="R346" s="731">
        <f t="shared" si="343"/>
        <v>0</v>
      </c>
      <c r="S346" s="690">
        <v>0</v>
      </c>
      <c r="T346" s="690">
        <v>0</v>
      </c>
      <c r="U346" s="690">
        <v>0</v>
      </c>
      <c r="V346" s="690">
        <v>0</v>
      </c>
      <c r="W346" s="690">
        <f t="shared" si="344"/>
        <v>0</v>
      </c>
      <c r="X346" s="690">
        <v>0</v>
      </c>
      <c r="Y346" s="690">
        <v>0</v>
      </c>
      <c r="Z346" s="690">
        <v>0</v>
      </c>
      <c r="AA346" s="690">
        <f t="shared" si="345"/>
        <v>0</v>
      </c>
      <c r="AB346" s="690">
        <f t="shared" si="346"/>
        <v>0</v>
      </c>
      <c r="AC346" s="714">
        <f t="shared" si="347"/>
        <v>0</v>
      </c>
      <c r="AD346" s="714">
        <f t="shared" si="348"/>
        <v>0</v>
      </c>
      <c r="AE346" s="690">
        <v>0</v>
      </c>
      <c r="AF346" s="690">
        <v>0</v>
      </c>
      <c r="AG346" s="690">
        <f t="shared" si="349"/>
        <v>0</v>
      </c>
      <c r="AH346" s="690">
        <f t="shared" si="350"/>
        <v>0</v>
      </c>
      <c r="AI346" s="716">
        <v>0</v>
      </c>
      <c r="AJ346" s="713">
        <v>0</v>
      </c>
      <c r="AK346" s="713">
        <v>0</v>
      </c>
      <c r="AL346" s="713">
        <v>0</v>
      </c>
      <c r="AM346" s="713">
        <v>0</v>
      </c>
      <c r="AN346" s="713">
        <v>0</v>
      </c>
      <c r="AO346" s="713">
        <v>0</v>
      </c>
      <c r="AP346" s="713">
        <v>0</v>
      </c>
      <c r="AQ346" s="713">
        <f t="shared" si="351"/>
        <v>0</v>
      </c>
      <c r="AR346" s="713">
        <f t="shared" si="352"/>
        <v>0</v>
      </c>
      <c r="AS346" s="756">
        <f t="shared" si="353"/>
        <v>0</v>
      </c>
      <c r="AT346" s="471">
        <f>I346+AH346</f>
        <v>6560862</v>
      </c>
      <c r="AU346" s="461">
        <f>J346+W346</f>
        <v>4680357</v>
      </c>
      <c r="AV346" s="461">
        <f t="shared" ref="AV346:AV350" si="378">K346+AA346</f>
        <v>80000</v>
      </c>
      <c r="AW346" s="461">
        <f t="shared" ref="AW346:AX350" si="379">L346+AC346</f>
        <v>1609001</v>
      </c>
      <c r="AX346" s="461">
        <f t="shared" si="379"/>
        <v>46804</v>
      </c>
      <c r="AY346" s="461">
        <f>N346+AG346</f>
        <v>144700</v>
      </c>
      <c r="AZ346" s="462">
        <f>O346+AS346</f>
        <v>8.5009000000000015</v>
      </c>
      <c r="BA346" s="462">
        <f t="shared" ref="BA346:BB350" si="380">P346+AQ346</f>
        <v>6.5909000000000004</v>
      </c>
      <c r="BB346" s="464">
        <f t="shared" si="380"/>
        <v>1.91</v>
      </c>
    </row>
    <row r="347" spans="1:54" ht="14.1" customHeight="1" x14ac:dyDescent="0.2">
      <c r="A347" s="67">
        <v>70</v>
      </c>
      <c r="B347" s="64">
        <v>2454</v>
      </c>
      <c r="C347" s="65">
        <v>600079759</v>
      </c>
      <c r="D347" s="64">
        <v>70983119</v>
      </c>
      <c r="E347" s="66" t="s">
        <v>694</v>
      </c>
      <c r="F347" s="67">
        <v>3117</v>
      </c>
      <c r="G347" s="78" t="s">
        <v>307</v>
      </c>
      <c r="H347" s="68" t="s">
        <v>277</v>
      </c>
      <c r="I347" s="463">
        <v>1656015</v>
      </c>
      <c r="J347" s="458">
        <v>1228127</v>
      </c>
      <c r="K347" s="458">
        <v>0</v>
      </c>
      <c r="L347" s="458">
        <v>415107</v>
      </c>
      <c r="M347" s="458">
        <v>12281</v>
      </c>
      <c r="N347" s="458">
        <v>500</v>
      </c>
      <c r="O347" s="459">
        <v>3.48</v>
      </c>
      <c r="P347" s="460">
        <v>3.48</v>
      </c>
      <c r="Q347" s="624">
        <v>0</v>
      </c>
      <c r="R347" s="731">
        <f t="shared" si="343"/>
        <v>0</v>
      </c>
      <c r="S347" s="690">
        <v>32081</v>
      </c>
      <c r="T347" s="690">
        <v>0</v>
      </c>
      <c r="U347" s="690">
        <v>0</v>
      </c>
      <c r="V347" s="690">
        <v>0</v>
      </c>
      <c r="W347" s="690">
        <f t="shared" si="344"/>
        <v>32081</v>
      </c>
      <c r="X347" s="690">
        <v>0</v>
      </c>
      <c r="Y347" s="690">
        <v>0</v>
      </c>
      <c r="Z347" s="690">
        <v>0</v>
      </c>
      <c r="AA347" s="690">
        <f t="shared" si="345"/>
        <v>0</v>
      </c>
      <c r="AB347" s="690">
        <f t="shared" si="346"/>
        <v>32081</v>
      </c>
      <c r="AC347" s="714">
        <f t="shared" si="347"/>
        <v>10843</v>
      </c>
      <c r="AD347" s="714">
        <f t="shared" si="348"/>
        <v>321</v>
      </c>
      <c r="AE347" s="690">
        <v>5750</v>
      </c>
      <c r="AF347" s="690">
        <v>0</v>
      </c>
      <c r="AG347" s="690">
        <f t="shared" si="349"/>
        <v>5750</v>
      </c>
      <c r="AH347" s="690">
        <f t="shared" si="350"/>
        <v>48995</v>
      </c>
      <c r="AI347" s="716">
        <v>0</v>
      </c>
      <c r="AJ347" s="713">
        <v>0</v>
      </c>
      <c r="AK347" s="713">
        <v>0.09</v>
      </c>
      <c r="AL347" s="713">
        <v>0</v>
      </c>
      <c r="AM347" s="713">
        <v>0</v>
      </c>
      <c r="AN347" s="713">
        <v>0</v>
      </c>
      <c r="AO347" s="713">
        <v>0</v>
      </c>
      <c r="AP347" s="713">
        <v>0</v>
      </c>
      <c r="AQ347" s="713">
        <f t="shared" si="351"/>
        <v>0.09</v>
      </c>
      <c r="AR347" s="713">
        <f t="shared" si="352"/>
        <v>0</v>
      </c>
      <c r="AS347" s="756">
        <f t="shared" si="353"/>
        <v>0.09</v>
      </c>
      <c r="AT347" s="471">
        <f>I347+AH347</f>
        <v>1705010</v>
      </c>
      <c r="AU347" s="461">
        <f>J347+W347</f>
        <v>1260208</v>
      </c>
      <c r="AV347" s="461">
        <f t="shared" si="378"/>
        <v>0</v>
      </c>
      <c r="AW347" s="461">
        <f t="shared" si="379"/>
        <v>425950</v>
      </c>
      <c r="AX347" s="461">
        <f t="shared" si="379"/>
        <v>12602</v>
      </c>
      <c r="AY347" s="461">
        <f>N347+AG347</f>
        <v>6250</v>
      </c>
      <c r="AZ347" s="462">
        <f>O347+AS347</f>
        <v>3.57</v>
      </c>
      <c r="BA347" s="462">
        <f t="shared" si="380"/>
        <v>3.57</v>
      </c>
      <c r="BB347" s="464">
        <f t="shared" si="380"/>
        <v>0</v>
      </c>
    </row>
    <row r="348" spans="1:54" ht="14.1" customHeight="1" x14ac:dyDescent="0.2">
      <c r="A348" s="67">
        <v>70</v>
      </c>
      <c r="B348" s="64">
        <v>2454</v>
      </c>
      <c r="C348" s="65">
        <v>600079759</v>
      </c>
      <c r="D348" s="64">
        <v>70983119</v>
      </c>
      <c r="E348" s="66" t="s">
        <v>694</v>
      </c>
      <c r="F348" s="67">
        <v>3141</v>
      </c>
      <c r="G348" s="66" t="s">
        <v>310</v>
      </c>
      <c r="H348" s="68" t="s">
        <v>277</v>
      </c>
      <c r="I348" s="463">
        <v>282534</v>
      </c>
      <c r="J348" s="668">
        <v>207577</v>
      </c>
      <c r="K348" s="668">
        <v>0</v>
      </c>
      <c r="L348" s="458">
        <v>70161</v>
      </c>
      <c r="M348" s="458">
        <v>2076</v>
      </c>
      <c r="N348" s="668">
        <v>2720</v>
      </c>
      <c r="O348" s="459">
        <v>0.67</v>
      </c>
      <c r="P348" s="460">
        <v>0</v>
      </c>
      <c r="Q348" s="624">
        <v>0.67</v>
      </c>
      <c r="R348" s="731">
        <f t="shared" si="343"/>
        <v>0</v>
      </c>
      <c r="S348" s="690">
        <v>0</v>
      </c>
      <c r="T348" s="690">
        <v>0</v>
      </c>
      <c r="U348" s="690">
        <v>0</v>
      </c>
      <c r="V348" s="690">
        <v>0</v>
      </c>
      <c r="W348" s="690">
        <f t="shared" si="344"/>
        <v>0</v>
      </c>
      <c r="X348" s="690">
        <v>0</v>
      </c>
      <c r="Y348" s="690">
        <v>0</v>
      </c>
      <c r="Z348" s="690">
        <v>0</v>
      </c>
      <c r="AA348" s="690">
        <f t="shared" si="345"/>
        <v>0</v>
      </c>
      <c r="AB348" s="690">
        <f t="shared" si="346"/>
        <v>0</v>
      </c>
      <c r="AC348" s="714">
        <f t="shared" si="347"/>
        <v>0</v>
      </c>
      <c r="AD348" s="714">
        <f t="shared" si="348"/>
        <v>0</v>
      </c>
      <c r="AE348" s="690">
        <v>0</v>
      </c>
      <c r="AF348" s="690">
        <v>0</v>
      </c>
      <c r="AG348" s="690">
        <f t="shared" si="349"/>
        <v>0</v>
      </c>
      <c r="AH348" s="690">
        <f t="shared" si="350"/>
        <v>0</v>
      </c>
      <c r="AI348" s="716">
        <v>0</v>
      </c>
      <c r="AJ348" s="713">
        <v>0</v>
      </c>
      <c r="AK348" s="713">
        <v>0</v>
      </c>
      <c r="AL348" s="713">
        <v>0</v>
      </c>
      <c r="AM348" s="713">
        <v>0</v>
      </c>
      <c r="AN348" s="713">
        <v>0</v>
      </c>
      <c r="AO348" s="713">
        <v>0</v>
      </c>
      <c r="AP348" s="713">
        <v>0</v>
      </c>
      <c r="AQ348" s="713">
        <f t="shared" si="351"/>
        <v>0</v>
      </c>
      <c r="AR348" s="713">
        <f t="shared" si="352"/>
        <v>0</v>
      </c>
      <c r="AS348" s="756">
        <f t="shared" si="353"/>
        <v>0</v>
      </c>
      <c r="AT348" s="471">
        <f>I348+AH348</f>
        <v>282534</v>
      </c>
      <c r="AU348" s="461">
        <f>J348+W348</f>
        <v>207577</v>
      </c>
      <c r="AV348" s="461">
        <f t="shared" si="378"/>
        <v>0</v>
      </c>
      <c r="AW348" s="461">
        <f t="shared" si="379"/>
        <v>70161</v>
      </c>
      <c r="AX348" s="461">
        <f t="shared" si="379"/>
        <v>2076</v>
      </c>
      <c r="AY348" s="461">
        <f>N348+AG348</f>
        <v>2720</v>
      </c>
      <c r="AZ348" s="462">
        <f>O348+AS348</f>
        <v>0.67</v>
      </c>
      <c r="BA348" s="462">
        <f t="shared" si="380"/>
        <v>0</v>
      </c>
      <c r="BB348" s="464">
        <f t="shared" si="380"/>
        <v>0.67</v>
      </c>
    </row>
    <row r="349" spans="1:54" ht="14.1" customHeight="1" x14ac:dyDescent="0.2">
      <c r="A349" s="67">
        <v>70</v>
      </c>
      <c r="B349" s="64">
        <v>2454</v>
      </c>
      <c r="C349" s="65">
        <v>600079759</v>
      </c>
      <c r="D349" s="64">
        <v>70983119</v>
      </c>
      <c r="E349" s="66" t="s">
        <v>694</v>
      </c>
      <c r="F349" s="67">
        <v>3143</v>
      </c>
      <c r="G349" s="78" t="s">
        <v>614</v>
      </c>
      <c r="H349" s="68" t="s">
        <v>276</v>
      </c>
      <c r="I349" s="463">
        <v>917175</v>
      </c>
      <c r="J349" s="16">
        <v>680397</v>
      </c>
      <c r="K349" s="16">
        <v>0</v>
      </c>
      <c r="L349" s="458">
        <v>229974</v>
      </c>
      <c r="M349" s="458">
        <v>6804</v>
      </c>
      <c r="N349" s="16">
        <v>0</v>
      </c>
      <c r="O349" s="459">
        <v>1.45</v>
      </c>
      <c r="P349" s="13">
        <v>1.45</v>
      </c>
      <c r="Q349" s="17">
        <v>0</v>
      </c>
      <c r="R349" s="731">
        <f t="shared" si="343"/>
        <v>0</v>
      </c>
      <c r="S349" s="690">
        <v>0</v>
      </c>
      <c r="T349" s="690">
        <v>0</v>
      </c>
      <c r="U349" s="690">
        <v>0</v>
      </c>
      <c r="V349" s="690">
        <v>0</v>
      </c>
      <c r="W349" s="690">
        <f t="shared" si="344"/>
        <v>0</v>
      </c>
      <c r="X349" s="690">
        <v>0</v>
      </c>
      <c r="Y349" s="690">
        <v>0</v>
      </c>
      <c r="Z349" s="690">
        <v>0</v>
      </c>
      <c r="AA349" s="690">
        <f t="shared" si="345"/>
        <v>0</v>
      </c>
      <c r="AB349" s="690">
        <f t="shared" si="346"/>
        <v>0</v>
      </c>
      <c r="AC349" s="714">
        <f t="shared" si="347"/>
        <v>0</v>
      </c>
      <c r="AD349" s="714">
        <f t="shared" si="348"/>
        <v>0</v>
      </c>
      <c r="AE349" s="690">
        <v>0</v>
      </c>
      <c r="AF349" s="690">
        <v>0</v>
      </c>
      <c r="AG349" s="690">
        <f t="shared" si="349"/>
        <v>0</v>
      </c>
      <c r="AH349" s="690">
        <f t="shared" si="350"/>
        <v>0</v>
      </c>
      <c r="AI349" s="716">
        <v>0</v>
      </c>
      <c r="AJ349" s="713">
        <v>0</v>
      </c>
      <c r="AK349" s="713">
        <v>0</v>
      </c>
      <c r="AL349" s="713">
        <v>0</v>
      </c>
      <c r="AM349" s="713">
        <v>0</v>
      </c>
      <c r="AN349" s="713">
        <v>0</v>
      </c>
      <c r="AO349" s="713">
        <v>0</v>
      </c>
      <c r="AP349" s="713">
        <v>0</v>
      </c>
      <c r="AQ349" s="713">
        <f t="shared" si="351"/>
        <v>0</v>
      </c>
      <c r="AR349" s="713">
        <f t="shared" si="352"/>
        <v>0</v>
      </c>
      <c r="AS349" s="756">
        <f t="shared" si="353"/>
        <v>0</v>
      </c>
      <c r="AT349" s="471">
        <f>I349+AH349</f>
        <v>917175</v>
      </c>
      <c r="AU349" s="461">
        <f>J349+W349</f>
        <v>680397</v>
      </c>
      <c r="AV349" s="461">
        <f t="shared" si="378"/>
        <v>0</v>
      </c>
      <c r="AW349" s="461">
        <f t="shared" si="379"/>
        <v>229974</v>
      </c>
      <c r="AX349" s="461">
        <f t="shared" si="379"/>
        <v>6804</v>
      </c>
      <c r="AY349" s="461">
        <f>N349+AG349</f>
        <v>0</v>
      </c>
      <c r="AZ349" s="462">
        <f>O349+AS349</f>
        <v>1.45</v>
      </c>
      <c r="BA349" s="462">
        <f t="shared" si="380"/>
        <v>1.45</v>
      </c>
      <c r="BB349" s="464">
        <f t="shared" si="380"/>
        <v>0</v>
      </c>
    </row>
    <row r="350" spans="1:54" ht="14.1" customHeight="1" x14ac:dyDescent="0.2">
      <c r="A350" s="67">
        <v>70</v>
      </c>
      <c r="B350" s="64">
        <v>2454</v>
      </c>
      <c r="C350" s="65">
        <v>600079759</v>
      </c>
      <c r="D350" s="64">
        <v>70983119</v>
      </c>
      <c r="E350" s="66" t="s">
        <v>694</v>
      </c>
      <c r="F350" s="67">
        <v>3143</v>
      </c>
      <c r="G350" s="78" t="s">
        <v>615</v>
      </c>
      <c r="H350" s="68" t="s">
        <v>277</v>
      </c>
      <c r="I350" s="463">
        <v>35917</v>
      </c>
      <c r="J350" s="646">
        <v>25663</v>
      </c>
      <c r="K350" s="646">
        <v>0</v>
      </c>
      <c r="L350" s="458">
        <v>8674</v>
      </c>
      <c r="M350" s="458">
        <v>257</v>
      </c>
      <c r="N350" s="646">
        <v>1323</v>
      </c>
      <c r="O350" s="459">
        <v>0.1</v>
      </c>
      <c r="P350" s="460">
        <v>0</v>
      </c>
      <c r="Q350" s="662">
        <v>0.1</v>
      </c>
      <c r="R350" s="731">
        <f t="shared" si="343"/>
        <v>0</v>
      </c>
      <c r="S350" s="690">
        <v>0</v>
      </c>
      <c r="T350" s="690">
        <v>0</v>
      </c>
      <c r="U350" s="690">
        <v>0</v>
      </c>
      <c r="V350" s="690">
        <v>0</v>
      </c>
      <c r="W350" s="690">
        <f t="shared" si="344"/>
        <v>0</v>
      </c>
      <c r="X350" s="690">
        <v>0</v>
      </c>
      <c r="Y350" s="690">
        <v>0</v>
      </c>
      <c r="Z350" s="690">
        <v>0</v>
      </c>
      <c r="AA350" s="690">
        <f t="shared" si="345"/>
        <v>0</v>
      </c>
      <c r="AB350" s="690">
        <f t="shared" si="346"/>
        <v>0</v>
      </c>
      <c r="AC350" s="714">
        <f t="shared" si="347"/>
        <v>0</v>
      </c>
      <c r="AD350" s="714">
        <f t="shared" si="348"/>
        <v>0</v>
      </c>
      <c r="AE350" s="690">
        <v>0</v>
      </c>
      <c r="AF350" s="690">
        <v>0</v>
      </c>
      <c r="AG350" s="690">
        <f t="shared" si="349"/>
        <v>0</v>
      </c>
      <c r="AH350" s="690">
        <f t="shared" si="350"/>
        <v>0</v>
      </c>
      <c r="AI350" s="716">
        <v>0</v>
      </c>
      <c r="AJ350" s="713">
        <v>0</v>
      </c>
      <c r="AK350" s="713">
        <v>0</v>
      </c>
      <c r="AL350" s="713">
        <v>0</v>
      </c>
      <c r="AM350" s="713">
        <v>0</v>
      </c>
      <c r="AN350" s="713">
        <v>0</v>
      </c>
      <c r="AO350" s="713">
        <v>0</v>
      </c>
      <c r="AP350" s="713">
        <v>0</v>
      </c>
      <c r="AQ350" s="713">
        <f t="shared" si="351"/>
        <v>0</v>
      </c>
      <c r="AR350" s="713">
        <f t="shared" si="352"/>
        <v>0</v>
      </c>
      <c r="AS350" s="756">
        <f t="shared" si="353"/>
        <v>0</v>
      </c>
      <c r="AT350" s="471">
        <f>I350+AH350</f>
        <v>35917</v>
      </c>
      <c r="AU350" s="461">
        <f>J350+W350</f>
        <v>25663</v>
      </c>
      <c r="AV350" s="461">
        <f t="shared" si="378"/>
        <v>0</v>
      </c>
      <c r="AW350" s="461">
        <f t="shared" si="379"/>
        <v>8674</v>
      </c>
      <c r="AX350" s="461">
        <f t="shared" si="379"/>
        <v>257</v>
      </c>
      <c r="AY350" s="461">
        <f>N350+AG350</f>
        <v>1323</v>
      </c>
      <c r="AZ350" s="462">
        <f>O350+AS350</f>
        <v>0.1</v>
      </c>
      <c r="BA350" s="462">
        <f t="shared" si="380"/>
        <v>0</v>
      </c>
      <c r="BB350" s="464">
        <f t="shared" si="380"/>
        <v>0.1</v>
      </c>
    </row>
    <row r="351" spans="1:54" ht="14.1" customHeight="1" x14ac:dyDescent="0.2">
      <c r="A351" s="73">
        <v>70</v>
      </c>
      <c r="B351" s="70">
        <v>2454</v>
      </c>
      <c r="C351" s="71">
        <v>600079759</v>
      </c>
      <c r="D351" s="70">
        <v>70983119</v>
      </c>
      <c r="E351" s="72" t="s">
        <v>695</v>
      </c>
      <c r="F351" s="73"/>
      <c r="G351" s="72"/>
      <c r="H351" s="74"/>
      <c r="I351" s="647">
        <v>9452503</v>
      </c>
      <c r="J351" s="75">
        <v>6822121</v>
      </c>
      <c r="K351" s="75">
        <v>80000</v>
      </c>
      <c r="L351" s="75">
        <v>2332917</v>
      </c>
      <c r="M351" s="75">
        <v>68222</v>
      </c>
      <c r="N351" s="75">
        <v>149243</v>
      </c>
      <c r="O351" s="76">
        <v>14.200900000000001</v>
      </c>
      <c r="P351" s="76">
        <v>11.520899999999999</v>
      </c>
      <c r="Q351" s="77">
        <v>2.68</v>
      </c>
      <c r="R351" s="664">
        <f t="shared" ref="R351:BB351" si="381">SUM(R346:R350)</f>
        <v>0</v>
      </c>
      <c r="S351" s="664">
        <f t="shared" si="381"/>
        <v>32081</v>
      </c>
      <c r="T351" s="664">
        <f t="shared" si="381"/>
        <v>0</v>
      </c>
      <c r="U351" s="664">
        <f t="shared" si="381"/>
        <v>0</v>
      </c>
      <c r="V351" s="664">
        <f t="shared" si="381"/>
        <v>0</v>
      </c>
      <c r="W351" s="664">
        <f t="shared" si="381"/>
        <v>32081</v>
      </c>
      <c r="X351" s="664">
        <f t="shared" si="381"/>
        <v>0</v>
      </c>
      <c r="Y351" s="664">
        <f t="shared" si="381"/>
        <v>0</v>
      </c>
      <c r="Z351" s="664">
        <f t="shared" si="381"/>
        <v>0</v>
      </c>
      <c r="AA351" s="664">
        <f t="shared" si="381"/>
        <v>0</v>
      </c>
      <c r="AB351" s="664">
        <f t="shared" si="381"/>
        <v>32081</v>
      </c>
      <c r="AC351" s="664">
        <f t="shared" si="381"/>
        <v>10843</v>
      </c>
      <c r="AD351" s="664">
        <f t="shared" si="381"/>
        <v>321</v>
      </c>
      <c r="AE351" s="664">
        <f t="shared" si="381"/>
        <v>5750</v>
      </c>
      <c r="AF351" s="664">
        <f t="shared" si="381"/>
        <v>0</v>
      </c>
      <c r="AG351" s="664">
        <f t="shared" si="381"/>
        <v>5750</v>
      </c>
      <c r="AH351" s="664">
        <f t="shared" si="381"/>
        <v>48995</v>
      </c>
      <c r="AI351" s="732">
        <f t="shared" si="381"/>
        <v>0</v>
      </c>
      <c r="AJ351" s="732">
        <f t="shared" si="381"/>
        <v>0</v>
      </c>
      <c r="AK351" s="732">
        <f t="shared" si="381"/>
        <v>0.09</v>
      </c>
      <c r="AL351" s="732">
        <f t="shared" si="381"/>
        <v>0</v>
      </c>
      <c r="AM351" s="732">
        <f t="shared" si="381"/>
        <v>0</v>
      </c>
      <c r="AN351" s="732">
        <f t="shared" si="381"/>
        <v>0</v>
      </c>
      <c r="AO351" s="732">
        <f t="shared" si="381"/>
        <v>0</v>
      </c>
      <c r="AP351" s="732">
        <f t="shared" si="381"/>
        <v>0</v>
      </c>
      <c r="AQ351" s="732">
        <f t="shared" si="381"/>
        <v>0.09</v>
      </c>
      <c r="AR351" s="732">
        <f t="shared" si="381"/>
        <v>0</v>
      </c>
      <c r="AS351" s="759">
        <f t="shared" si="381"/>
        <v>0.09</v>
      </c>
      <c r="AT351" s="647">
        <f t="shared" si="381"/>
        <v>9501498</v>
      </c>
      <c r="AU351" s="75">
        <f t="shared" si="381"/>
        <v>6854202</v>
      </c>
      <c r="AV351" s="75">
        <f t="shared" si="381"/>
        <v>80000</v>
      </c>
      <c r="AW351" s="75">
        <f t="shared" si="381"/>
        <v>2343760</v>
      </c>
      <c r="AX351" s="75">
        <f t="shared" si="381"/>
        <v>68543</v>
      </c>
      <c r="AY351" s="75">
        <f t="shared" si="381"/>
        <v>154993</v>
      </c>
      <c r="AZ351" s="76">
        <f t="shared" si="381"/>
        <v>14.290900000000001</v>
      </c>
      <c r="BA351" s="76">
        <f t="shared" si="381"/>
        <v>11.610899999999999</v>
      </c>
      <c r="BB351" s="77">
        <f t="shared" si="381"/>
        <v>2.68</v>
      </c>
    </row>
    <row r="352" spans="1:54" ht="14.1" customHeight="1" x14ac:dyDescent="0.2">
      <c r="A352" s="67">
        <v>71</v>
      </c>
      <c r="B352" s="64">
        <v>2492</v>
      </c>
      <c r="C352" s="65">
        <v>600079767</v>
      </c>
      <c r="D352" s="64">
        <v>70983011</v>
      </c>
      <c r="E352" s="66" t="s">
        <v>783</v>
      </c>
      <c r="F352" s="67">
        <v>3113</v>
      </c>
      <c r="G352" s="66" t="s">
        <v>309</v>
      </c>
      <c r="H352" s="68" t="s">
        <v>276</v>
      </c>
      <c r="I352" s="463">
        <v>23720156</v>
      </c>
      <c r="J352" s="16">
        <v>17291310</v>
      </c>
      <c r="K352" s="16">
        <v>0</v>
      </c>
      <c r="L352" s="458">
        <v>5844463</v>
      </c>
      <c r="M352" s="458">
        <v>172913</v>
      </c>
      <c r="N352" s="16">
        <v>411470</v>
      </c>
      <c r="O352" s="13">
        <v>29.8459</v>
      </c>
      <c r="P352" s="13">
        <v>24.0459</v>
      </c>
      <c r="Q352" s="17">
        <v>5.8000000000000007</v>
      </c>
      <c r="R352" s="731">
        <f t="shared" si="343"/>
        <v>-10005</v>
      </c>
      <c r="S352" s="690">
        <v>0</v>
      </c>
      <c r="T352" s="690">
        <v>279421</v>
      </c>
      <c r="U352" s="690">
        <v>0</v>
      </c>
      <c r="V352" s="690">
        <v>0</v>
      </c>
      <c r="W352" s="690">
        <f t="shared" si="344"/>
        <v>269416</v>
      </c>
      <c r="X352" s="690">
        <v>10005</v>
      </c>
      <c r="Y352" s="690">
        <v>0</v>
      </c>
      <c r="Z352" s="690">
        <v>0</v>
      </c>
      <c r="AA352" s="690">
        <f t="shared" si="345"/>
        <v>10005</v>
      </c>
      <c r="AB352" s="690">
        <f t="shared" si="346"/>
        <v>279421</v>
      </c>
      <c r="AC352" s="714">
        <f t="shared" si="347"/>
        <v>94444</v>
      </c>
      <c r="AD352" s="714">
        <f t="shared" si="348"/>
        <v>2694</v>
      </c>
      <c r="AE352" s="690">
        <v>0</v>
      </c>
      <c r="AF352" s="690">
        <v>0</v>
      </c>
      <c r="AG352" s="690">
        <f t="shared" si="349"/>
        <v>0</v>
      </c>
      <c r="AH352" s="690">
        <f t="shared" si="350"/>
        <v>376559</v>
      </c>
      <c r="AI352" s="716">
        <v>0</v>
      </c>
      <c r="AJ352" s="713">
        <v>0</v>
      </c>
      <c r="AK352" s="713">
        <v>0</v>
      </c>
      <c r="AL352" s="713">
        <v>0.61</v>
      </c>
      <c r="AM352" s="713">
        <v>0</v>
      </c>
      <c r="AN352" s="713">
        <v>0</v>
      </c>
      <c r="AO352" s="713">
        <v>0</v>
      </c>
      <c r="AP352" s="713">
        <v>0</v>
      </c>
      <c r="AQ352" s="713">
        <f t="shared" si="351"/>
        <v>0.61</v>
      </c>
      <c r="AR352" s="713">
        <f t="shared" si="352"/>
        <v>0</v>
      </c>
      <c r="AS352" s="756">
        <f t="shared" si="353"/>
        <v>0.61</v>
      </c>
      <c r="AT352" s="471">
        <f t="shared" ref="AT352:AT357" si="382">I352+AH352</f>
        <v>24096715</v>
      </c>
      <c r="AU352" s="461">
        <f t="shared" ref="AU352:AU357" si="383">J352+W352</f>
        <v>17560726</v>
      </c>
      <c r="AV352" s="461">
        <f t="shared" ref="AV352:AV357" si="384">K352+AA352</f>
        <v>10005</v>
      </c>
      <c r="AW352" s="461">
        <f t="shared" ref="AW352:AX357" si="385">L352+AC352</f>
        <v>5938907</v>
      </c>
      <c r="AX352" s="461">
        <f t="shared" si="385"/>
        <v>175607</v>
      </c>
      <c r="AY352" s="461">
        <f t="shared" ref="AY352:AY357" si="386">N352+AG352</f>
        <v>411470</v>
      </c>
      <c r="AZ352" s="462">
        <f t="shared" ref="AZ352:AZ357" si="387">O352+AS352</f>
        <v>30.4559</v>
      </c>
      <c r="BA352" s="462">
        <f t="shared" ref="BA352:BB357" si="388">P352+AQ352</f>
        <v>24.655899999999999</v>
      </c>
      <c r="BB352" s="464">
        <f t="shared" si="388"/>
        <v>5.8000000000000007</v>
      </c>
    </row>
    <row r="353" spans="1:54" ht="14.1" customHeight="1" x14ac:dyDescent="0.2">
      <c r="A353" s="67">
        <v>71</v>
      </c>
      <c r="B353" s="64">
        <v>2492</v>
      </c>
      <c r="C353" s="65">
        <v>600079767</v>
      </c>
      <c r="D353" s="64">
        <v>70983011</v>
      </c>
      <c r="E353" s="66" t="s">
        <v>783</v>
      </c>
      <c r="F353" s="67">
        <v>3113</v>
      </c>
      <c r="G353" s="78" t="s">
        <v>307</v>
      </c>
      <c r="H353" s="68" t="s">
        <v>277</v>
      </c>
      <c r="I353" s="463">
        <v>2130330</v>
      </c>
      <c r="J353" s="458">
        <v>1580364</v>
      </c>
      <c r="K353" s="458">
        <v>0</v>
      </c>
      <c r="L353" s="458">
        <v>534163</v>
      </c>
      <c r="M353" s="458">
        <v>15803</v>
      </c>
      <c r="N353" s="458">
        <v>0</v>
      </c>
      <c r="O353" s="459">
        <v>4.4800000000000004</v>
      </c>
      <c r="P353" s="460">
        <v>4.4800000000000004</v>
      </c>
      <c r="Q353" s="624">
        <v>0</v>
      </c>
      <c r="R353" s="731">
        <f t="shared" si="343"/>
        <v>0</v>
      </c>
      <c r="S353" s="690">
        <v>-20542</v>
      </c>
      <c r="T353" s="690">
        <v>0</v>
      </c>
      <c r="U353" s="690">
        <v>0</v>
      </c>
      <c r="V353" s="690">
        <v>0</v>
      </c>
      <c r="W353" s="690">
        <f t="shared" si="344"/>
        <v>-20542</v>
      </c>
      <c r="X353" s="690">
        <v>0</v>
      </c>
      <c r="Y353" s="690">
        <v>0</v>
      </c>
      <c r="Z353" s="690">
        <v>0</v>
      </c>
      <c r="AA353" s="690">
        <f t="shared" si="345"/>
        <v>0</v>
      </c>
      <c r="AB353" s="690">
        <f t="shared" si="346"/>
        <v>-20542</v>
      </c>
      <c r="AC353" s="714">
        <f t="shared" si="347"/>
        <v>-6943</v>
      </c>
      <c r="AD353" s="714">
        <f t="shared" si="348"/>
        <v>-205</v>
      </c>
      <c r="AE353" s="690">
        <v>4250</v>
      </c>
      <c r="AF353" s="690">
        <v>0</v>
      </c>
      <c r="AG353" s="690">
        <f t="shared" si="349"/>
        <v>4250</v>
      </c>
      <c r="AH353" s="690">
        <f t="shared" si="350"/>
        <v>-23440</v>
      </c>
      <c r="AI353" s="716">
        <v>0</v>
      </c>
      <c r="AJ353" s="713">
        <v>0</v>
      </c>
      <c r="AK353" s="713">
        <v>-0.05</v>
      </c>
      <c r="AL353" s="713">
        <v>0</v>
      </c>
      <c r="AM353" s="713">
        <v>0</v>
      </c>
      <c r="AN353" s="713">
        <v>0</v>
      </c>
      <c r="AO353" s="713">
        <v>0</v>
      </c>
      <c r="AP353" s="713">
        <v>0</v>
      </c>
      <c r="AQ353" s="713">
        <f t="shared" si="351"/>
        <v>-0.05</v>
      </c>
      <c r="AR353" s="713">
        <f t="shared" si="352"/>
        <v>0</v>
      </c>
      <c r="AS353" s="756">
        <f t="shared" si="353"/>
        <v>-0.05</v>
      </c>
      <c r="AT353" s="471">
        <f t="shared" si="382"/>
        <v>2106890</v>
      </c>
      <c r="AU353" s="461">
        <f t="shared" si="383"/>
        <v>1559822</v>
      </c>
      <c r="AV353" s="461">
        <f t="shared" si="384"/>
        <v>0</v>
      </c>
      <c r="AW353" s="461">
        <f t="shared" si="385"/>
        <v>527220</v>
      </c>
      <c r="AX353" s="461">
        <f t="shared" si="385"/>
        <v>15598</v>
      </c>
      <c r="AY353" s="461">
        <f t="shared" si="386"/>
        <v>4250</v>
      </c>
      <c r="AZ353" s="462">
        <f t="shared" si="387"/>
        <v>4.4300000000000006</v>
      </c>
      <c r="BA353" s="462">
        <f t="shared" si="388"/>
        <v>4.4300000000000006</v>
      </c>
      <c r="BB353" s="464">
        <f t="shared" si="388"/>
        <v>0</v>
      </c>
    </row>
    <row r="354" spans="1:54" ht="14.1" customHeight="1" x14ac:dyDescent="0.2">
      <c r="A354" s="67">
        <v>71</v>
      </c>
      <c r="B354" s="64">
        <v>2492</v>
      </c>
      <c r="C354" s="65">
        <v>600079767</v>
      </c>
      <c r="D354" s="64">
        <v>70983011</v>
      </c>
      <c r="E354" s="66" t="s">
        <v>783</v>
      </c>
      <c r="F354" s="67">
        <v>3141</v>
      </c>
      <c r="G354" s="66" t="s">
        <v>310</v>
      </c>
      <c r="H354" s="68" t="s">
        <v>277</v>
      </c>
      <c r="I354" s="463">
        <v>4048093</v>
      </c>
      <c r="J354" s="668">
        <v>2974386</v>
      </c>
      <c r="K354" s="668">
        <v>4500</v>
      </c>
      <c r="L354" s="458">
        <v>1006863</v>
      </c>
      <c r="M354" s="458">
        <v>29744</v>
      </c>
      <c r="N354" s="668">
        <v>32600</v>
      </c>
      <c r="O354" s="459">
        <v>9.56</v>
      </c>
      <c r="P354" s="460">
        <v>0</v>
      </c>
      <c r="Q354" s="624">
        <v>9.56</v>
      </c>
      <c r="R354" s="731">
        <f t="shared" si="343"/>
        <v>0</v>
      </c>
      <c r="S354" s="690">
        <v>0</v>
      </c>
      <c r="T354" s="690">
        <v>0</v>
      </c>
      <c r="U354" s="690">
        <v>0</v>
      </c>
      <c r="V354" s="690">
        <v>0</v>
      </c>
      <c r="W354" s="690">
        <f t="shared" si="344"/>
        <v>0</v>
      </c>
      <c r="X354" s="690">
        <v>0</v>
      </c>
      <c r="Y354" s="690">
        <v>0</v>
      </c>
      <c r="Z354" s="690">
        <v>0</v>
      </c>
      <c r="AA354" s="690">
        <f t="shared" si="345"/>
        <v>0</v>
      </c>
      <c r="AB354" s="690">
        <f t="shared" si="346"/>
        <v>0</v>
      </c>
      <c r="AC354" s="714">
        <f t="shared" si="347"/>
        <v>0</v>
      </c>
      <c r="AD354" s="714">
        <f t="shared" si="348"/>
        <v>0</v>
      </c>
      <c r="AE354" s="690">
        <v>0</v>
      </c>
      <c r="AF354" s="690">
        <v>0</v>
      </c>
      <c r="AG354" s="690">
        <f t="shared" si="349"/>
        <v>0</v>
      </c>
      <c r="AH354" s="690">
        <f t="shared" si="350"/>
        <v>0</v>
      </c>
      <c r="AI354" s="716">
        <v>0</v>
      </c>
      <c r="AJ354" s="713">
        <v>0</v>
      </c>
      <c r="AK354" s="713">
        <v>0</v>
      </c>
      <c r="AL354" s="713">
        <v>0</v>
      </c>
      <c r="AM354" s="713">
        <v>0</v>
      </c>
      <c r="AN354" s="713">
        <v>0</v>
      </c>
      <c r="AO354" s="713">
        <v>0</v>
      </c>
      <c r="AP354" s="713">
        <v>0</v>
      </c>
      <c r="AQ354" s="713">
        <f t="shared" si="351"/>
        <v>0</v>
      </c>
      <c r="AR354" s="713">
        <f t="shared" si="352"/>
        <v>0</v>
      </c>
      <c r="AS354" s="756">
        <f t="shared" si="353"/>
        <v>0</v>
      </c>
      <c r="AT354" s="471">
        <f t="shared" si="382"/>
        <v>4048093</v>
      </c>
      <c r="AU354" s="461">
        <f t="shared" si="383"/>
        <v>2974386</v>
      </c>
      <c r="AV354" s="461">
        <f t="shared" si="384"/>
        <v>4500</v>
      </c>
      <c r="AW354" s="461">
        <f t="shared" si="385"/>
        <v>1006863</v>
      </c>
      <c r="AX354" s="461">
        <f t="shared" si="385"/>
        <v>29744</v>
      </c>
      <c r="AY354" s="461">
        <f t="shared" si="386"/>
        <v>32600</v>
      </c>
      <c r="AZ354" s="462">
        <f t="shared" si="387"/>
        <v>9.56</v>
      </c>
      <c r="BA354" s="462">
        <f t="shared" si="388"/>
        <v>0</v>
      </c>
      <c r="BB354" s="464">
        <f t="shared" si="388"/>
        <v>9.56</v>
      </c>
    </row>
    <row r="355" spans="1:54" ht="14.1" customHeight="1" x14ac:dyDescent="0.2">
      <c r="A355" s="67">
        <v>71</v>
      </c>
      <c r="B355" s="64">
        <v>2492</v>
      </c>
      <c r="C355" s="65">
        <v>600079767</v>
      </c>
      <c r="D355" s="64">
        <v>70983011</v>
      </c>
      <c r="E355" s="66" t="s">
        <v>783</v>
      </c>
      <c r="F355" s="67">
        <v>3143</v>
      </c>
      <c r="G355" s="78" t="s">
        <v>614</v>
      </c>
      <c r="H355" s="68" t="s">
        <v>276</v>
      </c>
      <c r="I355" s="463">
        <v>1644758</v>
      </c>
      <c r="J355" s="16">
        <v>1220147</v>
      </c>
      <c r="K355" s="16">
        <v>0</v>
      </c>
      <c r="L355" s="458">
        <v>412410</v>
      </c>
      <c r="M355" s="458">
        <v>12201</v>
      </c>
      <c r="N355" s="16">
        <v>0</v>
      </c>
      <c r="O355" s="459">
        <v>2.5358000000000001</v>
      </c>
      <c r="P355" s="13">
        <v>2.5358000000000001</v>
      </c>
      <c r="Q355" s="17">
        <v>0</v>
      </c>
      <c r="R355" s="731">
        <f t="shared" si="343"/>
        <v>0</v>
      </c>
      <c r="S355" s="690">
        <v>0</v>
      </c>
      <c r="T355" s="690">
        <v>0</v>
      </c>
      <c r="U355" s="690">
        <v>0</v>
      </c>
      <c r="V355" s="690">
        <v>0</v>
      </c>
      <c r="W355" s="690">
        <f t="shared" si="344"/>
        <v>0</v>
      </c>
      <c r="X355" s="690">
        <v>0</v>
      </c>
      <c r="Y355" s="690">
        <v>0</v>
      </c>
      <c r="Z355" s="690">
        <v>0</v>
      </c>
      <c r="AA355" s="690">
        <f t="shared" si="345"/>
        <v>0</v>
      </c>
      <c r="AB355" s="690">
        <f t="shared" si="346"/>
        <v>0</v>
      </c>
      <c r="AC355" s="714">
        <f t="shared" si="347"/>
        <v>0</v>
      </c>
      <c r="AD355" s="714">
        <f t="shared" si="348"/>
        <v>0</v>
      </c>
      <c r="AE355" s="690">
        <v>0</v>
      </c>
      <c r="AF355" s="690">
        <v>0</v>
      </c>
      <c r="AG355" s="690">
        <f t="shared" si="349"/>
        <v>0</v>
      </c>
      <c r="AH355" s="690">
        <f t="shared" si="350"/>
        <v>0</v>
      </c>
      <c r="AI355" s="716">
        <v>0</v>
      </c>
      <c r="AJ355" s="713">
        <v>0</v>
      </c>
      <c r="AK355" s="713">
        <v>0</v>
      </c>
      <c r="AL355" s="713">
        <v>0</v>
      </c>
      <c r="AM355" s="713">
        <v>0</v>
      </c>
      <c r="AN355" s="713">
        <v>0</v>
      </c>
      <c r="AO355" s="713">
        <v>0</v>
      </c>
      <c r="AP355" s="713">
        <v>0</v>
      </c>
      <c r="AQ355" s="713">
        <f t="shared" si="351"/>
        <v>0</v>
      </c>
      <c r="AR355" s="713">
        <f t="shared" si="352"/>
        <v>0</v>
      </c>
      <c r="AS355" s="756">
        <f t="shared" si="353"/>
        <v>0</v>
      </c>
      <c r="AT355" s="471">
        <f t="shared" si="382"/>
        <v>1644758</v>
      </c>
      <c r="AU355" s="461">
        <f t="shared" si="383"/>
        <v>1220147</v>
      </c>
      <c r="AV355" s="461">
        <f t="shared" si="384"/>
        <v>0</v>
      </c>
      <c r="AW355" s="461">
        <f t="shared" si="385"/>
        <v>412410</v>
      </c>
      <c r="AX355" s="461">
        <f t="shared" si="385"/>
        <v>12201</v>
      </c>
      <c r="AY355" s="461">
        <f t="shared" si="386"/>
        <v>0</v>
      </c>
      <c r="AZ355" s="462">
        <f t="shared" si="387"/>
        <v>2.5358000000000001</v>
      </c>
      <c r="BA355" s="462">
        <f t="shared" si="388"/>
        <v>2.5358000000000001</v>
      </c>
      <c r="BB355" s="464">
        <f t="shared" si="388"/>
        <v>0</v>
      </c>
    </row>
    <row r="356" spans="1:54" ht="14.1" customHeight="1" x14ac:dyDescent="0.2">
      <c r="A356" s="67">
        <v>71</v>
      </c>
      <c r="B356" s="64">
        <v>2492</v>
      </c>
      <c r="C356" s="65">
        <v>600079767</v>
      </c>
      <c r="D356" s="64">
        <v>70983011</v>
      </c>
      <c r="E356" s="66" t="s">
        <v>783</v>
      </c>
      <c r="F356" s="67">
        <v>3143</v>
      </c>
      <c r="G356" s="78" t="s">
        <v>615</v>
      </c>
      <c r="H356" s="68" t="s">
        <v>277</v>
      </c>
      <c r="I356" s="463">
        <v>49844</v>
      </c>
      <c r="J356" s="646">
        <v>35614</v>
      </c>
      <c r="K356" s="646">
        <v>0</v>
      </c>
      <c r="L356" s="458">
        <v>12038</v>
      </c>
      <c r="M356" s="458">
        <v>356</v>
      </c>
      <c r="N356" s="646">
        <v>1836</v>
      </c>
      <c r="O356" s="459">
        <v>0.14000000000000001</v>
      </c>
      <c r="P356" s="460">
        <v>0</v>
      </c>
      <c r="Q356" s="662">
        <v>0.14000000000000001</v>
      </c>
      <c r="R356" s="731">
        <f t="shared" si="343"/>
        <v>0</v>
      </c>
      <c r="S356" s="690">
        <v>0</v>
      </c>
      <c r="T356" s="690">
        <v>0</v>
      </c>
      <c r="U356" s="690">
        <v>0</v>
      </c>
      <c r="V356" s="690">
        <v>0</v>
      </c>
      <c r="W356" s="690">
        <f t="shared" si="344"/>
        <v>0</v>
      </c>
      <c r="X356" s="690">
        <v>0</v>
      </c>
      <c r="Y356" s="690">
        <v>0</v>
      </c>
      <c r="Z356" s="690">
        <v>0</v>
      </c>
      <c r="AA356" s="690">
        <f t="shared" si="345"/>
        <v>0</v>
      </c>
      <c r="AB356" s="690">
        <f t="shared" si="346"/>
        <v>0</v>
      </c>
      <c r="AC356" s="714">
        <f t="shared" si="347"/>
        <v>0</v>
      </c>
      <c r="AD356" s="714">
        <f t="shared" si="348"/>
        <v>0</v>
      </c>
      <c r="AE356" s="690">
        <v>0</v>
      </c>
      <c r="AF356" s="690">
        <v>0</v>
      </c>
      <c r="AG356" s="690">
        <f t="shared" si="349"/>
        <v>0</v>
      </c>
      <c r="AH356" s="690">
        <f t="shared" si="350"/>
        <v>0</v>
      </c>
      <c r="AI356" s="716">
        <v>0</v>
      </c>
      <c r="AJ356" s="713">
        <v>0</v>
      </c>
      <c r="AK356" s="713">
        <v>0</v>
      </c>
      <c r="AL356" s="713">
        <v>0</v>
      </c>
      <c r="AM356" s="713">
        <v>0</v>
      </c>
      <c r="AN356" s="713">
        <v>0</v>
      </c>
      <c r="AO356" s="713">
        <v>0</v>
      </c>
      <c r="AP356" s="713">
        <v>0</v>
      </c>
      <c r="AQ356" s="713">
        <f t="shared" si="351"/>
        <v>0</v>
      </c>
      <c r="AR356" s="713">
        <f t="shared" si="352"/>
        <v>0</v>
      </c>
      <c r="AS356" s="756">
        <f t="shared" si="353"/>
        <v>0</v>
      </c>
      <c r="AT356" s="471">
        <f t="shared" si="382"/>
        <v>49844</v>
      </c>
      <c r="AU356" s="461">
        <f t="shared" si="383"/>
        <v>35614</v>
      </c>
      <c r="AV356" s="461">
        <f t="shared" si="384"/>
        <v>0</v>
      </c>
      <c r="AW356" s="461">
        <f t="shared" si="385"/>
        <v>12038</v>
      </c>
      <c r="AX356" s="461">
        <f t="shared" si="385"/>
        <v>356</v>
      </c>
      <c r="AY356" s="461">
        <f t="shared" si="386"/>
        <v>1836</v>
      </c>
      <c r="AZ356" s="462">
        <f t="shared" si="387"/>
        <v>0.14000000000000001</v>
      </c>
      <c r="BA356" s="462">
        <f t="shared" si="388"/>
        <v>0</v>
      </c>
      <c r="BB356" s="464">
        <f t="shared" si="388"/>
        <v>0.14000000000000001</v>
      </c>
    </row>
    <row r="357" spans="1:54" ht="14.1" customHeight="1" x14ac:dyDescent="0.2">
      <c r="A357" s="67">
        <v>71</v>
      </c>
      <c r="B357" s="64">
        <v>2492</v>
      </c>
      <c r="C357" s="65">
        <v>600079767</v>
      </c>
      <c r="D357" s="64">
        <v>70983011</v>
      </c>
      <c r="E357" s="66" t="s">
        <v>783</v>
      </c>
      <c r="F357" s="67">
        <v>3231</v>
      </c>
      <c r="G357" s="78" t="s">
        <v>311</v>
      </c>
      <c r="H357" s="68" t="s">
        <v>276</v>
      </c>
      <c r="I357" s="463">
        <v>2967846</v>
      </c>
      <c r="J357" s="16">
        <v>2196089</v>
      </c>
      <c r="K357" s="16">
        <v>0</v>
      </c>
      <c r="L357" s="458">
        <v>742278</v>
      </c>
      <c r="M357" s="458">
        <v>21961</v>
      </c>
      <c r="N357" s="16">
        <v>7518</v>
      </c>
      <c r="O357" s="13">
        <v>3.8500999999999999</v>
      </c>
      <c r="P357" s="13">
        <v>3.4977</v>
      </c>
      <c r="Q357" s="17">
        <v>0.35239999999999999</v>
      </c>
      <c r="R357" s="731">
        <f t="shared" si="343"/>
        <v>0</v>
      </c>
      <c r="S357" s="690">
        <v>0</v>
      </c>
      <c r="T357" s="690">
        <v>0</v>
      </c>
      <c r="U357" s="690">
        <v>0</v>
      </c>
      <c r="V357" s="690">
        <v>0</v>
      </c>
      <c r="W357" s="690">
        <f t="shared" si="344"/>
        <v>0</v>
      </c>
      <c r="X357" s="690">
        <v>0</v>
      </c>
      <c r="Y357" s="690">
        <v>0</v>
      </c>
      <c r="Z357" s="690">
        <v>0</v>
      </c>
      <c r="AA357" s="690">
        <f t="shared" si="345"/>
        <v>0</v>
      </c>
      <c r="AB357" s="690">
        <f t="shared" si="346"/>
        <v>0</v>
      </c>
      <c r="AC357" s="714">
        <f t="shared" si="347"/>
        <v>0</v>
      </c>
      <c r="AD357" s="714">
        <f t="shared" si="348"/>
        <v>0</v>
      </c>
      <c r="AE357" s="690">
        <v>0</v>
      </c>
      <c r="AF357" s="690">
        <v>0</v>
      </c>
      <c r="AG357" s="690">
        <f t="shared" si="349"/>
        <v>0</v>
      </c>
      <c r="AH357" s="690">
        <f t="shared" si="350"/>
        <v>0</v>
      </c>
      <c r="AI357" s="716">
        <v>0</v>
      </c>
      <c r="AJ357" s="713">
        <v>0</v>
      </c>
      <c r="AK357" s="713">
        <v>0</v>
      </c>
      <c r="AL357" s="713">
        <v>0</v>
      </c>
      <c r="AM357" s="713">
        <v>0</v>
      </c>
      <c r="AN357" s="713">
        <v>0</v>
      </c>
      <c r="AO357" s="713">
        <v>0</v>
      </c>
      <c r="AP357" s="713">
        <v>0</v>
      </c>
      <c r="AQ357" s="713">
        <f t="shared" si="351"/>
        <v>0</v>
      </c>
      <c r="AR357" s="713">
        <f t="shared" si="352"/>
        <v>0</v>
      </c>
      <c r="AS357" s="756">
        <f t="shared" si="353"/>
        <v>0</v>
      </c>
      <c r="AT357" s="471">
        <f t="shared" si="382"/>
        <v>2967846</v>
      </c>
      <c r="AU357" s="461">
        <f t="shared" si="383"/>
        <v>2196089</v>
      </c>
      <c r="AV357" s="461">
        <f t="shared" si="384"/>
        <v>0</v>
      </c>
      <c r="AW357" s="461">
        <f t="shared" si="385"/>
        <v>742278</v>
      </c>
      <c r="AX357" s="461">
        <f t="shared" si="385"/>
        <v>21961</v>
      </c>
      <c r="AY357" s="461">
        <f t="shared" si="386"/>
        <v>7518</v>
      </c>
      <c r="AZ357" s="462">
        <f t="shared" si="387"/>
        <v>3.8500999999999999</v>
      </c>
      <c r="BA357" s="462">
        <f t="shared" si="388"/>
        <v>3.4977</v>
      </c>
      <c r="BB357" s="464">
        <f t="shared" si="388"/>
        <v>0.35239999999999999</v>
      </c>
    </row>
    <row r="358" spans="1:54" ht="14.1" customHeight="1" x14ac:dyDescent="0.2">
      <c r="A358" s="73">
        <v>71</v>
      </c>
      <c r="B358" s="70">
        <v>2492</v>
      </c>
      <c r="C358" s="71">
        <v>600079767</v>
      </c>
      <c r="D358" s="70">
        <v>70983011</v>
      </c>
      <c r="E358" s="72" t="s">
        <v>784</v>
      </c>
      <c r="F358" s="73"/>
      <c r="G358" s="72"/>
      <c r="H358" s="74"/>
      <c r="I358" s="647">
        <v>34561027</v>
      </c>
      <c r="J358" s="75">
        <v>25297910</v>
      </c>
      <c r="K358" s="75">
        <v>4500</v>
      </c>
      <c r="L358" s="75">
        <v>8552215</v>
      </c>
      <c r="M358" s="75">
        <v>252978</v>
      </c>
      <c r="N358" s="75">
        <v>453424</v>
      </c>
      <c r="O358" s="76">
        <v>50.411800000000007</v>
      </c>
      <c r="P358" s="76">
        <v>34.559400000000004</v>
      </c>
      <c r="Q358" s="77">
        <v>15.852400000000001</v>
      </c>
      <c r="R358" s="664">
        <f t="shared" ref="R358:BB358" si="389">SUM(R352:R357)</f>
        <v>-10005</v>
      </c>
      <c r="S358" s="664">
        <f t="shared" si="389"/>
        <v>-20542</v>
      </c>
      <c r="T358" s="664">
        <f t="shared" si="389"/>
        <v>279421</v>
      </c>
      <c r="U358" s="664">
        <f t="shared" si="389"/>
        <v>0</v>
      </c>
      <c r="V358" s="664">
        <f t="shared" si="389"/>
        <v>0</v>
      </c>
      <c r="W358" s="664">
        <f t="shared" si="389"/>
        <v>248874</v>
      </c>
      <c r="X358" s="664">
        <f t="shared" si="389"/>
        <v>10005</v>
      </c>
      <c r="Y358" s="664">
        <f t="shared" si="389"/>
        <v>0</v>
      </c>
      <c r="Z358" s="664">
        <f t="shared" si="389"/>
        <v>0</v>
      </c>
      <c r="AA358" s="664">
        <f t="shared" si="389"/>
        <v>10005</v>
      </c>
      <c r="AB358" s="664">
        <f t="shared" si="389"/>
        <v>258879</v>
      </c>
      <c r="AC358" s="664">
        <f t="shared" si="389"/>
        <v>87501</v>
      </c>
      <c r="AD358" s="664">
        <f t="shared" si="389"/>
        <v>2489</v>
      </c>
      <c r="AE358" s="664">
        <f t="shared" si="389"/>
        <v>4250</v>
      </c>
      <c r="AF358" s="664">
        <f t="shared" si="389"/>
        <v>0</v>
      </c>
      <c r="AG358" s="664">
        <f t="shared" si="389"/>
        <v>4250</v>
      </c>
      <c r="AH358" s="664">
        <f t="shared" si="389"/>
        <v>353119</v>
      </c>
      <c r="AI358" s="732">
        <f t="shared" si="389"/>
        <v>0</v>
      </c>
      <c r="AJ358" s="732">
        <f t="shared" si="389"/>
        <v>0</v>
      </c>
      <c r="AK358" s="732">
        <f t="shared" si="389"/>
        <v>-0.05</v>
      </c>
      <c r="AL358" s="732">
        <f t="shared" si="389"/>
        <v>0.61</v>
      </c>
      <c r="AM358" s="732">
        <f t="shared" si="389"/>
        <v>0</v>
      </c>
      <c r="AN358" s="732">
        <f t="shared" si="389"/>
        <v>0</v>
      </c>
      <c r="AO358" s="732">
        <f t="shared" si="389"/>
        <v>0</v>
      </c>
      <c r="AP358" s="732">
        <f t="shared" si="389"/>
        <v>0</v>
      </c>
      <c r="AQ358" s="732">
        <f t="shared" si="389"/>
        <v>0.55999999999999994</v>
      </c>
      <c r="AR358" s="732">
        <f t="shared" si="389"/>
        <v>0</v>
      </c>
      <c r="AS358" s="759">
        <f t="shared" si="389"/>
        <v>0.55999999999999994</v>
      </c>
      <c r="AT358" s="647">
        <f t="shared" si="389"/>
        <v>34914146</v>
      </c>
      <c r="AU358" s="75">
        <f t="shared" si="389"/>
        <v>25546784</v>
      </c>
      <c r="AV358" s="75">
        <f t="shared" si="389"/>
        <v>14505</v>
      </c>
      <c r="AW358" s="75">
        <f t="shared" si="389"/>
        <v>8639716</v>
      </c>
      <c r="AX358" s="75">
        <f t="shared" si="389"/>
        <v>255467</v>
      </c>
      <c r="AY358" s="75">
        <f t="shared" si="389"/>
        <v>457674</v>
      </c>
      <c r="AZ358" s="76">
        <f t="shared" si="389"/>
        <v>50.971800000000002</v>
      </c>
      <c r="BA358" s="76">
        <f t="shared" si="389"/>
        <v>35.119399999999999</v>
      </c>
      <c r="BB358" s="77">
        <f t="shared" si="389"/>
        <v>15.852400000000001</v>
      </c>
    </row>
    <row r="359" spans="1:54" ht="14.1" customHeight="1" x14ac:dyDescent="0.2">
      <c r="A359" s="67">
        <v>72</v>
      </c>
      <c r="B359" s="64">
        <v>2491</v>
      </c>
      <c r="C359" s="65">
        <v>600079775</v>
      </c>
      <c r="D359" s="64">
        <v>70983003</v>
      </c>
      <c r="E359" s="66" t="s">
        <v>696</v>
      </c>
      <c r="F359" s="67">
        <v>3113</v>
      </c>
      <c r="G359" s="66" t="s">
        <v>309</v>
      </c>
      <c r="H359" s="68" t="s">
        <v>276</v>
      </c>
      <c r="I359" s="463">
        <v>27791493</v>
      </c>
      <c r="J359" s="16">
        <v>20280024</v>
      </c>
      <c r="K359" s="16">
        <v>0</v>
      </c>
      <c r="L359" s="458">
        <v>6854648</v>
      </c>
      <c r="M359" s="458">
        <v>202801</v>
      </c>
      <c r="N359" s="16">
        <v>454020</v>
      </c>
      <c r="O359" s="13">
        <v>34.478999999999999</v>
      </c>
      <c r="P359" s="13">
        <v>28.408999999999999</v>
      </c>
      <c r="Q359" s="17">
        <v>6.07</v>
      </c>
      <c r="R359" s="731">
        <f t="shared" si="343"/>
        <v>0</v>
      </c>
      <c r="S359" s="690">
        <v>0</v>
      </c>
      <c r="T359" s="690">
        <v>-154544</v>
      </c>
      <c r="U359" s="690">
        <v>0</v>
      </c>
      <c r="V359" s="690">
        <v>0</v>
      </c>
      <c r="W359" s="690">
        <f t="shared" si="344"/>
        <v>-154544</v>
      </c>
      <c r="X359" s="690">
        <v>0</v>
      </c>
      <c r="Y359" s="690">
        <v>0</v>
      </c>
      <c r="Z359" s="690">
        <v>0</v>
      </c>
      <c r="AA359" s="690">
        <f t="shared" si="345"/>
        <v>0</v>
      </c>
      <c r="AB359" s="690">
        <f t="shared" si="346"/>
        <v>-154544</v>
      </c>
      <c r="AC359" s="714">
        <f t="shared" si="347"/>
        <v>-52236</v>
      </c>
      <c r="AD359" s="714">
        <f t="shared" si="348"/>
        <v>-1545</v>
      </c>
      <c r="AE359" s="690">
        <v>0</v>
      </c>
      <c r="AF359" s="690">
        <v>0</v>
      </c>
      <c r="AG359" s="690">
        <f t="shared" si="349"/>
        <v>0</v>
      </c>
      <c r="AH359" s="690">
        <f t="shared" si="350"/>
        <v>-208325</v>
      </c>
      <c r="AI359" s="716">
        <v>0</v>
      </c>
      <c r="AJ359" s="713">
        <v>0</v>
      </c>
      <c r="AK359" s="713">
        <v>0</v>
      </c>
      <c r="AL359" s="713">
        <v>-0.33</v>
      </c>
      <c r="AM359" s="713">
        <v>0</v>
      </c>
      <c r="AN359" s="713">
        <v>0</v>
      </c>
      <c r="AO359" s="713">
        <v>0</v>
      </c>
      <c r="AP359" s="713">
        <v>0</v>
      </c>
      <c r="AQ359" s="713">
        <f t="shared" si="351"/>
        <v>-0.33</v>
      </c>
      <c r="AR359" s="713">
        <f t="shared" si="352"/>
        <v>0</v>
      </c>
      <c r="AS359" s="756">
        <f t="shared" si="353"/>
        <v>-0.33</v>
      </c>
      <c r="AT359" s="471">
        <f>I359+AH359</f>
        <v>27583168</v>
      </c>
      <c r="AU359" s="461">
        <f>J359+W359</f>
        <v>20125480</v>
      </c>
      <c r="AV359" s="461">
        <f t="shared" ref="AV359:AV362" si="390">K359+AA359</f>
        <v>0</v>
      </c>
      <c r="AW359" s="461">
        <f t="shared" ref="AW359:AX362" si="391">L359+AC359</f>
        <v>6802412</v>
      </c>
      <c r="AX359" s="461">
        <f t="shared" si="391"/>
        <v>201256</v>
      </c>
      <c r="AY359" s="461">
        <f>N359+AG359</f>
        <v>454020</v>
      </c>
      <c r="AZ359" s="462">
        <f>O359+AS359</f>
        <v>34.149000000000001</v>
      </c>
      <c r="BA359" s="462">
        <f t="shared" ref="BA359:BB362" si="392">P359+AQ359</f>
        <v>28.079000000000001</v>
      </c>
      <c r="BB359" s="464">
        <f t="shared" si="392"/>
        <v>6.07</v>
      </c>
    </row>
    <row r="360" spans="1:54" ht="14.1" customHeight="1" x14ac:dyDescent="0.2">
      <c r="A360" s="67">
        <v>72</v>
      </c>
      <c r="B360" s="64">
        <v>2491</v>
      </c>
      <c r="C360" s="65">
        <v>600079775</v>
      </c>
      <c r="D360" s="64">
        <v>70983003</v>
      </c>
      <c r="E360" s="66" t="s">
        <v>696</v>
      </c>
      <c r="F360" s="67">
        <v>3113</v>
      </c>
      <c r="G360" s="78" t="s">
        <v>307</v>
      </c>
      <c r="H360" s="68" t="s">
        <v>277</v>
      </c>
      <c r="I360" s="463">
        <v>1812989</v>
      </c>
      <c r="J360" s="458">
        <v>1342573</v>
      </c>
      <c r="K360" s="458">
        <v>0</v>
      </c>
      <c r="L360" s="458">
        <v>453790</v>
      </c>
      <c r="M360" s="458">
        <v>13426</v>
      </c>
      <c r="N360" s="458">
        <v>3200</v>
      </c>
      <c r="O360" s="459">
        <v>3.78</v>
      </c>
      <c r="P360" s="460">
        <v>3.78</v>
      </c>
      <c r="Q360" s="624">
        <v>0</v>
      </c>
      <c r="R360" s="731">
        <f t="shared" si="343"/>
        <v>0</v>
      </c>
      <c r="S360" s="690">
        <v>-7723</v>
      </c>
      <c r="T360" s="690">
        <v>0</v>
      </c>
      <c r="U360" s="690">
        <v>0</v>
      </c>
      <c r="V360" s="690">
        <v>0</v>
      </c>
      <c r="W360" s="690">
        <f t="shared" si="344"/>
        <v>-7723</v>
      </c>
      <c r="X360" s="690">
        <v>0</v>
      </c>
      <c r="Y360" s="690">
        <v>0</v>
      </c>
      <c r="Z360" s="690">
        <v>0</v>
      </c>
      <c r="AA360" s="690">
        <f t="shared" si="345"/>
        <v>0</v>
      </c>
      <c r="AB360" s="690">
        <f t="shared" si="346"/>
        <v>-7723</v>
      </c>
      <c r="AC360" s="714">
        <f t="shared" si="347"/>
        <v>-2610</v>
      </c>
      <c r="AD360" s="714">
        <f t="shared" si="348"/>
        <v>-77</v>
      </c>
      <c r="AE360" s="690">
        <v>2500</v>
      </c>
      <c r="AF360" s="690">
        <v>0</v>
      </c>
      <c r="AG360" s="690">
        <f t="shared" si="349"/>
        <v>2500</v>
      </c>
      <c r="AH360" s="690">
        <f t="shared" si="350"/>
        <v>-7910</v>
      </c>
      <c r="AI360" s="716">
        <v>0</v>
      </c>
      <c r="AJ360" s="713">
        <v>0</v>
      </c>
      <c r="AK360" s="713">
        <v>-0.04</v>
      </c>
      <c r="AL360" s="713">
        <v>0</v>
      </c>
      <c r="AM360" s="713">
        <v>0</v>
      </c>
      <c r="AN360" s="713">
        <v>0</v>
      </c>
      <c r="AO360" s="713">
        <v>0</v>
      </c>
      <c r="AP360" s="713">
        <v>0</v>
      </c>
      <c r="AQ360" s="713">
        <f t="shared" si="351"/>
        <v>-0.04</v>
      </c>
      <c r="AR360" s="713">
        <f t="shared" si="352"/>
        <v>0</v>
      </c>
      <c r="AS360" s="756">
        <f t="shared" si="353"/>
        <v>-0.04</v>
      </c>
      <c r="AT360" s="471">
        <f>I360+AH360</f>
        <v>1805079</v>
      </c>
      <c r="AU360" s="461">
        <f>J360+W360</f>
        <v>1334850</v>
      </c>
      <c r="AV360" s="461">
        <f t="shared" si="390"/>
        <v>0</v>
      </c>
      <c r="AW360" s="461">
        <f t="shared" si="391"/>
        <v>451180</v>
      </c>
      <c r="AX360" s="461">
        <f t="shared" si="391"/>
        <v>13349</v>
      </c>
      <c r="AY360" s="461">
        <f>N360+AG360</f>
        <v>5700</v>
      </c>
      <c r="AZ360" s="462">
        <f>O360+AS360</f>
        <v>3.7399999999999998</v>
      </c>
      <c r="BA360" s="462">
        <f t="shared" si="392"/>
        <v>3.7399999999999998</v>
      </c>
      <c r="BB360" s="464">
        <f t="shared" si="392"/>
        <v>0</v>
      </c>
    </row>
    <row r="361" spans="1:54" ht="14.1" customHeight="1" x14ac:dyDescent="0.2">
      <c r="A361" s="67">
        <v>72</v>
      </c>
      <c r="B361" s="64">
        <v>2491</v>
      </c>
      <c r="C361" s="65">
        <v>600079775</v>
      </c>
      <c r="D361" s="64">
        <v>70983003</v>
      </c>
      <c r="E361" s="66" t="s">
        <v>696</v>
      </c>
      <c r="F361" s="67">
        <v>3143</v>
      </c>
      <c r="G361" s="78" t="s">
        <v>614</v>
      </c>
      <c r="H361" s="68" t="s">
        <v>276</v>
      </c>
      <c r="I361" s="463">
        <v>2320215</v>
      </c>
      <c r="J361" s="16">
        <v>1721228</v>
      </c>
      <c r="K361" s="16">
        <v>0</v>
      </c>
      <c r="L361" s="458">
        <v>581775</v>
      </c>
      <c r="M361" s="458">
        <v>17212</v>
      </c>
      <c r="N361" s="16">
        <v>0</v>
      </c>
      <c r="O361" s="459">
        <v>3.5714000000000001</v>
      </c>
      <c r="P361" s="13">
        <v>3.5714000000000001</v>
      </c>
      <c r="Q361" s="17">
        <v>0</v>
      </c>
      <c r="R361" s="731">
        <f t="shared" si="343"/>
        <v>0</v>
      </c>
      <c r="S361" s="690">
        <v>0</v>
      </c>
      <c r="T361" s="690">
        <v>0</v>
      </c>
      <c r="U361" s="690">
        <v>0</v>
      </c>
      <c r="V361" s="690">
        <v>0</v>
      </c>
      <c r="W361" s="690">
        <f t="shared" si="344"/>
        <v>0</v>
      </c>
      <c r="X361" s="690">
        <v>0</v>
      </c>
      <c r="Y361" s="690">
        <v>0</v>
      </c>
      <c r="Z361" s="690">
        <v>0</v>
      </c>
      <c r="AA361" s="690">
        <f t="shared" si="345"/>
        <v>0</v>
      </c>
      <c r="AB361" s="690">
        <f t="shared" si="346"/>
        <v>0</v>
      </c>
      <c r="AC361" s="714">
        <f t="shared" si="347"/>
        <v>0</v>
      </c>
      <c r="AD361" s="714">
        <f t="shared" si="348"/>
        <v>0</v>
      </c>
      <c r="AE361" s="690">
        <v>0</v>
      </c>
      <c r="AF361" s="690">
        <v>0</v>
      </c>
      <c r="AG361" s="690">
        <f t="shared" si="349"/>
        <v>0</v>
      </c>
      <c r="AH361" s="690">
        <f t="shared" si="350"/>
        <v>0</v>
      </c>
      <c r="AI361" s="716">
        <v>0</v>
      </c>
      <c r="AJ361" s="713">
        <v>0</v>
      </c>
      <c r="AK361" s="713">
        <v>0</v>
      </c>
      <c r="AL361" s="713">
        <v>0</v>
      </c>
      <c r="AM361" s="713">
        <v>0</v>
      </c>
      <c r="AN361" s="713">
        <v>0</v>
      </c>
      <c r="AO361" s="713">
        <v>0</v>
      </c>
      <c r="AP361" s="713">
        <v>0</v>
      </c>
      <c r="AQ361" s="713">
        <f t="shared" si="351"/>
        <v>0</v>
      </c>
      <c r="AR361" s="713">
        <f t="shared" si="352"/>
        <v>0</v>
      </c>
      <c r="AS361" s="756">
        <f t="shared" si="353"/>
        <v>0</v>
      </c>
      <c r="AT361" s="471">
        <f>I361+AH361</f>
        <v>2320215</v>
      </c>
      <c r="AU361" s="461">
        <f>J361+W361</f>
        <v>1721228</v>
      </c>
      <c r="AV361" s="461">
        <f t="shared" si="390"/>
        <v>0</v>
      </c>
      <c r="AW361" s="461">
        <f t="shared" si="391"/>
        <v>581775</v>
      </c>
      <c r="AX361" s="461">
        <f t="shared" si="391"/>
        <v>17212</v>
      </c>
      <c r="AY361" s="461">
        <f>N361+AG361</f>
        <v>0</v>
      </c>
      <c r="AZ361" s="462">
        <f>O361+AS361</f>
        <v>3.5714000000000001</v>
      </c>
      <c r="BA361" s="462">
        <f t="shared" si="392"/>
        <v>3.5714000000000001</v>
      </c>
      <c r="BB361" s="464">
        <f t="shared" si="392"/>
        <v>0</v>
      </c>
    </row>
    <row r="362" spans="1:54" ht="14.1" customHeight="1" x14ac:dyDescent="0.2">
      <c r="A362" s="67">
        <v>72</v>
      </c>
      <c r="B362" s="64">
        <v>2491</v>
      </c>
      <c r="C362" s="65">
        <v>600079775</v>
      </c>
      <c r="D362" s="64">
        <v>70983003</v>
      </c>
      <c r="E362" s="66" t="s">
        <v>696</v>
      </c>
      <c r="F362" s="67">
        <v>3143</v>
      </c>
      <c r="G362" s="78" t="s">
        <v>615</v>
      </c>
      <c r="H362" s="68" t="s">
        <v>277</v>
      </c>
      <c r="I362" s="463">
        <v>65969</v>
      </c>
      <c r="J362" s="646">
        <v>47136</v>
      </c>
      <c r="K362" s="646">
        <v>0</v>
      </c>
      <c r="L362" s="458">
        <v>15932</v>
      </c>
      <c r="M362" s="458">
        <v>471</v>
      </c>
      <c r="N362" s="646">
        <v>2430</v>
      </c>
      <c r="O362" s="459">
        <v>0.19</v>
      </c>
      <c r="P362" s="460">
        <v>0</v>
      </c>
      <c r="Q362" s="662">
        <v>0.19</v>
      </c>
      <c r="R362" s="731">
        <f t="shared" si="343"/>
        <v>0</v>
      </c>
      <c r="S362" s="690">
        <v>0</v>
      </c>
      <c r="T362" s="690">
        <v>0</v>
      </c>
      <c r="U362" s="690">
        <v>0</v>
      </c>
      <c r="V362" s="690">
        <v>0</v>
      </c>
      <c r="W362" s="690">
        <f t="shared" si="344"/>
        <v>0</v>
      </c>
      <c r="X362" s="690">
        <v>0</v>
      </c>
      <c r="Y362" s="690">
        <v>0</v>
      </c>
      <c r="Z362" s="690">
        <v>0</v>
      </c>
      <c r="AA362" s="690">
        <f t="shared" si="345"/>
        <v>0</v>
      </c>
      <c r="AB362" s="690">
        <f t="shared" si="346"/>
        <v>0</v>
      </c>
      <c r="AC362" s="714">
        <f t="shared" si="347"/>
        <v>0</v>
      </c>
      <c r="AD362" s="714">
        <f t="shared" si="348"/>
        <v>0</v>
      </c>
      <c r="AE362" s="690">
        <v>0</v>
      </c>
      <c r="AF362" s="690">
        <v>0</v>
      </c>
      <c r="AG362" s="690">
        <f t="shared" si="349"/>
        <v>0</v>
      </c>
      <c r="AH362" s="690">
        <f t="shared" si="350"/>
        <v>0</v>
      </c>
      <c r="AI362" s="716">
        <v>0</v>
      </c>
      <c r="AJ362" s="713">
        <v>0</v>
      </c>
      <c r="AK362" s="713">
        <v>0</v>
      </c>
      <c r="AL362" s="713">
        <v>0</v>
      </c>
      <c r="AM362" s="713">
        <v>0</v>
      </c>
      <c r="AN362" s="713">
        <v>0</v>
      </c>
      <c r="AO362" s="713">
        <v>0</v>
      </c>
      <c r="AP362" s="713">
        <v>0</v>
      </c>
      <c r="AQ362" s="713">
        <f t="shared" si="351"/>
        <v>0</v>
      </c>
      <c r="AR362" s="713">
        <f t="shared" si="352"/>
        <v>0</v>
      </c>
      <c r="AS362" s="756">
        <f t="shared" si="353"/>
        <v>0</v>
      </c>
      <c r="AT362" s="471">
        <f>I362+AH362</f>
        <v>65969</v>
      </c>
      <c r="AU362" s="461">
        <f>J362+W362</f>
        <v>47136</v>
      </c>
      <c r="AV362" s="461">
        <f t="shared" si="390"/>
        <v>0</v>
      </c>
      <c r="AW362" s="461">
        <f t="shared" si="391"/>
        <v>15932</v>
      </c>
      <c r="AX362" s="461">
        <f t="shared" si="391"/>
        <v>471</v>
      </c>
      <c r="AY362" s="461">
        <f>N362+AG362</f>
        <v>2430</v>
      </c>
      <c r="AZ362" s="462">
        <f>O362+AS362</f>
        <v>0.19</v>
      </c>
      <c r="BA362" s="462">
        <f t="shared" si="392"/>
        <v>0</v>
      </c>
      <c r="BB362" s="464">
        <f t="shared" si="392"/>
        <v>0.19</v>
      </c>
    </row>
    <row r="363" spans="1:54" ht="14.1" customHeight="1" x14ac:dyDescent="0.2">
      <c r="A363" s="73">
        <v>72</v>
      </c>
      <c r="B363" s="70">
        <v>2491</v>
      </c>
      <c r="C363" s="71">
        <v>600079775</v>
      </c>
      <c r="D363" s="70">
        <v>70983003</v>
      </c>
      <c r="E363" s="72" t="s">
        <v>697</v>
      </c>
      <c r="F363" s="73"/>
      <c r="G363" s="72"/>
      <c r="H363" s="74"/>
      <c r="I363" s="647">
        <v>31990666</v>
      </c>
      <c r="J363" s="75">
        <v>23390961</v>
      </c>
      <c r="K363" s="75">
        <v>0</v>
      </c>
      <c r="L363" s="75">
        <v>7906145</v>
      </c>
      <c r="M363" s="75">
        <v>233910</v>
      </c>
      <c r="N363" s="75">
        <v>459650</v>
      </c>
      <c r="O363" s="76">
        <v>42.020399999999995</v>
      </c>
      <c r="P363" s="76">
        <v>35.760399999999997</v>
      </c>
      <c r="Q363" s="77">
        <v>6.2600000000000007</v>
      </c>
      <c r="R363" s="664">
        <f t="shared" ref="R363:BB363" si="393">SUM(R359:R362)</f>
        <v>0</v>
      </c>
      <c r="S363" s="664">
        <f t="shared" si="393"/>
        <v>-7723</v>
      </c>
      <c r="T363" s="664">
        <f t="shared" si="393"/>
        <v>-154544</v>
      </c>
      <c r="U363" s="664">
        <f t="shared" si="393"/>
        <v>0</v>
      </c>
      <c r="V363" s="664">
        <f t="shared" si="393"/>
        <v>0</v>
      </c>
      <c r="W363" s="664">
        <f t="shared" si="393"/>
        <v>-162267</v>
      </c>
      <c r="X363" s="664">
        <f t="shared" si="393"/>
        <v>0</v>
      </c>
      <c r="Y363" s="664">
        <f t="shared" si="393"/>
        <v>0</v>
      </c>
      <c r="Z363" s="664">
        <f t="shared" si="393"/>
        <v>0</v>
      </c>
      <c r="AA363" s="664">
        <f t="shared" si="393"/>
        <v>0</v>
      </c>
      <c r="AB363" s="664">
        <f t="shared" si="393"/>
        <v>-162267</v>
      </c>
      <c r="AC363" s="664">
        <f t="shared" si="393"/>
        <v>-54846</v>
      </c>
      <c r="AD363" s="664">
        <f t="shared" si="393"/>
        <v>-1622</v>
      </c>
      <c r="AE363" s="664">
        <f t="shared" si="393"/>
        <v>2500</v>
      </c>
      <c r="AF363" s="664">
        <f t="shared" si="393"/>
        <v>0</v>
      </c>
      <c r="AG363" s="664">
        <f t="shared" si="393"/>
        <v>2500</v>
      </c>
      <c r="AH363" s="664">
        <f t="shared" si="393"/>
        <v>-216235</v>
      </c>
      <c r="AI363" s="732">
        <f t="shared" si="393"/>
        <v>0</v>
      </c>
      <c r="AJ363" s="732">
        <f t="shared" si="393"/>
        <v>0</v>
      </c>
      <c r="AK363" s="732">
        <f t="shared" si="393"/>
        <v>-0.04</v>
      </c>
      <c r="AL363" s="732">
        <f t="shared" si="393"/>
        <v>-0.33</v>
      </c>
      <c r="AM363" s="732">
        <f t="shared" si="393"/>
        <v>0</v>
      </c>
      <c r="AN363" s="732">
        <f t="shared" si="393"/>
        <v>0</v>
      </c>
      <c r="AO363" s="732">
        <f t="shared" si="393"/>
        <v>0</v>
      </c>
      <c r="AP363" s="732">
        <f t="shared" si="393"/>
        <v>0</v>
      </c>
      <c r="AQ363" s="732">
        <f t="shared" si="393"/>
        <v>-0.37</v>
      </c>
      <c r="AR363" s="732">
        <f t="shared" si="393"/>
        <v>0</v>
      </c>
      <c r="AS363" s="759">
        <f t="shared" si="393"/>
        <v>-0.37</v>
      </c>
      <c r="AT363" s="647">
        <f t="shared" si="393"/>
        <v>31774431</v>
      </c>
      <c r="AU363" s="75">
        <f t="shared" si="393"/>
        <v>23228694</v>
      </c>
      <c r="AV363" s="75">
        <f t="shared" si="393"/>
        <v>0</v>
      </c>
      <c r="AW363" s="75">
        <f t="shared" si="393"/>
        <v>7851299</v>
      </c>
      <c r="AX363" s="75">
        <f t="shared" si="393"/>
        <v>232288</v>
      </c>
      <c r="AY363" s="75">
        <f t="shared" si="393"/>
        <v>462150</v>
      </c>
      <c r="AZ363" s="76">
        <f t="shared" si="393"/>
        <v>41.650399999999998</v>
      </c>
      <c r="BA363" s="76">
        <f t="shared" si="393"/>
        <v>35.3904</v>
      </c>
      <c r="BB363" s="77">
        <f t="shared" si="393"/>
        <v>6.2600000000000007</v>
      </c>
    </row>
    <row r="364" spans="1:54" ht="14.1" customHeight="1" x14ac:dyDescent="0.2">
      <c r="A364" s="67">
        <v>73</v>
      </c>
      <c r="B364" s="64">
        <v>2459</v>
      </c>
      <c r="C364" s="65">
        <v>650030583</v>
      </c>
      <c r="D364" s="64">
        <v>72744707</v>
      </c>
      <c r="E364" s="66" t="s">
        <v>698</v>
      </c>
      <c r="F364" s="67">
        <v>3111</v>
      </c>
      <c r="G364" s="66" t="s">
        <v>306</v>
      </c>
      <c r="H364" s="68" t="s">
        <v>276</v>
      </c>
      <c r="I364" s="463">
        <v>3318776</v>
      </c>
      <c r="J364" s="16">
        <v>2448350</v>
      </c>
      <c r="K364" s="16">
        <v>0</v>
      </c>
      <c r="L364" s="458">
        <v>827542</v>
      </c>
      <c r="M364" s="458">
        <v>24484</v>
      </c>
      <c r="N364" s="16">
        <v>18400</v>
      </c>
      <c r="O364" s="13">
        <v>4.8</v>
      </c>
      <c r="P364" s="13">
        <v>4</v>
      </c>
      <c r="Q364" s="17">
        <v>0.8</v>
      </c>
      <c r="R364" s="731">
        <f t="shared" si="343"/>
        <v>0</v>
      </c>
      <c r="S364" s="690">
        <v>0</v>
      </c>
      <c r="T364" s="690">
        <v>0</v>
      </c>
      <c r="U364" s="690">
        <v>0</v>
      </c>
      <c r="V364" s="690">
        <v>0</v>
      </c>
      <c r="W364" s="690">
        <f t="shared" si="344"/>
        <v>0</v>
      </c>
      <c r="X364" s="690">
        <v>0</v>
      </c>
      <c r="Y364" s="690">
        <v>0</v>
      </c>
      <c r="Z364" s="690">
        <v>0</v>
      </c>
      <c r="AA364" s="690">
        <f t="shared" si="345"/>
        <v>0</v>
      </c>
      <c r="AB364" s="690">
        <f t="shared" si="346"/>
        <v>0</v>
      </c>
      <c r="AC364" s="714">
        <f t="shared" si="347"/>
        <v>0</v>
      </c>
      <c r="AD364" s="714">
        <f t="shared" si="348"/>
        <v>0</v>
      </c>
      <c r="AE364" s="690">
        <v>0</v>
      </c>
      <c r="AF364" s="690">
        <v>0</v>
      </c>
      <c r="AG364" s="690">
        <f t="shared" si="349"/>
        <v>0</v>
      </c>
      <c r="AH364" s="690">
        <f t="shared" si="350"/>
        <v>0</v>
      </c>
      <c r="AI364" s="716">
        <v>0</v>
      </c>
      <c r="AJ364" s="713">
        <v>0</v>
      </c>
      <c r="AK364" s="713">
        <v>0</v>
      </c>
      <c r="AL364" s="713">
        <v>0</v>
      </c>
      <c r="AM364" s="713">
        <v>0</v>
      </c>
      <c r="AN364" s="713">
        <v>0</v>
      </c>
      <c r="AO364" s="713">
        <v>0</v>
      </c>
      <c r="AP364" s="713">
        <v>0</v>
      </c>
      <c r="AQ364" s="713">
        <f t="shared" si="351"/>
        <v>0</v>
      </c>
      <c r="AR364" s="713">
        <f t="shared" si="352"/>
        <v>0</v>
      </c>
      <c r="AS364" s="756">
        <f t="shared" si="353"/>
        <v>0</v>
      </c>
      <c r="AT364" s="471">
        <f t="shared" ref="AT364:AT369" si="394">I364+AH364</f>
        <v>3318776</v>
      </c>
      <c r="AU364" s="461">
        <f t="shared" ref="AU364:AU369" si="395">J364+W364</f>
        <v>2448350</v>
      </c>
      <c r="AV364" s="461">
        <f t="shared" ref="AV364:AV369" si="396">K364+AA364</f>
        <v>0</v>
      </c>
      <c r="AW364" s="461">
        <f t="shared" ref="AW364:AX369" si="397">L364+AC364</f>
        <v>827542</v>
      </c>
      <c r="AX364" s="461">
        <f t="shared" si="397"/>
        <v>24484</v>
      </c>
      <c r="AY364" s="461">
        <f t="shared" ref="AY364:AY369" si="398">N364+AG364</f>
        <v>18400</v>
      </c>
      <c r="AZ364" s="462">
        <f t="shared" ref="AZ364:AZ369" si="399">O364+AS364</f>
        <v>4.8</v>
      </c>
      <c r="BA364" s="462">
        <f t="shared" ref="BA364:BB369" si="400">P364+AQ364</f>
        <v>4</v>
      </c>
      <c r="BB364" s="464">
        <f t="shared" si="400"/>
        <v>0.8</v>
      </c>
    </row>
    <row r="365" spans="1:54" ht="14.1" customHeight="1" x14ac:dyDescent="0.2">
      <c r="A365" s="67">
        <v>73</v>
      </c>
      <c r="B365" s="64">
        <v>2459</v>
      </c>
      <c r="C365" s="65">
        <v>650030583</v>
      </c>
      <c r="D365" s="64">
        <v>72744707</v>
      </c>
      <c r="E365" s="66" t="s">
        <v>698</v>
      </c>
      <c r="F365" s="67">
        <v>3117</v>
      </c>
      <c r="G365" s="66" t="s">
        <v>309</v>
      </c>
      <c r="H365" s="68" t="s">
        <v>276</v>
      </c>
      <c r="I365" s="463">
        <v>5902022</v>
      </c>
      <c r="J365" s="16">
        <v>4237105</v>
      </c>
      <c r="K365" s="16">
        <v>100000</v>
      </c>
      <c r="L365" s="458">
        <v>1435522</v>
      </c>
      <c r="M365" s="458">
        <v>42370</v>
      </c>
      <c r="N365" s="16">
        <v>87025</v>
      </c>
      <c r="O365" s="13">
        <v>7.531200000000001</v>
      </c>
      <c r="P365" s="13">
        <v>5.4445000000000006</v>
      </c>
      <c r="Q365" s="17">
        <v>2.0867000000000004</v>
      </c>
      <c r="R365" s="731">
        <f t="shared" si="343"/>
        <v>0</v>
      </c>
      <c r="S365" s="690">
        <v>0</v>
      </c>
      <c r="T365" s="690">
        <v>0</v>
      </c>
      <c r="U365" s="690">
        <v>0</v>
      </c>
      <c r="V365" s="690">
        <v>0</v>
      </c>
      <c r="W365" s="690">
        <f t="shared" si="344"/>
        <v>0</v>
      </c>
      <c r="X365" s="690">
        <v>0</v>
      </c>
      <c r="Y365" s="690">
        <v>0</v>
      </c>
      <c r="Z365" s="690">
        <v>0</v>
      </c>
      <c r="AA365" s="690">
        <f t="shared" si="345"/>
        <v>0</v>
      </c>
      <c r="AB365" s="690">
        <f t="shared" si="346"/>
        <v>0</v>
      </c>
      <c r="AC365" s="714">
        <f t="shared" si="347"/>
        <v>0</v>
      </c>
      <c r="AD365" s="714">
        <f t="shared" si="348"/>
        <v>0</v>
      </c>
      <c r="AE365" s="690">
        <v>0</v>
      </c>
      <c r="AF365" s="690">
        <v>0</v>
      </c>
      <c r="AG365" s="690">
        <f t="shared" si="349"/>
        <v>0</v>
      </c>
      <c r="AH365" s="690">
        <f t="shared" si="350"/>
        <v>0</v>
      </c>
      <c r="AI365" s="716">
        <v>0</v>
      </c>
      <c r="AJ365" s="713">
        <v>0</v>
      </c>
      <c r="AK365" s="713">
        <v>0</v>
      </c>
      <c r="AL365" s="713">
        <v>0</v>
      </c>
      <c r="AM365" s="713">
        <v>0</v>
      </c>
      <c r="AN365" s="713">
        <v>0</v>
      </c>
      <c r="AO365" s="713">
        <v>0</v>
      </c>
      <c r="AP365" s="713">
        <v>0</v>
      </c>
      <c r="AQ365" s="713">
        <f t="shared" si="351"/>
        <v>0</v>
      </c>
      <c r="AR365" s="713">
        <f t="shared" si="352"/>
        <v>0</v>
      </c>
      <c r="AS365" s="756">
        <f t="shared" si="353"/>
        <v>0</v>
      </c>
      <c r="AT365" s="471">
        <f t="shared" si="394"/>
        <v>5902022</v>
      </c>
      <c r="AU365" s="461">
        <f t="shared" si="395"/>
        <v>4237105</v>
      </c>
      <c r="AV365" s="461">
        <f t="shared" si="396"/>
        <v>100000</v>
      </c>
      <c r="AW365" s="461">
        <f t="shared" si="397"/>
        <v>1435522</v>
      </c>
      <c r="AX365" s="461">
        <f t="shared" si="397"/>
        <v>42370</v>
      </c>
      <c r="AY365" s="461">
        <f t="shared" si="398"/>
        <v>87025</v>
      </c>
      <c r="AZ365" s="462">
        <f t="shared" si="399"/>
        <v>7.531200000000001</v>
      </c>
      <c r="BA365" s="462">
        <f t="shared" si="400"/>
        <v>5.4445000000000006</v>
      </c>
      <c r="BB365" s="464">
        <f t="shared" si="400"/>
        <v>2.0867000000000004</v>
      </c>
    </row>
    <row r="366" spans="1:54" ht="14.1" customHeight="1" x14ac:dyDescent="0.2">
      <c r="A366" s="67">
        <v>73</v>
      </c>
      <c r="B366" s="64">
        <v>2459</v>
      </c>
      <c r="C366" s="65">
        <v>650030583</v>
      </c>
      <c r="D366" s="64">
        <v>72744707</v>
      </c>
      <c r="E366" s="66" t="s">
        <v>698</v>
      </c>
      <c r="F366" s="67">
        <v>3117</v>
      </c>
      <c r="G366" s="78" t="s">
        <v>307</v>
      </c>
      <c r="H366" s="68" t="s">
        <v>277</v>
      </c>
      <c r="I366" s="463">
        <v>742193</v>
      </c>
      <c r="J366" s="458">
        <v>550588</v>
      </c>
      <c r="K366" s="458">
        <v>0</v>
      </c>
      <c r="L366" s="458">
        <v>186099</v>
      </c>
      <c r="M366" s="458">
        <v>5506</v>
      </c>
      <c r="N366" s="458">
        <v>0</v>
      </c>
      <c r="O366" s="459">
        <v>1.54</v>
      </c>
      <c r="P366" s="460">
        <v>1.54</v>
      </c>
      <c r="Q366" s="624">
        <v>0</v>
      </c>
      <c r="R366" s="731">
        <f t="shared" si="343"/>
        <v>0</v>
      </c>
      <c r="S366" s="690">
        <v>0</v>
      </c>
      <c r="T366" s="690">
        <v>0</v>
      </c>
      <c r="U366" s="690">
        <v>0</v>
      </c>
      <c r="V366" s="690">
        <v>0</v>
      </c>
      <c r="W366" s="690">
        <f t="shared" si="344"/>
        <v>0</v>
      </c>
      <c r="X366" s="690">
        <v>0</v>
      </c>
      <c r="Y366" s="690">
        <v>0</v>
      </c>
      <c r="Z366" s="690">
        <v>0</v>
      </c>
      <c r="AA366" s="690">
        <f t="shared" si="345"/>
        <v>0</v>
      </c>
      <c r="AB366" s="690">
        <f t="shared" si="346"/>
        <v>0</v>
      </c>
      <c r="AC366" s="714">
        <f t="shared" si="347"/>
        <v>0</v>
      </c>
      <c r="AD366" s="714">
        <f t="shared" si="348"/>
        <v>0</v>
      </c>
      <c r="AE366" s="690">
        <v>0</v>
      </c>
      <c r="AF366" s="690">
        <v>0</v>
      </c>
      <c r="AG366" s="690">
        <f t="shared" si="349"/>
        <v>0</v>
      </c>
      <c r="AH366" s="690">
        <f t="shared" si="350"/>
        <v>0</v>
      </c>
      <c r="AI366" s="716">
        <v>0</v>
      </c>
      <c r="AJ366" s="713">
        <v>0</v>
      </c>
      <c r="AK366" s="713">
        <v>0</v>
      </c>
      <c r="AL366" s="713">
        <v>0</v>
      </c>
      <c r="AM366" s="713">
        <v>0</v>
      </c>
      <c r="AN366" s="713">
        <v>0</v>
      </c>
      <c r="AO366" s="713">
        <v>0</v>
      </c>
      <c r="AP366" s="713">
        <v>0</v>
      </c>
      <c r="AQ366" s="713">
        <f t="shared" si="351"/>
        <v>0</v>
      </c>
      <c r="AR366" s="713">
        <f t="shared" si="352"/>
        <v>0</v>
      </c>
      <c r="AS366" s="756">
        <f t="shared" si="353"/>
        <v>0</v>
      </c>
      <c r="AT366" s="471">
        <f t="shared" si="394"/>
        <v>742193</v>
      </c>
      <c r="AU366" s="461">
        <f t="shared" si="395"/>
        <v>550588</v>
      </c>
      <c r="AV366" s="461">
        <f t="shared" si="396"/>
        <v>0</v>
      </c>
      <c r="AW366" s="461">
        <f t="shared" si="397"/>
        <v>186099</v>
      </c>
      <c r="AX366" s="461">
        <f t="shared" si="397"/>
        <v>5506</v>
      </c>
      <c r="AY366" s="461">
        <f t="shared" si="398"/>
        <v>0</v>
      </c>
      <c r="AZ366" s="462">
        <f t="shared" si="399"/>
        <v>1.54</v>
      </c>
      <c r="BA366" s="462">
        <f t="shared" si="400"/>
        <v>1.54</v>
      </c>
      <c r="BB366" s="464">
        <f t="shared" si="400"/>
        <v>0</v>
      </c>
    </row>
    <row r="367" spans="1:54" ht="14.1" customHeight="1" x14ac:dyDescent="0.2">
      <c r="A367" s="67">
        <v>73</v>
      </c>
      <c r="B367" s="64">
        <v>2459</v>
      </c>
      <c r="C367" s="65">
        <v>650030583</v>
      </c>
      <c r="D367" s="64">
        <v>72744707</v>
      </c>
      <c r="E367" s="66" t="s">
        <v>698</v>
      </c>
      <c r="F367" s="67">
        <v>3141</v>
      </c>
      <c r="G367" s="66" t="s">
        <v>310</v>
      </c>
      <c r="H367" s="68" t="s">
        <v>277</v>
      </c>
      <c r="I367" s="463">
        <v>1081096</v>
      </c>
      <c r="J367" s="668">
        <v>798451</v>
      </c>
      <c r="K367" s="668">
        <v>0</v>
      </c>
      <c r="L367" s="458">
        <v>269876</v>
      </c>
      <c r="M367" s="458">
        <v>7985</v>
      </c>
      <c r="N367" s="668">
        <v>4784</v>
      </c>
      <c r="O367" s="459">
        <v>2.57</v>
      </c>
      <c r="P367" s="460">
        <v>0</v>
      </c>
      <c r="Q367" s="624">
        <v>2.57</v>
      </c>
      <c r="R367" s="731">
        <f t="shared" si="343"/>
        <v>0</v>
      </c>
      <c r="S367" s="690">
        <v>0</v>
      </c>
      <c r="T367" s="690">
        <v>0</v>
      </c>
      <c r="U367" s="690">
        <v>0</v>
      </c>
      <c r="V367" s="690">
        <v>0</v>
      </c>
      <c r="W367" s="690">
        <f t="shared" si="344"/>
        <v>0</v>
      </c>
      <c r="X367" s="690">
        <v>0</v>
      </c>
      <c r="Y367" s="690">
        <v>0</v>
      </c>
      <c r="Z367" s="690">
        <v>0</v>
      </c>
      <c r="AA367" s="690">
        <f t="shared" si="345"/>
        <v>0</v>
      </c>
      <c r="AB367" s="690">
        <f t="shared" si="346"/>
        <v>0</v>
      </c>
      <c r="AC367" s="714">
        <f t="shared" si="347"/>
        <v>0</v>
      </c>
      <c r="AD367" s="714">
        <f t="shared" si="348"/>
        <v>0</v>
      </c>
      <c r="AE367" s="690">
        <v>0</v>
      </c>
      <c r="AF367" s="690">
        <v>0</v>
      </c>
      <c r="AG367" s="690">
        <f t="shared" si="349"/>
        <v>0</v>
      </c>
      <c r="AH367" s="690">
        <f t="shared" si="350"/>
        <v>0</v>
      </c>
      <c r="AI367" s="716">
        <v>0</v>
      </c>
      <c r="AJ367" s="713">
        <v>0</v>
      </c>
      <c r="AK367" s="713">
        <v>0</v>
      </c>
      <c r="AL367" s="713">
        <v>0</v>
      </c>
      <c r="AM367" s="713">
        <v>0</v>
      </c>
      <c r="AN367" s="713">
        <v>0</v>
      </c>
      <c r="AO367" s="713">
        <v>0</v>
      </c>
      <c r="AP367" s="713">
        <v>0</v>
      </c>
      <c r="AQ367" s="713">
        <f t="shared" si="351"/>
        <v>0</v>
      </c>
      <c r="AR367" s="713">
        <f t="shared" si="352"/>
        <v>0</v>
      </c>
      <c r="AS367" s="756">
        <f t="shared" si="353"/>
        <v>0</v>
      </c>
      <c r="AT367" s="471">
        <f t="shared" si="394"/>
        <v>1081096</v>
      </c>
      <c r="AU367" s="461">
        <f t="shared" si="395"/>
        <v>798451</v>
      </c>
      <c r="AV367" s="461">
        <f t="shared" si="396"/>
        <v>0</v>
      </c>
      <c r="AW367" s="461">
        <f t="shared" si="397"/>
        <v>269876</v>
      </c>
      <c r="AX367" s="461">
        <f t="shared" si="397"/>
        <v>7985</v>
      </c>
      <c r="AY367" s="461">
        <f t="shared" si="398"/>
        <v>4784</v>
      </c>
      <c r="AZ367" s="462">
        <f t="shared" si="399"/>
        <v>2.57</v>
      </c>
      <c r="BA367" s="462">
        <f t="shared" si="400"/>
        <v>0</v>
      </c>
      <c r="BB367" s="464">
        <f t="shared" si="400"/>
        <v>2.57</v>
      </c>
    </row>
    <row r="368" spans="1:54" ht="14.1" customHeight="1" x14ac:dyDescent="0.2">
      <c r="A368" s="67">
        <v>73</v>
      </c>
      <c r="B368" s="64">
        <v>2459</v>
      </c>
      <c r="C368" s="65">
        <v>650030583</v>
      </c>
      <c r="D368" s="64">
        <v>72744707</v>
      </c>
      <c r="E368" s="66" t="s">
        <v>698</v>
      </c>
      <c r="F368" s="67">
        <v>3143</v>
      </c>
      <c r="G368" s="78" t="s">
        <v>614</v>
      </c>
      <c r="H368" s="68" t="s">
        <v>276</v>
      </c>
      <c r="I368" s="463">
        <v>401657</v>
      </c>
      <c r="J368" s="16">
        <v>297965</v>
      </c>
      <c r="K368" s="16">
        <v>0</v>
      </c>
      <c r="L368" s="458">
        <v>100712</v>
      </c>
      <c r="M368" s="458">
        <v>2980</v>
      </c>
      <c r="N368" s="16">
        <v>0</v>
      </c>
      <c r="O368" s="459">
        <v>0.66</v>
      </c>
      <c r="P368" s="13">
        <v>0.66</v>
      </c>
      <c r="Q368" s="17">
        <v>0</v>
      </c>
      <c r="R368" s="731">
        <f t="shared" si="343"/>
        <v>0</v>
      </c>
      <c r="S368" s="690">
        <v>0</v>
      </c>
      <c r="T368" s="690">
        <v>0</v>
      </c>
      <c r="U368" s="690">
        <v>0</v>
      </c>
      <c r="V368" s="690">
        <v>0</v>
      </c>
      <c r="W368" s="690">
        <f t="shared" si="344"/>
        <v>0</v>
      </c>
      <c r="X368" s="690">
        <v>0</v>
      </c>
      <c r="Y368" s="690">
        <v>0</v>
      </c>
      <c r="Z368" s="690">
        <v>0</v>
      </c>
      <c r="AA368" s="690">
        <f t="shared" si="345"/>
        <v>0</v>
      </c>
      <c r="AB368" s="690">
        <f t="shared" si="346"/>
        <v>0</v>
      </c>
      <c r="AC368" s="714">
        <f t="shared" si="347"/>
        <v>0</v>
      </c>
      <c r="AD368" s="714">
        <f t="shared" si="348"/>
        <v>0</v>
      </c>
      <c r="AE368" s="690">
        <v>0</v>
      </c>
      <c r="AF368" s="690">
        <v>0</v>
      </c>
      <c r="AG368" s="690">
        <f t="shared" si="349"/>
        <v>0</v>
      </c>
      <c r="AH368" s="690">
        <f t="shared" si="350"/>
        <v>0</v>
      </c>
      <c r="AI368" s="716">
        <v>0</v>
      </c>
      <c r="AJ368" s="713">
        <v>0</v>
      </c>
      <c r="AK368" s="713">
        <v>0</v>
      </c>
      <c r="AL368" s="713">
        <v>0</v>
      </c>
      <c r="AM368" s="713">
        <v>0</v>
      </c>
      <c r="AN368" s="713">
        <v>0</v>
      </c>
      <c r="AO368" s="713">
        <v>0</v>
      </c>
      <c r="AP368" s="713">
        <v>0</v>
      </c>
      <c r="AQ368" s="713">
        <f t="shared" si="351"/>
        <v>0</v>
      </c>
      <c r="AR368" s="713">
        <f t="shared" si="352"/>
        <v>0</v>
      </c>
      <c r="AS368" s="756">
        <f t="shared" si="353"/>
        <v>0</v>
      </c>
      <c r="AT368" s="471">
        <f t="shared" si="394"/>
        <v>401657</v>
      </c>
      <c r="AU368" s="461">
        <f t="shared" si="395"/>
        <v>297965</v>
      </c>
      <c r="AV368" s="461">
        <f t="shared" si="396"/>
        <v>0</v>
      </c>
      <c r="AW368" s="461">
        <f t="shared" si="397"/>
        <v>100712</v>
      </c>
      <c r="AX368" s="461">
        <f t="shared" si="397"/>
        <v>2980</v>
      </c>
      <c r="AY368" s="461">
        <f t="shared" si="398"/>
        <v>0</v>
      </c>
      <c r="AZ368" s="462">
        <f t="shared" si="399"/>
        <v>0.66</v>
      </c>
      <c r="BA368" s="462">
        <f t="shared" si="400"/>
        <v>0.66</v>
      </c>
      <c r="BB368" s="464">
        <f t="shared" si="400"/>
        <v>0</v>
      </c>
    </row>
    <row r="369" spans="1:54" ht="14.1" customHeight="1" x14ac:dyDescent="0.2">
      <c r="A369" s="67">
        <v>73</v>
      </c>
      <c r="B369" s="64">
        <v>2459</v>
      </c>
      <c r="C369" s="65">
        <v>650030583</v>
      </c>
      <c r="D369" s="64">
        <v>72744707</v>
      </c>
      <c r="E369" s="66" t="s">
        <v>698</v>
      </c>
      <c r="F369" s="67">
        <v>3143</v>
      </c>
      <c r="G369" s="78" t="s">
        <v>615</v>
      </c>
      <c r="H369" s="68" t="s">
        <v>277</v>
      </c>
      <c r="I369" s="463">
        <v>16125</v>
      </c>
      <c r="J369" s="646">
        <v>11522</v>
      </c>
      <c r="K369" s="646">
        <v>0</v>
      </c>
      <c r="L369" s="458">
        <v>3894</v>
      </c>
      <c r="M369" s="458">
        <v>115</v>
      </c>
      <c r="N369" s="646">
        <v>594</v>
      </c>
      <c r="O369" s="459">
        <v>0.05</v>
      </c>
      <c r="P369" s="460">
        <v>0</v>
      </c>
      <c r="Q369" s="662">
        <v>0.05</v>
      </c>
      <c r="R369" s="731">
        <f t="shared" si="343"/>
        <v>0</v>
      </c>
      <c r="S369" s="690">
        <v>0</v>
      </c>
      <c r="T369" s="690">
        <v>0</v>
      </c>
      <c r="U369" s="690">
        <v>0</v>
      </c>
      <c r="V369" s="690">
        <v>0</v>
      </c>
      <c r="W369" s="690">
        <f t="shared" si="344"/>
        <v>0</v>
      </c>
      <c r="X369" s="690">
        <v>0</v>
      </c>
      <c r="Y369" s="690">
        <v>0</v>
      </c>
      <c r="Z369" s="690">
        <v>0</v>
      </c>
      <c r="AA369" s="690">
        <f t="shared" si="345"/>
        <v>0</v>
      </c>
      <c r="AB369" s="690">
        <f t="shared" si="346"/>
        <v>0</v>
      </c>
      <c r="AC369" s="714">
        <f t="shared" si="347"/>
        <v>0</v>
      </c>
      <c r="AD369" s="714">
        <f t="shared" si="348"/>
        <v>0</v>
      </c>
      <c r="AE369" s="690">
        <v>0</v>
      </c>
      <c r="AF369" s="690">
        <v>0</v>
      </c>
      <c r="AG369" s="690">
        <f t="shared" si="349"/>
        <v>0</v>
      </c>
      <c r="AH369" s="690">
        <f t="shared" si="350"/>
        <v>0</v>
      </c>
      <c r="AI369" s="716">
        <v>0</v>
      </c>
      <c r="AJ369" s="713">
        <v>0</v>
      </c>
      <c r="AK369" s="713">
        <v>0</v>
      </c>
      <c r="AL369" s="713">
        <v>0</v>
      </c>
      <c r="AM369" s="713">
        <v>0</v>
      </c>
      <c r="AN369" s="713">
        <v>0</v>
      </c>
      <c r="AO369" s="713">
        <v>0</v>
      </c>
      <c r="AP369" s="713">
        <v>0</v>
      </c>
      <c r="AQ369" s="713">
        <f t="shared" si="351"/>
        <v>0</v>
      </c>
      <c r="AR369" s="713">
        <f t="shared" si="352"/>
        <v>0</v>
      </c>
      <c r="AS369" s="756">
        <f t="shared" si="353"/>
        <v>0</v>
      </c>
      <c r="AT369" s="471">
        <f t="shared" si="394"/>
        <v>16125</v>
      </c>
      <c r="AU369" s="461">
        <f t="shared" si="395"/>
        <v>11522</v>
      </c>
      <c r="AV369" s="461">
        <f t="shared" si="396"/>
        <v>0</v>
      </c>
      <c r="AW369" s="461">
        <f t="shared" si="397"/>
        <v>3894</v>
      </c>
      <c r="AX369" s="461">
        <f t="shared" si="397"/>
        <v>115</v>
      </c>
      <c r="AY369" s="461">
        <f t="shared" si="398"/>
        <v>594</v>
      </c>
      <c r="AZ369" s="462">
        <f t="shared" si="399"/>
        <v>0.05</v>
      </c>
      <c r="BA369" s="462">
        <f t="shared" si="400"/>
        <v>0</v>
      </c>
      <c r="BB369" s="464">
        <f t="shared" si="400"/>
        <v>0.05</v>
      </c>
    </row>
    <row r="370" spans="1:54" ht="14.1" customHeight="1" x14ac:dyDescent="0.2">
      <c r="A370" s="73">
        <v>73</v>
      </c>
      <c r="B370" s="70">
        <v>2459</v>
      </c>
      <c r="C370" s="71">
        <v>650030583</v>
      </c>
      <c r="D370" s="70">
        <v>72744707</v>
      </c>
      <c r="E370" s="72" t="s">
        <v>699</v>
      </c>
      <c r="F370" s="73"/>
      <c r="G370" s="72"/>
      <c r="H370" s="74"/>
      <c r="I370" s="647">
        <v>11461869</v>
      </c>
      <c r="J370" s="75">
        <v>8343981</v>
      </c>
      <c r="K370" s="75">
        <v>100000</v>
      </c>
      <c r="L370" s="75">
        <v>2823645</v>
      </c>
      <c r="M370" s="75">
        <v>83440</v>
      </c>
      <c r="N370" s="75">
        <v>110803</v>
      </c>
      <c r="O370" s="76">
        <v>17.151200000000003</v>
      </c>
      <c r="P370" s="76">
        <v>11.644500000000001</v>
      </c>
      <c r="Q370" s="77">
        <v>5.5066999999999995</v>
      </c>
      <c r="R370" s="664">
        <f t="shared" ref="R370:BB370" si="401">SUM(R364:R369)</f>
        <v>0</v>
      </c>
      <c r="S370" s="664">
        <f t="shared" si="401"/>
        <v>0</v>
      </c>
      <c r="T370" s="664">
        <f t="shared" si="401"/>
        <v>0</v>
      </c>
      <c r="U370" s="664">
        <f t="shared" si="401"/>
        <v>0</v>
      </c>
      <c r="V370" s="664">
        <f t="shared" si="401"/>
        <v>0</v>
      </c>
      <c r="W370" s="664">
        <f t="shared" si="401"/>
        <v>0</v>
      </c>
      <c r="X370" s="664">
        <f t="shared" si="401"/>
        <v>0</v>
      </c>
      <c r="Y370" s="664">
        <f t="shared" si="401"/>
        <v>0</v>
      </c>
      <c r="Z370" s="664">
        <f t="shared" si="401"/>
        <v>0</v>
      </c>
      <c r="AA370" s="664">
        <f t="shared" si="401"/>
        <v>0</v>
      </c>
      <c r="AB370" s="664">
        <f t="shared" si="401"/>
        <v>0</v>
      </c>
      <c r="AC370" s="664">
        <f t="shared" si="401"/>
        <v>0</v>
      </c>
      <c r="AD370" s="664">
        <f t="shared" si="401"/>
        <v>0</v>
      </c>
      <c r="AE370" s="664">
        <f t="shared" si="401"/>
        <v>0</v>
      </c>
      <c r="AF370" s="664">
        <f t="shared" si="401"/>
        <v>0</v>
      </c>
      <c r="AG370" s="664">
        <f t="shared" si="401"/>
        <v>0</v>
      </c>
      <c r="AH370" s="664">
        <f t="shared" si="401"/>
        <v>0</v>
      </c>
      <c r="AI370" s="732">
        <f t="shared" si="401"/>
        <v>0</v>
      </c>
      <c r="AJ370" s="732">
        <f t="shared" si="401"/>
        <v>0</v>
      </c>
      <c r="AK370" s="732">
        <f t="shared" si="401"/>
        <v>0</v>
      </c>
      <c r="AL370" s="732">
        <f t="shared" si="401"/>
        <v>0</v>
      </c>
      <c r="AM370" s="732">
        <f t="shared" si="401"/>
        <v>0</v>
      </c>
      <c r="AN370" s="732">
        <f t="shared" si="401"/>
        <v>0</v>
      </c>
      <c r="AO370" s="732">
        <f t="shared" si="401"/>
        <v>0</v>
      </c>
      <c r="AP370" s="732">
        <f t="shared" si="401"/>
        <v>0</v>
      </c>
      <c r="AQ370" s="732">
        <f t="shared" si="401"/>
        <v>0</v>
      </c>
      <c r="AR370" s="732">
        <f t="shared" si="401"/>
        <v>0</v>
      </c>
      <c r="AS370" s="759">
        <f t="shared" si="401"/>
        <v>0</v>
      </c>
      <c r="AT370" s="647">
        <f t="shared" si="401"/>
        <v>11461869</v>
      </c>
      <c r="AU370" s="75">
        <f t="shared" si="401"/>
        <v>8343981</v>
      </c>
      <c r="AV370" s="75">
        <f t="shared" si="401"/>
        <v>100000</v>
      </c>
      <c r="AW370" s="75">
        <f t="shared" si="401"/>
        <v>2823645</v>
      </c>
      <c r="AX370" s="75">
        <f t="shared" si="401"/>
        <v>83440</v>
      </c>
      <c r="AY370" s="75">
        <f t="shared" si="401"/>
        <v>110803</v>
      </c>
      <c r="AZ370" s="76">
        <f t="shared" si="401"/>
        <v>17.151200000000003</v>
      </c>
      <c r="BA370" s="76">
        <f t="shared" si="401"/>
        <v>11.644500000000001</v>
      </c>
      <c r="BB370" s="77">
        <f t="shared" si="401"/>
        <v>5.5066999999999995</v>
      </c>
    </row>
    <row r="371" spans="1:54" ht="14.1" customHeight="1" x14ac:dyDescent="0.2">
      <c r="A371" s="67">
        <v>74</v>
      </c>
      <c r="B371" s="64">
        <v>2405</v>
      </c>
      <c r="C371" s="65">
        <v>600079023</v>
      </c>
      <c r="D371" s="64">
        <v>72741881</v>
      </c>
      <c r="E371" s="66" t="s">
        <v>700</v>
      </c>
      <c r="F371" s="67">
        <v>3111</v>
      </c>
      <c r="G371" s="66" t="s">
        <v>306</v>
      </c>
      <c r="H371" s="68" t="s">
        <v>276</v>
      </c>
      <c r="I371" s="463">
        <v>14853056</v>
      </c>
      <c r="J371" s="16">
        <v>10963691</v>
      </c>
      <c r="K371" s="16">
        <v>0</v>
      </c>
      <c r="L371" s="458">
        <v>3705728</v>
      </c>
      <c r="M371" s="458">
        <v>109637</v>
      </c>
      <c r="N371" s="16">
        <v>74000</v>
      </c>
      <c r="O371" s="13">
        <v>22.319700000000001</v>
      </c>
      <c r="P371" s="13">
        <v>16.959700000000002</v>
      </c>
      <c r="Q371" s="17">
        <v>5.36</v>
      </c>
      <c r="R371" s="731">
        <f t="shared" si="343"/>
        <v>0</v>
      </c>
      <c r="S371" s="690">
        <v>0</v>
      </c>
      <c r="T371" s="690">
        <v>0</v>
      </c>
      <c r="U371" s="690">
        <v>0</v>
      </c>
      <c r="V371" s="690">
        <v>0</v>
      </c>
      <c r="W371" s="690">
        <f t="shared" si="344"/>
        <v>0</v>
      </c>
      <c r="X371" s="690">
        <v>0</v>
      </c>
      <c r="Y371" s="690">
        <v>0</v>
      </c>
      <c r="Z371" s="690">
        <v>0</v>
      </c>
      <c r="AA371" s="690">
        <f t="shared" si="345"/>
        <v>0</v>
      </c>
      <c r="AB371" s="690">
        <f t="shared" si="346"/>
        <v>0</v>
      </c>
      <c r="AC371" s="714">
        <f t="shared" si="347"/>
        <v>0</v>
      </c>
      <c r="AD371" s="714">
        <f t="shared" si="348"/>
        <v>0</v>
      </c>
      <c r="AE371" s="690">
        <v>0</v>
      </c>
      <c r="AF371" s="690">
        <v>0</v>
      </c>
      <c r="AG371" s="690">
        <f t="shared" si="349"/>
        <v>0</v>
      </c>
      <c r="AH371" s="690">
        <f t="shared" si="350"/>
        <v>0</v>
      </c>
      <c r="AI371" s="716">
        <v>0</v>
      </c>
      <c r="AJ371" s="713">
        <v>0</v>
      </c>
      <c r="AK371" s="713">
        <v>0</v>
      </c>
      <c r="AL371" s="713">
        <v>0</v>
      </c>
      <c r="AM371" s="713">
        <v>0</v>
      </c>
      <c r="AN371" s="713">
        <v>0</v>
      </c>
      <c r="AO371" s="713">
        <v>0</v>
      </c>
      <c r="AP371" s="713">
        <v>0</v>
      </c>
      <c r="AQ371" s="713">
        <f t="shared" si="351"/>
        <v>0</v>
      </c>
      <c r="AR371" s="713">
        <f t="shared" si="352"/>
        <v>0</v>
      </c>
      <c r="AS371" s="756">
        <f t="shared" si="353"/>
        <v>0</v>
      </c>
      <c r="AT371" s="471">
        <f>I371+AH371</f>
        <v>14853056</v>
      </c>
      <c r="AU371" s="461">
        <f>J371+W371</f>
        <v>10963691</v>
      </c>
      <c r="AV371" s="461">
        <f t="shared" ref="AV371:AV373" si="402">K371+AA371</f>
        <v>0</v>
      </c>
      <c r="AW371" s="461">
        <f t="shared" ref="AW371:AX373" si="403">L371+AC371</f>
        <v>3705728</v>
      </c>
      <c r="AX371" s="461">
        <f t="shared" si="403"/>
        <v>109637</v>
      </c>
      <c r="AY371" s="461">
        <f>N371+AG371</f>
        <v>74000</v>
      </c>
      <c r="AZ371" s="462">
        <f>O371+AS371</f>
        <v>22.319700000000001</v>
      </c>
      <c r="BA371" s="462">
        <f t="shared" ref="BA371:BB373" si="404">P371+AQ371</f>
        <v>16.959700000000002</v>
      </c>
      <c r="BB371" s="464">
        <f t="shared" si="404"/>
        <v>5.36</v>
      </c>
    </row>
    <row r="372" spans="1:54" ht="14.1" customHeight="1" x14ac:dyDescent="0.2">
      <c r="A372" s="67">
        <v>74</v>
      </c>
      <c r="B372" s="64">
        <v>2405</v>
      </c>
      <c r="C372" s="65">
        <v>600079023</v>
      </c>
      <c r="D372" s="64">
        <v>72741881</v>
      </c>
      <c r="E372" s="66" t="s">
        <v>700</v>
      </c>
      <c r="F372" s="67">
        <v>3111</v>
      </c>
      <c r="G372" s="78" t="s">
        <v>307</v>
      </c>
      <c r="H372" s="68" t="s">
        <v>277</v>
      </c>
      <c r="I372" s="463">
        <v>467010</v>
      </c>
      <c r="J372" s="458">
        <v>346447</v>
      </c>
      <c r="K372" s="458">
        <v>0</v>
      </c>
      <c r="L372" s="458">
        <v>117099</v>
      </c>
      <c r="M372" s="458">
        <v>3464</v>
      </c>
      <c r="N372" s="458">
        <v>0</v>
      </c>
      <c r="O372" s="459">
        <v>1</v>
      </c>
      <c r="P372" s="460">
        <v>1</v>
      </c>
      <c r="Q372" s="624">
        <v>0</v>
      </c>
      <c r="R372" s="731">
        <f t="shared" si="343"/>
        <v>0</v>
      </c>
      <c r="S372" s="690">
        <v>0</v>
      </c>
      <c r="T372" s="690">
        <v>0</v>
      </c>
      <c r="U372" s="690">
        <v>0</v>
      </c>
      <c r="V372" s="690">
        <v>0</v>
      </c>
      <c r="W372" s="690">
        <f t="shared" si="344"/>
        <v>0</v>
      </c>
      <c r="X372" s="690">
        <v>0</v>
      </c>
      <c r="Y372" s="690">
        <v>0</v>
      </c>
      <c r="Z372" s="690">
        <v>0</v>
      </c>
      <c r="AA372" s="690">
        <f t="shared" si="345"/>
        <v>0</v>
      </c>
      <c r="AB372" s="690">
        <f t="shared" si="346"/>
        <v>0</v>
      </c>
      <c r="AC372" s="714">
        <f t="shared" si="347"/>
        <v>0</v>
      </c>
      <c r="AD372" s="714">
        <f t="shared" si="348"/>
        <v>0</v>
      </c>
      <c r="AE372" s="690">
        <v>0</v>
      </c>
      <c r="AF372" s="690">
        <v>0</v>
      </c>
      <c r="AG372" s="690">
        <f t="shared" si="349"/>
        <v>0</v>
      </c>
      <c r="AH372" s="690">
        <f t="shared" si="350"/>
        <v>0</v>
      </c>
      <c r="AI372" s="716">
        <v>0</v>
      </c>
      <c r="AJ372" s="713">
        <v>0</v>
      </c>
      <c r="AK372" s="713">
        <v>0</v>
      </c>
      <c r="AL372" s="713">
        <v>0</v>
      </c>
      <c r="AM372" s="713">
        <v>0</v>
      </c>
      <c r="AN372" s="713">
        <v>0</v>
      </c>
      <c r="AO372" s="713">
        <v>0</v>
      </c>
      <c r="AP372" s="713">
        <v>0</v>
      </c>
      <c r="AQ372" s="713">
        <f t="shared" si="351"/>
        <v>0</v>
      </c>
      <c r="AR372" s="713">
        <f t="shared" si="352"/>
        <v>0</v>
      </c>
      <c r="AS372" s="756">
        <f t="shared" si="353"/>
        <v>0</v>
      </c>
      <c r="AT372" s="471">
        <f>I372+AH372</f>
        <v>467010</v>
      </c>
      <c r="AU372" s="461">
        <f>J372+W372</f>
        <v>346447</v>
      </c>
      <c r="AV372" s="461">
        <f t="shared" si="402"/>
        <v>0</v>
      </c>
      <c r="AW372" s="461">
        <f t="shared" si="403"/>
        <v>117099</v>
      </c>
      <c r="AX372" s="461">
        <f t="shared" si="403"/>
        <v>3464</v>
      </c>
      <c r="AY372" s="461">
        <f>N372+AG372</f>
        <v>0</v>
      </c>
      <c r="AZ372" s="462">
        <f>O372+AS372</f>
        <v>1</v>
      </c>
      <c r="BA372" s="462">
        <f t="shared" si="404"/>
        <v>1</v>
      </c>
      <c r="BB372" s="464">
        <f t="shared" si="404"/>
        <v>0</v>
      </c>
    </row>
    <row r="373" spans="1:54" ht="14.1" customHeight="1" x14ac:dyDescent="0.2">
      <c r="A373" s="67">
        <v>74</v>
      </c>
      <c r="B373" s="64">
        <v>2405</v>
      </c>
      <c r="C373" s="65">
        <v>600079023</v>
      </c>
      <c r="D373" s="64">
        <v>72741881</v>
      </c>
      <c r="E373" s="66" t="s">
        <v>700</v>
      </c>
      <c r="F373" s="67">
        <v>3141</v>
      </c>
      <c r="G373" s="66" t="s">
        <v>310</v>
      </c>
      <c r="H373" s="68" t="s">
        <v>277</v>
      </c>
      <c r="I373" s="463">
        <v>1276094</v>
      </c>
      <c r="J373" s="458">
        <v>941350</v>
      </c>
      <c r="K373" s="458">
        <v>0</v>
      </c>
      <c r="L373" s="458">
        <v>318176</v>
      </c>
      <c r="M373" s="458">
        <v>9414</v>
      </c>
      <c r="N373" s="458">
        <v>7154</v>
      </c>
      <c r="O373" s="459">
        <v>3.03</v>
      </c>
      <c r="P373" s="460">
        <v>0</v>
      </c>
      <c r="Q373" s="624">
        <v>3.03</v>
      </c>
      <c r="R373" s="731">
        <f t="shared" si="343"/>
        <v>0</v>
      </c>
      <c r="S373" s="690">
        <v>0</v>
      </c>
      <c r="T373" s="690">
        <v>0</v>
      </c>
      <c r="U373" s="690">
        <v>0</v>
      </c>
      <c r="V373" s="690">
        <v>0</v>
      </c>
      <c r="W373" s="690">
        <f t="shared" si="344"/>
        <v>0</v>
      </c>
      <c r="X373" s="690">
        <v>0</v>
      </c>
      <c r="Y373" s="690">
        <v>0</v>
      </c>
      <c r="Z373" s="690">
        <v>0</v>
      </c>
      <c r="AA373" s="690">
        <f t="shared" si="345"/>
        <v>0</v>
      </c>
      <c r="AB373" s="690">
        <f t="shared" si="346"/>
        <v>0</v>
      </c>
      <c r="AC373" s="714">
        <f t="shared" si="347"/>
        <v>0</v>
      </c>
      <c r="AD373" s="714">
        <f t="shared" si="348"/>
        <v>0</v>
      </c>
      <c r="AE373" s="690">
        <v>0</v>
      </c>
      <c r="AF373" s="690">
        <v>0</v>
      </c>
      <c r="AG373" s="690">
        <f t="shared" si="349"/>
        <v>0</v>
      </c>
      <c r="AH373" s="690">
        <f t="shared" si="350"/>
        <v>0</v>
      </c>
      <c r="AI373" s="716">
        <v>0</v>
      </c>
      <c r="AJ373" s="713">
        <v>0</v>
      </c>
      <c r="AK373" s="713">
        <v>0</v>
      </c>
      <c r="AL373" s="713">
        <v>0</v>
      </c>
      <c r="AM373" s="713">
        <v>0</v>
      </c>
      <c r="AN373" s="713">
        <v>0</v>
      </c>
      <c r="AO373" s="713">
        <v>0</v>
      </c>
      <c r="AP373" s="713">
        <v>0</v>
      </c>
      <c r="AQ373" s="713">
        <f t="shared" si="351"/>
        <v>0</v>
      </c>
      <c r="AR373" s="713">
        <f t="shared" si="352"/>
        <v>0</v>
      </c>
      <c r="AS373" s="756">
        <f t="shared" si="353"/>
        <v>0</v>
      </c>
      <c r="AT373" s="471">
        <f>I373+AH373</f>
        <v>1276094</v>
      </c>
      <c r="AU373" s="461">
        <f>J373+W373</f>
        <v>941350</v>
      </c>
      <c r="AV373" s="461">
        <f t="shared" si="402"/>
        <v>0</v>
      </c>
      <c r="AW373" s="461">
        <f t="shared" si="403"/>
        <v>318176</v>
      </c>
      <c r="AX373" s="461">
        <f t="shared" si="403"/>
        <v>9414</v>
      </c>
      <c r="AY373" s="461">
        <f>N373+AG373</f>
        <v>7154</v>
      </c>
      <c r="AZ373" s="462">
        <f>O373+AS373</f>
        <v>3.03</v>
      </c>
      <c r="BA373" s="462">
        <f t="shared" si="404"/>
        <v>0</v>
      </c>
      <c r="BB373" s="464">
        <f t="shared" si="404"/>
        <v>3.03</v>
      </c>
    </row>
    <row r="374" spans="1:54" ht="14.1" customHeight="1" x14ac:dyDescent="0.2">
      <c r="A374" s="73">
        <v>74</v>
      </c>
      <c r="B374" s="70">
        <v>2405</v>
      </c>
      <c r="C374" s="71">
        <v>600079023</v>
      </c>
      <c r="D374" s="70">
        <v>72741881</v>
      </c>
      <c r="E374" s="72" t="s">
        <v>701</v>
      </c>
      <c r="F374" s="73"/>
      <c r="G374" s="72"/>
      <c r="H374" s="74"/>
      <c r="I374" s="647">
        <v>16596160</v>
      </c>
      <c r="J374" s="75">
        <v>12251488</v>
      </c>
      <c r="K374" s="75">
        <v>0</v>
      </c>
      <c r="L374" s="75">
        <v>4141003</v>
      </c>
      <c r="M374" s="75">
        <v>122515</v>
      </c>
      <c r="N374" s="75">
        <v>81154</v>
      </c>
      <c r="O374" s="76">
        <v>26.349700000000002</v>
      </c>
      <c r="P374" s="76">
        <v>17.959700000000002</v>
      </c>
      <c r="Q374" s="77">
        <v>8.39</v>
      </c>
      <c r="R374" s="664">
        <f t="shared" ref="R374:BB374" si="405">SUM(R371:R373)</f>
        <v>0</v>
      </c>
      <c r="S374" s="664">
        <f t="shared" si="405"/>
        <v>0</v>
      </c>
      <c r="T374" s="664">
        <f t="shared" si="405"/>
        <v>0</v>
      </c>
      <c r="U374" s="664">
        <f t="shared" si="405"/>
        <v>0</v>
      </c>
      <c r="V374" s="664">
        <f t="shared" si="405"/>
        <v>0</v>
      </c>
      <c r="W374" s="664">
        <f t="shared" si="405"/>
        <v>0</v>
      </c>
      <c r="X374" s="664">
        <f t="shared" si="405"/>
        <v>0</v>
      </c>
      <c r="Y374" s="664">
        <f t="shared" si="405"/>
        <v>0</v>
      </c>
      <c r="Z374" s="664">
        <f t="shared" si="405"/>
        <v>0</v>
      </c>
      <c r="AA374" s="664">
        <f t="shared" si="405"/>
        <v>0</v>
      </c>
      <c r="AB374" s="664">
        <f t="shared" si="405"/>
        <v>0</v>
      </c>
      <c r="AC374" s="664">
        <f t="shared" si="405"/>
        <v>0</v>
      </c>
      <c r="AD374" s="664">
        <f t="shared" si="405"/>
        <v>0</v>
      </c>
      <c r="AE374" s="664">
        <f t="shared" si="405"/>
        <v>0</v>
      </c>
      <c r="AF374" s="664">
        <f t="shared" si="405"/>
        <v>0</v>
      </c>
      <c r="AG374" s="664">
        <f t="shared" si="405"/>
        <v>0</v>
      </c>
      <c r="AH374" s="664">
        <f t="shared" si="405"/>
        <v>0</v>
      </c>
      <c r="AI374" s="732">
        <f t="shared" si="405"/>
        <v>0</v>
      </c>
      <c r="AJ374" s="732">
        <f t="shared" si="405"/>
        <v>0</v>
      </c>
      <c r="AK374" s="732">
        <f t="shared" si="405"/>
        <v>0</v>
      </c>
      <c r="AL374" s="732">
        <f t="shared" si="405"/>
        <v>0</v>
      </c>
      <c r="AM374" s="732">
        <f t="shared" si="405"/>
        <v>0</v>
      </c>
      <c r="AN374" s="732">
        <f t="shared" si="405"/>
        <v>0</v>
      </c>
      <c r="AO374" s="732">
        <f t="shared" si="405"/>
        <v>0</v>
      </c>
      <c r="AP374" s="732">
        <f t="shared" si="405"/>
        <v>0</v>
      </c>
      <c r="AQ374" s="732">
        <f t="shared" si="405"/>
        <v>0</v>
      </c>
      <c r="AR374" s="732">
        <f t="shared" si="405"/>
        <v>0</v>
      </c>
      <c r="AS374" s="759">
        <f t="shared" si="405"/>
        <v>0</v>
      </c>
      <c r="AT374" s="647">
        <f t="shared" si="405"/>
        <v>16596160</v>
      </c>
      <c r="AU374" s="75">
        <f t="shared" si="405"/>
        <v>12251488</v>
      </c>
      <c r="AV374" s="75">
        <f t="shared" si="405"/>
        <v>0</v>
      </c>
      <c r="AW374" s="75">
        <f t="shared" si="405"/>
        <v>4141003</v>
      </c>
      <c r="AX374" s="75">
        <f t="shared" si="405"/>
        <v>122515</v>
      </c>
      <c r="AY374" s="75">
        <f t="shared" si="405"/>
        <v>81154</v>
      </c>
      <c r="AZ374" s="76">
        <f t="shared" si="405"/>
        <v>26.349700000000002</v>
      </c>
      <c r="BA374" s="76">
        <f t="shared" si="405"/>
        <v>17.959700000000002</v>
      </c>
      <c r="BB374" s="77">
        <f t="shared" si="405"/>
        <v>8.39</v>
      </c>
    </row>
    <row r="375" spans="1:54" ht="14.1" customHeight="1" x14ac:dyDescent="0.2">
      <c r="A375" s="67">
        <v>75</v>
      </c>
      <c r="B375" s="64">
        <v>2317</v>
      </c>
      <c r="C375" s="65">
        <v>600080501</v>
      </c>
      <c r="D375" s="64">
        <v>69411123</v>
      </c>
      <c r="E375" s="66" t="s">
        <v>702</v>
      </c>
      <c r="F375" s="67">
        <v>3141</v>
      </c>
      <c r="G375" s="66" t="s">
        <v>310</v>
      </c>
      <c r="H375" s="68" t="s">
        <v>277</v>
      </c>
      <c r="I375" s="463">
        <v>4450664</v>
      </c>
      <c r="J375" s="668">
        <v>3277509</v>
      </c>
      <c r="K375" s="668">
        <v>0</v>
      </c>
      <c r="L375" s="458">
        <v>1107798</v>
      </c>
      <c r="M375" s="458">
        <v>32775</v>
      </c>
      <c r="N375" s="668">
        <v>32582</v>
      </c>
      <c r="O375" s="459">
        <v>10.53</v>
      </c>
      <c r="P375" s="460">
        <v>0</v>
      </c>
      <c r="Q375" s="624">
        <v>10.53</v>
      </c>
      <c r="R375" s="731">
        <f t="shared" si="343"/>
        <v>0</v>
      </c>
      <c r="S375" s="690">
        <v>0</v>
      </c>
      <c r="T375" s="690">
        <v>0</v>
      </c>
      <c r="U375" s="690">
        <v>0</v>
      </c>
      <c r="V375" s="690">
        <v>0</v>
      </c>
      <c r="W375" s="690">
        <f t="shared" si="344"/>
        <v>0</v>
      </c>
      <c r="X375" s="690">
        <v>0</v>
      </c>
      <c r="Y375" s="690">
        <v>0</v>
      </c>
      <c r="Z375" s="690">
        <v>0</v>
      </c>
      <c r="AA375" s="690">
        <f t="shared" si="345"/>
        <v>0</v>
      </c>
      <c r="AB375" s="690">
        <f t="shared" si="346"/>
        <v>0</v>
      </c>
      <c r="AC375" s="714">
        <f t="shared" si="347"/>
        <v>0</v>
      </c>
      <c r="AD375" s="714">
        <f t="shared" si="348"/>
        <v>0</v>
      </c>
      <c r="AE375" s="690">
        <v>0</v>
      </c>
      <c r="AF375" s="690">
        <v>0</v>
      </c>
      <c r="AG375" s="690">
        <f t="shared" si="349"/>
        <v>0</v>
      </c>
      <c r="AH375" s="690">
        <f t="shared" si="350"/>
        <v>0</v>
      </c>
      <c r="AI375" s="716">
        <v>0</v>
      </c>
      <c r="AJ375" s="713">
        <v>0</v>
      </c>
      <c r="AK375" s="713">
        <v>0</v>
      </c>
      <c r="AL375" s="713">
        <v>0</v>
      </c>
      <c r="AM375" s="713">
        <v>0</v>
      </c>
      <c r="AN375" s="713">
        <v>0</v>
      </c>
      <c r="AO375" s="713">
        <v>0</v>
      </c>
      <c r="AP375" s="713">
        <v>0</v>
      </c>
      <c r="AQ375" s="713">
        <f t="shared" si="351"/>
        <v>0</v>
      </c>
      <c r="AR375" s="713">
        <f t="shared" si="352"/>
        <v>0</v>
      </c>
      <c r="AS375" s="756">
        <f t="shared" si="353"/>
        <v>0</v>
      </c>
      <c r="AT375" s="471">
        <f>I375+AH375</f>
        <v>4450664</v>
      </c>
      <c r="AU375" s="461">
        <f>J375+W375</f>
        <v>3277509</v>
      </c>
      <c r="AV375" s="461">
        <f>K375+AA375</f>
        <v>0</v>
      </c>
      <c r="AW375" s="461">
        <f>L375+AC375</f>
        <v>1107798</v>
      </c>
      <c r="AX375" s="461">
        <f>M375+AD375</f>
        <v>32775</v>
      </c>
      <c r="AY375" s="461">
        <f>N375+AG375</f>
        <v>32582</v>
      </c>
      <c r="AZ375" s="462">
        <f>O375+AS375</f>
        <v>10.53</v>
      </c>
      <c r="BA375" s="462">
        <f>P375+AQ375</f>
        <v>0</v>
      </c>
      <c r="BB375" s="464">
        <f>Q375+AR375</f>
        <v>10.53</v>
      </c>
    </row>
    <row r="376" spans="1:54" ht="14.1" customHeight="1" x14ac:dyDescent="0.2">
      <c r="A376" s="73">
        <v>75</v>
      </c>
      <c r="B376" s="70">
        <v>2317</v>
      </c>
      <c r="C376" s="71">
        <v>600080501</v>
      </c>
      <c r="D376" s="70">
        <v>69411123</v>
      </c>
      <c r="E376" s="72" t="s">
        <v>703</v>
      </c>
      <c r="F376" s="73"/>
      <c r="G376" s="72"/>
      <c r="H376" s="74"/>
      <c r="I376" s="652">
        <v>4450664</v>
      </c>
      <c r="J376" s="83">
        <v>3277509</v>
      </c>
      <c r="K376" s="83">
        <v>0</v>
      </c>
      <c r="L376" s="83">
        <v>1107798</v>
      </c>
      <c r="M376" s="83">
        <v>32775</v>
      </c>
      <c r="N376" s="83">
        <v>32582</v>
      </c>
      <c r="O376" s="84">
        <v>10.53</v>
      </c>
      <c r="P376" s="84">
        <v>0</v>
      </c>
      <c r="Q376" s="85">
        <v>10.53</v>
      </c>
      <c r="R376" s="666">
        <f t="shared" ref="R376:BB376" si="406">SUM(R375)</f>
        <v>0</v>
      </c>
      <c r="S376" s="666">
        <f t="shared" si="406"/>
        <v>0</v>
      </c>
      <c r="T376" s="666">
        <f t="shared" si="406"/>
        <v>0</v>
      </c>
      <c r="U376" s="666">
        <f t="shared" si="406"/>
        <v>0</v>
      </c>
      <c r="V376" s="666">
        <f t="shared" si="406"/>
        <v>0</v>
      </c>
      <c r="W376" s="666">
        <f t="shared" si="406"/>
        <v>0</v>
      </c>
      <c r="X376" s="666">
        <f t="shared" si="406"/>
        <v>0</v>
      </c>
      <c r="Y376" s="666">
        <f t="shared" si="406"/>
        <v>0</v>
      </c>
      <c r="Z376" s="666">
        <f t="shared" si="406"/>
        <v>0</v>
      </c>
      <c r="AA376" s="666">
        <f t="shared" si="406"/>
        <v>0</v>
      </c>
      <c r="AB376" s="666">
        <f t="shared" si="406"/>
        <v>0</v>
      </c>
      <c r="AC376" s="666">
        <f t="shared" si="406"/>
        <v>0</v>
      </c>
      <c r="AD376" s="666">
        <f t="shared" si="406"/>
        <v>0</v>
      </c>
      <c r="AE376" s="666">
        <f t="shared" si="406"/>
        <v>0</v>
      </c>
      <c r="AF376" s="666">
        <f t="shared" si="406"/>
        <v>0</v>
      </c>
      <c r="AG376" s="666">
        <f t="shared" si="406"/>
        <v>0</v>
      </c>
      <c r="AH376" s="666">
        <f t="shared" si="406"/>
        <v>0</v>
      </c>
      <c r="AI376" s="734">
        <f t="shared" si="406"/>
        <v>0</v>
      </c>
      <c r="AJ376" s="734">
        <f t="shared" si="406"/>
        <v>0</v>
      </c>
      <c r="AK376" s="734">
        <f t="shared" si="406"/>
        <v>0</v>
      </c>
      <c r="AL376" s="734">
        <f t="shared" si="406"/>
        <v>0</v>
      </c>
      <c r="AM376" s="734">
        <f t="shared" si="406"/>
        <v>0</v>
      </c>
      <c r="AN376" s="734">
        <f t="shared" si="406"/>
        <v>0</v>
      </c>
      <c r="AO376" s="734">
        <f t="shared" si="406"/>
        <v>0</v>
      </c>
      <c r="AP376" s="734">
        <f t="shared" si="406"/>
        <v>0</v>
      </c>
      <c r="AQ376" s="734">
        <f t="shared" si="406"/>
        <v>0</v>
      </c>
      <c r="AR376" s="734">
        <f t="shared" si="406"/>
        <v>0</v>
      </c>
      <c r="AS376" s="761">
        <f t="shared" si="406"/>
        <v>0</v>
      </c>
      <c r="AT376" s="652">
        <f t="shared" si="406"/>
        <v>4450664</v>
      </c>
      <c r="AU376" s="83">
        <f t="shared" si="406"/>
        <v>3277509</v>
      </c>
      <c r="AV376" s="83">
        <f t="shared" si="406"/>
        <v>0</v>
      </c>
      <c r="AW376" s="83">
        <f t="shared" si="406"/>
        <v>1107798</v>
      </c>
      <c r="AX376" s="83">
        <f t="shared" si="406"/>
        <v>32775</v>
      </c>
      <c r="AY376" s="83">
        <f t="shared" si="406"/>
        <v>32582</v>
      </c>
      <c r="AZ376" s="84">
        <f t="shared" si="406"/>
        <v>10.53</v>
      </c>
      <c r="BA376" s="84">
        <f t="shared" si="406"/>
        <v>0</v>
      </c>
      <c r="BB376" s="85">
        <f t="shared" si="406"/>
        <v>10.53</v>
      </c>
    </row>
    <row r="377" spans="1:54" ht="14.1" customHeight="1" x14ac:dyDescent="0.2">
      <c r="A377" s="67">
        <v>76</v>
      </c>
      <c r="B377" s="64">
        <v>2461</v>
      </c>
      <c r="C377" s="65">
        <v>600079805</v>
      </c>
      <c r="D377" s="64">
        <v>72741724</v>
      </c>
      <c r="E377" s="66" t="s">
        <v>704</v>
      </c>
      <c r="F377" s="67">
        <v>3111</v>
      </c>
      <c r="G377" s="66" t="s">
        <v>306</v>
      </c>
      <c r="H377" s="68" t="s">
        <v>276</v>
      </c>
      <c r="I377" s="463">
        <v>1520626</v>
      </c>
      <c r="J377" s="16">
        <v>1122126</v>
      </c>
      <c r="K377" s="16">
        <v>0</v>
      </c>
      <c r="L377" s="458">
        <v>379279</v>
      </c>
      <c r="M377" s="458">
        <v>11221</v>
      </c>
      <c r="N377" s="16">
        <v>8000</v>
      </c>
      <c r="O377" s="13">
        <v>2.3760999999999997</v>
      </c>
      <c r="P377" s="13">
        <v>2.0160999999999998</v>
      </c>
      <c r="Q377" s="17">
        <v>0.36</v>
      </c>
      <c r="R377" s="731">
        <f t="shared" si="343"/>
        <v>0</v>
      </c>
      <c r="S377" s="690">
        <v>0</v>
      </c>
      <c r="T377" s="690">
        <v>0</v>
      </c>
      <c r="U377" s="690">
        <v>0</v>
      </c>
      <c r="V377" s="690">
        <v>0</v>
      </c>
      <c r="W377" s="690">
        <f t="shared" si="344"/>
        <v>0</v>
      </c>
      <c r="X377" s="690">
        <v>0</v>
      </c>
      <c r="Y377" s="690">
        <v>0</v>
      </c>
      <c r="Z377" s="690">
        <v>0</v>
      </c>
      <c r="AA377" s="690">
        <f t="shared" si="345"/>
        <v>0</v>
      </c>
      <c r="AB377" s="690">
        <f t="shared" si="346"/>
        <v>0</v>
      </c>
      <c r="AC377" s="714">
        <f t="shared" si="347"/>
        <v>0</v>
      </c>
      <c r="AD377" s="714">
        <f t="shared" si="348"/>
        <v>0</v>
      </c>
      <c r="AE377" s="690">
        <v>0</v>
      </c>
      <c r="AF377" s="690">
        <v>0</v>
      </c>
      <c r="AG377" s="690">
        <f t="shared" si="349"/>
        <v>0</v>
      </c>
      <c r="AH377" s="690">
        <f t="shared" si="350"/>
        <v>0</v>
      </c>
      <c r="AI377" s="716">
        <v>0</v>
      </c>
      <c r="AJ377" s="713">
        <v>0</v>
      </c>
      <c r="AK377" s="713">
        <v>0</v>
      </c>
      <c r="AL377" s="713">
        <v>0</v>
      </c>
      <c r="AM377" s="713">
        <v>0</v>
      </c>
      <c r="AN377" s="713">
        <v>0</v>
      </c>
      <c r="AO377" s="713">
        <v>0</v>
      </c>
      <c r="AP377" s="713">
        <v>0</v>
      </c>
      <c r="AQ377" s="713">
        <f t="shared" si="351"/>
        <v>0</v>
      </c>
      <c r="AR377" s="713">
        <f t="shared" si="352"/>
        <v>0</v>
      </c>
      <c r="AS377" s="756">
        <f t="shared" si="353"/>
        <v>0</v>
      </c>
      <c r="AT377" s="471">
        <f t="shared" ref="AT377:AT382" si="407">I377+AH377</f>
        <v>1520626</v>
      </c>
      <c r="AU377" s="461">
        <f t="shared" ref="AU377:AU382" si="408">J377+W377</f>
        <v>1122126</v>
      </c>
      <c r="AV377" s="461">
        <f t="shared" ref="AV377:AV382" si="409">K377+AA377</f>
        <v>0</v>
      </c>
      <c r="AW377" s="461">
        <f t="shared" ref="AW377:AX382" si="410">L377+AC377</f>
        <v>379279</v>
      </c>
      <c r="AX377" s="461">
        <f t="shared" si="410"/>
        <v>11221</v>
      </c>
      <c r="AY377" s="461">
        <f t="shared" ref="AY377:AY382" si="411">N377+AG377</f>
        <v>8000</v>
      </c>
      <c r="AZ377" s="462">
        <f t="shared" ref="AZ377:AZ382" si="412">O377+AS377</f>
        <v>2.3760999999999997</v>
      </c>
      <c r="BA377" s="462">
        <f t="shared" ref="BA377:BB382" si="413">P377+AQ377</f>
        <v>2.0160999999999998</v>
      </c>
      <c r="BB377" s="464">
        <f t="shared" si="413"/>
        <v>0.36</v>
      </c>
    </row>
    <row r="378" spans="1:54" ht="14.1" customHeight="1" x14ac:dyDescent="0.2">
      <c r="A378" s="67">
        <v>76</v>
      </c>
      <c r="B378" s="64">
        <v>2461</v>
      </c>
      <c r="C378" s="65">
        <v>600079805</v>
      </c>
      <c r="D378" s="64">
        <v>72741724</v>
      </c>
      <c r="E378" s="66" t="s">
        <v>704</v>
      </c>
      <c r="F378" s="67">
        <v>3117</v>
      </c>
      <c r="G378" s="66" t="s">
        <v>309</v>
      </c>
      <c r="H378" s="68" t="s">
        <v>276</v>
      </c>
      <c r="I378" s="463">
        <v>2491544</v>
      </c>
      <c r="J378" s="16">
        <v>1686184</v>
      </c>
      <c r="K378" s="16">
        <v>138000</v>
      </c>
      <c r="L378" s="458">
        <v>616573</v>
      </c>
      <c r="M378" s="458">
        <v>16862</v>
      </c>
      <c r="N378" s="16">
        <v>33925</v>
      </c>
      <c r="O378" s="13">
        <v>3.1313</v>
      </c>
      <c r="P378" s="13">
        <v>2.3355000000000001</v>
      </c>
      <c r="Q378" s="17">
        <v>0.79579999999999995</v>
      </c>
      <c r="R378" s="731">
        <f t="shared" si="343"/>
        <v>-19000</v>
      </c>
      <c r="S378" s="690">
        <v>0</v>
      </c>
      <c r="T378" s="690">
        <v>0</v>
      </c>
      <c r="U378" s="690">
        <v>0</v>
      </c>
      <c r="V378" s="690">
        <v>0</v>
      </c>
      <c r="W378" s="690">
        <f t="shared" si="344"/>
        <v>-19000</v>
      </c>
      <c r="X378" s="690">
        <v>19000</v>
      </c>
      <c r="Y378" s="690">
        <v>0</v>
      </c>
      <c r="Z378" s="690">
        <v>0</v>
      </c>
      <c r="AA378" s="690">
        <f t="shared" si="345"/>
        <v>19000</v>
      </c>
      <c r="AB378" s="690">
        <f t="shared" si="346"/>
        <v>0</v>
      </c>
      <c r="AC378" s="714">
        <f t="shared" si="347"/>
        <v>0</v>
      </c>
      <c r="AD378" s="714">
        <f t="shared" si="348"/>
        <v>-190</v>
      </c>
      <c r="AE378" s="690">
        <v>0</v>
      </c>
      <c r="AF378" s="690">
        <v>0</v>
      </c>
      <c r="AG378" s="690">
        <f t="shared" si="349"/>
        <v>0</v>
      </c>
      <c r="AH378" s="690">
        <f t="shared" si="350"/>
        <v>-190</v>
      </c>
      <c r="AI378" s="716">
        <v>-0.03</v>
      </c>
      <c r="AJ378" s="713">
        <v>0</v>
      </c>
      <c r="AK378" s="713">
        <v>0</v>
      </c>
      <c r="AL378" s="713">
        <v>0</v>
      </c>
      <c r="AM378" s="713">
        <v>0</v>
      </c>
      <c r="AN378" s="713">
        <v>0</v>
      </c>
      <c r="AO378" s="713">
        <v>0</v>
      </c>
      <c r="AP378" s="713">
        <v>0</v>
      </c>
      <c r="AQ378" s="713">
        <f t="shared" si="351"/>
        <v>-0.03</v>
      </c>
      <c r="AR378" s="713">
        <f t="shared" si="352"/>
        <v>0</v>
      </c>
      <c r="AS378" s="756">
        <f t="shared" si="353"/>
        <v>-0.03</v>
      </c>
      <c r="AT378" s="471">
        <f t="shared" si="407"/>
        <v>2491354</v>
      </c>
      <c r="AU378" s="461">
        <f t="shared" si="408"/>
        <v>1667184</v>
      </c>
      <c r="AV378" s="461">
        <f t="shared" si="409"/>
        <v>157000</v>
      </c>
      <c r="AW378" s="461">
        <f t="shared" si="410"/>
        <v>616573</v>
      </c>
      <c r="AX378" s="461">
        <f t="shared" si="410"/>
        <v>16672</v>
      </c>
      <c r="AY378" s="461">
        <f t="shared" si="411"/>
        <v>33925</v>
      </c>
      <c r="AZ378" s="462">
        <f t="shared" si="412"/>
        <v>3.1013000000000002</v>
      </c>
      <c r="BA378" s="462">
        <f t="shared" si="413"/>
        <v>2.3055000000000003</v>
      </c>
      <c r="BB378" s="464">
        <f t="shared" si="413"/>
        <v>0.79579999999999995</v>
      </c>
    </row>
    <row r="379" spans="1:54" ht="14.1" customHeight="1" x14ac:dyDescent="0.2">
      <c r="A379" s="67">
        <v>76</v>
      </c>
      <c r="B379" s="64">
        <v>2461</v>
      </c>
      <c r="C379" s="65">
        <v>600079805</v>
      </c>
      <c r="D379" s="64">
        <v>72741724</v>
      </c>
      <c r="E379" s="66" t="s">
        <v>704</v>
      </c>
      <c r="F379" s="67">
        <v>3117</v>
      </c>
      <c r="G379" s="78" t="s">
        <v>307</v>
      </c>
      <c r="H379" s="68" t="s">
        <v>277</v>
      </c>
      <c r="I379" s="463">
        <v>1092650</v>
      </c>
      <c r="J379" s="458">
        <v>810571</v>
      </c>
      <c r="K379" s="458">
        <v>0</v>
      </c>
      <c r="L379" s="458">
        <v>273973</v>
      </c>
      <c r="M379" s="458">
        <v>8106</v>
      </c>
      <c r="N379" s="458">
        <v>0</v>
      </c>
      <c r="O379" s="459">
        <v>2.23</v>
      </c>
      <c r="P379" s="460">
        <v>2.23</v>
      </c>
      <c r="Q379" s="624">
        <v>0</v>
      </c>
      <c r="R379" s="731">
        <f t="shared" si="343"/>
        <v>0</v>
      </c>
      <c r="S379" s="690">
        <v>0</v>
      </c>
      <c r="T379" s="690">
        <v>0</v>
      </c>
      <c r="U379" s="690">
        <v>0</v>
      </c>
      <c r="V379" s="690">
        <v>0</v>
      </c>
      <c r="W379" s="690">
        <f t="shared" si="344"/>
        <v>0</v>
      </c>
      <c r="X379" s="690">
        <v>0</v>
      </c>
      <c r="Y379" s="690">
        <v>0</v>
      </c>
      <c r="Z379" s="690">
        <v>0</v>
      </c>
      <c r="AA379" s="690">
        <f t="shared" si="345"/>
        <v>0</v>
      </c>
      <c r="AB379" s="690">
        <f t="shared" si="346"/>
        <v>0</v>
      </c>
      <c r="AC379" s="714">
        <f t="shared" si="347"/>
        <v>0</v>
      </c>
      <c r="AD379" s="714">
        <f t="shared" si="348"/>
        <v>0</v>
      </c>
      <c r="AE379" s="690">
        <v>0</v>
      </c>
      <c r="AF379" s="690">
        <v>0</v>
      </c>
      <c r="AG379" s="690">
        <f t="shared" si="349"/>
        <v>0</v>
      </c>
      <c r="AH379" s="690">
        <f t="shared" si="350"/>
        <v>0</v>
      </c>
      <c r="AI379" s="716">
        <v>0</v>
      </c>
      <c r="AJ379" s="713">
        <v>0</v>
      </c>
      <c r="AK379" s="713">
        <v>0</v>
      </c>
      <c r="AL379" s="713">
        <v>0</v>
      </c>
      <c r="AM379" s="713">
        <v>0</v>
      </c>
      <c r="AN379" s="713">
        <v>0</v>
      </c>
      <c r="AO379" s="713">
        <v>0</v>
      </c>
      <c r="AP379" s="713">
        <v>0</v>
      </c>
      <c r="AQ379" s="713">
        <f t="shared" si="351"/>
        <v>0</v>
      </c>
      <c r="AR379" s="713">
        <f t="shared" si="352"/>
        <v>0</v>
      </c>
      <c r="AS379" s="756">
        <f t="shared" si="353"/>
        <v>0</v>
      </c>
      <c r="AT379" s="471">
        <f t="shared" si="407"/>
        <v>1092650</v>
      </c>
      <c r="AU379" s="461">
        <f t="shared" si="408"/>
        <v>810571</v>
      </c>
      <c r="AV379" s="461">
        <f t="shared" si="409"/>
        <v>0</v>
      </c>
      <c r="AW379" s="461">
        <f t="shared" si="410"/>
        <v>273973</v>
      </c>
      <c r="AX379" s="461">
        <f t="shared" si="410"/>
        <v>8106</v>
      </c>
      <c r="AY379" s="461">
        <f t="shared" si="411"/>
        <v>0</v>
      </c>
      <c r="AZ379" s="462">
        <f t="shared" si="412"/>
        <v>2.23</v>
      </c>
      <c r="BA379" s="462">
        <f t="shared" si="413"/>
        <v>2.23</v>
      </c>
      <c r="BB379" s="464">
        <f t="shared" si="413"/>
        <v>0</v>
      </c>
    </row>
    <row r="380" spans="1:54" ht="14.1" customHeight="1" x14ac:dyDescent="0.2">
      <c r="A380" s="67">
        <v>76</v>
      </c>
      <c r="B380" s="64">
        <v>2461</v>
      </c>
      <c r="C380" s="65">
        <v>600079805</v>
      </c>
      <c r="D380" s="64">
        <v>72741724</v>
      </c>
      <c r="E380" s="66" t="s">
        <v>704</v>
      </c>
      <c r="F380" s="67">
        <v>3141</v>
      </c>
      <c r="G380" s="66" t="s">
        <v>310</v>
      </c>
      <c r="H380" s="68" t="s">
        <v>277</v>
      </c>
      <c r="I380" s="463">
        <v>581143</v>
      </c>
      <c r="J380" s="668">
        <v>429495</v>
      </c>
      <c r="K380" s="668">
        <v>0</v>
      </c>
      <c r="L380" s="458">
        <v>145169</v>
      </c>
      <c r="M380" s="458">
        <v>4295</v>
      </c>
      <c r="N380" s="668">
        <v>2184</v>
      </c>
      <c r="O380" s="459">
        <v>1.38</v>
      </c>
      <c r="P380" s="460">
        <v>0</v>
      </c>
      <c r="Q380" s="624">
        <v>1.38</v>
      </c>
      <c r="R380" s="731">
        <f t="shared" si="343"/>
        <v>0</v>
      </c>
      <c r="S380" s="690">
        <v>0</v>
      </c>
      <c r="T380" s="690">
        <v>0</v>
      </c>
      <c r="U380" s="690">
        <v>0</v>
      </c>
      <c r="V380" s="690">
        <v>0</v>
      </c>
      <c r="W380" s="690">
        <f t="shared" si="344"/>
        <v>0</v>
      </c>
      <c r="X380" s="690">
        <v>0</v>
      </c>
      <c r="Y380" s="690">
        <v>0</v>
      </c>
      <c r="Z380" s="690">
        <v>0</v>
      </c>
      <c r="AA380" s="690">
        <f t="shared" si="345"/>
        <v>0</v>
      </c>
      <c r="AB380" s="690">
        <f t="shared" si="346"/>
        <v>0</v>
      </c>
      <c r="AC380" s="714">
        <f t="shared" si="347"/>
        <v>0</v>
      </c>
      <c r="AD380" s="714">
        <f t="shared" si="348"/>
        <v>0</v>
      </c>
      <c r="AE380" s="690">
        <v>0</v>
      </c>
      <c r="AF380" s="690">
        <v>0</v>
      </c>
      <c r="AG380" s="690">
        <f t="shared" si="349"/>
        <v>0</v>
      </c>
      <c r="AH380" s="690">
        <f t="shared" si="350"/>
        <v>0</v>
      </c>
      <c r="AI380" s="716">
        <v>0</v>
      </c>
      <c r="AJ380" s="713">
        <v>0</v>
      </c>
      <c r="AK380" s="713">
        <v>0</v>
      </c>
      <c r="AL380" s="713">
        <v>0</v>
      </c>
      <c r="AM380" s="713">
        <v>0</v>
      </c>
      <c r="AN380" s="713">
        <v>0</v>
      </c>
      <c r="AO380" s="713">
        <v>0</v>
      </c>
      <c r="AP380" s="713">
        <v>0</v>
      </c>
      <c r="AQ380" s="713">
        <f t="shared" si="351"/>
        <v>0</v>
      </c>
      <c r="AR380" s="713">
        <f t="shared" si="352"/>
        <v>0</v>
      </c>
      <c r="AS380" s="756">
        <f t="shared" si="353"/>
        <v>0</v>
      </c>
      <c r="AT380" s="471">
        <f t="shared" si="407"/>
        <v>581143</v>
      </c>
      <c r="AU380" s="461">
        <f t="shared" si="408"/>
        <v>429495</v>
      </c>
      <c r="AV380" s="461">
        <f t="shared" si="409"/>
        <v>0</v>
      </c>
      <c r="AW380" s="461">
        <f t="shared" si="410"/>
        <v>145169</v>
      </c>
      <c r="AX380" s="461">
        <f t="shared" si="410"/>
        <v>4295</v>
      </c>
      <c r="AY380" s="461">
        <f t="shared" si="411"/>
        <v>2184</v>
      </c>
      <c r="AZ380" s="462">
        <f t="shared" si="412"/>
        <v>1.38</v>
      </c>
      <c r="BA380" s="462">
        <f t="shared" si="413"/>
        <v>0</v>
      </c>
      <c r="BB380" s="464">
        <f t="shared" si="413"/>
        <v>1.38</v>
      </c>
    </row>
    <row r="381" spans="1:54" ht="14.1" customHeight="1" x14ac:dyDescent="0.2">
      <c r="A381" s="67">
        <v>76</v>
      </c>
      <c r="B381" s="64">
        <v>2461</v>
      </c>
      <c r="C381" s="65">
        <v>600079805</v>
      </c>
      <c r="D381" s="64">
        <v>72741724</v>
      </c>
      <c r="E381" s="66" t="s">
        <v>704</v>
      </c>
      <c r="F381" s="67">
        <v>3143</v>
      </c>
      <c r="G381" s="78" t="s">
        <v>614</v>
      </c>
      <c r="H381" s="68" t="s">
        <v>276</v>
      </c>
      <c r="I381" s="463">
        <v>611875</v>
      </c>
      <c r="J381" s="16">
        <v>453913</v>
      </c>
      <c r="K381" s="16">
        <v>0</v>
      </c>
      <c r="L381" s="458">
        <v>153423</v>
      </c>
      <c r="M381" s="458">
        <v>4539</v>
      </c>
      <c r="N381" s="16">
        <v>0</v>
      </c>
      <c r="O381" s="459">
        <v>1</v>
      </c>
      <c r="P381" s="13">
        <v>1</v>
      </c>
      <c r="Q381" s="17">
        <v>0</v>
      </c>
      <c r="R381" s="731">
        <f t="shared" si="343"/>
        <v>0</v>
      </c>
      <c r="S381" s="690">
        <v>0</v>
      </c>
      <c r="T381" s="690">
        <v>0</v>
      </c>
      <c r="U381" s="690">
        <v>0</v>
      </c>
      <c r="V381" s="690">
        <v>0</v>
      </c>
      <c r="W381" s="690">
        <f t="shared" si="344"/>
        <v>0</v>
      </c>
      <c r="X381" s="690">
        <v>0</v>
      </c>
      <c r="Y381" s="690">
        <v>0</v>
      </c>
      <c r="Z381" s="690">
        <v>0</v>
      </c>
      <c r="AA381" s="690">
        <f t="shared" si="345"/>
        <v>0</v>
      </c>
      <c r="AB381" s="690">
        <f t="shared" si="346"/>
        <v>0</v>
      </c>
      <c r="AC381" s="714">
        <f t="shared" si="347"/>
        <v>0</v>
      </c>
      <c r="AD381" s="714">
        <f t="shared" si="348"/>
        <v>0</v>
      </c>
      <c r="AE381" s="690">
        <v>0</v>
      </c>
      <c r="AF381" s="690">
        <v>0</v>
      </c>
      <c r="AG381" s="690">
        <f t="shared" si="349"/>
        <v>0</v>
      </c>
      <c r="AH381" s="690">
        <f t="shared" si="350"/>
        <v>0</v>
      </c>
      <c r="AI381" s="716">
        <v>0</v>
      </c>
      <c r="AJ381" s="713">
        <v>0</v>
      </c>
      <c r="AK381" s="713">
        <v>0</v>
      </c>
      <c r="AL381" s="713">
        <v>0</v>
      </c>
      <c r="AM381" s="713">
        <v>0</v>
      </c>
      <c r="AN381" s="713">
        <v>0</v>
      </c>
      <c r="AO381" s="713">
        <v>0</v>
      </c>
      <c r="AP381" s="713">
        <v>0</v>
      </c>
      <c r="AQ381" s="713">
        <f t="shared" si="351"/>
        <v>0</v>
      </c>
      <c r="AR381" s="713">
        <f t="shared" si="352"/>
        <v>0</v>
      </c>
      <c r="AS381" s="756">
        <f t="shared" si="353"/>
        <v>0</v>
      </c>
      <c r="AT381" s="471">
        <f t="shared" si="407"/>
        <v>611875</v>
      </c>
      <c r="AU381" s="461">
        <f t="shared" si="408"/>
        <v>453913</v>
      </c>
      <c r="AV381" s="461">
        <f t="shared" si="409"/>
        <v>0</v>
      </c>
      <c r="AW381" s="461">
        <f t="shared" si="410"/>
        <v>153423</v>
      </c>
      <c r="AX381" s="461">
        <f t="shared" si="410"/>
        <v>4539</v>
      </c>
      <c r="AY381" s="461">
        <f t="shared" si="411"/>
        <v>0</v>
      </c>
      <c r="AZ381" s="462">
        <f t="shared" si="412"/>
        <v>1</v>
      </c>
      <c r="BA381" s="462">
        <f t="shared" si="413"/>
        <v>1</v>
      </c>
      <c r="BB381" s="464">
        <f t="shared" si="413"/>
        <v>0</v>
      </c>
    </row>
    <row r="382" spans="1:54" ht="14.1" customHeight="1" x14ac:dyDescent="0.2">
      <c r="A382" s="67">
        <v>76</v>
      </c>
      <c r="B382" s="64">
        <v>2461</v>
      </c>
      <c r="C382" s="65">
        <v>600079805</v>
      </c>
      <c r="D382" s="64">
        <v>72741724</v>
      </c>
      <c r="E382" s="66" t="s">
        <v>704</v>
      </c>
      <c r="F382" s="67">
        <v>3143</v>
      </c>
      <c r="G382" s="78" t="s">
        <v>615</v>
      </c>
      <c r="H382" s="68" t="s">
        <v>277</v>
      </c>
      <c r="I382" s="463">
        <v>18324</v>
      </c>
      <c r="J382" s="646">
        <v>13093</v>
      </c>
      <c r="K382" s="646">
        <v>0</v>
      </c>
      <c r="L382" s="458">
        <v>4425</v>
      </c>
      <c r="M382" s="458">
        <v>131</v>
      </c>
      <c r="N382" s="646">
        <v>675</v>
      </c>
      <c r="O382" s="459">
        <v>0.05</v>
      </c>
      <c r="P382" s="460">
        <v>0</v>
      </c>
      <c r="Q382" s="662">
        <v>0.05</v>
      </c>
      <c r="R382" s="731">
        <f t="shared" si="343"/>
        <v>0</v>
      </c>
      <c r="S382" s="690">
        <v>0</v>
      </c>
      <c r="T382" s="690">
        <v>0</v>
      </c>
      <c r="U382" s="690">
        <v>0</v>
      </c>
      <c r="V382" s="690">
        <v>0</v>
      </c>
      <c r="W382" s="690">
        <f t="shared" si="344"/>
        <v>0</v>
      </c>
      <c r="X382" s="690">
        <v>0</v>
      </c>
      <c r="Y382" s="690">
        <v>0</v>
      </c>
      <c r="Z382" s="690">
        <v>0</v>
      </c>
      <c r="AA382" s="690">
        <f t="shared" si="345"/>
        <v>0</v>
      </c>
      <c r="AB382" s="690">
        <f t="shared" si="346"/>
        <v>0</v>
      </c>
      <c r="AC382" s="714">
        <f t="shared" si="347"/>
        <v>0</v>
      </c>
      <c r="AD382" s="714">
        <f t="shared" si="348"/>
        <v>0</v>
      </c>
      <c r="AE382" s="690">
        <v>0</v>
      </c>
      <c r="AF382" s="690">
        <v>0</v>
      </c>
      <c r="AG382" s="690">
        <f t="shared" si="349"/>
        <v>0</v>
      </c>
      <c r="AH382" s="690">
        <f t="shared" si="350"/>
        <v>0</v>
      </c>
      <c r="AI382" s="716">
        <v>0</v>
      </c>
      <c r="AJ382" s="713">
        <v>0</v>
      </c>
      <c r="AK382" s="713">
        <v>0</v>
      </c>
      <c r="AL382" s="713">
        <v>0</v>
      </c>
      <c r="AM382" s="713">
        <v>0</v>
      </c>
      <c r="AN382" s="713">
        <v>0</v>
      </c>
      <c r="AO382" s="713">
        <v>0</v>
      </c>
      <c r="AP382" s="713">
        <v>0</v>
      </c>
      <c r="AQ382" s="713">
        <f t="shared" si="351"/>
        <v>0</v>
      </c>
      <c r="AR382" s="713">
        <f t="shared" si="352"/>
        <v>0</v>
      </c>
      <c r="AS382" s="756">
        <f t="shared" si="353"/>
        <v>0</v>
      </c>
      <c r="AT382" s="471">
        <f t="shared" si="407"/>
        <v>18324</v>
      </c>
      <c r="AU382" s="461">
        <f t="shared" si="408"/>
        <v>13093</v>
      </c>
      <c r="AV382" s="461">
        <f t="shared" si="409"/>
        <v>0</v>
      </c>
      <c r="AW382" s="461">
        <f t="shared" si="410"/>
        <v>4425</v>
      </c>
      <c r="AX382" s="461">
        <f t="shared" si="410"/>
        <v>131</v>
      </c>
      <c r="AY382" s="461">
        <f t="shared" si="411"/>
        <v>675</v>
      </c>
      <c r="AZ382" s="462">
        <f t="shared" si="412"/>
        <v>0.05</v>
      </c>
      <c r="BA382" s="462">
        <f t="shared" si="413"/>
        <v>0</v>
      </c>
      <c r="BB382" s="464">
        <f t="shared" si="413"/>
        <v>0.05</v>
      </c>
    </row>
    <row r="383" spans="1:54" ht="14.1" customHeight="1" x14ac:dyDescent="0.2">
      <c r="A383" s="73">
        <v>76</v>
      </c>
      <c r="B383" s="70">
        <v>2461</v>
      </c>
      <c r="C383" s="71">
        <v>600079805</v>
      </c>
      <c r="D383" s="70">
        <v>72741724</v>
      </c>
      <c r="E383" s="72" t="s">
        <v>705</v>
      </c>
      <c r="F383" s="73"/>
      <c r="G383" s="72"/>
      <c r="H383" s="74"/>
      <c r="I383" s="647">
        <v>6316162</v>
      </c>
      <c r="J383" s="75">
        <v>4515382</v>
      </c>
      <c r="K383" s="75">
        <v>138000</v>
      </c>
      <c r="L383" s="75">
        <v>1572842</v>
      </c>
      <c r="M383" s="75">
        <v>45154</v>
      </c>
      <c r="N383" s="75">
        <v>44784</v>
      </c>
      <c r="O383" s="76">
        <v>10.167400000000001</v>
      </c>
      <c r="P383" s="76">
        <v>7.5815999999999999</v>
      </c>
      <c r="Q383" s="77">
        <v>2.5857999999999999</v>
      </c>
      <c r="R383" s="664">
        <f t="shared" ref="R383:BB383" si="414">SUM(R377:R382)</f>
        <v>-19000</v>
      </c>
      <c r="S383" s="664">
        <f t="shared" si="414"/>
        <v>0</v>
      </c>
      <c r="T383" s="664">
        <f t="shared" si="414"/>
        <v>0</v>
      </c>
      <c r="U383" s="664">
        <f t="shared" si="414"/>
        <v>0</v>
      </c>
      <c r="V383" s="664">
        <f t="shared" si="414"/>
        <v>0</v>
      </c>
      <c r="W383" s="664">
        <f t="shared" si="414"/>
        <v>-19000</v>
      </c>
      <c r="X383" s="664">
        <f t="shared" si="414"/>
        <v>19000</v>
      </c>
      <c r="Y383" s="664">
        <f t="shared" si="414"/>
        <v>0</v>
      </c>
      <c r="Z383" s="664">
        <f t="shared" si="414"/>
        <v>0</v>
      </c>
      <c r="AA383" s="664">
        <f t="shared" si="414"/>
        <v>19000</v>
      </c>
      <c r="AB383" s="664">
        <f t="shared" si="414"/>
        <v>0</v>
      </c>
      <c r="AC383" s="664">
        <f t="shared" si="414"/>
        <v>0</v>
      </c>
      <c r="AD383" s="664">
        <f t="shared" si="414"/>
        <v>-190</v>
      </c>
      <c r="AE383" s="664">
        <f t="shared" si="414"/>
        <v>0</v>
      </c>
      <c r="AF383" s="664">
        <f t="shared" si="414"/>
        <v>0</v>
      </c>
      <c r="AG383" s="664">
        <f t="shared" si="414"/>
        <v>0</v>
      </c>
      <c r="AH383" s="664">
        <f t="shared" si="414"/>
        <v>-190</v>
      </c>
      <c r="AI383" s="732">
        <f t="shared" si="414"/>
        <v>-0.03</v>
      </c>
      <c r="AJ383" s="732">
        <f t="shared" si="414"/>
        <v>0</v>
      </c>
      <c r="AK383" s="732">
        <f t="shared" si="414"/>
        <v>0</v>
      </c>
      <c r="AL383" s="732">
        <f t="shared" si="414"/>
        <v>0</v>
      </c>
      <c r="AM383" s="732">
        <f t="shared" si="414"/>
        <v>0</v>
      </c>
      <c r="AN383" s="732">
        <f t="shared" si="414"/>
        <v>0</v>
      </c>
      <c r="AO383" s="732">
        <f t="shared" si="414"/>
        <v>0</v>
      </c>
      <c r="AP383" s="732">
        <f t="shared" si="414"/>
        <v>0</v>
      </c>
      <c r="AQ383" s="732">
        <f t="shared" si="414"/>
        <v>-0.03</v>
      </c>
      <c r="AR383" s="732">
        <f t="shared" si="414"/>
        <v>0</v>
      </c>
      <c r="AS383" s="759">
        <f t="shared" si="414"/>
        <v>-0.03</v>
      </c>
      <c r="AT383" s="647">
        <f t="shared" si="414"/>
        <v>6315972</v>
      </c>
      <c r="AU383" s="75">
        <f t="shared" si="414"/>
        <v>4496382</v>
      </c>
      <c r="AV383" s="75">
        <f t="shared" si="414"/>
        <v>157000</v>
      </c>
      <c r="AW383" s="75">
        <f t="shared" si="414"/>
        <v>1572842</v>
      </c>
      <c r="AX383" s="75">
        <f t="shared" si="414"/>
        <v>44964</v>
      </c>
      <c r="AY383" s="75">
        <f t="shared" si="414"/>
        <v>44784</v>
      </c>
      <c r="AZ383" s="76">
        <f t="shared" si="414"/>
        <v>10.1374</v>
      </c>
      <c r="BA383" s="76">
        <f t="shared" si="414"/>
        <v>7.5516000000000005</v>
      </c>
      <c r="BB383" s="77">
        <f t="shared" si="414"/>
        <v>2.5857999999999999</v>
      </c>
    </row>
    <row r="384" spans="1:54" ht="14.1" customHeight="1" x14ac:dyDescent="0.2">
      <c r="A384" s="67">
        <v>77</v>
      </c>
      <c r="B384" s="64">
        <v>2460</v>
      </c>
      <c r="C384" s="65">
        <v>600079783</v>
      </c>
      <c r="D384" s="64">
        <v>72741643</v>
      </c>
      <c r="E384" s="66" t="s">
        <v>706</v>
      </c>
      <c r="F384" s="67">
        <v>3113</v>
      </c>
      <c r="G384" s="66" t="s">
        <v>309</v>
      </c>
      <c r="H384" s="68" t="s">
        <v>276</v>
      </c>
      <c r="I384" s="463">
        <v>44294403</v>
      </c>
      <c r="J384" s="16">
        <v>32236401</v>
      </c>
      <c r="K384" s="16">
        <v>0</v>
      </c>
      <c r="L384" s="458">
        <v>10895903</v>
      </c>
      <c r="M384" s="458">
        <v>322364</v>
      </c>
      <c r="N384" s="16">
        <v>839735</v>
      </c>
      <c r="O384" s="13">
        <v>54.122399999999999</v>
      </c>
      <c r="P384" s="13">
        <v>43.772399999999998</v>
      </c>
      <c r="Q384" s="17">
        <v>10.35</v>
      </c>
      <c r="R384" s="731">
        <f t="shared" si="343"/>
        <v>-21120</v>
      </c>
      <c r="S384" s="690">
        <v>0</v>
      </c>
      <c r="T384" s="690">
        <v>-100618</v>
      </c>
      <c r="U384" s="690">
        <v>0</v>
      </c>
      <c r="V384" s="690">
        <v>0</v>
      </c>
      <c r="W384" s="690">
        <f t="shared" si="344"/>
        <v>-121738</v>
      </c>
      <c r="X384" s="690">
        <v>21120</v>
      </c>
      <c r="Y384" s="690">
        <v>0</v>
      </c>
      <c r="Z384" s="690">
        <v>0</v>
      </c>
      <c r="AA384" s="690">
        <f t="shared" si="345"/>
        <v>21120</v>
      </c>
      <c r="AB384" s="690">
        <f t="shared" si="346"/>
        <v>-100618</v>
      </c>
      <c r="AC384" s="714">
        <f t="shared" si="347"/>
        <v>-34009</v>
      </c>
      <c r="AD384" s="714">
        <f t="shared" si="348"/>
        <v>-1217</v>
      </c>
      <c r="AE384" s="690">
        <v>0</v>
      </c>
      <c r="AF384" s="690">
        <v>0</v>
      </c>
      <c r="AG384" s="690">
        <f t="shared" si="349"/>
        <v>0</v>
      </c>
      <c r="AH384" s="690">
        <f t="shared" si="350"/>
        <v>-135844</v>
      </c>
      <c r="AI384" s="716">
        <v>0</v>
      </c>
      <c r="AJ384" s="713">
        <v>-7.0000000000000007E-2</v>
      </c>
      <c r="AK384" s="713">
        <v>0</v>
      </c>
      <c r="AL384" s="713">
        <v>-0.21</v>
      </c>
      <c r="AM384" s="713">
        <v>0</v>
      </c>
      <c r="AN384" s="713">
        <v>0</v>
      </c>
      <c r="AO384" s="713">
        <v>0</v>
      </c>
      <c r="AP384" s="713">
        <v>0</v>
      </c>
      <c r="AQ384" s="713">
        <f t="shared" si="351"/>
        <v>-0.21</v>
      </c>
      <c r="AR384" s="713">
        <f t="shared" si="352"/>
        <v>-7.0000000000000007E-2</v>
      </c>
      <c r="AS384" s="756">
        <f t="shared" si="353"/>
        <v>-0.28000000000000003</v>
      </c>
      <c r="AT384" s="471">
        <f>I384+AH384</f>
        <v>44158559</v>
      </c>
      <c r="AU384" s="461">
        <f>J384+W384</f>
        <v>32114663</v>
      </c>
      <c r="AV384" s="461">
        <f t="shared" ref="AV384:AV388" si="415">K384+AA384</f>
        <v>21120</v>
      </c>
      <c r="AW384" s="461">
        <f t="shared" ref="AW384:AX388" si="416">L384+AC384</f>
        <v>10861894</v>
      </c>
      <c r="AX384" s="461">
        <f t="shared" si="416"/>
        <v>321147</v>
      </c>
      <c r="AY384" s="461">
        <f>N384+AG384</f>
        <v>839735</v>
      </c>
      <c r="AZ384" s="462">
        <f>O384+AS384</f>
        <v>53.842399999999998</v>
      </c>
      <c r="BA384" s="462">
        <f t="shared" ref="BA384:BB388" si="417">P384+AQ384</f>
        <v>43.562399999999997</v>
      </c>
      <c r="BB384" s="464">
        <f t="shared" si="417"/>
        <v>10.28</v>
      </c>
    </row>
    <row r="385" spans="1:54" ht="14.1" customHeight="1" x14ac:dyDescent="0.2">
      <c r="A385" s="67">
        <v>77</v>
      </c>
      <c r="B385" s="64">
        <v>2460</v>
      </c>
      <c r="C385" s="65">
        <v>600079783</v>
      </c>
      <c r="D385" s="64">
        <v>72741643</v>
      </c>
      <c r="E385" s="66" t="s">
        <v>706</v>
      </c>
      <c r="F385" s="67">
        <v>3113</v>
      </c>
      <c r="G385" s="44" t="s">
        <v>308</v>
      </c>
      <c r="H385" s="68" t="s">
        <v>276</v>
      </c>
      <c r="I385" s="463">
        <v>260280</v>
      </c>
      <c r="J385" s="16">
        <v>193086</v>
      </c>
      <c r="K385" s="16">
        <v>0</v>
      </c>
      <c r="L385" s="458">
        <v>65263</v>
      </c>
      <c r="M385" s="458">
        <v>1931</v>
      </c>
      <c r="N385" s="16">
        <v>0</v>
      </c>
      <c r="O385" s="13">
        <v>0.5</v>
      </c>
      <c r="P385" s="13">
        <v>0.5</v>
      </c>
      <c r="Q385" s="17">
        <v>0</v>
      </c>
      <c r="R385" s="731">
        <f t="shared" si="343"/>
        <v>0</v>
      </c>
      <c r="S385" s="690">
        <v>0</v>
      </c>
      <c r="T385" s="690">
        <v>-55300</v>
      </c>
      <c r="U385" s="690">
        <v>0</v>
      </c>
      <c r="V385" s="690">
        <v>0</v>
      </c>
      <c r="W385" s="690">
        <f t="shared" si="344"/>
        <v>-55300</v>
      </c>
      <c r="X385" s="690">
        <v>0</v>
      </c>
      <c r="Y385" s="690">
        <v>0</v>
      </c>
      <c r="Z385" s="690">
        <v>0</v>
      </c>
      <c r="AA385" s="690">
        <f t="shared" si="345"/>
        <v>0</v>
      </c>
      <c r="AB385" s="690">
        <f t="shared" si="346"/>
        <v>-55300</v>
      </c>
      <c r="AC385" s="714">
        <f t="shared" si="347"/>
        <v>-18691</v>
      </c>
      <c r="AD385" s="714">
        <f t="shared" si="348"/>
        <v>-553</v>
      </c>
      <c r="AE385" s="690">
        <v>0</v>
      </c>
      <c r="AF385" s="690">
        <v>0</v>
      </c>
      <c r="AG385" s="690">
        <f t="shared" si="349"/>
        <v>0</v>
      </c>
      <c r="AH385" s="690">
        <f t="shared" si="350"/>
        <v>-74544</v>
      </c>
      <c r="AI385" s="716">
        <v>0</v>
      </c>
      <c r="AJ385" s="713">
        <v>0</v>
      </c>
      <c r="AK385" s="713">
        <v>0</v>
      </c>
      <c r="AL385" s="713">
        <v>-0.17</v>
      </c>
      <c r="AM385" s="713">
        <v>0</v>
      </c>
      <c r="AN385" s="713">
        <v>0</v>
      </c>
      <c r="AO385" s="713">
        <v>0</v>
      </c>
      <c r="AP385" s="713">
        <v>0</v>
      </c>
      <c r="AQ385" s="713">
        <f t="shared" si="351"/>
        <v>-0.17</v>
      </c>
      <c r="AR385" s="713">
        <f t="shared" si="352"/>
        <v>0</v>
      </c>
      <c r="AS385" s="756">
        <f t="shared" si="353"/>
        <v>-0.17</v>
      </c>
      <c r="AT385" s="471">
        <f>I385+AH385</f>
        <v>185736</v>
      </c>
      <c r="AU385" s="461">
        <f>J385+W385</f>
        <v>137786</v>
      </c>
      <c r="AV385" s="461">
        <f t="shared" si="415"/>
        <v>0</v>
      </c>
      <c r="AW385" s="461">
        <f t="shared" si="416"/>
        <v>46572</v>
      </c>
      <c r="AX385" s="461">
        <f t="shared" si="416"/>
        <v>1378</v>
      </c>
      <c r="AY385" s="461">
        <f>N385+AG385</f>
        <v>0</v>
      </c>
      <c r="AZ385" s="462">
        <f>O385+AS385</f>
        <v>0.32999999999999996</v>
      </c>
      <c r="BA385" s="462">
        <f t="shared" si="417"/>
        <v>0.32999999999999996</v>
      </c>
      <c r="BB385" s="464">
        <f t="shared" si="417"/>
        <v>0</v>
      </c>
    </row>
    <row r="386" spans="1:54" ht="14.1" customHeight="1" x14ac:dyDescent="0.2">
      <c r="A386" s="67">
        <v>77</v>
      </c>
      <c r="B386" s="64">
        <v>2460</v>
      </c>
      <c r="C386" s="65">
        <v>600079783</v>
      </c>
      <c r="D386" s="64">
        <v>72741643</v>
      </c>
      <c r="E386" s="66" t="s">
        <v>706</v>
      </c>
      <c r="F386" s="67">
        <v>3113</v>
      </c>
      <c r="G386" s="78" t="s">
        <v>307</v>
      </c>
      <c r="H386" s="68" t="s">
        <v>277</v>
      </c>
      <c r="I386" s="463">
        <v>703114</v>
      </c>
      <c r="J386" s="458">
        <v>521598</v>
      </c>
      <c r="K386" s="458">
        <v>0</v>
      </c>
      <c r="L386" s="458">
        <v>176300</v>
      </c>
      <c r="M386" s="458">
        <v>5216</v>
      </c>
      <c r="N386" s="458">
        <v>0</v>
      </c>
      <c r="O386" s="459">
        <v>1.5</v>
      </c>
      <c r="P386" s="460">
        <v>1.5</v>
      </c>
      <c r="Q386" s="624">
        <v>0</v>
      </c>
      <c r="R386" s="731">
        <f t="shared" si="343"/>
        <v>0</v>
      </c>
      <c r="S386" s="690">
        <v>-28871</v>
      </c>
      <c r="T386" s="690">
        <v>0</v>
      </c>
      <c r="U386" s="690">
        <v>0</v>
      </c>
      <c r="V386" s="690">
        <v>0</v>
      </c>
      <c r="W386" s="690">
        <f t="shared" si="344"/>
        <v>-28871</v>
      </c>
      <c r="X386" s="690">
        <v>0</v>
      </c>
      <c r="Y386" s="690">
        <v>0</v>
      </c>
      <c r="Z386" s="690">
        <v>0</v>
      </c>
      <c r="AA386" s="690">
        <f t="shared" si="345"/>
        <v>0</v>
      </c>
      <c r="AB386" s="690">
        <f t="shared" si="346"/>
        <v>-28871</v>
      </c>
      <c r="AC386" s="714">
        <f t="shared" si="347"/>
        <v>-9758</v>
      </c>
      <c r="AD386" s="714">
        <f t="shared" si="348"/>
        <v>-289</v>
      </c>
      <c r="AE386" s="690">
        <v>0</v>
      </c>
      <c r="AF386" s="690">
        <v>0</v>
      </c>
      <c r="AG386" s="690">
        <f t="shared" si="349"/>
        <v>0</v>
      </c>
      <c r="AH386" s="690">
        <f t="shared" si="350"/>
        <v>-38918</v>
      </c>
      <c r="AI386" s="716">
        <v>0</v>
      </c>
      <c r="AJ386" s="713">
        <v>0</v>
      </c>
      <c r="AK386" s="713">
        <v>-0.08</v>
      </c>
      <c r="AL386" s="713">
        <v>0</v>
      </c>
      <c r="AM386" s="713">
        <v>0</v>
      </c>
      <c r="AN386" s="713">
        <v>0</v>
      </c>
      <c r="AO386" s="713">
        <v>0</v>
      </c>
      <c r="AP386" s="713">
        <v>0</v>
      </c>
      <c r="AQ386" s="713">
        <f t="shared" si="351"/>
        <v>-0.08</v>
      </c>
      <c r="AR386" s="713">
        <f t="shared" si="352"/>
        <v>0</v>
      </c>
      <c r="AS386" s="756">
        <f t="shared" si="353"/>
        <v>-0.08</v>
      </c>
      <c r="AT386" s="471">
        <f>I386+AH386</f>
        <v>664196</v>
      </c>
      <c r="AU386" s="461">
        <f>J386+W386</f>
        <v>492727</v>
      </c>
      <c r="AV386" s="461">
        <f t="shared" si="415"/>
        <v>0</v>
      </c>
      <c r="AW386" s="461">
        <f t="shared" si="416"/>
        <v>166542</v>
      </c>
      <c r="AX386" s="461">
        <f t="shared" si="416"/>
        <v>4927</v>
      </c>
      <c r="AY386" s="461">
        <f>N386+AG386</f>
        <v>0</v>
      </c>
      <c r="AZ386" s="462">
        <f>O386+AS386</f>
        <v>1.42</v>
      </c>
      <c r="BA386" s="462">
        <f t="shared" si="417"/>
        <v>1.42</v>
      </c>
      <c r="BB386" s="464">
        <f t="shared" si="417"/>
        <v>0</v>
      </c>
    </row>
    <row r="387" spans="1:54" ht="14.1" customHeight="1" x14ac:dyDescent="0.2">
      <c r="A387" s="67">
        <v>77</v>
      </c>
      <c r="B387" s="64">
        <v>2460</v>
      </c>
      <c r="C387" s="65">
        <v>600079783</v>
      </c>
      <c r="D387" s="64">
        <v>72741643</v>
      </c>
      <c r="E387" s="66" t="s">
        <v>706</v>
      </c>
      <c r="F387" s="67">
        <v>3143</v>
      </c>
      <c r="G387" s="78" t="s">
        <v>614</v>
      </c>
      <c r="H387" s="68" t="s">
        <v>276</v>
      </c>
      <c r="I387" s="463">
        <v>2828618</v>
      </c>
      <c r="J387" s="16">
        <v>2098381</v>
      </c>
      <c r="K387" s="16">
        <v>0</v>
      </c>
      <c r="L387" s="458">
        <v>709253</v>
      </c>
      <c r="M387" s="458">
        <v>20984</v>
      </c>
      <c r="N387" s="16">
        <v>0</v>
      </c>
      <c r="O387" s="459">
        <v>4.3213999999999997</v>
      </c>
      <c r="P387" s="13">
        <v>4.3213999999999997</v>
      </c>
      <c r="Q387" s="17">
        <v>0</v>
      </c>
      <c r="R387" s="731">
        <f t="shared" si="343"/>
        <v>0</v>
      </c>
      <c r="S387" s="690">
        <v>0</v>
      </c>
      <c r="T387" s="690">
        <v>0</v>
      </c>
      <c r="U387" s="690">
        <v>0</v>
      </c>
      <c r="V387" s="690">
        <v>0</v>
      </c>
      <c r="W387" s="690">
        <f t="shared" si="344"/>
        <v>0</v>
      </c>
      <c r="X387" s="690">
        <v>0</v>
      </c>
      <c r="Y387" s="690">
        <v>0</v>
      </c>
      <c r="Z387" s="690">
        <v>0</v>
      </c>
      <c r="AA387" s="690">
        <f t="shared" si="345"/>
        <v>0</v>
      </c>
      <c r="AB387" s="690">
        <f t="shared" si="346"/>
        <v>0</v>
      </c>
      <c r="AC387" s="714">
        <f t="shared" si="347"/>
        <v>0</v>
      </c>
      <c r="AD387" s="714">
        <f t="shared" si="348"/>
        <v>0</v>
      </c>
      <c r="AE387" s="690">
        <v>0</v>
      </c>
      <c r="AF387" s="690">
        <v>0</v>
      </c>
      <c r="AG387" s="690">
        <f t="shared" si="349"/>
        <v>0</v>
      </c>
      <c r="AH387" s="690">
        <f t="shared" si="350"/>
        <v>0</v>
      </c>
      <c r="AI387" s="716">
        <v>0</v>
      </c>
      <c r="AJ387" s="713">
        <v>0</v>
      </c>
      <c r="AK387" s="713">
        <v>0</v>
      </c>
      <c r="AL387" s="713">
        <v>0</v>
      </c>
      <c r="AM387" s="713">
        <v>0</v>
      </c>
      <c r="AN387" s="713">
        <v>0</v>
      </c>
      <c r="AO387" s="713">
        <v>0</v>
      </c>
      <c r="AP387" s="713">
        <v>0</v>
      </c>
      <c r="AQ387" s="713">
        <f t="shared" si="351"/>
        <v>0</v>
      </c>
      <c r="AR387" s="713">
        <f t="shared" si="352"/>
        <v>0</v>
      </c>
      <c r="AS387" s="756">
        <f t="shared" si="353"/>
        <v>0</v>
      </c>
      <c r="AT387" s="471">
        <f>I387+AH387</f>
        <v>2828618</v>
      </c>
      <c r="AU387" s="461">
        <f>J387+W387</f>
        <v>2098381</v>
      </c>
      <c r="AV387" s="461">
        <f t="shared" si="415"/>
        <v>0</v>
      </c>
      <c r="AW387" s="461">
        <f t="shared" si="416"/>
        <v>709253</v>
      </c>
      <c r="AX387" s="461">
        <f t="shared" si="416"/>
        <v>20984</v>
      </c>
      <c r="AY387" s="461">
        <f>N387+AG387</f>
        <v>0</v>
      </c>
      <c r="AZ387" s="462">
        <f>O387+AS387</f>
        <v>4.3213999999999997</v>
      </c>
      <c r="BA387" s="462">
        <f t="shared" si="417"/>
        <v>4.3213999999999997</v>
      </c>
      <c r="BB387" s="464">
        <f t="shared" si="417"/>
        <v>0</v>
      </c>
    </row>
    <row r="388" spans="1:54" ht="14.1" customHeight="1" x14ac:dyDescent="0.2">
      <c r="A388" s="67">
        <v>77</v>
      </c>
      <c r="B388" s="64">
        <v>2460</v>
      </c>
      <c r="C388" s="65">
        <v>600079783</v>
      </c>
      <c r="D388" s="64">
        <v>72741643</v>
      </c>
      <c r="E388" s="66" t="s">
        <v>706</v>
      </c>
      <c r="F388" s="67">
        <v>3143</v>
      </c>
      <c r="G388" s="78" t="s">
        <v>615</v>
      </c>
      <c r="H388" s="68" t="s">
        <v>277</v>
      </c>
      <c r="I388" s="463">
        <v>101154</v>
      </c>
      <c r="J388" s="646">
        <v>72276</v>
      </c>
      <c r="K388" s="646">
        <v>0</v>
      </c>
      <c r="L388" s="458">
        <v>24429</v>
      </c>
      <c r="M388" s="458">
        <v>723</v>
      </c>
      <c r="N388" s="646">
        <v>3726</v>
      </c>
      <c r="O388" s="459">
        <v>0.28999999999999998</v>
      </c>
      <c r="P388" s="460">
        <v>0</v>
      </c>
      <c r="Q388" s="662">
        <v>0.28999999999999998</v>
      </c>
      <c r="R388" s="731">
        <f t="shared" si="343"/>
        <v>0</v>
      </c>
      <c r="S388" s="690">
        <v>0</v>
      </c>
      <c r="T388" s="690">
        <v>0</v>
      </c>
      <c r="U388" s="690">
        <v>0</v>
      </c>
      <c r="V388" s="690">
        <v>0</v>
      </c>
      <c r="W388" s="690">
        <f t="shared" si="344"/>
        <v>0</v>
      </c>
      <c r="X388" s="690">
        <v>0</v>
      </c>
      <c r="Y388" s="690">
        <v>0</v>
      </c>
      <c r="Z388" s="690">
        <v>0</v>
      </c>
      <c r="AA388" s="690">
        <f t="shared" si="345"/>
        <v>0</v>
      </c>
      <c r="AB388" s="690">
        <f t="shared" si="346"/>
        <v>0</v>
      </c>
      <c r="AC388" s="714">
        <f t="shared" si="347"/>
        <v>0</v>
      </c>
      <c r="AD388" s="714">
        <f t="shared" si="348"/>
        <v>0</v>
      </c>
      <c r="AE388" s="690">
        <v>0</v>
      </c>
      <c r="AF388" s="690">
        <v>0</v>
      </c>
      <c r="AG388" s="690">
        <f t="shared" si="349"/>
        <v>0</v>
      </c>
      <c r="AH388" s="690">
        <f t="shared" si="350"/>
        <v>0</v>
      </c>
      <c r="AI388" s="716">
        <v>0</v>
      </c>
      <c r="AJ388" s="713">
        <v>0</v>
      </c>
      <c r="AK388" s="713">
        <v>0</v>
      </c>
      <c r="AL388" s="713">
        <v>0</v>
      </c>
      <c r="AM388" s="713">
        <v>0</v>
      </c>
      <c r="AN388" s="713">
        <v>0</v>
      </c>
      <c r="AO388" s="713">
        <v>0</v>
      </c>
      <c r="AP388" s="713">
        <v>0</v>
      </c>
      <c r="AQ388" s="713">
        <f t="shared" si="351"/>
        <v>0</v>
      </c>
      <c r="AR388" s="713">
        <f t="shared" si="352"/>
        <v>0</v>
      </c>
      <c r="AS388" s="756">
        <f t="shared" si="353"/>
        <v>0</v>
      </c>
      <c r="AT388" s="471">
        <f>I388+AH388</f>
        <v>101154</v>
      </c>
      <c r="AU388" s="461">
        <f>J388+W388</f>
        <v>72276</v>
      </c>
      <c r="AV388" s="461">
        <f t="shared" si="415"/>
        <v>0</v>
      </c>
      <c r="AW388" s="461">
        <f t="shared" si="416"/>
        <v>24429</v>
      </c>
      <c r="AX388" s="461">
        <f t="shared" si="416"/>
        <v>723</v>
      </c>
      <c r="AY388" s="461">
        <f>N388+AG388</f>
        <v>3726</v>
      </c>
      <c r="AZ388" s="462">
        <f>O388+AS388</f>
        <v>0.28999999999999998</v>
      </c>
      <c r="BA388" s="462">
        <f t="shared" si="417"/>
        <v>0</v>
      </c>
      <c r="BB388" s="464">
        <f t="shared" si="417"/>
        <v>0.28999999999999998</v>
      </c>
    </row>
    <row r="389" spans="1:54" ht="14.1" customHeight="1" x14ac:dyDescent="0.2">
      <c r="A389" s="73">
        <v>77</v>
      </c>
      <c r="B389" s="70">
        <v>2460</v>
      </c>
      <c r="C389" s="71">
        <v>600079783</v>
      </c>
      <c r="D389" s="70">
        <v>72741643</v>
      </c>
      <c r="E389" s="72" t="s">
        <v>707</v>
      </c>
      <c r="F389" s="73"/>
      <c r="G389" s="72"/>
      <c r="H389" s="74"/>
      <c r="I389" s="647">
        <v>48187569</v>
      </c>
      <c r="J389" s="75">
        <v>35121742</v>
      </c>
      <c r="K389" s="75">
        <v>0</v>
      </c>
      <c r="L389" s="75">
        <v>11871148</v>
      </c>
      <c r="M389" s="75">
        <v>351218</v>
      </c>
      <c r="N389" s="75">
        <v>843461</v>
      </c>
      <c r="O389" s="76">
        <v>60.733799999999995</v>
      </c>
      <c r="P389" s="76">
        <v>50.093799999999995</v>
      </c>
      <c r="Q389" s="77">
        <v>10.639999999999999</v>
      </c>
      <c r="R389" s="664">
        <f t="shared" ref="R389:BB389" si="418">SUM(R384:R388)</f>
        <v>-21120</v>
      </c>
      <c r="S389" s="664">
        <f t="shared" si="418"/>
        <v>-28871</v>
      </c>
      <c r="T389" s="664">
        <f t="shared" si="418"/>
        <v>-155918</v>
      </c>
      <c r="U389" s="664">
        <f t="shared" si="418"/>
        <v>0</v>
      </c>
      <c r="V389" s="664">
        <f t="shared" si="418"/>
        <v>0</v>
      </c>
      <c r="W389" s="664">
        <f t="shared" si="418"/>
        <v>-205909</v>
      </c>
      <c r="X389" s="664">
        <f t="shared" si="418"/>
        <v>21120</v>
      </c>
      <c r="Y389" s="664">
        <f t="shared" si="418"/>
        <v>0</v>
      </c>
      <c r="Z389" s="664">
        <f t="shared" si="418"/>
        <v>0</v>
      </c>
      <c r="AA389" s="664">
        <f t="shared" si="418"/>
        <v>21120</v>
      </c>
      <c r="AB389" s="664">
        <f t="shared" si="418"/>
        <v>-184789</v>
      </c>
      <c r="AC389" s="664">
        <f t="shared" si="418"/>
        <v>-62458</v>
      </c>
      <c r="AD389" s="664">
        <f t="shared" si="418"/>
        <v>-2059</v>
      </c>
      <c r="AE389" s="664">
        <f t="shared" si="418"/>
        <v>0</v>
      </c>
      <c r="AF389" s="664">
        <f t="shared" si="418"/>
        <v>0</v>
      </c>
      <c r="AG389" s="664">
        <f t="shared" si="418"/>
        <v>0</v>
      </c>
      <c r="AH389" s="664">
        <f t="shared" si="418"/>
        <v>-249306</v>
      </c>
      <c r="AI389" s="732">
        <f t="shared" si="418"/>
        <v>0</v>
      </c>
      <c r="AJ389" s="732">
        <f t="shared" si="418"/>
        <v>-7.0000000000000007E-2</v>
      </c>
      <c r="AK389" s="732">
        <f t="shared" si="418"/>
        <v>-0.08</v>
      </c>
      <c r="AL389" s="732">
        <f t="shared" si="418"/>
        <v>-0.38</v>
      </c>
      <c r="AM389" s="732">
        <f t="shared" si="418"/>
        <v>0</v>
      </c>
      <c r="AN389" s="732">
        <f t="shared" si="418"/>
        <v>0</v>
      </c>
      <c r="AO389" s="732">
        <f t="shared" si="418"/>
        <v>0</v>
      </c>
      <c r="AP389" s="732">
        <f t="shared" si="418"/>
        <v>0</v>
      </c>
      <c r="AQ389" s="732">
        <f t="shared" si="418"/>
        <v>-0.46</v>
      </c>
      <c r="AR389" s="732">
        <f t="shared" si="418"/>
        <v>-7.0000000000000007E-2</v>
      </c>
      <c r="AS389" s="759">
        <f t="shared" si="418"/>
        <v>-0.53</v>
      </c>
      <c r="AT389" s="647">
        <f t="shared" si="418"/>
        <v>47938263</v>
      </c>
      <c r="AU389" s="75">
        <f t="shared" si="418"/>
        <v>34915833</v>
      </c>
      <c r="AV389" s="75">
        <f t="shared" si="418"/>
        <v>21120</v>
      </c>
      <c r="AW389" s="75">
        <f t="shared" si="418"/>
        <v>11808690</v>
      </c>
      <c r="AX389" s="75">
        <f t="shared" si="418"/>
        <v>349159</v>
      </c>
      <c r="AY389" s="75">
        <f t="shared" si="418"/>
        <v>843461</v>
      </c>
      <c r="AZ389" s="76">
        <f t="shared" si="418"/>
        <v>60.203799999999994</v>
      </c>
      <c r="BA389" s="76">
        <f t="shared" si="418"/>
        <v>49.633799999999994</v>
      </c>
      <c r="BB389" s="77">
        <f t="shared" si="418"/>
        <v>10.569999999999999</v>
      </c>
    </row>
    <row r="390" spans="1:54" ht="14.1" customHeight="1" x14ac:dyDescent="0.2">
      <c r="A390" s="67">
        <v>78</v>
      </c>
      <c r="B390" s="64">
        <v>2324</v>
      </c>
      <c r="C390" s="65">
        <v>600074030</v>
      </c>
      <c r="D390" s="64">
        <v>71013083</v>
      </c>
      <c r="E390" s="66" t="s">
        <v>708</v>
      </c>
      <c r="F390" s="67">
        <v>3111</v>
      </c>
      <c r="G390" s="66" t="s">
        <v>306</v>
      </c>
      <c r="H390" s="68" t="s">
        <v>276</v>
      </c>
      <c r="I390" s="463">
        <v>11332183</v>
      </c>
      <c r="J390" s="16">
        <v>8337938</v>
      </c>
      <c r="K390" s="16">
        <v>23500</v>
      </c>
      <c r="L390" s="458">
        <v>2826166</v>
      </c>
      <c r="M390" s="458">
        <v>83379</v>
      </c>
      <c r="N390" s="16">
        <v>61200</v>
      </c>
      <c r="O390" s="13">
        <v>17.45</v>
      </c>
      <c r="P390" s="13">
        <v>13</v>
      </c>
      <c r="Q390" s="17">
        <v>4.4499999999999993</v>
      </c>
      <c r="R390" s="731">
        <f t="shared" si="343"/>
        <v>0</v>
      </c>
      <c r="S390" s="690">
        <v>0</v>
      </c>
      <c r="T390" s="690">
        <v>105465</v>
      </c>
      <c r="U390" s="690">
        <v>0</v>
      </c>
      <c r="V390" s="690">
        <v>0</v>
      </c>
      <c r="W390" s="690">
        <f t="shared" si="344"/>
        <v>105465</v>
      </c>
      <c r="X390" s="690">
        <v>0</v>
      </c>
      <c r="Y390" s="690">
        <v>0</v>
      </c>
      <c r="Z390" s="690">
        <v>0</v>
      </c>
      <c r="AA390" s="690">
        <f t="shared" si="345"/>
        <v>0</v>
      </c>
      <c r="AB390" s="690">
        <f t="shared" si="346"/>
        <v>105465</v>
      </c>
      <c r="AC390" s="714">
        <f t="shared" si="347"/>
        <v>35647</v>
      </c>
      <c r="AD390" s="714">
        <f t="shared" si="348"/>
        <v>1055</v>
      </c>
      <c r="AE390" s="690">
        <v>0</v>
      </c>
      <c r="AF390" s="690">
        <v>0</v>
      </c>
      <c r="AG390" s="690">
        <f t="shared" si="349"/>
        <v>0</v>
      </c>
      <c r="AH390" s="690">
        <f t="shared" si="350"/>
        <v>142167</v>
      </c>
      <c r="AI390" s="716">
        <v>0</v>
      </c>
      <c r="AJ390" s="713">
        <v>-0.08</v>
      </c>
      <c r="AK390" s="713">
        <v>0</v>
      </c>
      <c r="AL390" s="713">
        <v>0.26</v>
      </c>
      <c r="AM390" s="713">
        <v>0</v>
      </c>
      <c r="AN390" s="713">
        <v>0</v>
      </c>
      <c r="AO390" s="713">
        <v>0</v>
      </c>
      <c r="AP390" s="713">
        <v>0</v>
      </c>
      <c r="AQ390" s="713">
        <f t="shared" si="351"/>
        <v>0.26</v>
      </c>
      <c r="AR390" s="713">
        <f t="shared" si="352"/>
        <v>-0.08</v>
      </c>
      <c r="AS390" s="756">
        <f t="shared" si="353"/>
        <v>0.18</v>
      </c>
      <c r="AT390" s="471">
        <f>I390+AH390</f>
        <v>11474350</v>
      </c>
      <c r="AU390" s="461">
        <f>J390+W390</f>
        <v>8443403</v>
      </c>
      <c r="AV390" s="461">
        <f t="shared" ref="AV390:AV392" si="419">K390+AA390</f>
        <v>23500</v>
      </c>
      <c r="AW390" s="461">
        <f t="shared" ref="AW390:AX392" si="420">L390+AC390</f>
        <v>2861813</v>
      </c>
      <c r="AX390" s="461">
        <f t="shared" si="420"/>
        <v>84434</v>
      </c>
      <c r="AY390" s="461">
        <f>N390+AG390</f>
        <v>61200</v>
      </c>
      <c r="AZ390" s="462">
        <f>O390+AS390</f>
        <v>17.63</v>
      </c>
      <c r="BA390" s="462">
        <f t="shared" ref="BA390:BB392" si="421">P390+AQ390</f>
        <v>13.26</v>
      </c>
      <c r="BB390" s="464">
        <f t="shared" si="421"/>
        <v>4.3699999999999992</v>
      </c>
    </row>
    <row r="391" spans="1:54" ht="14.1" customHeight="1" x14ac:dyDescent="0.2">
      <c r="A391" s="67">
        <v>78</v>
      </c>
      <c r="B391" s="64">
        <v>2324</v>
      </c>
      <c r="C391" s="65">
        <v>600074030</v>
      </c>
      <c r="D391" s="64">
        <v>71013083</v>
      </c>
      <c r="E391" s="66" t="s">
        <v>708</v>
      </c>
      <c r="F391" s="67">
        <v>3111</v>
      </c>
      <c r="G391" s="78" t="s">
        <v>307</v>
      </c>
      <c r="H391" s="68" t="s">
        <v>277</v>
      </c>
      <c r="I391" s="463">
        <v>1751289</v>
      </c>
      <c r="J391" s="458">
        <v>1299176</v>
      </c>
      <c r="K391" s="458">
        <v>0</v>
      </c>
      <c r="L391" s="458">
        <v>439121</v>
      </c>
      <c r="M391" s="458">
        <v>12992</v>
      </c>
      <c r="N391" s="458">
        <v>0</v>
      </c>
      <c r="O391" s="459">
        <v>3.75</v>
      </c>
      <c r="P391" s="460">
        <v>3.75</v>
      </c>
      <c r="Q391" s="624">
        <v>0</v>
      </c>
      <c r="R391" s="731">
        <f t="shared" si="343"/>
        <v>0</v>
      </c>
      <c r="S391" s="690">
        <v>0</v>
      </c>
      <c r="T391" s="690">
        <v>0</v>
      </c>
      <c r="U391" s="690">
        <v>0</v>
      </c>
      <c r="V391" s="690">
        <v>0</v>
      </c>
      <c r="W391" s="690">
        <f t="shared" si="344"/>
        <v>0</v>
      </c>
      <c r="X391" s="690">
        <v>0</v>
      </c>
      <c r="Y391" s="690">
        <v>0</v>
      </c>
      <c r="Z391" s="690">
        <v>0</v>
      </c>
      <c r="AA391" s="690">
        <f t="shared" si="345"/>
        <v>0</v>
      </c>
      <c r="AB391" s="690">
        <f t="shared" si="346"/>
        <v>0</v>
      </c>
      <c r="AC391" s="714">
        <f t="shared" si="347"/>
        <v>0</v>
      </c>
      <c r="AD391" s="714">
        <f t="shared" si="348"/>
        <v>0</v>
      </c>
      <c r="AE391" s="690">
        <v>4500</v>
      </c>
      <c r="AF391" s="690">
        <v>0</v>
      </c>
      <c r="AG391" s="690">
        <f t="shared" si="349"/>
        <v>4500</v>
      </c>
      <c r="AH391" s="690">
        <f t="shared" si="350"/>
        <v>4500</v>
      </c>
      <c r="AI391" s="716">
        <v>0</v>
      </c>
      <c r="AJ391" s="713">
        <v>0</v>
      </c>
      <c r="AK391" s="713">
        <v>0</v>
      </c>
      <c r="AL391" s="713">
        <v>0</v>
      </c>
      <c r="AM391" s="713">
        <v>0</v>
      </c>
      <c r="AN391" s="713">
        <v>0</v>
      </c>
      <c r="AO391" s="713">
        <v>0</v>
      </c>
      <c r="AP391" s="713">
        <v>0</v>
      </c>
      <c r="AQ391" s="713">
        <f t="shared" si="351"/>
        <v>0</v>
      </c>
      <c r="AR391" s="713">
        <f t="shared" si="352"/>
        <v>0</v>
      </c>
      <c r="AS391" s="756">
        <f t="shared" si="353"/>
        <v>0</v>
      </c>
      <c r="AT391" s="471">
        <f>I391+AH391</f>
        <v>1755789</v>
      </c>
      <c r="AU391" s="461">
        <f>J391+W391</f>
        <v>1299176</v>
      </c>
      <c r="AV391" s="461">
        <f t="shared" si="419"/>
        <v>0</v>
      </c>
      <c r="AW391" s="461">
        <f t="shared" si="420"/>
        <v>439121</v>
      </c>
      <c r="AX391" s="461">
        <f t="shared" si="420"/>
        <v>12992</v>
      </c>
      <c r="AY391" s="461">
        <f>N391+AG391</f>
        <v>4500</v>
      </c>
      <c r="AZ391" s="462">
        <f>O391+AS391</f>
        <v>3.75</v>
      </c>
      <c r="BA391" s="462">
        <f t="shared" si="421"/>
        <v>3.75</v>
      </c>
      <c r="BB391" s="464">
        <f t="shared" si="421"/>
        <v>0</v>
      </c>
    </row>
    <row r="392" spans="1:54" ht="14.1" customHeight="1" x14ac:dyDescent="0.2">
      <c r="A392" s="67">
        <v>78</v>
      </c>
      <c r="B392" s="64">
        <v>2324</v>
      </c>
      <c r="C392" s="65">
        <v>600074030</v>
      </c>
      <c r="D392" s="64">
        <v>71013083</v>
      </c>
      <c r="E392" s="66" t="s">
        <v>708</v>
      </c>
      <c r="F392" s="67">
        <v>3141</v>
      </c>
      <c r="G392" s="66" t="s">
        <v>310</v>
      </c>
      <c r="H392" s="68" t="s">
        <v>277</v>
      </c>
      <c r="I392" s="463">
        <v>1116660</v>
      </c>
      <c r="J392" s="458">
        <v>823762</v>
      </c>
      <c r="K392" s="458">
        <v>0</v>
      </c>
      <c r="L392" s="458">
        <v>278432</v>
      </c>
      <c r="M392" s="458">
        <v>8238</v>
      </c>
      <c r="N392" s="458">
        <v>6228</v>
      </c>
      <c r="O392" s="459">
        <v>2.65</v>
      </c>
      <c r="P392" s="460">
        <v>0</v>
      </c>
      <c r="Q392" s="624">
        <v>2.65</v>
      </c>
      <c r="R392" s="731">
        <f t="shared" si="343"/>
        <v>0</v>
      </c>
      <c r="S392" s="690">
        <v>0</v>
      </c>
      <c r="T392" s="690">
        <v>0</v>
      </c>
      <c r="U392" s="690">
        <v>0</v>
      </c>
      <c r="V392" s="690">
        <v>0</v>
      </c>
      <c r="W392" s="690">
        <f t="shared" si="344"/>
        <v>0</v>
      </c>
      <c r="X392" s="690">
        <v>0</v>
      </c>
      <c r="Y392" s="690">
        <v>0</v>
      </c>
      <c r="Z392" s="690">
        <v>0</v>
      </c>
      <c r="AA392" s="690">
        <f t="shared" si="345"/>
        <v>0</v>
      </c>
      <c r="AB392" s="690">
        <f t="shared" si="346"/>
        <v>0</v>
      </c>
      <c r="AC392" s="714">
        <f t="shared" si="347"/>
        <v>0</v>
      </c>
      <c r="AD392" s="714">
        <f t="shared" si="348"/>
        <v>0</v>
      </c>
      <c r="AE392" s="690">
        <v>0</v>
      </c>
      <c r="AF392" s="690">
        <v>0</v>
      </c>
      <c r="AG392" s="690">
        <f t="shared" si="349"/>
        <v>0</v>
      </c>
      <c r="AH392" s="690">
        <f t="shared" si="350"/>
        <v>0</v>
      </c>
      <c r="AI392" s="716">
        <v>0</v>
      </c>
      <c r="AJ392" s="713">
        <v>0</v>
      </c>
      <c r="AK392" s="713">
        <v>0</v>
      </c>
      <c r="AL392" s="713">
        <v>0</v>
      </c>
      <c r="AM392" s="713">
        <v>0</v>
      </c>
      <c r="AN392" s="713">
        <v>0</v>
      </c>
      <c r="AO392" s="713">
        <v>0</v>
      </c>
      <c r="AP392" s="713">
        <v>0</v>
      </c>
      <c r="AQ392" s="713">
        <f t="shared" si="351"/>
        <v>0</v>
      </c>
      <c r="AR392" s="713">
        <f t="shared" si="352"/>
        <v>0</v>
      </c>
      <c r="AS392" s="756">
        <f t="shared" si="353"/>
        <v>0</v>
      </c>
      <c r="AT392" s="471">
        <f>I392+AH392</f>
        <v>1116660</v>
      </c>
      <c r="AU392" s="461">
        <f>J392+W392</f>
        <v>823762</v>
      </c>
      <c r="AV392" s="461">
        <f t="shared" si="419"/>
        <v>0</v>
      </c>
      <c r="AW392" s="461">
        <f t="shared" si="420"/>
        <v>278432</v>
      </c>
      <c r="AX392" s="461">
        <f t="shared" si="420"/>
        <v>8238</v>
      </c>
      <c r="AY392" s="461">
        <f>N392+AG392</f>
        <v>6228</v>
      </c>
      <c r="AZ392" s="462">
        <f>O392+AS392</f>
        <v>2.65</v>
      </c>
      <c r="BA392" s="462">
        <f t="shared" si="421"/>
        <v>0</v>
      </c>
      <c r="BB392" s="464">
        <f t="shared" si="421"/>
        <v>2.65</v>
      </c>
    </row>
    <row r="393" spans="1:54" ht="14.1" customHeight="1" x14ac:dyDescent="0.2">
      <c r="A393" s="73">
        <v>78</v>
      </c>
      <c r="B393" s="70">
        <v>2324</v>
      </c>
      <c r="C393" s="71">
        <v>600074030</v>
      </c>
      <c r="D393" s="70">
        <v>71013083</v>
      </c>
      <c r="E393" s="72" t="s">
        <v>709</v>
      </c>
      <c r="F393" s="73"/>
      <c r="G393" s="72"/>
      <c r="H393" s="74"/>
      <c r="I393" s="647">
        <v>14200132</v>
      </c>
      <c r="J393" s="75">
        <v>10460876</v>
      </c>
      <c r="K393" s="75">
        <v>23500</v>
      </c>
      <c r="L393" s="75">
        <v>3543719</v>
      </c>
      <c r="M393" s="75">
        <v>104609</v>
      </c>
      <c r="N393" s="75">
        <v>67428</v>
      </c>
      <c r="O393" s="76">
        <v>23.849999999999998</v>
      </c>
      <c r="P393" s="76">
        <v>16.75</v>
      </c>
      <c r="Q393" s="77">
        <v>7.1</v>
      </c>
      <c r="R393" s="664">
        <f t="shared" ref="R393:BB393" si="422">SUM(R390:R392)</f>
        <v>0</v>
      </c>
      <c r="S393" s="664">
        <f t="shared" si="422"/>
        <v>0</v>
      </c>
      <c r="T393" s="664">
        <f t="shared" si="422"/>
        <v>105465</v>
      </c>
      <c r="U393" s="664">
        <f t="shared" si="422"/>
        <v>0</v>
      </c>
      <c r="V393" s="664">
        <f t="shared" si="422"/>
        <v>0</v>
      </c>
      <c r="W393" s="664">
        <f t="shared" si="422"/>
        <v>105465</v>
      </c>
      <c r="X393" s="664">
        <f t="shared" si="422"/>
        <v>0</v>
      </c>
      <c r="Y393" s="664">
        <f t="shared" si="422"/>
        <v>0</v>
      </c>
      <c r="Z393" s="664">
        <f t="shared" si="422"/>
        <v>0</v>
      </c>
      <c r="AA393" s="664">
        <f t="shared" si="422"/>
        <v>0</v>
      </c>
      <c r="AB393" s="664">
        <f t="shared" si="422"/>
        <v>105465</v>
      </c>
      <c r="AC393" s="664">
        <f t="shared" si="422"/>
        <v>35647</v>
      </c>
      <c r="AD393" s="664">
        <f t="shared" si="422"/>
        <v>1055</v>
      </c>
      <c r="AE393" s="664">
        <f t="shared" si="422"/>
        <v>4500</v>
      </c>
      <c r="AF393" s="664">
        <f t="shared" si="422"/>
        <v>0</v>
      </c>
      <c r="AG393" s="664">
        <f t="shared" si="422"/>
        <v>4500</v>
      </c>
      <c r="AH393" s="664">
        <f t="shared" si="422"/>
        <v>146667</v>
      </c>
      <c r="AI393" s="732">
        <f t="shared" si="422"/>
        <v>0</v>
      </c>
      <c r="AJ393" s="732">
        <f t="shared" si="422"/>
        <v>-0.08</v>
      </c>
      <c r="AK393" s="732">
        <f t="shared" si="422"/>
        <v>0</v>
      </c>
      <c r="AL393" s="732">
        <f t="shared" si="422"/>
        <v>0.26</v>
      </c>
      <c r="AM393" s="732">
        <f t="shared" si="422"/>
        <v>0</v>
      </c>
      <c r="AN393" s="732">
        <f t="shared" si="422"/>
        <v>0</v>
      </c>
      <c r="AO393" s="732">
        <f t="shared" si="422"/>
        <v>0</v>
      </c>
      <c r="AP393" s="732">
        <f t="shared" si="422"/>
        <v>0</v>
      </c>
      <c r="AQ393" s="732">
        <f t="shared" si="422"/>
        <v>0.26</v>
      </c>
      <c r="AR393" s="732">
        <f t="shared" si="422"/>
        <v>-0.08</v>
      </c>
      <c r="AS393" s="759">
        <f t="shared" si="422"/>
        <v>0.18</v>
      </c>
      <c r="AT393" s="647">
        <f t="shared" si="422"/>
        <v>14346799</v>
      </c>
      <c r="AU393" s="75">
        <f t="shared" si="422"/>
        <v>10566341</v>
      </c>
      <c r="AV393" s="75">
        <f t="shared" si="422"/>
        <v>23500</v>
      </c>
      <c r="AW393" s="75">
        <f t="shared" si="422"/>
        <v>3579366</v>
      </c>
      <c r="AX393" s="75">
        <f t="shared" si="422"/>
        <v>105664</v>
      </c>
      <c r="AY393" s="75">
        <f t="shared" si="422"/>
        <v>71928</v>
      </c>
      <c r="AZ393" s="76">
        <f t="shared" si="422"/>
        <v>24.029999999999998</v>
      </c>
      <c r="BA393" s="76">
        <f t="shared" si="422"/>
        <v>17.009999999999998</v>
      </c>
      <c r="BB393" s="77">
        <f t="shared" si="422"/>
        <v>7.02</v>
      </c>
    </row>
    <row r="394" spans="1:54" ht="14.1" customHeight="1" x14ac:dyDescent="0.2">
      <c r="A394" s="67">
        <v>79</v>
      </c>
      <c r="B394" s="64">
        <v>2325</v>
      </c>
      <c r="C394" s="65">
        <v>600074561</v>
      </c>
      <c r="D394" s="64">
        <v>46750321</v>
      </c>
      <c r="E394" s="66" t="s">
        <v>710</v>
      </c>
      <c r="F394" s="67">
        <v>3113</v>
      </c>
      <c r="G394" s="66" t="s">
        <v>309</v>
      </c>
      <c r="H394" s="68" t="s">
        <v>276</v>
      </c>
      <c r="I394" s="463">
        <v>29994977</v>
      </c>
      <c r="J394" s="16">
        <v>21840160</v>
      </c>
      <c r="K394" s="16">
        <v>17400</v>
      </c>
      <c r="L394" s="458">
        <v>7387856</v>
      </c>
      <c r="M394" s="458">
        <v>218401</v>
      </c>
      <c r="N394" s="16">
        <v>531160</v>
      </c>
      <c r="O394" s="13">
        <v>36.716200000000001</v>
      </c>
      <c r="P394" s="13">
        <v>29.666199999999996</v>
      </c>
      <c r="Q394" s="17">
        <v>7.05</v>
      </c>
      <c r="R394" s="731">
        <f t="shared" si="343"/>
        <v>0</v>
      </c>
      <c r="S394" s="690">
        <v>0</v>
      </c>
      <c r="T394" s="690">
        <v>-208820</v>
      </c>
      <c r="U394" s="690">
        <v>0</v>
      </c>
      <c r="V394" s="690">
        <v>0</v>
      </c>
      <c r="W394" s="690">
        <f t="shared" si="344"/>
        <v>-208820</v>
      </c>
      <c r="X394" s="690">
        <v>0</v>
      </c>
      <c r="Y394" s="690">
        <v>0</v>
      </c>
      <c r="Z394" s="690">
        <v>0</v>
      </c>
      <c r="AA394" s="690">
        <f t="shared" si="345"/>
        <v>0</v>
      </c>
      <c r="AB394" s="690">
        <f t="shared" si="346"/>
        <v>-208820</v>
      </c>
      <c r="AC394" s="714">
        <f t="shared" si="347"/>
        <v>-70581</v>
      </c>
      <c r="AD394" s="714">
        <f t="shared" si="348"/>
        <v>-2088</v>
      </c>
      <c r="AE394" s="690">
        <v>0</v>
      </c>
      <c r="AF394" s="690">
        <v>0</v>
      </c>
      <c r="AG394" s="690">
        <f t="shared" si="349"/>
        <v>0</v>
      </c>
      <c r="AH394" s="690">
        <f t="shared" si="350"/>
        <v>-281489</v>
      </c>
      <c r="AI394" s="716">
        <v>0</v>
      </c>
      <c r="AJ394" s="713">
        <v>0</v>
      </c>
      <c r="AK394" s="713">
        <v>0</v>
      </c>
      <c r="AL394" s="713">
        <v>-0.45</v>
      </c>
      <c r="AM394" s="713">
        <v>0</v>
      </c>
      <c r="AN394" s="713">
        <v>0</v>
      </c>
      <c r="AO394" s="713">
        <v>0</v>
      </c>
      <c r="AP394" s="713">
        <v>0</v>
      </c>
      <c r="AQ394" s="713">
        <f t="shared" si="351"/>
        <v>-0.45</v>
      </c>
      <c r="AR394" s="713">
        <f t="shared" si="352"/>
        <v>0</v>
      </c>
      <c r="AS394" s="756">
        <f t="shared" si="353"/>
        <v>-0.45</v>
      </c>
      <c r="AT394" s="471">
        <f t="shared" ref="AT394:AT399" si="423">I394+AH394</f>
        <v>29713488</v>
      </c>
      <c r="AU394" s="461">
        <f t="shared" ref="AU394:AU399" si="424">J394+W394</f>
        <v>21631340</v>
      </c>
      <c r="AV394" s="461">
        <f t="shared" ref="AV394:AV399" si="425">K394+AA394</f>
        <v>17400</v>
      </c>
      <c r="AW394" s="461">
        <f t="shared" ref="AW394:AX399" si="426">L394+AC394</f>
        <v>7317275</v>
      </c>
      <c r="AX394" s="461">
        <f t="shared" si="426"/>
        <v>216313</v>
      </c>
      <c r="AY394" s="461">
        <f t="shared" ref="AY394:AY399" si="427">N394+AG394</f>
        <v>531160</v>
      </c>
      <c r="AZ394" s="462">
        <f t="shared" ref="AZ394:AZ399" si="428">O394+AS394</f>
        <v>36.266199999999998</v>
      </c>
      <c r="BA394" s="462">
        <f t="shared" ref="BA394:BB399" si="429">P394+AQ394</f>
        <v>29.216199999999997</v>
      </c>
      <c r="BB394" s="464">
        <f t="shared" si="429"/>
        <v>7.05</v>
      </c>
    </row>
    <row r="395" spans="1:54" ht="14.1" customHeight="1" x14ac:dyDescent="0.2">
      <c r="A395" s="67">
        <v>79</v>
      </c>
      <c r="B395" s="64">
        <v>2325</v>
      </c>
      <c r="C395" s="65">
        <v>600074561</v>
      </c>
      <c r="D395" s="64">
        <v>46750321</v>
      </c>
      <c r="E395" s="66" t="s">
        <v>710</v>
      </c>
      <c r="F395" s="67">
        <v>3113</v>
      </c>
      <c r="G395" s="78" t="s">
        <v>307</v>
      </c>
      <c r="H395" s="68" t="s">
        <v>277</v>
      </c>
      <c r="I395" s="463">
        <v>4201636</v>
      </c>
      <c r="J395" s="458">
        <v>3109523</v>
      </c>
      <c r="K395" s="458">
        <v>0</v>
      </c>
      <c r="L395" s="458">
        <v>1051018</v>
      </c>
      <c r="M395" s="458">
        <v>31095</v>
      </c>
      <c r="N395" s="458">
        <v>10000</v>
      </c>
      <c r="O395" s="459">
        <v>8.9</v>
      </c>
      <c r="P395" s="460">
        <v>8.9</v>
      </c>
      <c r="Q395" s="624">
        <v>0</v>
      </c>
      <c r="R395" s="731">
        <f t="shared" si="343"/>
        <v>0</v>
      </c>
      <c r="S395" s="690">
        <v>217518</v>
      </c>
      <c r="T395" s="690">
        <v>0</v>
      </c>
      <c r="U395" s="690">
        <v>0</v>
      </c>
      <c r="V395" s="690">
        <v>0</v>
      </c>
      <c r="W395" s="690">
        <f t="shared" si="344"/>
        <v>217518</v>
      </c>
      <c r="X395" s="690">
        <v>0</v>
      </c>
      <c r="Y395" s="690">
        <v>0</v>
      </c>
      <c r="Z395" s="690">
        <v>0</v>
      </c>
      <c r="AA395" s="690">
        <f t="shared" si="345"/>
        <v>0</v>
      </c>
      <c r="AB395" s="690">
        <f t="shared" si="346"/>
        <v>217518</v>
      </c>
      <c r="AC395" s="714">
        <f t="shared" si="347"/>
        <v>73521</v>
      </c>
      <c r="AD395" s="714">
        <f t="shared" si="348"/>
        <v>2175</v>
      </c>
      <c r="AE395" s="690">
        <v>11750</v>
      </c>
      <c r="AF395" s="690">
        <v>0</v>
      </c>
      <c r="AG395" s="690">
        <f t="shared" si="349"/>
        <v>11750</v>
      </c>
      <c r="AH395" s="690">
        <f t="shared" si="350"/>
        <v>304964</v>
      </c>
      <c r="AI395" s="716">
        <v>0</v>
      </c>
      <c r="AJ395" s="713">
        <v>0</v>
      </c>
      <c r="AK395" s="713">
        <v>0.62</v>
      </c>
      <c r="AL395" s="713">
        <v>0</v>
      </c>
      <c r="AM395" s="713">
        <v>0</v>
      </c>
      <c r="AN395" s="713">
        <v>0</v>
      </c>
      <c r="AO395" s="713">
        <v>0</v>
      </c>
      <c r="AP395" s="713">
        <v>0</v>
      </c>
      <c r="AQ395" s="713">
        <f t="shared" si="351"/>
        <v>0.62</v>
      </c>
      <c r="AR395" s="713">
        <f t="shared" si="352"/>
        <v>0</v>
      </c>
      <c r="AS395" s="756">
        <f t="shared" si="353"/>
        <v>0.62</v>
      </c>
      <c r="AT395" s="471">
        <f t="shared" si="423"/>
        <v>4506600</v>
      </c>
      <c r="AU395" s="461">
        <f t="shared" si="424"/>
        <v>3327041</v>
      </c>
      <c r="AV395" s="461">
        <f t="shared" si="425"/>
        <v>0</v>
      </c>
      <c r="AW395" s="461">
        <f t="shared" si="426"/>
        <v>1124539</v>
      </c>
      <c r="AX395" s="461">
        <f t="shared" si="426"/>
        <v>33270</v>
      </c>
      <c r="AY395" s="461">
        <f t="shared" si="427"/>
        <v>21750</v>
      </c>
      <c r="AZ395" s="462">
        <f t="shared" si="428"/>
        <v>9.52</v>
      </c>
      <c r="BA395" s="462">
        <f t="shared" si="429"/>
        <v>9.52</v>
      </c>
      <c r="BB395" s="464">
        <f t="shared" si="429"/>
        <v>0</v>
      </c>
    </row>
    <row r="396" spans="1:54" ht="14.1" customHeight="1" x14ac:dyDescent="0.2">
      <c r="A396" s="67">
        <v>79</v>
      </c>
      <c r="B396" s="64">
        <v>2325</v>
      </c>
      <c r="C396" s="65">
        <v>600074561</v>
      </c>
      <c r="D396" s="64">
        <v>46750321</v>
      </c>
      <c r="E396" s="66" t="s">
        <v>710</v>
      </c>
      <c r="F396" s="67">
        <v>3141</v>
      </c>
      <c r="G396" s="66" t="s">
        <v>310</v>
      </c>
      <c r="H396" s="68" t="s">
        <v>277</v>
      </c>
      <c r="I396" s="463">
        <v>2629635</v>
      </c>
      <c r="J396" s="668">
        <v>1936427</v>
      </c>
      <c r="K396" s="668">
        <v>0</v>
      </c>
      <c r="L396" s="458">
        <v>654512</v>
      </c>
      <c r="M396" s="458">
        <v>19364</v>
      </c>
      <c r="N396" s="668">
        <v>19332</v>
      </c>
      <c r="O396" s="459">
        <v>6.22</v>
      </c>
      <c r="P396" s="460">
        <v>0</v>
      </c>
      <c r="Q396" s="624">
        <v>6.22</v>
      </c>
      <c r="R396" s="731">
        <f t="shared" si="343"/>
        <v>0</v>
      </c>
      <c r="S396" s="690">
        <v>0</v>
      </c>
      <c r="T396" s="690">
        <v>0</v>
      </c>
      <c r="U396" s="690">
        <v>0</v>
      </c>
      <c r="V396" s="690">
        <v>0</v>
      </c>
      <c r="W396" s="690">
        <f t="shared" si="344"/>
        <v>0</v>
      </c>
      <c r="X396" s="690">
        <v>0</v>
      </c>
      <c r="Y396" s="690">
        <v>0</v>
      </c>
      <c r="Z396" s="690">
        <v>0</v>
      </c>
      <c r="AA396" s="690">
        <f t="shared" si="345"/>
        <v>0</v>
      </c>
      <c r="AB396" s="690">
        <f t="shared" si="346"/>
        <v>0</v>
      </c>
      <c r="AC396" s="714">
        <f t="shared" si="347"/>
        <v>0</v>
      </c>
      <c r="AD396" s="714">
        <f t="shared" si="348"/>
        <v>0</v>
      </c>
      <c r="AE396" s="690">
        <v>0</v>
      </c>
      <c r="AF396" s="690">
        <v>0</v>
      </c>
      <c r="AG396" s="690">
        <f t="shared" si="349"/>
        <v>0</v>
      </c>
      <c r="AH396" s="690">
        <f t="shared" si="350"/>
        <v>0</v>
      </c>
      <c r="AI396" s="716">
        <v>0</v>
      </c>
      <c r="AJ396" s="713">
        <v>0</v>
      </c>
      <c r="AK396" s="713">
        <v>0</v>
      </c>
      <c r="AL396" s="713">
        <v>0</v>
      </c>
      <c r="AM396" s="713">
        <v>0</v>
      </c>
      <c r="AN396" s="713">
        <v>0</v>
      </c>
      <c r="AO396" s="713">
        <v>0</v>
      </c>
      <c r="AP396" s="713">
        <v>0</v>
      </c>
      <c r="AQ396" s="713">
        <f t="shared" si="351"/>
        <v>0</v>
      </c>
      <c r="AR396" s="713">
        <f t="shared" si="352"/>
        <v>0</v>
      </c>
      <c r="AS396" s="756">
        <f t="shared" si="353"/>
        <v>0</v>
      </c>
      <c r="AT396" s="471">
        <f t="shared" si="423"/>
        <v>2629635</v>
      </c>
      <c r="AU396" s="461">
        <f t="shared" si="424"/>
        <v>1936427</v>
      </c>
      <c r="AV396" s="461">
        <f t="shared" si="425"/>
        <v>0</v>
      </c>
      <c r="AW396" s="461">
        <f t="shared" si="426"/>
        <v>654512</v>
      </c>
      <c r="AX396" s="461">
        <f t="shared" si="426"/>
        <v>19364</v>
      </c>
      <c r="AY396" s="461">
        <f t="shared" si="427"/>
        <v>19332</v>
      </c>
      <c r="AZ396" s="462">
        <f t="shared" si="428"/>
        <v>6.22</v>
      </c>
      <c r="BA396" s="462">
        <f t="shared" si="429"/>
        <v>0</v>
      </c>
      <c r="BB396" s="464">
        <f t="shared" si="429"/>
        <v>6.22</v>
      </c>
    </row>
    <row r="397" spans="1:54" ht="14.1" customHeight="1" x14ac:dyDescent="0.2">
      <c r="A397" s="67">
        <v>79</v>
      </c>
      <c r="B397" s="64">
        <v>2325</v>
      </c>
      <c r="C397" s="65">
        <v>600074561</v>
      </c>
      <c r="D397" s="64">
        <v>46750321</v>
      </c>
      <c r="E397" s="66" t="s">
        <v>710</v>
      </c>
      <c r="F397" s="67">
        <v>3143</v>
      </c>
      <c r="G397" s="78" t="s">
        <v>614</v>
      </c>
      <c r="H397" s="68" t="s">
        <v>276</v>
      </c>
      <c r="I397" s="463">
        <v>2157713</v>
      </c>
      <c r="J397" s="16">
        <v>1580826</v>
      </c>
      <c r="K397" s="16">
        <v>20000</v>
      </c>
      <c r="L397" s="458">
        <v>541079</v>
      </c>
      <c r="M397" s="458">
        <v>15808</v>
      </c>
      <c r="N397" s="16">
        <v>0</v>
      </c>
      <c r="O397" s="459">
        <v>3.5</v>
      </c>
      <c r="P397" s="13">
        <v>3.5</v>
      </c>
      <c r="Q397" s="17">
        <v>0</v>
      </c>
      <c r="R397" s="731">
        <f t="shared" si="343"/>
        <v>4000</v>
      </c>
      <c r="S397" s="690">
        <v>0</v>
      </c>
      <c r="T397" s="690">
        <v>0</v>
      </c>
      <c r="U397" s="690">
        <v>0</v>
      </c>
      <c r="V397" s="690">
        <v>0</v>
      </c>
      <c r="W397" s="690">
        <f t="shared" si="344"/>
        <v>4000</v>
      </c>
      <c r="X397" s="690">
        <v>-4000</v>
      </c>
      <c r="Y397" s="690">
        <v>0</v>
      </c>
      <c r="Z397" s="690">
        <v>0</v>
      </c>
      <c r="AA397" s="690">
        <f t="shared" si="345"/>
        <v>-4000</v>
      </c>
      <c r="AB397" s="690">
        <f t="shared" si="346"/>
        <v>0</v>
      </c>
      <c r="AC397" s="714">
        <f t="shared" si="347"/>
        <v>0</v>
      </c>
      <c r="AD397" s="714">
        <f t="shared" si="348"/>
        <v>40</v>
      </c>
      <c r="AE397" s="690">
        <v>0</v>
      </c>
      <c r="AF397" s="690">
        <v>0</v>
      </c>
      <c r="AG397" s="690">
        <f t="shared" si="349"/>
        <v>0</v>
      </c>
      <c r="AH397" s="690">
        <f t="shared" si="350"/>
        <v>40</v>
      </c>
      <c r="AI397" s="716">
        <v>0</v>
      </c>
      <c r="AJ397" s="713">
        <v>0</v>
      </c>
      <c r="AK397" s="713">
        <v>0</v>
      </c>
      <c r="AL397" s="713">
        <v>0</v>
      </c>
      <c r="AM397" s="713">
        <v>0</v>
      </c>
      <c r="AN397" s="713">
        <v>0</v>
      </c>
      <c r="AO397" s="713">
        <v>0</v>
      </c>
      <c r="AP397" s="713">
        <v>0</v>
      </c>
      <c r="AQ397" s="713">
        <f t="shared" si="351"/>
        <v>0</v>
      </c>
      <c r="AR397" s="713">
        <f t="shared" si="352"/>
        <v>0</v>
      </c>
      <c r="AS397" s="756">
        <f t="shared" si="353"/>
        <v>0</v>
      </c>
      <c r="AT397" s="471">
        <f t="shared" si="423"/>
        <v>2157753</v>
      </c>
      <c r="AU397" s="461">
        <f t="shared" si="424"/>
        <v>1584826</v>
      </c>
      <c r="AV397" s="461">
        <f t="shared" si="425"/>
        <v>16000</v>
      </c>
      <c r="AW397" s="461">
        <f t="shared" si="426"/>
        <v>541079</v>
      </c>
      <c r="AX397" s="461">
        <f t="shared" si="426"/>
        <v>15848</v>
      </c>
      <c r="AY397" s="461">
        <f t="shared" si="427"/>
        <v>0</v>
      </c>
      <c r="AZ397" s="462">
        <f t="shared" si="428"/>
        <v>3.5</v>
      </c>
      <c r="BA397" s="462">
        <f t="shared" si="429"/>
        <v>3.5</v>
      </c>
      <c r="BB397" s="464">
        <f t="shared" si="429"/>
        <v>0</v>
      </c>
    </row>
    <row r="398" spans="1:54" ht="14.1" customHeight="1" x14ac:dyDescent="0.2">
      <c r="A398" s="67">
        <v>79</v>
      </c>
      <c r="B398" s="64">
        <v>2325</v>
      </c>
      <c r="C398" s="65">
        <v>600074561</v>
      </c>
      <c r="D398" s="64">
        <v>46750321</v>
      </c>
      <c r="E398" s="66" t="s">
        <v>710</v>
      </c>
      <c r="F398" s="67">
        <v>3143</v>
      </c>
      <c r="G398" s="78" t="s">
        <v>615</v>
      </c>
      <c r="H398" s="68" t="s">
        <v>277</v>
      </c>
      <c r="I398" s="463">
        <v>87960</v>
      </c>
      <c r="J398" s="646">
        <v>62849</v>
      </c>
      <c r="K398" s="646">
        <v>0</v>
      </c>
      <c r="L398" s="458">
        <v>21243</v>
      </c>
      <c r="M398" s="458">
        <v>628</v>
      </c>
      <c r="N398" s="646">
        <v>3240</v>
      </c>
      <c r="O398" s="459">
        <v>0.25</v>
      </c>
      <c r="P398" s="460">
        <v>0</v>
      </c>
      <c r="Q398" s="662">
        <v>0.25</v>
      </c>
      <c r="R398" s="731">
        <f t="shared" ref="R398:R461" si="430">X398*-1</f>
        <v>0</v>
      </c>
      <c r="S398" s="690">
        <v>0</v>
      </c>
      <c r="T398" s="690">
        <v>0</v>
      </c>
      <c r="U398" s="690">
        <v>0</v>
      </c>
      <c r="V398" s="690">
        <v>0</v>
      </c>
      <c r="W398" s="690">
        <f t="shared" ref="W398:W461" si="431">SUM(R398:V398)</f>
        <v>0</v>
      </c>
      <c r="X398" s="690">
        <v>0</v>
      </c>
      <c r="Y398" s="690">
        <v>0</v>
      </c>
      <c r="Z398" s="690">
        <v>0</v>
      </c>
      <c r="AA398" s="690">
        <f t="shared" ref="AA398:AA461" si="432">SUM(X398:Z398)</f>
        <v>0</v>
      </c>
      <c r="AB398" s="690">
        <f t="shared" ref="AB398:AB461" si="433">W398+AA398</f>
        <v>0</v>
      </c>
      <c r="AC398" s="714">
        <f t="shared" ref="AC398:AC461" si="434">ROUND((W398+X398+Y398)*33.8%,0)</f>
        <v>0</v>
      </c>
      <c r="AD398" s="714">
        <f t="shared" ref="AD398:AD461" si="435">ROUND(W398*1%,0)</f>
        <v>0</v>
      </c>
      <c r="AE398" s="690">
        <v>0</v>
      </c>
      <c r="AF398" s="690">
        <v>0</v>
      </c>
      <c r="AG398" s="690">
        <f t="shared" ref="AG398:AG461" si="436">SUM(AE398:AF398)</f>
        <v>0</v>
      </c>
      <c r="AH398" s="690">
        <f t="shared" ref="AH398:AH461" si="437">AB398+AC398+AD398+AG398</f>
        <v>0</v>
      </c>
      <c r="AI398" s="716">
        <v>0</v>
      </c>
      <c r="AJ398" s="713">
        <v>0</v>
      </c>
      <c r="AK398" s="713">
        <v>0</v>
      </c>
      <c r="AL398" s="713">
        <v>0</v>
      </c>
      <c r="AM398" s="713">
        <v>0</v>
      </c>
      <c r="AN398" s="713">
        <v>0</v>
      </c>
      <c r="AO398" s="713">
        <v>0</v>
      </c>
      <c r="AP398" s="713">
        <v>0</v>
      </c>
      <c r="AQ398" s="713">
        <f t="shared" ref="AQ398:AQ461" si="438">AI398+AK398+AL398+AN398+AO398</f>
        <v>0</v>
      </c>
      <c r="AR398" s="713">
        <f t="shared" ref="AR398:AR461" si="439">AJ398+AM398+AP398</f>
        <v>0</v>
      </c>
      <c r="AS398" s="756">
        <f t="shared" ref="AS398:AS461" si="440">SUM(AQ398:AR398)</f>
        <v>0</v>
      </c>
      <c r="AT398" s="471">
        <f t="shared" si="423"/>
        <v>87960</v>
      </c>
      <c r="AU398" s="461">
        <f t="shared" si="424"/>
        <v>62849</v>
      </c>
      <c r="AV398" s="461">
        <f t="shared" si="425"/>
        <v>0</v>
      </c>
      <c r="AW398" s="461">
        <f t="shared" si="426"/>
        <v>21243</v>
      </c>
      <c r="AX398" s="461">
        <f t="shared" si="426"/>
        <v>628</v>
      </c>
      <c r="AY398" s="461">
        <f t="shared" si="427"/>
        <v>3240</v>
      </c>
      <c r="AZ398" s="462">
        <f t="shared" si="428"/>
        <v>0.25</v>
      </c>
      <c r="BA398" s="462">
        <f t="shared" si="429"/>
        <v>0</v>
      </c>
      <c r="BB398" s="464">
        <f t="shared" si="429"/>
        <v>0.25</v>
      </c>
    </row>
    <row r="399" spans="1:54" ht="14.1" customHeight="1" x14ac:dyDescent="0.2">
      <c r="A399" s="67">
        <v>79</v>
      </c>
      <c r="B399" s="64">
        <v>2325</v>
      </c>
      <c r="C399" s="65">
        <v>600074561</v>
      </c>
      <c r="D399" s="64">
        <v>46750321</v>
      </c>
      <c r="E399" s="66" t="s">
        <v>710</v>
      </c>
      <c r="F399" s="67">
        <v>3231</v>
      </c>
      <c r="G399" s="66" t="s">
        <v>311</v>
      </c>
      <c r="H399" s="68" t="s">
        <v>276</v>
      </c>
      <c r="I399" s="463">
        <v>3539320</v>
      </c>
      <c r="J399" s="16">
        <v>2617559</v>
      </c>
      <c r="K399" s="16">
        <v>0</v>
      </c>
      <c r="L399" s="458">
        <v>884735</v>
      </c>
      <c r="M399" s="458">
        <v>26176</v>
      </c>
      <c r="N399" s="16">
        <v>10850</v>
      </c>
      <c r="O399" s="13">
        <v>4.5729000000000006</v>
      </c>
      <c r="P399" s="13">
        <v>4.1519000000000004</v>
      </c>
      <c r="Q399" s="17">
        <v>0.42099999999999999</v>
      </c>
      <c r="R399" s="731">
        <f t="shared" si="430"/>
        <v>0</v>
      </c>
      <c r="S399" s="690">
        <v>0</v>
      </c>
      <c r="T399" s="690">
        <v>0</v>
      </c>
      <c r="U399" s="690">
        <v>0</v>
      </c>
      <c r="V399" s="690">
        <v>0</v>
      </c>
      <c r="W399" s="690">
        <f t="shared" si="431"/>
        <v>0</v>
      </c>
      <c r="X399" s="690">
        <v>0</v>
      </c>
      <c r="Y399" s="690">
        <v>0</v>
      </c>
      <c r="Z399" s="690">
        <v>0</v>
      </c>
      <c r="AA399" s="690">
        <f t="shared" si="432"/>
        <v>0</v>
      </c>
      <c r="AB399" s="690">
        <f t="shared" si="433"/>
        <v>0</v>
      </c>
      <c r="AC399" s="714">
        <f t="shared" si="434"/>
        <v>0</v>
      </c>
      <c r="AD399" s="714">
        <f t="shared" si="435"/>
        <v>0</v>
      </c>
      <c r="AE399" s="690">
        <v>0</v>
      </c>
      <c r="AF399" s="690">
        <v>0</v>
      </c>
      <c r="AG399" s="690">
        <f t="shared" si="436"/>
        <v>0</v>
      </c>
      <c r="AH399" s="690">
        <f t="shared" si="437"/>
        <v>0</v>
      </c>
      <c r="AI399" s="716">
        <v>0</v>
      </c>
      <c r="AJ399" s="713">
        <v>0</v>
      </c>
      <c r="AK399" s="713">
        <v>0</v>
      </c>
      <c r="AL399" s="713">
        <v>0</v>
      </c>
      <c r="AM399" s="713">
        <v>0</v>
      </c>
      <c r="AN399" s="713">
        <v>0</v>
      </c>
      <c r="AO399" s="713">
        <v>0</v>
      </c>
      <c r="AP399" s="713">
        <v>0</v>
      </c>
      <c r="AQ399" s="713">
        <f t="shared" si="438"/>
        <v>0</v>
      </c>
      <c r="AR399" s="713">
        <f t="shared" si="439"/>
        <v>0</v>
      </c>
      <c r="AS399" s="756">
        <f t="shared" si="440"/>
        <v>0</v>
      </c>
      <c r="AT399" s="471">
        <f t="shared" si="423"/>
        <v>3539320</v>
      </c>
      <c r="AU399" s="461">
        <f t="shared" si="424"/>
        <v>2617559</v>
      </c>
      <c r="AV399" s="461">
        <f t="shared" si="425"/>
        <v>0</v>
      </c>
      <c r="AW399" s="461">
        <f t="shared" si="426"/>
        <v>884735</v>
      </c>
      <c r="AX399" s="461">
        <f t="shared" si="426"/>
        <v>26176</v>
      </c>
      <c r="AY399" s="461">
        <f t="shared" si="427"/>
        <v>10850</v>
      </c>
      <c r="AZ399" s="462">
        <f t="shared" si="428"/>
        <v>4.5729000000000006</v>
      </c>
      <c r="BA399" s="462">
        <f t="shared" si="429"/>
        <v>4.1519000000000004</v>
      </c>
      <c r="BB399" s="464">
        <f t="shared" si="429"/>
        <v>0.42099999999999999</v>
      </c>
    </row>
    <row r="400" spans="1:54" ht="14.1" customHeight="1" x14ac:dyDescent="0.2">
      <c r="A400" s="73">
        <v>79</v>
      </c>
      <c r="B400" s="70">
        <v>2325</v>
      </c>
      <c r="C400" s="71">
        <v>600074561</v>
      </c>
      <c r="D400" s="70">
        <v>46750321</v>
      </c>
      <c r="E400" s="72" t="s">
        <v>711</v>
      </c>
      <c r="F400" s="73"/>
      <c r="G400" s="72"/>
      <c r="H400" s="74"/>
      <c r="I400" s="651">
        <v>42611241</v>
      </c>
      <c r="J400" s="79">
        <v>31147344</v>
      </c>
      <c r="K400" s="79">
        <v>37400</v>
      </c>
      <c r="L400" s="79">
        <v>10540443</v>
      </c>
      <c r="M400" s="79">
        <v>311472</v>
      </c>
      <c r="N400" s="79">
        <v>574582</v>
      </c>
      <c r="O400" s="80">
        <v>60.159099999999995</v>
      </c>
      <c r="P400" s="80">
        <v>46.218099999999993</v>
      </c>
      <c r="Q400" s="81">
        <v>13.940999999999999</v>
      </c>
      <c r="R400" s="665">
        <f t="shared" ref="R400:BB400" si="441">SUM(R394:R399)</f>
        <v>4000</v>
      </c>
      <c r="S400" s="665">
        <f t="shared" si="441"/>
        <v>217518</v>
      </c>
      <c r="T400" s="665">
        <f t="shared" si="441"/>
        <v>-208820</v>
      </c>
      <c r="U400" s="665">
        <f t="shared" si="441"/>
        <v>0</v>
      </c>
      <c r="V400" s="665">
        <f t="shared" si="441"/>
        <v>0</v>
      </c>
      <c r="W400" s="665">
        <f t="shared" si="441"/>
        <v>12698</v>
      </c>
      <c r="X400" s="665">
        <f t="shared" si="441"/>
        <v>-4000</v>
      </c>
      <c r="Y400" s="665">
        <f t="shared" si="441"/>
        <v>0</v>
      </c>
      <c r="Z400" s="665">
        <f t="shared" si="441"/>
        <v>0</v>
      </c>
      <c r="AA400" s="665">
        <f t="shared" si="441"/>
        <v>-4000</v>
      </c>
      <c r="AB400" s="665">
        <f t="shared" si="441"/>
        <v>8698</v>
      </c>
      <c r="AC400" s="665">
        <f t="shared" si="441"/>
        <v>2940</v>
      </c>
      <c r="AD400" s="665">
        <f t="shared" si="441"/>
        <v>127</v>
      </c>
      <c r="AE400" s="665">
        <f t="shared" si="441"/>
        <v>11750</v>
      </c>
      <c r="AF400" s="665">
        <f t="shared" si="441"/>
        <v>0</v>
      </c>
      <c r="AG400" s="665">
        <f t="shared" si="441"/>
        <v>11750</v>
      </c>
      <c r="AH400" s="665">
        <f t="shared" si="441"/>
        <v>23515</v>
      </c>
      <c r="AI400" s="733">
        <f t="shared" si="441"/>
        <v>0</v>
      </c>
      <c r="AJ400" s="733">
        <f t="shared" si="441"/>
        <v>0</v>
      </c>
      <c r="AK400" s="733">
        <f t="shared" si="441"/>
        <v>0.62</v>
      </c>
      <c r="AL400" s="733">
        <f t="shared" si="441"/>
        <v>-0.45</v>
      </c>
      <c r="AM400" s="733">
        <f t="shared" si="441"/>
        <v>0</v>
      </c>
      <c r="AN400" s="733">
        <f t="shared" si="441"/>
        <v>0</v>
      </c>
      <c r="AO400" s="733">
        <f t="shared" si="441"/>
        <v>0</v>
      </c>
      <c r="AP400" s="733">
        <f t="shared" si="441"/>
        <v>0</v>
      </c>
      <c r="AQ400" s="733">
        <f t="shared" si="441"/>
        <v>0.16999999999999998</v>
      </c>
      <c r="AR400" s="733">
        <f t="shared" si="441"/>
        <v>0</v>
      </c>
      <c r="AS400" s="760">
        <f t="shared" si="441"/>
        <v>0.16999999999999998</v>
      </c>
      <c r="AT400" s="651">
        <f t="shared" si="441"/>
        <v>42634756</v>
      </c>
      <c r="AU400" s="79">
        <f t="shared" si="441"/>
        <v>31160042</v>
      </c>
      <c r="AV400" s="79">
        <f t="shared" si="441"/>
        <v>33400</v>
      </c>
      <c r="AW400" s="79">
        <f t="shared" si="441"/>
        <v>10543383</v>
      </c>
      <c r="AX400" s="79">
        <f t="shared" si="441"/>
        <v>311599</v>
      </c>
      <c r="AY400" s="79">
        <f t="shared" si="441"/>
        <v>586332</v>
      </c>
      <c r="AZ400" s="80">
        <f t="shared" si="441"/>
        <v>60.329099999999997</v>
      </c>
      <c r="BA400" s="80">
        <f t="shared" si="441"/>
        <v>46.388099999999994</v>
      </c>
      <c r="BB400" s="81">
        <f t="shared" si="441"/>
        <v>13.940999999999999</v>
      </c>
    </row>
    <row r="401" spans="1:54" ht="14.1" customHeight="1" x14ac:dyDescent="0.2">
      <c r="A401" s="67">
        <v>80</v>
      </c>
      <c r="B401" s="64">
        <v>2329</v>
      </c>
      <c r="C401" s="65">
        <v>691007331</v>
      </c>
      <c r="D401" s="64">
        <v>71294171</v>
      </c>
      <c r="E401" s="66" t="s">
        <v>781</v>
      </c>
      <c r="F401" s="67">
        <v>3114</v>
      </c>
      <c r="G401" s="168" t="s">
        <v>544</v>
      </c>
      <c r="H401" s="68" t="s">
        <v>276</v>
      </c>
      <c r="I401" s="463">
        <v>7254181</v>
      </c>
      <c r="J401" s="16">
        <v>5334801</v>
      </c>
      <c r="K401" s="16">
        <v>0</v>
      </c>
      <c r="L401" s="458">
        <v>1803162</v>
      </c>
      <c r="M401" s="458">
        <v>53348</v>
      </c>
      <c r="N401" s="16">
        <v>62870</v>
      </c>
      <c r="O401" s="13">
        <v>8.9225999999999992</v>
      </c>
      <c r="P401" s="13">
        <v>6.7725999999999997</v>
      </c>
      <c r="Q401" s="17">
        <v>2.15</v>
      </c>
      <c r="R401" s="731">
        <f t="shared" si="430"/>
        <v>0</v>
      </c>
      <c r="S401" s="690">
        <v>0</v>
      </c>
      <c r="T401" s="690">
        <v>0</v>
      </c>
      <c r="U401" s="690">
        <v>0</v>
      </c>
      <c r="V401" s="690">
        <v>0</v>
      </c>
      <c r="W401" s="690">
        <f t="shared" si="431"/>
        <v>0</v>
      </c>
      <c r="X401" s="690">
        <v>0</v>
      </c>
      <c r="Y401" s="690">
        <v>0</v>
      </c>
      <c r="Z401" s="690">
        <v>0</v>
      </c>
      <c r="AA401" s="690">
        <f t="shared" si="432"/>
        <v>0</v>
      </c>
      <c r="AB401" s="690">
        <f t="shared" si="433"/>
        <v>0</v>
      </c>
      <c r="AC401" s="714">
        <f t="shared" si="434"/>
        <v>0</v>
      </c>
      <c r="AD401" s="714">
        <f t="shared" si="435"/>
        <v>0</v>
      </c>
      <c r="AE401" s="690">
        <v>0</v>
      </c>
      <c r="AF401" s="690">
        <v>0</v>
      </c>
      <c r="AG401" s="690">
        <f t="shared" si="436"/>
        <v>0</v>
      </c>
      <c r="AH401" s="690">
        <f t="shared" si="437"/>
        <v>0</v>
      </c>
      <c r="AI401" s="716">
        <v>0</v>
      </c>
      <c r="AJ401" s="713">
        <v>0</v>
      </c>
      <c r="AK401" s="713">
        <v>0</v>
      </c>
      <c r="AL401" s="713">
        <v>0</v>
      </c>
      <c r="AM401" s="713">
        <v>0</v>
      </c>
      <c r="AN401" s="713">
        <v>0</v>
      </c>
      <c r="AO401" s="713">
        <v>0</v>
      </c>
      <c r="AP401" s="713">
        <v>0</v>
      </c>
      <c r="AQ401" s="713">
        <f t="shared" si="438"/>
        <v>0</v>
      </c>
      <c r="AR401" s="713">
        <f t="shared" si="439"/>
        <v>0</v>
      </c>
      <c r="AS401" s="756">
        <f t="shared" si="440"/>
        <v>0</v>
      </c>
      <c r="AT401" s="471">
        <f t="shared" ref="AT401:AT406" si="442">I401+AH401</f>
        <v>7254181</v>
      </c>
      <c r="AU401" s="461">
        <f t="shared" ref="AU401:AU406" si="443">J401+W401</f>
        <v>5334801</v>
      </c>
      <c r="AV401" s="461">
        <f t="shared" ref="AV401:AV406" si="444">K401+AA401</f>
        <v>0</v>
      </c>
      <c r="AW401" s="461">
        <f t="shared" ref="AW401:AX406" si="445">L401+AC401</f>
        <v>1803162</v>
      </c>
      <c r="AX401" s="461">
        <f t="shared" si="445"/>
        <v>53348</v>
      </c>
      <c r="AY401" s="461">
        <f t="shared" ref="AY401:AY406" si="446">N401+AG401</f>
        <v>62870</v>
      </c>
      <c r="AZ401" s="462">
        <f t="shared" ref="AZ401:AZ406" si="447">O401+AS401</f>
        <v>8.9225999999999992</v>
      </c>
      <c r="BA401" s="462">
        <f t="shared" ref="BA401:BB406" si="448">P401+AQ401</f>
        <v>6.7725999999999997</v>
      </c>
      <c r="BB401" s="464">
        <f t="shared" si="448"/>
        <v>2.15</v>
      </c>
    </row>
    <row r="402" spans="1:54" ht="14.1" customHeight="1" x14ac:dyDescent="0.2">
      <c r="A402" s="67">
        <v>80</v>
      </c>
      <c r="B402" s="64">
        <v>2329</v>
      </c>
      <c r="C402" s="65">
        <v>691007331</v>
      </c>
      <c r="D402" s="64">
        <v>71294171</v>
      </c>
      <c r="E402" s="66" t="s">
        <v>781</v>
      </c>
      <c r="F402" s="67">
        <v>3114</v>
      </c>
      <c r="G402" s="44" t="s">
        <v>308</v>
      </c>
      <c r="H402" s="68" t="s">
        <v>276</v>
      </c>
      <c r="I402" s="463">
        <v>1540097</v>
      </c>
      <c r="J402" s="16">
        <v>1142505</v>
      </c>
      <c r="K402" s="16">
        <v>0</v>
      </c>
      <c r="L402" s="458">
        <v>386167</v>
      </c>
      <c r="M402" s="458">
        <v>11425</v>
      </c>
      <c r="N402" s="16">
        <v>0</v>
      </c>
      <c r="O402" s="13">
        <v>2.9167000000000001</v>
      </c>
      <c r="P402" s="13">
        <v>2.9167000000000001</v>
      </c>
      <c r="Q402" s="17">
        <v>0</v>
      </c>
      <c r="R402" s="731">
        <f t="shared" si="430"/>
        <v>0</v>
      </c>
      <c r="S402" s="690">
        <v>0</v>
      </c>
      <c r="T402" s="690">
        <v>0</v>
      </c>
      <c r="U402" s="690">
        <v>0</v>
      </c>
      <c r="V402" s="690">
        <v>0</v>
      </c>
      <c r="W402" s="690">
        <f t="shared" si="431"/>
        <v>0</v>
      </c>
      <c r="X402" s="690">
        <v>0</v>
      </c>
      <c r="Y402" s="690">
        <v>0</v>
      </c>
      <c r="Z402" s="690">
        <v>0</v>
      </c>
      <c r="AA402" s="690">
        <f t="shared" si="432"/>
        <v>0</v>
      </c>
      <c r="AB402" s="690">
        <f t="shared" si="433"/>
        <v>0</v>
      </c>
      <c r="AC402" s="714">
        <f t="shared" si="434"/>
        <v>0</v>
      </c>
      <c r="AD402" s="714">
        <f t="shared" si="435"/>
        <v>0</v>
      </c>
      <c r="AE402" s="690">
        <v>0</v>
      </c>
      <c r="AF402" s="690">
        <v>0</v>
      </c>
      <c r="AG402" s="690">
        <f t="shared" si="436"/>
        <v>0</v>
      </c>
      <c r="AH402" s="690">
        <f t="shared" si="437"/>
        <v>0</v>
      </c>
      <c r="AI402" s="716">
        <v>0</v>
      </c>
      <c r="AJ402" s="713">
        <v>0</v>
      </c>
      <c r="AK402" s="713">
        <v>0</v>
      </c>
      <c r="AL402" s="713">
        <v>0</v>
      </c>
      <c r="AM402" s="713">
        <v>0</v>
      </c>
      <c r="AN402" s="713">
        <v>0</v>
      </c>
      <c r="AO402" s="713">
        <v>0</v>
      </c>
      <c r="AP402" s="713">
        <v>0</v>
      </c>
      <c r="AQ402" s="713">
        <f t="shared" si="438"/>
        <v>0</v>
      </c>
      <c r="AR402" s="713">
        <f t="shared" si="439"/>
        <v>0</v>
      </c>
      <c r="AS402" s="756">
        <f t="shared" si="440"/>
        <v>0</v>
      </c>
      <c r="AT402" s="471">
        <f t="shared" si="442"/>
        <v>1540097</v>
      </c>
      <c r="AU402" s="461">
        <f t="shared" si="443"/>
        <v>1142505</v>
      </c>
      <c r="AV402" s="461">
        <f t="shared" si="444"/>
        <v>0</v>
      </c>
      <c r="AW402" s="461">
        <f t="shared" si="445"/>
        <v>386167</v>
      </c>
      <c r="AX402" s="461">
        <f t="shared" si="445"/>
        <v>11425</v>
      </c>
      <c r="AY402" s="461">
        <f t="shared" si="446"/>
        <v>0</v>
      </c>
      <c r="AZ402" s="462">
        <f t="shared" si="447"/>
        <v>2.9167000000000001</v>
      </c>
      <c r="BA402" s="462">
        <f t="shared" si="448"/>
        <v>2.9167000000000001</v>
      </c>
      <c r="BB402" s="464">
        <f t="shared" si="448"/>
        <v>0</v>
      </c>
    </row>
    <row r="403" spans="1:54" ht="14.1" customHeight="1" x14ac:dyDescent="0.2">
      <c r="A403" s="67">
        <v>80</v>
      </c>
      <c r="B403" s="64">
        <v>2329</v>
      </c>
      <c r="C403" s="65">
        <v>691007331</v>
      </c>
      <c r="D403" s="64">
        <v>71294171</v>
      </c>
      <c r="E403" s="66" t="s">
        <v>781</v>
      </c>
      <c r="F403" s="67">
        <v>3114</v>
      </c>
      <c r="G403" s="78" t="s">
        <v>307</v>
      </c>
      <c r="H403" s="68" t="s">
        <v>277</v>
      </c>
      <c r="I403" s="463">
        <v>0</v>
      </c>
      <c r="J403" s="458">
        <v>0</v>
      </c>
      <c r="K403" s="458">
        <v>0</v>
      </c>
      <c r="L403" s="458">
        <v>0</v>
      </c>
      <c r="M403" s="458">
        <v>0</v>
      </c>
      <c r="N403" s="458">
        <v>0</v>
      </c>
      <c r="O403" s="459">
        <v>0</v>
      </c>
      <c r="P403" s="460">
        <v>0</v>
      </c>
      <c r="Q403" s="624">
        <v>0</v>
      </c>
      <c r="R403" s="731">
        <f t="shared" si="430"/>
        <v>0</v>
      </c>
      <c r="S403" s="690">
        <v>0</v>
      </c>
      <c r="T403" s="690">
        <v>0</v>
      </c>
      <c r="U403" s="690">
        <v>0</v>
      </c>
      <c r="V403" s="690">
        <v>0</v>
      </c>
      <c r="W403" s="690">
        <f t="shared" si="431"/>
        <v>0</v>
      </c>
      <c r="X403" s="690">
        <v>0</v>
      </c>
      <c r="Y403" s="690">
        <v>0</v>
      </c>
      <c r="Z403" s="690">
        <v>0</v>
      </c>
      <c r="AA403" s="690">
        <f t="shared" si="432"/>
        <v>0</v>
      </c>
      <c r="AB403" s="690">
        <f t="shared" si="433"/>
        <v>0</v>
      </c>
      <c r="AC403" s="714">
        <f t="shared" si="434"/>
        <v>0</v>
      </c>
      <c r="AD403" s="714">
        <f t="shared" si="435"/>
        <v>0</v>
      </c>
      <c r="AE403" s="690">
        <v>0</v>
      </c>
      <c r="AF403" s="690">
        <v>0</v>
      </c>
      <c r="AG403" s="690">
        <f t="shared" si="436"/>
        <v>0</v>
      </c>
      <c r="AH403" s="690">
        <f t="shared" si="437"/>
        <v>0</v>
      </c>
      <c r="AI403" s="716">
        <v>0</v>
      </c>
      <c r="AJ403" s="713">
        <v>0</v>
      </c>
      <c r="AK403" s="713">
        <v>0</v>
      </c>
      <c r="AL403" s="713">
        <v>0</v>
      </c>
      <c r="AM403" s="713">
        <v>0</v>
      </c>
      <c r="AN403" s="713">
        <v>0</v>
      </c>
      <c r="AO403" s="713">
        <v>0</v>
      </c>
      <c r="AP403" s="713">
        <v>0</v>
      </c>
      <c r="AQ403" s="713">
        <f t="shared" si="438"/>
        <v>0</v>
      </c>
      <c r="AR403" s="713">
        <f t="shared" si="439"/>
        <v>0</v>
      </c>
      <c r="AS403" s="756">
        <f t="shared" si="440"/>
        <v>0</v>
      </c>
      <c r="AT403" s="471">
        <f t="shared" si="442"/>
        <v>0</v>
      </c>
      <c r="AU403" s="461">
        <f t="shared" si="443"/>
        <v>0</v>
      </c>
      <c r="AV403" s="461">
        <f t="shared" si="444"/>
        <v>0</v>
      </c>
      <c r="AW403" s="461">
        <f t="shared" si="445"/>
        <v>0</v>
      </c>
      <c r="AX403" s="461">
        <f t="shared" si="445"/>
        <v>0</v>
      </c>
      <c r="AY403" s="461">
        <f t="shared" si="446"/>
        <v>0</v>
      </c>
      <c r="AZ403" s="462">
        <f t="shared" si="447"/>
        <v>0</v>
      </c>
      <c r="BA403" s="462">
        <f t="shared" si="448"/>
        <v>0</v>
      </c>
      <c r="BB403" s="464">
        <f t="shared" si="448"/>
        <v>0</v>
      </c>
    </row>
    <row r="404" spans="1:54" ht="14.1" customHeight="1" x14ac:dyDescent="0.2">
      <c r="A404" s="67">
        <v>80</v>
      </c>
      <c r="B404" s="64">
        <v>2329</v>
      </c>
      <c r="C404" s="65">
        <v>691007331</v>
      </c>
      <c r="D404" s="64">
        <v>71294171</v>
      </c>
      <c r="E404" s="66" t="s">
        <v>781</v>
      </c>
      <c r="F404" s="67">
        <v>3141</v>
      </c>
      <c r="G404" s="66" t="s">
        <v>310</v>
      </c>
      <c r="H404" s="68" t="s">
        <v>277</v>
      </c>
      <c r="I404" s="463">
        <v>68795</v>
      </c>
      <c r="J404" s="668">
        <v>50656</v>
      </c>
      <c r="K404" s="668">
        <v>0</v>
      </c>
      <c r="L404" s="458">
        <v>17122</v>
      </c>
      <c r="M404" s="458">
        <v>507</v>
      </c>
      <c r="N404" s="668">
        <v>510</v>
      </c>
      <c r="O404" s="459">
        <v>0.16</v>
      </c>
      <c r="P404" s="460">
        <v>0</v>
      </c>
      <c r="Q404" s="624">
        <v>0.16</v>
      </c>
      <c r="R404" s="731">
        <f t="shared" si="430"/>
        <v>0</v>
      </c>
      <c r="S404" s="690">
        <v>0</v>
      </c>
      <c r="T404" s="690">
        <v>0</v>
      </c>
      <c r="U404" s="690">
        <v>0</v>
      </c>
      <c r="V404" s="690">
        <v>0</v>
      </c>
      <c r="W404" s="690">
        <f t="shared" si="431"/>
        <v>0</v>
      </c>
      <c r="X404" s="690">
        <v>0</v>
      </c>
      <c r="Y404" s="690">
        <v>0</v>
      </c>
      <c r="Z404" s="690">
        <v>0</v>
      </c>
      <c r="AA404" s="690">
        <f t="shared" si="432"/>
        <v>0</v>
      </c>
      <c r="AB404" s="690">
        <f t="shared" si="433"/>
        <v>0</v>
      </c>
      <c r="AC404" s="714">
        <f t="shared" si="434"/>
        <v>0</v>
      </c>
      <c r="AD404" s="714">
        <f t="shared" si="435"/>
        <v>0</v>
      </c>
      <c r="AE404" s="690">
        <v>0</v>
      </c>
      <c r="AF404" s="690">
        <v>0</v>
      </c>
      <c r="AG404" s="690">
        <f t="shared" si="436"/>
        <v>0</v>
      </c>
      <c r="AH404" s="690">
        <f t="shared" si="437"/>
        <v>0</v>
      </c>
      <c r="AI404" s="716">
        <v>0</v>
      </c>
      <c r="AJ404" s="713">
        <v>0</v>
      </c>
      <c r="AK404" s="713">
        <v>0</v>
      </c>
      <c r="AL404" s="713">
        <v>0</v>
      </c>
      <c r="AM404" s="713">
        <v>0</v>
      </c>
      <c r="AN404" s="713">
        <v>0</v>
      </c>
      <c r="AO404" s="713">
        <v>0</v>
      </c>
      <c r="AP404" s="713">
        <v>0</v>
      </c>
      <c r="AQ404" s="713">
        <f t="shared" si="438"/>
        <v>0</v>
      </c>
      <c r="AR404" s="713">
        <f t="shared" si="439"/>
        <v>0</v>
      </c>
      <c r="AS404" s="756">
        <f t="shared" si="440"/>
        <v>0</v>
      </c>
      <c r="AT404" s="471">
        <f t="shared" si="442"/>
        <v>68795</v>
      </c>
      <c r="AU404" s="461">
        <f t="shared" si="443"/>
        <v>50656</v>
      </c>
      <c r="AV404" s="461">
        <f t="shared" si="444"/>
        <v>0</v>
      </c>
      <c r="AW404" s="461">
        <f t="shared" si="445"/>
        <v>17122</v>
      </c>
      <c r="AX404" s="461">
        <f t="shared" si="445"/>
        <v>507</v>
      </c>
      <c r="AY404" s="461">
        <f t="shared" si="446"/>
        <v>510</v>
      </c>
      <c r="AZ404" s="462">
        <f t="shared" si="447"/>
        <v>0.16</v>
      </c>
      <c r="BA404" s="462">
        <f t="shared" si="448"/>
        <v>0</v>
      </c>
      <c r="BB404" s="464">
        <f t="shared" si="448"/>
        <v>0.16</v>
      </c>
    </row>
    <row r="405" spans="1:54" ht="14.1" customHeight="1" x14ac:dyDescent="0.2">
      <c r="A405" s="67">
        <v>80</v>
      </c>
      <c r="B405" s="64">
        <v>2329</v>
      </c>
      <c r="C405" s="65">
        <v>691007331</v>
      </c>
      <c r="D405" s="64">
        <v>71294171</v>
      </c>
      <c r="E405" s="66" t="s">
        <v>781</v>
      </c>
      <c r="F405" s="67">
        <v>3143</v>
      </c>
      <c r="G405" s="78" t="s">
        <v>614</v>
      </c>
      <c r="H405" s="68" t="s">
        <v>276</v>
      </c>
      <c r="I405" s="463">
        <v>510357</v>
      </c>
      <c r="J405" s="16">
        <v>378603</v>
      </c>
      <c r="K405" s="16">
        <v>0</v>
      </c>
      <c r="L405" s="458">
        <v>127968</v>
      </c>
      <c r="M405" s="458">
        <v>3786</v>
      </c>
      <c r="N405" s="16">
        <v>0</v>
      </c>
      <c r="O405" s="459">
        <v>0.75</v>
      </c>
      <c r="P405" s="13">
        <v>0.75</v>
      </c>
      <c r="Q405" s="17">
        <v>0</v>
      </c>
      <c r="R405" s="731">
        <f t="shared" si="430"/>
        <v>0</v>
      </c>
      <c r="S405" s="690">
        <v>0</v>
      </c>
      <c r="T405" s="690">
        <v>0</v>
      </c>
      <c r="U405" s="690">
        <v>0</v>
      </c>
      <c r="V405" s="690">
        <v>0</v>
      </c>
      <c r="W405" s="690">
        <f t="shared" si="431"/>
        <v>0</v>
      </c>
      <c r="X405" s="690">
        <v>0</v>
      </c>
      <c r="Y405" s="690">
        <v>0</v>
      </c>
      <c r="Z405" s="690">
        <v>0</v>
      </c>
      <c r="AA405" s="690">
        <f t="shared" si="432"/>
        <v>0</v>
      </c>
      <c r="AB405" s="690">
        <f t="shared" si="433"/>
        <v>0</v>
      </c>
      <c r="AC405" s="714">
        <f t="shared" si="434"/>
        <v>0</v>
      </c>
      <c r="AD405" s="714">
        <f t="shared" si="435"/>
        <v>0</v>
      </c>
      <c r="AE405" s="690">
        <v>0</v>
      </c>
      <c r="AF405" s="690">
        <v>0</v>
      </c>
      <c r="AG405" s="690">
        <f t="shared" si="436"/>
        <v>0</v>
      </c>
      <c r="AH405" s="690">
        <f t="shared" si="437"/>
        <v>0</v>
      </c>
      <c r="AI405" s="716">
        <v>0</v>
      </c>
      <c r="AJ405" s="713">
        <v>0</v>
      </c>
      <c r="AK405" s="713">
        <v>0</v>
      </c>
      <c r="AL405" s="713">
        <v>0</v>
      </c>
      <c r="AM405" s="713">
        <v>0</v>
      </c>
      <c r="AN405" s="713">
        <v>0</v>
      </c>
      <c r="AO405" s="713">
        <v>0</v>
      </c>
      <c r="AP405" s="713">
        <v>0</v>
      </c>
      <c r="AQ405" s="713">
        <f t="shared" si="438"/>
        <v>0</v>
      </c>
      <c r="AR405" s="713">
        <f t="shared" si="439"/>
        <v>0</v>
      </c>
      <c r="AS405" s="756">
        <f t="shared" si="440"/>
        <v>0</v>
      </c>
      <c r="AT405" s="471">
        <f t="shared" si="442"/>
        <v>510357</v>
      </c>
      <c r="AU405" s="461">
        <f t="shared" si="443"/>
        <v>378603</v>
      </c>
      <c r="AV405" s="461">
        <f t="shared" si="444"/>
        <v>0</v>
      </c>
      <c r="AW405" s="461">
        <f t="shared" si="445"/>
        <v>127968</v>
      </c>
      <c r="AX405" s="461">
        <f t="shared" si="445"/>
        <v>3786</v>
      </c>
      <c r="AY405" s="461">
        <f t="shared" si="446"/>
        <v>0</v>
      </c>
      <c r="AZ405" s="462">
        <f t="shared" si="447"/>
        <v>0.75</v>
      </c>
      <c r="BA405" s="462">
        <f t="shared" si="448"/>
        <v>0.75</v>
      </c>
      <c r="BB405" s="464">
        <f t="shared" si="448"/>
        <v>0</v>
      </c>
    </row>
    <row r="406" spans="1:54" ht="14.1" customHeight="1" x14ac:dyDescent="0.2">
      <c r="A406" s="67">
        <v>80</v>
      </c>
      <c r="B406" s="64">
        <v>2329</v>
      </c>
      <c r="C406" s="65">
        <v>691007331</v>
      </c>
      <c r="D406" s="64">
        <v>71294171</v>
      </c>
      <c r="E406" s="66" t="s">
        <v>781</v>
      </c>
      <c r="F406" s="67">
        <v>3143</v>
      </c>
      <c r="G406" s="78" t="s">
        <v>615</v>
      </c>
      <c r="H406" s="68" t="s">
        <v>277</v>
      </c>
      <c r="I406" s="463">
        <v>10261</v>
      </c>
      <c r="J406" s="646">
        <v>7332</v>
      </c>
      <c r="K406" s="646">
        <v>0</v>
      </c>
      <c r="L406" s="458">
        <v>2478</v>
      </c>
      <c r="M406" s="458">
        <v>73</v>
      </c>
      <c r="N406" s="646">
        <v>378</v>
      </c>
      <c r="O406" s="459">
        <v>0.03</v>
      </c>
      <c r="P406" s="460">
        <v>0</v>
      </c>
      <c r="Q406" s="624">
        <v>0.03</v>
      </c>
      <c r="R406" s="731">
        <f t="shared" si="430"/>
        <v>0</v>
      </c>
      <c r="S406" s="690">
        <v>0</v>
      </c>
      <c r="T406" s="690">
        <v>0</v>
      </c>
      <c r="U406" s="690">
        <v>0</v>
      </c>
      <c r="V406" s="690">
        <v>0</v>
      </c>
      <c r="W406" s="690">
        <f t="shared" si="431"/>
        <v>0</v>
      </c>
      <c r="X406" s="690">
        <v>0</v>
      </c>
      <c r="Y406" s="690">
        <v>0</v>
      </c>
      <c r="Z406" s="690">
        <v>0</v>
      </c>
      <c r="AA406" s="690">
        <f t="shared" si="432"/>
        <v>0</v>
      </c>
      <c r="AB406" s="690">
        <f t="shared" si="433"/>
        <v>0</v>
      </c>
      <c r="AC406" s="714">
        <f t="shared" si="434"/>
        <v>0</v>
      </c>
      <c r="AD406" s="714">
        <f t="shared" si="435"/>
        <v>0</v>
      </c>
      <c r="AE406" s="690">
        <v>0</v>
      </c>
      <c r="AF406" s="690">
        <v>0</v>
      </c>
      <c r="AG406" s="690">
        <f t="shared" si="436"/>
        <v>0</v>
      </c>
      <c r="AH406" s="690">
        <f t="shared" si="437"/>
        <v>0</v>
      </c>
      <c r="AI406" s="716">
        <v>0</v>
      </c>
      <c r="AJ406" s="713">
        <v>0</v>
      </c>
      <c r="AK406" s="713">
        <v>0</v>
      </c>
      <c r="AL406" s="713">
        <v>0</v>
      </c>
      <c r="AM406" s="713">
        <v>0</v>
      </c>
      <c r="AN406" s="713">
        <v>0</v>
      </c>
      <c r="AO406" s="713">
        <v>0</v>
      </c>
      <c r="AP406" s="713">
        <v>0</v>
      </c>
      <c r="AQ406" s="713">
        <f t="shared" si="438"/>
        <v>0</v>
      </c>
      <c r="AR406" s="713">
        <f t="shared" si="439"/>
        <v>0</v>
      </c>
      <c r="AS406" s="756">
        <f t="shared" si="440"/>
        <v>0</v>
      </c>
      <c r="AT406" s="471">
        <f t="shared" si="442"/>
        <v>10261</v>
      </c>
      <c r="AU406" s="461">
        <f t="shared" si="443"/>
        <v>7332</v>
      </c>
      <c r="AV406" s="461">
        <f t="shared" si="444"/>
        <v>0</v>
      </c>
      <c r="AW406" s="461">
        <f t="shared" si="445"/>
        <v>2478</v>
      </c>
      <c r="AX406" s="461">
        <f t="shared" si="445"/>
        <v>73</v>
      </c>
      <c r="AY406" s="461">
        <f t="shared" si="446"/>
        <v>378</v>
      </c>
      <c r="AZ406" s="462">
        <f t="shared" si="447"/>
        <v>0.03</v>
      </c>
      <c r="BA406" s="462">
        <f t="shared" si="448"/>
        <v>0</v>
      </c>
      <c r="BB406" s="464">
        <f t="shared" si="448"/>
        <v>0.03</v>
      </c>
    </row>
    <row r="407" spans="1:54" ht="14.1" customHeight="1" x14ac:dyDescent="0.2">
      <c r="A407" s="73">
        <v>80</v>
      </c>
      <c r="B407" s="70">
        <v>2329</v>
      </c>
      <c r="C407" s="71">
        <v>691007331</v>
      </c>
      <c r="D407" s="70">
        <v>71294171</v>
      </c>
      <c r="E407" s="72" t="s">
        <v>804</v>
      </c>
      <c r="F407" s="73"/>
      <c r="G407" s="72"/>
      <c r="H407" s="74"/>
      <c r="I407" s="652">
        <v>9383691</v>
      </c>
      <c r="J407" s="83">
        <v>6913897</v>
      </c>
      <c r="K407" s="83">
        <v>0</v>
      </c>
      <c r="L407" s="83">
        <v>2336897</v>
      </c>
      <c r="M407" s="83">
        <v>69139</v>
      </c>
      <c r="N407" s="83">
        <v>63758</v>
      </c>
      <c r="O407" s="84">
        <v>12.779299999999999</v>
      </c>
      <c r="P407" s="84">
        <v>10.439299999999999</v>
      </c>
      <c r="Q407" s="85">
        <v>2.34</v>
      </c>
      <c r="R407" s="666">
        <f t="shared" ref="R407:BB407" si="449">SUM(R401:R406)</f>
        <v>0</v>
      </c>
      <c r="S407" s="666">
        <f t="shared" si="449"/>
        <v>0</v>
      </c>
      <c r="T407" s="666">
        <f t="shared" si="449"/>
        <v>0</v>
      </c>
      <c r="U407" s="666">
        <f t="shared" si="449"/>
        <v>0</v>
      </c>
      <c r="V407" s="666">
        <f t="shared" si="449"/>
        <v>0</v>
      </c>
      <c r="W407" s="666">
        <f t="shared" si="449"/>
        <v>0</v>
      </c>
      <c r="X407" s="666">
        <f t="shared" si="449"/>
        <v>0</v>
      </c>
      <c r="Y407" s="666">
        <f t="shared" si="449"/>
        <v>0</v>
      </c>
      <c r="Z407" s="666">
        <f t="shared" si="449"/>
        <v>0</v>
      </c>
      <c r="AA407" s="666">
        <f t="shared" si="449"/>
        <v>0</v>
      </c>
      <c r="AB407" s="666">
        <f t="shared" si="449"/>
        <v>0</v>
      </c>
      <c r="AC407" s="666">
        <f t="shared" si="449"/>
        <v>0</v>
      </c>
      <c r="AD407" s="666">
        <f t="shared" si="449"/>
        <v>0</v>
      </c>
      <c r="AE407" s="666">
        <f t="shared" si="449"/>
        <v>0</v>
      </c>
      <c r="AF407" s="666">
        <f t="shared" si="449"/>
        <v>0</v>
      </c>
      <c r="AG407" s="666">
        <f t="shared" si="449"/>
        <v>0</v>
      </c>
      <c r="AH407" s="666">
        <f t="shared" si="449"/>
        <v>0</v>
      </c>
      <c r="AI407" s="734">
        <f t="shared" si="449"/>
        <v>0</v>
      </c>
      <c r="AJ407" s="734">
        <f t="shared" si="449"/>
        <v>0</v>
      </c>
      <c r="AK407" s="734">
        <f t="shared" si="449"/>
        <v>0</v>
      </c>
      <c r="AL407" s="734">
        <f t="shared" si="449"/>
        <v>0</v>
      </c>
      <c r="AM407" s="734">
        <f t="shared" si="449"/>
        <v>0</v>
      </c>
      <c r="AN407" s="734">
        <f t="shared" si="449"/>
        <v>0</v>
      </c>
      <c r="AO407" s="734">
        <f t="shared" si="449"/>
        <v>0</v>
      </c>
      <c r="AP407" s="734">
        <f t="shared" si="449"/>
        <v>0</v>
      </c>
      <c r="AQ407" s="734">
        <f t="shared" si="449"/>
        <v>0</v>
      </c>
      <c r="AR407" s="734">
        <f t="shared" si="449"/>
        <v>0</v>
      </c>
      <c r="AS407" s="761">
        <f t="shared" si="449"/>
        <v>0</v>
      </c>
      <c r="AT407" s="652">
        <f t="shared" si="449"/>
        <v>9383691</v>
      </c>
      <c r="AU407" s="83">
        <f t="shared" si="449"/>
        <v>6913897</v>
      </c>
      <c r="AV407" s="83">
        <f t="shared" si="449"/>
        <v>0</v>
      </c>
      <c r="AW407" s="83">
        <f t="shared" si="449"/>
        <v>2336897</v>
      </c>
      <c r="AX407" s="83">
        <f t="shared" si="449"/>
        <v>69139</v>
      </c>
      <c r="AY407" s="83">
        <f t="shared" si="449"/>
        <v>63758</v>
      </c>
      <c r="AZ407" s="84">
        <f t="shared" si="449"/>
        <v>12.779299999999999</v>
      </c>
      <c r="BA407" s="84">
        <f t="shared" si="449"/>
        <v>10.439299999999999</v>
      </c>
      <c r="BB407" s="85">
        <f t="shared" si="449"/>
        <v>2.34</v>
      </c>
    </row>
    <row r="408" spans="1:54" ht="14.1" customHeight="1" x14ac:dyDescent="0.2">
      <c r="A408" s="67">
        <v>81</v>
      </c>
      <c r="B408" s="64">
        <v>2466</v>
      </c>
      <c r="C408" s="65">
        <v>600079821</v>
      </c>
      <c r="D408" s="64">
        <v>70695083</v>
      </c>
      <c r="E408" s="66" t="s">
        <v>818</v>
      </c>
      <c r="F408" s="67">
        <v>3111</v>
      </c>
      <c r="G408" s="66" t="s">
        <v>306</v>
      </c>
      <c r="H408" s="68" t="s">
        <v>276</v>
      </c>
      <c r="I408" s="463">
        <v>3426078</v>
      </c>
      <c r="J408" s="458">
        <v>2511802</v>
      </c>
      <c r="K408" s="458">
        <v>15000</v>
      </c>
      <c r="L408" s="458">
        <v>854059</v>
      </c>
      <c r="M408" s="458">
        <v>25117</v>
      </c>
      <c r="N408" s="458">
        <v>20100</v>
      </c>
      <c r="O408" s="13">
        <v>5.5998999999999999</v>
      </c>
      <c r="P408" s="460">
        <v>4.0799000000000003</v>
      </c>
      <c r="Q408" s="624">
        <v>1.52</v>
      </c>
      <c r="R408" s="731">
        <f t="shared" si="430"/>
        <v>0</v>
      </c>
      <c r="S408" s="690">
        <v>0</v>
      </c>
      <c r="T408" s="690">
        <v>0</v>
      </c>
      <c r="U408" s="690">
        <v>0</v>
      </c>
      <c r="V408" s="690">
        <v>0</v>
      </c>
      <c r="W408" s="690">
        <f t="shared" si="431"/>
        <v>0</v>
      </c>
      <c r="X408" s="690">
        <v>0</v>
      </c>
      <c r="Y408" s="690">
        <v>0</v>
      </c>
      <c r="Z408" s="690">
        <v>0</v>
      </c>
      <c r="AA408" s="690">
        <f t="shared" si="432"/>
        <v>0</v>
      </c>
      <c r="AB408" s="690">
        <f t="shared" si="433"/>
        <v>0</v>
      </c>
      <c r="AC408" s="714">
        <f t="shared" si="434"/>
        <v>0</v>
      </c>
      <c r="AD408" s="714">
        <f t="shared" si="435"/>
        <v>0</v>
      </c>
      <c r="AE408" s="690">
        <v>0</v>
      </c>
      <c r="AF408" s="690">
        <v>0</v>
      </c>
      <c r="AG408" s="690">
        <f t="shared" si="436"/>
        <v>0</v>
      </c>
      <c r="AH408" s="690">
        <f t="shared" si="437"/>
        <v>0</v>
      </c>
      <c r="AI408" s="716">
        <v>0</v>
      </c>
      <c r="AJ408" s="713">
        <v>0</v>
      </c>
      <c r="AK408" s="713">
        <v>0</v>
      </c>
      <c r="AL408" s="713">
        <v>0</v>
      </c>
      <c r="AM408" s="713">
        <v>0</v>
      </c>
      <c r="AN408" s="713">
        <v>0</v>
      </c>
      <c r="AO408" s="713">
        <v>0</v>
      </c>
      <c r="AP408" s="713">
        <v>0</v>
      </c>
      <c r="AQ408" s="713">
        <f t="shared" si="438"/>
        <v>0</v>
      </c>
      <c r="AR408" s="713">
        <f t="shared" si="439"/>
        <v>0</v>
      </c>
      <c r="AS408" s="756">
        <f t="shared" si="440"/>
        <v>0</v>
      </c>
      <c r="AT408" s="471">
        <f t="shared" ref="AT408:AT413" si="450">I408+AH408</f>
        <v>3426078</v>
      </c>
      <c r="AU408" s="461">
        <f t="shared" ref="AU408:AU413" si="451">J408+W408</f>
        <v>2511802</v>
      </c>
      <c r="AV408" s="461">
        <f t="shared" ref="AV408:AV413" si="452">K408+AA408</f>
        <v>15000</v>
      </c>
      <c r="AW408" s="461">
        <f t="shared" ref="AW408:AX413" si="453">L408+AC408</f>
        <v>854059</v>
      </c>
      <c r="AX408" s="461">
        <f t="shared" si="453"/>
        <v>25117</v>
      </c>
      <c r="AY408" s="461">
        <f t="shared" ref="AY408:AY413" si="454">N408+AG408</f>
        <v>20100</v>
      </c>
      <c r="AZ408" s="462">
        <f t="shared" ref="AZ408:AZ413" si="455">O408+AS408</f>
        <v>5.5998999999999999</v>
      </c>
      <c r="BA408" s="462">
        <f t="shared" ref="BA408:BB413" si="456">P408+AQ408</f>
        <v>4.0799000000000003</v>
      </c>
      <c r="BB408" s="464">
        <f t="shared" si="456"/>
        <v>1.52</v>
      </c>
    </row>
    <row r="409" spans="1:54" ht="14.1" customHeight="1" x14ac:dyDescent="0.2">
      <c r="A409" s="67">
        <v>81</v>
      </c>
      <c r="B409" s="64">
        <v>2466</v>
      </c>
      <c r="C409" s="65">
        <v>600079821</v>
      </c>
      <c r="D409" s="64">
        <v>70695083</v>
      </c>
      <c r="E409" s="66" t="s">
        <v>816</v>
      </c>
      <c r="F409" s="67">
        <v>3113</v>
      </c>
      <c r="G409" s="66" t="s">
        <v>309</v>
      </c>
      <c r="H409" s="68" t="s">
        <v>276</v>
      </c>
      <c r="I409" s="463">
        <v>9445697</v>
      </c>
      <c r="J409" s="16">
        <v>6818187</v>
      </c>
      <c r="K409" s="16">
        <v>90000</v>
      </c>
      <c r="L409" s="458">
        <v>2334968</v>
      </c>
      <c r="M409" s="458">
        <v>68182</v>
      </c>
      <c r="N409" s="16">
        <v>134360</v>
      </c>
      <c r="O409" s="13">
        <v>13.059699999999999</v>
      </c>
      <c r="P409" s="13">
        <v>10.8064</v>
      </c>
      <c r="Q409" s="17">
        <v>2.2533000000000003</v>
      </c>
      <c r="R409" s="731">
        <f t="shared" si="430"/>
        <v>25000</v>
      </c>
      <c r="S409" s="690">
        <v>0</v>
      </c>
      <c r="T409" s="690">
        <v>0</v>
      </c>
      <c r="U409" s="690">
        <v>0</v>
      </c>
      <c r="V409" s="690">
        <v>0</v>
      </c>
      <c r="W409" s="690">
        <f t="shared" si="431"/>
        <v>25000</v>
      </c>
      <c r="X409" s="690">
        <v>-25000</v>
      </c>
      <c r="Y409" s="690">
        <v>0</v>
      </c>
      <c r="Z409" s="690">
        <v>0</v>
      </c>
      <c r="AA409" s="690">
        <f t="shared" si="432"/>
        <v>-25000</v>
      </c>
      <c r="AB409" s="690">
        <f t="shared" si="433"/>
        <v>0</v>
      </c>
      <c r="AC409" s="714">
        <f t="shared" si="434"/>
        <v>0</v>
      </c>
      <c r="AD409" s="714">
        <f t="shared" si="435"/>
        <v>250</v>
      </c>
      <c r="AE409" s="690">
        <v>0</v>
      </c>
      <c r="AF409" s="690">
        <v>0</v>
      </c>
      <c r="AG409" s="690">
        <f t="shared" si="436"/>
        <v>0</v>
      </c>
      <c r="AH409" s="690">
        <f t="shared" si="437"/>
        <v>250</v>
      </c>
      <c r="AI409" s="716">
        <v>0</v>
      </c>
      <c r="AJ409" s="713">
        <v>0.08</v>
      </c>
      <c r="AK409" s="713">
        <v>0</v>
      </c>
      <c r="AL409" s="713">
        <v>0</v>
      </c>
      <c r="AM409" s="713">
        <v>0</v>
      </c>
      <c r="AN409" s="713">
        <v>0</v>
      </c>
      <c r="AO409" s="713">
        <v>0</v>
      </c>
      <c r="AP409" s="713">
        <v>0</v>
      </c>
      <c r="AQ409" s="713">
        <f t="shared" si="438"/>
        <v>0</v>
      </c>
      <c r="AR409" s="713">
        <f t="shared" si="439"/>
        <v>0.08</v>
      </c>
      <c r="AS409" s="756">
        <f t="shared" si="440"/>
        <v>0.08</v>
      </c>
      <c r="AT409" s="471">
        <f t="shared" si="450"/>
        <v>9445947</v>
      </c>
      <c r="AU409" s="461">
        <f t="shared" si="451"/>
        <v>6843187</v>
      </c>
      <c r="AV409" s="461">
        <f t="shared" si="452"/>
        <v>65000</v>
      </c>
      <c r="AW409" s="461">
        <f t="shared" si="453"/>
        <v>2334968</v>
      </c>
      <c r="AX409" s="461">
        <f t="shared" si="453"/>
        <v>68432</v>
      </c>
      <c r="AY409" s="461">
        <f t="shared" si="454"/>
        <v>134360</v>
      </c>
      <c r="AZ409" s="462">
        <f t="shared" si="455"/>
        <v>13.139699999999999</v>
      </c>
      <c r="BA409" s="462">
        <f t="shared" si="456"/>
        <v>10.8064</v>
      </c>
      <c r="BB409" s="464">
        <f t="shared" si="456"/>
        <v>2.3333000000000004</v>
      </c>
    </row>
    <row r="410" spans="1:54" ht="14.1" customHeight="1" x14ac:dyDescent="0.2">
      <c r="A410" s="67">
        <v>81</v>
      </c>
      <c r="B410" s="64">
        <v>2466</v>
      </c>
      <c r="C410" s="65">
        <v>600079821</v>
      </c>
      <c r="D410" s="64">
        <v>70695083</v>
      </c>
      <c r="E410" s="66" t="s">
        <v>816</v>
      </c>
      <c r="F410" s="67">
        <v>3113</v>
      </c>
      <c r="G410" s="78" t="s">
        <v>307</v>
      </c>
      <c r="H410" s="68" t="s">
        <v>277</v>
      </c>
      <c r="I410" s="463">
        <v>2281628</v>
      </c>
      <c r="J410" s="458">
        <v>1692602</v>
      </c>
      <c r="K410" s="458">
        <v>0</v>
      </c>
      <c r="L410" s="458">
        <v>572100</v>
      </c>
      <c r="M410" s="458">
        <v>16926</v>
      </c>
      <c r="N410" s="458">
        <v>0</v>
      </c>
      <c r="O410" s="459">
        <v>5.25</v>
      </c>
      <c r="P410" s="460">
        <v>5.25</v>
      </c>
      <c r="Q410" s="624">
        <v>0</v>
      </c>
      <c r="R410" s="731">
        <f t="shared" si="430"/>
        <v>0</v>
      </c>
      <c r="S410" s="690">
        <v>-28870</v>
      </c>
      <c r="T410" s="690">
        <v>0</v>
      </c>
      <c r="U410" s="690">
        <v>0</v>
      </c>
      <c r="V410" s="690">
        <v>0</v>
      </c>
      <c r="W410" s="690">
        <f t="shared" si="431"/>
        <v>-28870</v>
      </c>
      <c r="X410" s="690">
        <v>0</v>
      </c>
      <c r="Y410" s="690">
        <v>0</v>
      </c>
      <c r="Z410" s="690">
        <v>0</v>
      </c>
      <c r="AA410" s="690">
        <f t="shared" si="432"/>
        <v>0</v>
      </c>
      <c r="AB410" s="690">
        <f t="shared" si="433"/>
        <v>-28870</v>
      </c>
      <c r="AC410" s="714">
        <f t="shared" si="434"/>
        <v>-9758</v>
      </c>
      <c r="AD410" s="714">
        <f t="shared" si="435"/>
        <v>-289</v>
      </c>
      <c r="AE410" s="690">
        <v>0</v>
      </c>
      <c r="AF410" s="690">
        <v>0</v>
      </c>
      <c r="AG410" s="690">
        <f t="shared" si="436"/>
        <v>0</v>
      </c>
      <c r="AH410" s="690">
        <f t="shared" si="437"/>
        <v>-38917</v>
      </c>
      <c r="AI410" s="716">
        <v>0</v>
      </c>
      <c r="AJ410" s="713">
        <v>0</v>
      </c>
      <c r="AK410" s="713">
        <v>-0.08</v>
      </c>
      <c r="AL410" s="713">
        <v>0</v>
      </c>
      <c r="AM410" s="713">
        <v>0</v>
      </c>
      <c r="AN410" s="713">
        <v>0</v>
      </c>
      <c r="AO410" s="713">
        <v>0</v>
      </c>
      <c r="AP410" s="713">
        <v>0</v>
      </c>
      <c r="AQ410" s="713">
        <f t="shared" si="438"/>
        <v>-0.08</v>
      </c>
      <c r="AR410" s="713">
        <f t="shared" si="439"/>
        <v>0</v>
      </c>
      <c r="AS410" s="756">
        <f t="shared" si="440"/>
        <v>-0.08</v>
      </c>
      <c r="AT410" s="471">
        <f t="shared" si="450"/>
        <v>2242711</v>
      </c>
      <c r="AU410" s="461">
        <f t="shared" si="451"/>
        <v>1663732</v>
      </c>
      <c r="AV410" s="461">
        <f t="shared" si="452"/>
        <v>0</v>
      </c>
      <c r="AW410" s="461">
        <f t="shared" si="453"/>
        <v>562342</v>
      </c>
      <c r="AX410" s="461">
        <f t="shared" si="453"/>
        <v>16637</v>
      </c>
      <c r="AY410" s="461">
        <f t="shared" si="454"/>
        <v>0</v>
      </c>
      <c r="AZ410" s="462">
        <f t="shared" si="455"/>
        <v>5.17</v>
      </c>
      <c r="BA410" s="462">
        <f t="shared" si="456"/>
        <v>5.17</v>
      </c>
      <c r="BB410" s="464">
        <f t="shared" si="456"/>
        <v>0</v>
      </c>
    </row>
    <row r="411" spans="1:54" ht="14.1" customHeight="1" x14ac:dyDescent="0.2">
      <c r="A411" s="67">
        <v>81</v>
      </c>
      <c r="B411" s="64">
        <v>2466</v>
      </c>
      <c r="C411" s="65">
        <v>600079821</v>
      </c>
      <c r="D411" s="64">
        <v>70695083</v>
      </c>
      <c r="E411" s="66" t="s">
        <v>816</v>
      </c>
      <c r="F411" s="67">
        <v>3141</v>
      </c>
      <c r="G411" s="66" t="s">
        <v>310</v>
      </c>
      <c r="H411" s="68" t="s">
        <v>277</v>
      </c>
      <c r="I411" s="463">
        <v>1340668</v>
      </c>
      <c r="J411" s="458">
        <v>965156</v>
      </c>
      <c r="K411" s="458">
        <v>25000</v>
      </c>
      <c r="L411" s="458">
        <v>334673</v>
      </c>
      <c r="M411" s="458">
        <v>9651</v>
      </c>
      <c r="N411" s="458">
        <v>6188</v>
      </c>
      <c r="O411" s="459">
        <v>3.18</v>
      </c>
      <c r="P411" s="460">
        <v>0</v>
      </c>
      <c r="Q411" s="624">
        <v>3.18</v>
      </c>
      <c r="R411" s="731">
        <f t="shared" si="430"/>
        <v>-15000</v>
      </c>
      <c r="S411" s="690">
        <v>0</v>
      </c>
      <c r="T411" s="690">
        <v>0</v>
      </c>
      <c r="U411" s="690">
        <v>0</v>
      </c>
      <c r="V411" s="690">
        <v>0</v>
      </c>
      <c r="W411" s="690">
        <f t="shared" si="431"/>
        <v>-15000</v>
      </c>
      <c r="X411" s="690">
        <v>15000</v>
      </c>
      <c r="Y411" s="690">
        <v>0</v>
      </c>
      <c r="Z411" s="690">
        <v>0</v>
      </c>
      <c r="AA411" s="690">
        <f t="shared" si="432"/>
        <v>15000</v>
      </c>
      <c r="AB411" s="690">
        <f t="shared" si="433"/>
        <v>0</v>
      </c>
      <c r="AC411" s="714">
        <f t="shared" si="434"/>
        <v>0</v>
      </c>
      <c r="AD411" s="714">
        <f t="shared" si="435"/>
        <v>-150</v>
      </c>
      <c r="AE411" s="690">
        <v>0</v>
      </c>
      <c r="AF411" s="690">
        <v>0</v>
      </c>
      <c r="AG411" s="690">
        <f t="shared" si="436"/>
        <v>0</v>
      </c>
      <c r="AH411" s="690">
        <f t="shared" si="437"/>
        <v>-150</v>
      </c>
      <c r="AI411" s="716">
        <v>0</v>
      </c>
      <c r="AJ411" s="713">
        <v>0</v>
      </c>
      <c r="AK411" s="713">
        <v>0</v>
      </c>
      <c r="AL411" s="713">
        <v>0</v>
      </c>
      <c r="AM411" s="713">
        <v>0</v>
      </c>
      <c r="AN411" s="713">
        <v>0</v>
      </c>
      <c r="AO411" s="713">
        <v>0</v>
      </c>
      <c r="AP411" s="713">
        <v>0</v>
      </c>
      <c r="AQ411" s="713">
        <f t="shared" si="438"/>
        <v>0</v>
      </c>
      <c r="AR411" s="713">
        <f t="shared" si="439"/>
        <v>0</v>
      </c>
      <c r="AS411" s="756">
        <f t="shared" si="440"/>
        <v>0</v>
      </c>
      <c r="AT411" s="471">
        <f t="shared" si="450"/>
        <v>1340518</v>
      </c>
      <c r="AU411" s="461">
        <f t="shared" si="451"/>
        <v>950156</v>
      </c>
      <c r="AV411" s="461">
        <f t="shared" si="452"/>
        <v>40000</v>
      </c>
      <c r="AW411" s="461">
        <f t="shared" si="453"/>
        <v>334673</v>
      </c>
      <c r="AX411" s="461">
        <f t="shared" si="453"/>
        <v>9501</v>
      </c>
      <c r="AY411" s="461">
        <f t="shared" si="454"/>
        <v>6188</v>
      </c>
      <c r="AZ411" s="462">
        <f t="shared" si="455"/>
        <v>3.18</v>
      </c>
      <c r="BA411" s="462">
        <f t="shared" si="456"/>
        <v>0</v>
      </c>
      <c r="BB411" s="464">
        <f t="shared" si="456"/>
        <v>3.18</v>
      </c>
    </row>
    <row r="412" spans="1:54" ht="14.1" customHeight="1" x14ac:dyDescent="0.2">
      <c r="A412" s="67">
        <v>81</v>
      </c>
      <c r="B412" s="64">
        <v>2466</v>
      </c>
      <c r="C412" s="65">
        <v>600079821</v>
      </c>
      <c r="D412" s="64">
        <v>70695083</v>
      </c>
      <c r="E412" s="66" t="s">
        <v>816</v>
      </c>
      <c r="F412" s="67">
        <v>3143</v>
      </c>
      <c r="G412" s="78" t="s">
        <v>614</v>
      </c>
      <c r="H412" s="68" t="s">
        <v>276</v>
      </c>
      <c r="I412" s="463">
        <v>761277</v>
      </c>
      <c r="J412" s="16">
        <v>554820</v>
      </c>
      <c r="K412" s="16">
        <v>10000</v>
      </c>
      <c r="L412" s="458">
        <v>190909</v>
      </c>
      <c r="M412" s="458">
        <v>5548</v>
      </c>
      <c r="N412" s="16">
        <v>0</v>
      </c>
      <c r="O412" s="459">
        <v>1.1606000000000001</v>
      </c>
      <c r="P412" s="13">
        <v>1.1606000000000001</v>
      </c>
      <c r="Q412" s="17">
        <v>0</v>
      </c>
      <c r="R412" s="731">
        <f t="shared" si="430"/>
        <v>10000</v>
      </c>
      <c r="S412" s="690">
        <v>0</v>
      </c>
      <c r="T412" s="690">
        <v>0</v>
      </c>
      <c r="U412" s="690">
        <v>0</v>
      </c>
      <c r="V412" s="690">
        <v>0</v>
      </c>
      <c r="W412" s="690">
        <f t="shared" si="431"/>
        <v>10000</v>
      </c>
      <c r="X412" s="690">
        <v>-10000</v>
      </c>
      <c r="Y412" s="690">
        <v>0</v>
      </c>
      <c r="Z412" s="690">
        <v>0</v>
      </c>
      <c r="AA412" s="690">
        <f t="shared" si="432"/>
        <v>-10000</v>
      </c>
      <c r="AB412" s="690">
        <f t="shared" si="433"/>
        <v>0</v>
      </c>
      <c r="AC412" s="714">
        <f t="shared" si="434"/>
        <v>0</v>
      </c>
      <c r="AD412" s="714">
        <f t="shared" si="435"/>
        <v>100</v>
      </c>
      <c r="AE412" s="690">
        <v>0</v>
      </c>
      <c r="AF412" s="690">
        <v>0</v>
      </c>
      <c r="AG412" s="690">
        <f t="shared" si="436"/>
        <v>0</v>
      </c>
      <c r="AH412" s="690">
        <f t="shared" si="437"/>
        <v>100</v>
      </c>
      <c r="AI412" s="716">
        <v>0</v>
      </c>
      <c r="AJ412" s="713">
        <v>0</v>
      </c>
      <c r="AK412" s="713">
        <v>0</v>
      </c>
      <c r="AL412" s="713">
        <v>0</v>
      </c>
      <c r="AM412" s="713">
        <v>0</v>
      </c>
      <c r="AN412" s="713">
        <v>0</v>
      </c>
      <c r="AO412" s="713">
        <v>0</v>
      </c>
      <c r="AP412" s="713">
        <v>0</v>
      </c>
      <c r="AQ412" s="713">
        <f t="shared" si="438"/>
        <v>0</v>
      </c>
      <c r="AR412" s="713">
        <f t="shared" si="439"/>
        <v>0</v>
      </c>
      <c r="AS412" s="756">
        <f t="shared" si="440"/>
        <v>0</v>
      </c>
      <c r="AT412" s="471">
        <f t="shared" si="450"/>
        <v>761377</v>
      </c>
      <c r="AU412" s="461">
        <f t="shared" si="451"/>
        <v>564820</v>
      </c>
      <c r="AV412" s="461">
        <f t="shared" si="452"/>
        <v>0</v>
      </c>
      <c r="AW412" s="461">
        <f t="shared" si="453"/>
        <v>190909</v>
      </c>
      <c r="AX412" s="461">
        <f t="shared" si="453"/>
        <v>5648</v>
      </c>
      <c r="AY412" s="461">
        <f t="shared" si="454"/>
        <v>0</v>
      </c>
      <c r="AZ412" s="462">
        <f t="shared" si="455"/>
        <v>1.1606000000000001</v>
      </c>
      <c r="BA412" s="462">
        <f t="shared" si="456"/>
        <v>1.1606000000000001</v>
      </c>
      <c r="BB412" s="464">
        <f t="shared" si="456"/>
        <v>0</v>
      </c>
    </row>
    <row r="413" spans="1:54" ht="14.1" customHeight="1" x14ac:dyDescent="0.2">
      <c r="A413" s="67">
        <v>81</v>
      </c>
      <c r="B413" s="64">
        <v>2466</v>
      </c>
      <c r="C413" s="65">
        <v>600079821</v>
      </c>
      <c r="D413" s="64">
        <v>70695083</v>
      </c>
      <c r="E413" s="66" t="s">
        <v>816</v>
      </c>
      <c r="F413" s="67">
        <v>3143</v>
      </c>
      <c r="G413" s="78" t="s">
        <v>615</v>
      </c>
      <c r="H413" s="68" t="s">
        <v>277</v>
      </c>
      <c r="I413" s="463">
        <v>25655</v>
      </c>
      <c r="J413" s="646">
        <v>18331</v>
      </c>
      <c r="K413" s="646">
        <v>0</v>
      </c>
      <c r="L413" s="458">
        <v>6196</v>
      </c>
      <c r="M413" s="458">
        <v>183</v>
      </c>
      <c r="N413" s="646">
        <v>945</v>
      </c>
      <c r="O413" s="459">
        <v>7.0000000000000007E-2</v>
      </c>
      <c r="P413" s="460">
        <v>0</v>
      </c>
      <c r="Q413" s="662">
        <v>7.0000000000000007E-2</v>
      </c>
      <c r="R413" s="731">
        <f t="shared" si="430"/>
        <v>0</v>
      </c>
      <c r="S413" s="690">
        <v>0</v>
      </c>
      <c r="T413" s="690">
        <v>0</v>
      </c>
      <c r="U413" s="690">
        <v>0</v>
      </c>
      <c r="V413" s="690">
        <v>0</v>
      </c>
      <c r="W413" s="690">
        <f t="shared" si="431"/>
        <v>0</v>
      </c>
      <c r="X413" s="690">
        <v>0</v>
      </c>
      <c r="Y413" s="690">
        <v>0</v>
      </c>
      <c r="Z413" s="690">
        <v>0</v>
      </c>
      <c r="AA413" s="690">
        <f t="shared" si="432"/>
        <v>0</v>
      </c>
      <c r="AB413" s="690">
        <f t="shared" si="433"/>
        <v>0</v>
      </c>
      <c r="AC413" s="714">
        <f t="shared" si="434"/>
        <v>0</v>
      </c>
      <c r="AD413" s="714">
        <f t="shared" si="435"/>
        <v>0</v>
      </c>
      <c r="AE413" s="690">
        <v>0</v>
      </c>
      <c r="AF413" s="690">
        <v>0</v>
      </c>
      <c r="AG413" s="690">
        <f t="shared" si="436"/>
        <v>0</v>
      </c>
      <c r="AH413" s="690">
        <f t="shared" si="437"/>
        <v>0</v>
      </c>
      <c r="AI413" s="716">
        <v>0</v>
      </c>
      <c r="AJ413" s="713">
        <v>0</v>
      </c>
      <c r="AK413" s="713">
        <v>0</v>
      </c>
      <c r="AL413" s="713">
        <v>0</v>
      </c>
      <c r="AM413" s="713">
        <v>0</v>
      </c>
      <c r="AN413" s="713">
        <v>0</v>
      </c>
      <c r="AO413" s="713">
        <v>0</v>
      </c>
      <c r="AP413" s="713">
        <v>0</v>
      </c>
      <c r="AQ413" s="713">
        <f t="shared" si="438"/>
        <v>0</v>
      </c>
      <c r="AR413" s="713">
        <f t="shared" si="439"/>
        <v>0</v>
      </c>
      <c r="AS413" s="756">
        <f t="shared" si="440"/>
        <v>0</v>
      </c>
      <c r="AT413" s="471">
        <f t="shared" si="450"/>
        <v>25655</v>
      </c>
      <c r="AU413" s="461">
        <f t="shared" si="451"/>
        <v>18331</v>
      </c>
      <c r="AV413" s="461">
        <f t="shared" si="452"/>
        <v>0</v>
      </c>
      <c r="AW413" s="461">
        <f t="shared" si="453"/>
        <v>6196</v>
      </c>
      <c r="AX413" s="461">
        <f t="shared" si="453"/>
        <v>183</v>
      </c>
      <c r="AY413" s="461">
        <f t="shared" si="454"/>
        <v>945</v>
      </c>
      <c r="AZ413" s="462">
        <f t="shared" si="455"/>
        <v>7.0000000000000007E-2</v>
      </c>
      <c r="BA413" s="462">
        <f t="shared" si="456"/>
        <v>0</v>
      </c>
      <c r="BB413" s="464">
        <f t="shared" si="456"/>
        <v>7.0000000000000007E-2</v>
      </c>
    </row>
    <row r="414" spans="1:54" ht="14.1" customHeight="1" x14ac:dyDescent="0.2">
      <c r="A414" s="73">
        <v>81</v>
      </c>
      <c r="B414" s="70">
        <v>2466</v>
      </c>
      <c r="C414" s="71">
        <v>600079821</v>
      </c>
      <c r="D414" s="70">
        <v>70695083</v>
      </c>
      <c r="E414" s="72" t="s">
        <v>817</v>
      </c>
      <c r="F414" s="73"/>
      <c r="G414" s="72"/>
      <c r="H414" s="74"/>
      <c r="I414" s="647">
        <v>17281003</v>
      </c>
      <c r="J414" s="75">
        <v>12560898</v>
      </c>
      <c r="K414" s="75">
        <v>140000</v>
      </c>
      <c r="L414" s="75">
        <v>4292905</v>
      </c>
      <c r="M414" s="75">
        <v>125607</v>
      </c>
      <c r="N414" s="75">
        <v>161593</v>
      </c>
      <c r="O414" s="76">
        <v>28.320199999999996</v>
      </c>
      <c r="P414" s="76">
        <v>21.296899999999997</v>
      </c>
      <c r="Q414" s="77">
        <v>7.0233000000000008</v>
      </c>
      <c r="R414" s="664">
        <f t="shared" ref="R414:BB414" si="457">SUM(R408:R413)</f>
        <v>20000</v>
      </c>
      <c r="S414" s="664">
        <f t="shared" si="457"/>
        <v>-28870</v>
      </c>
      <c r="T414" s="664">
        <f t="shared" si="457"/>
        <v>0</v>
      </c>
      <c r="U414" s="664">
        <f t="shared" si="457"/>
        <v>0</v>
      </c>
      <c r="V414" s="664">
        <f t="shared" si="457"/>
        <v>0</v>
      </c>
      <c r="W414" s="664">
        <f t="shared" si="457"/>
        <v>-8870</v>
      </c>
      <c r="X414" s="664">
        <f t="shared" si="457"/>
        <v>-20000</v>
      </c>
      <c r="Y414" s="664">
        <f t="shared" si="457"/>
        <v>0</v>
      </c>
      <c r="Z414" s="664">
        <f t="shared" si="457"/>
        <v>0</v>
      </c>
      <c r="AA414" s="664">
        <f t="shared" si="457"/>
        <v>-20000</v>
      </c>
      <c r="AB414" s="664">
        <f t="shared" si="457"/>
        <v>-28870</v>
      </c>
      <c r="AC414" s="664">
        <f t="shared" si="457"/>
        <v>-9758</v>
      </c>
      <c r="AD414" s="664">
        <f t="shared" si="457"/>
        <v>-89</v>
      </c>
      <c r="AE414" s="664">
        <f t="shared" si="457"/>
        <v>0</v>
      </c>
      <c r="AF414" s="664">
        <f t="shared" si="457"/>
        <v>0</v>
      </c>
      <c r="AG414" s="664">
        <f t="shared" si="457"/>
        <v>0</v>
      </c>
      <c r="AH414" s="664">
        <f t="shared" si="457"/>
        <v>-38717</v>
      </c>
      <c r="AI414" s="732">
        <f t="shared" si="457"/>
        <v>0</v>
      </c>
      <c r="AJ414" s="732">
        <f t="shared" si="457"/>
        <v>0.08</v>
      </c>
      <c r="AK414" s="732">
        <f t="shared" si="457"/>
        <v>-0.08</v>
      </c>
      <c r="AL414" s="732">
        <f t="shared" si="457"/>
        <v>0</v>
      </c>
      <c r="AM414" s="732">
        <f t="shared" si="457"/>
        <v>0</v>
      </c>
      <c r="AN414" s="732">
        <f t="shared" si="457"/>
        <v>0</v>
      </c>
      <c r="AO414" s="732">
        <f t="shared" si="457"/>
        <v>0</v>
      </c>
      <c r="AP414" s="732">
        <f t="shared" si="457"/>
        <v>0</v>
      </c>
      <c r="AQ414" s="732">
        <f t="shared" si="457"/>
        <v>-0.08</v>
      </c>
      <c r="AR414" s="732">
        <f t="shared" si="457"/>
        <v>0.08</v>
      </c>
      <c r="AS414" s="759">
        <f t="shared" si="457"/>
        <v>0</v>
      </c>
      <c r="AT414" s="647">
        <f t="shared" si="457"/>
        <v>17242286</v>
      </c>
      <c r="AU414" s="75">
        <f t="shared" si="457"/>
        <v>12552028</v>
      </c>
      <c r="AV414" s="75">
        <f t="shared" si="457"/>
        <v>120000</v>
      </c>
      <c r="AW414" s="75">
        <f t="shared" si="457"/>
        <v>4283147</v>
      </c>
      <c r="AX414" s="75">
        <f t="shared" si="457"/>
        <v>125518</v>
      </c>
      <c r="AY414" s="75">
        <f t="shared" si="457"/>
        <v>161593</v>
      </c>
      <c r="AZ414" s="76">
        <f t="shared" si="457"/>
        <v>28.320199999999996</v>
      </c>
      <c r="BA414" s="76">
        <f t="shared" si="457"/>
        <v>21.216899999999999</v>
      </c>
      <c r="BB414" s="77">
        <f t="shared" si="457"/>
        <v>7.1033000000000008</v>
      </c>
    </row>
    <row r="415" spans="1:54" ht="14.1" customHeight="1" x14ac:dyDescent="0.2">
      <c r="A415" s="67">
        <v>82</v>
      </c>
      <c r="B415" s="64">
        <v>2493</v>
      </c>
      <c r="C415" s="65">
        <v>600080021</v>
      </c>
      <c r="D415" s="64">
        <v>72742399</v>
      </c>
      <c r="E415" s="66" t="s">
        <v>712</v>
      </c>
      <c r="F415" s="67">
        <v>3111</v>
      </c>
      <c r="G415" s="66" t="s">
        <v>306</v>
      </c>
      <c r="H415" s="68" t="s">
        <v>276</v>
      </c>
      <c r="I415" s="463">
        <v>7485535</v>
      </c>
      <c r="J415" s="16">
        <v>5523987</v>
      </c>
      <c r="K415" s="16">
        <v>0</v>
      </c>
      <c r="L415" s="458">
        <v>1867108</v>
      </c>
      <c r="M415" s="458">
        <v>55240</v>
      </c>
      <c r="N415" s="16">
        <v>39200</v>
      </c>
      <c r="O415" s="13">
        <v>11.590300000000001</v>
      </c>
      <c r="P415" s="13">
        <v>9.7903000000000002</v>
      </c>
      <c r="Q415" s="17">
        <v>1.8</v>
      </c>
      <c r="R415" s="731">
        <f t="shared" si="430"/>
        <v>0</v>
      </c>
      <c r="S415" s="690">
        <v>0</v>
      </c>
      <c r="T415" s="690">
        <v>0</v>
      </c>
      <c r="U415" s="690">
        <v>0</v>
      </c>
      <c r="V415" s="690">
        <v>0</v>
      </c>
      <c r="W415" s="690">
        <f t="shared" si="431"/>
        <v>0</v>
      </c>
      <c r="X415" s="690">
        <v>0</v>
      </c>
      <c r="Y415" s="690">
        <v>0</v>
      </c>
      <c r="Z415" s="690">
        <v>0</v>
      </c>
      <c r="AA415" s="690">
        <f t="shared" si="432"/>
        <v>0</v>
      </c>
      <c r="AB415" s="690">
        <f t="shared" si="433"/>
        <v>0</v>
      </c>
      <c r="AC415" s="714">
        <f t="shared" si="434"/>
        <v>0</v>
      </c>
      <c r="AD415" s="714">
        <f t="shared" si="435"/>
        <v>0</v>
      </c>
      <c r="AE415" s="690">
        <v>0</v>
      </c>
      <c r="AF415" s="690">
        <v>0</v>
      </c>
      <c r="AG415" s="690">
        <f t="shared" si="436"/>
        <v>0</v>
      </c>
      <c r="AH415" s="690">
        <f t="shared" si="437"/>
        <v>0</v>
      </c>
      <c r="AI415" s="716">
        <v>0</v>
      </c>
      <c r="AJ415" s="713">
        <v>0</v>
      </c>
      <c r="AK415" s="713">
        <v>0</v>
      </c>
      <c r="AL415" s="713">
        <v>0</v>
      </c>
      <c r="AM415" s="713">
        <v>0</v>
      </c>
      <c r="AN415" s="713">
        <v>0</v>
      </c>
      <c r="AO415" s="713">
        <v>0</v>
      </c>
      <c r="AP415" s="713">
        <v>0</v>
      </c>
      <c r="AQ415" s="713">
        <f t="shared" si="438"/>
        <v>0</v>
      </c>
      <c r="AR415" s="713">
        <f t="shared" si="439"/>
        <v>0</v>
      </c>
      <c r="AS415" s="756">
        <f t="shared" si="440"/>
        <v>0</v>
      </c>
      <c r="AT415" s="471">
        <f t="shared" ref="AT415:AT420" si="458">I415+AH415</f>
        <v>7485535</v>
      </c>
      <c r="AU415" s="461">
        <f t="shared" ref="AU415:AU420" si="459">J415+W415</f>
        <v>5523987</v>
      </c>
      <c r="AV415" s="461">
        <f t="shared" ref="AV415:AV420" si="460">K415+AA415</f>
        <v>0</v>
      </c>
      <c r="AW415" s="461">
        <f t="shared" ref="AW415:AX420" si="461">L415+AC415</f>
        <v>1867108</v>
      </c>
      <c r="AX415" s="461">
        <f t="shared" si="461"/>
        <v>55240</v>
      </c>
      <c r="AY415" s="461">
        <f t="shared" ref="AY415:AY420" si="462">N415+AG415</f>
        <v>39200</v>
      </c>
      <c r="AZ415" s="462">
        <f t="shared" ref="AZ415:AZ420" si="463">O415+AS415</f>
        <v>11.590300000000001</v>
      </c>
      <c r="BA415" s="462">
        <f t="shared" ref="BA415:BB420" si="464">P415+AQ415</f>
        <v>9.7903000000000002</v>
      </c>
      <c r="BB415" s="464">
        <f t="shared" si="464"/>
        <v>1.8</v>
      </c>
    </row>
    <row r="416" spans="1:54" ht="14.1" customHeight="1" x14ac:dyDescent="0.2">
      <c r="A416" s="67">
        <v>82</v>
      </c>
      <c r="B416" s="64">
        <v>2493</v>
      </c>
      <c r="C416" s="65">
        <v>600080021</v>
      </c>
      <c r="D416" s="64">
        <v>72742399</v>
      </c>
      <c r="E416" s="66" t="s">
        <v>712</v>
      </c>
      <c r="F416" s="67">
        <v>3113</v>
      </c>
      <c r="G416" s="66" t="s">
        <v>309</v>
      </c>
      <c r="H416" s="68" t="s">
        <v>276</v>
      </c>
      <c r="I416" s="463">
        <v>17993988</v>
      </c>
      <c r="J416" s="16">
        <v>13016724</v>
      </c>
      <c r="K416" s="16">
        <v>85000</v>
      </c>
      <c r="L416" s="458">
        <v>4428382</v>
      </c>
      <c r="M416" s="458">
        <v>130167</v>
      </c>
      <c r="N416" s="16">
        <v>333715</v>
      </c>
      <c r="O416" s="13">
        <v>21.099999999999998</v>
      </c>
      <c r="P416" s="13">
        <v>16.010000000000002</v>
      </c>
      <c r="Q416" s="17">
        <v>5.0900000000000007</v>
      </c>
      <c r="R416" s="731">
        <f t="shared" si="430"/>
        <v>35000</v>
      </c>
      <c r="S416" s="690">
        <v>0</v>
      </c>
      <c r="T416" s="690">
        <v>0</v>
      </c>
      <c r="U416" s="690">
        <v>0</v>
      </c>
      <c r="V416" s="690">
        <v>0</v>
      </c>
      <c r="W416" s="690">
        <f t="shared" si="431"/>
        <v>35000</v>
      </c>
      <c r="X416" s="690">
        <v>-35000</v>
      </c>
      <c r="Y416" s="690">
        <v>0</v>
      </c>
      <c r="Z416" s="690">
        <v>0</v>
      </c>
      <c r="AA416" s="690">
        <f t="shared" si="432"/>
        <v>-35000</v>
      </c>
      <c r="AB416" s="690">
        <f t="shared" si="433"/>
        <v>0</v>
      </c>
      <c r="AC416" s="714">
        <f t="shared" si="434"/>
        <v>0</v>
      </c>
      <c r="AD416" s="714">
        <f t="shared" si="435"/>
        <v>350</v>
      </c>
      <c r="AE416" s="690">
        <v>0</v>
      </c>
      <c r="AF416" s="690">
        <v>0</v>
      </c>
      <c r="AG416" s="690">
        <f t="shared" si="436"/>
        <v>0</v>
      </c>
      <c r="AH416" s="690">
        <f t="shared" si="437"/>
        <v>350</v>
      </c>
      <c r="AI416" s="716">
        <v>0.04</v>
      </c>
      <c r="AJ416" s="713">
        <v>0.05</v>
      </c>
      <c r="AK416" s="713">
        <v>0</v>
      </c>
      <c r="AL416" s="713">
        <v>0</v>
      </c>
      <c r="AM416" s="713">
        <v>0</v>
      </c>
      <c r="AN416" s="713">
        <v>0</v>
      </c>
      <c r="AO416" s="713">
        <v>0</v>
      </c>
      <c r="AP416" s="713">
        <v>0</v>
      </c>
      <c r="AQ416" s="713">
        <f t="shared" si="438"/>
        <v>0.04</v>
      </c>
      <c r="AR416" s="713">
        <f t="shared" si="439"/>
        <v>0.05</v>
      </c>
      <c r="AS416" s="756">
        <f t="shared" si="440"/>
        <v>0.09</v>
      </c>
      <c r="AT416" s="471">
        <f t="shared" si="458"/>
        <v>17994338</v>
      </c>
      <c r="AU416" s="461">
        <f t="shared" si="459"/>
        <v>13051724</v>
      </c>
      <c r="AV416" s="461">
        <f t="shared" si="460"/>
        <v>50000</v>
      </c>
      <c r="AW416" s="461">
        <f t="shared" si="461"/>
        <v>4428382</v>
      </c>
      <c r="AX416" s="461">
        <f t="shared" si="461"/>
        <v>130517</v>
      </c>
      <c r="AY416" s="461">
        <f t="shared" si="462"/>
        <v>333715</v>
      </c>
      <c r="AZ416" s="462">
        <f t="shared" si="463"/>
        <v>21.189999999999998</v>
      </c>
      <c r="BA416" s="462">
        <f t="shared" si="464"/>
        <v>16.05</v>
      </c>
      <c r="BB416" s="464">
        <f t="shared" si="464"/>
        <v>5.1400000000000006</v>
      </c>
    </row>
    <row r="417" spans="1:54" ht="14.1" customHeight="1" x14ac:dyDescent="0.2">
      <c r="A417" s="67">
        <v>82</v>
      </c>
      <c r="B417" s="64">
        <v>2493</v>
      </c>
      <c r="C417" s="65">
        <v>600080021</v>
      </c>
      <c r="D417" s="64">
        <v>72742399</v>
      </c>
      <c r="E417" s="66" t="s">
        <v>712</v>
      </c>
      <c r="F417" s="67">
        <v>3113</v>
      </c>
      <c r="G417" s="78" t="s">
        <v>307</v>
      </c>
      <c r="H417" s="68" t="s">
        <v>277</v>
      </c>
      <c r="I417" s="463">
        <v>2466099</v>
      </c>
      <c r="J417" s="458">
        <v>1829079</v>
      </c>
      <c r="K417" s="458">
        <v>0</v>
      </c>
      <c r="L417" s="458">
        <v>618229</v>
      </c>
      <c r="M417" s="458">
        <v>18291</v>
      </c>
      <c r="N417" s="458">
        <v>500</v>
      </c>
      <c r="O417" s="459">
        <v>5.92</v>
      </c>
      <c r="P417" s="460">
        <v>5.92</v>
      </c>
      <c r="Q417" s="624">
        <v>0</v>
      </c>
      <c r="R417" s="731">
        <f t="shared" si="430"/>
        <v>0</v>
      </c>
      <c r="S417" s="690">
        <v>117414</v>
      </c>
      <c r="T417" s="690">
        <v>0</v>
      </c>
      <c r="U417" s="690">
        <v>0</v>
      </c>
      <c r="V417" s="690">
        <v>0</v>
      </c>
      <c r="W417" s="690">
        <f t="shared" si="431"/>
        <v>117414</v>
      </c>
      <c r="X417" s="690">
        <v>0</v>
      </c>
      <c r="Y417" s="690">
        <v>0</v>
      </c>
      <c r="Z417" s="690">
        <v>0</v>
      </c>
      <c r="AA417" s="690">
        <f t="shared" si="432"/>
        <v>0</v>
      </c>
      <c r="AB417" s="690">
        <f t="shared" si="433"/>
        <v>117414</v>
      </c>
      <c r="AC417" s="714">
        <f t="shared" si="434"/>
        <v>39686</v>
      </c>
      <c r="AD417" s="714">
        <f t="shared" si="435"/>
        <v>1174</v>
      </c>
      <c r="AE417" s="690">
        <v>20750</v>
      </c>
      <c r="AF417" s="690">
        <v>0</v>
      </c>
      <c r="AG417" s="690">
        <f t="shared" si="436"/>
        <v>20750</v>
      </c>
      <c r="AH417" s="690">
        <f t="shared" si="437"/>
        <v>179024</v>
      </c>
      <c r="AI417" s="716">
        <v>0</v>
      </c>
      <c r="AJ417" s="713">
        <v>0</v>
      </c>
      <c r="AK417" s="713">
        <v>0.26</v>
      </c>
      <c r="AL417" s="713">
        <v>0</v>
      </c>
      <c r="AM417" s="713">
        <v>0</v>
      </c>
      <c r="AN417" s="713">
        <v>0</v>
      </c>
      <c r="AO417" s="713">
        <v>0</v>
      </c>
      <c r="AP417" s="713">
        <v>0</v>
      </c>
      <c r="AQ417" s="713">
        <f t="shared" si="438"/>
        <v>0.26</v>
      </c>
      <c r="AR417" s="713">
        <f t="shared" si="439"/>
        <v>0</v>
      </c>
      <c r="AS417" s="756">
        <f t="shared" si="440"/>
        <v>0.26</v>
      </c>
      <c r="AT417" s="471">
        <f t="shared" si="458"/>
        <v>2645123</v>
      </c>
      <c r="AU417" s="461">
        <f t="shared" si="459"/>
        <v>1946493</v>
      </c>
      <c r="AV417" s="461">
        <f t="shared" si="460"/>
        <v>0</v>
      </c>
      <c r="AW417" s="461">
        <f t="shared" si="461"/>
        <v>657915</v>
      </c>
      <c r="AX417" s="461">
        <f t="shared" si="461"/>
        <v>19465</v>
      </c>
      <c r="AY417" s="461">
        <f t="shared" si="462"/>
        <v>21250</v>
      </c>
      <c r="AZ417" s="462">
        <f t="shared" si="463"/>
        <v>6.18</v>
      </c>
      <c r="BA417" s="462">
        <f t="shared" si="464"/>
        <v>6.18</v>
      </c>
      <c r="BB417" s="464">
        <f t="shared" si="464"/>
        <v>0</v>
      </c>
    </row>
    <row r="418" spans="1:54" ht="14.1" customHeight="1" x14ac:dyDescent="0.2">
      <c r="A418" s="67">
        <v>82</v>
      </c>
      <c r="B418" s="64">
        <v>2493</v>
      </c>
      <c r="C418" s="65">
        <v>600080021</v>
      </c>
      <c r="D418" s="64">
        <v>72742399</v>
      </c>
      <c r="E418" s="66" t="s">
        <v>712</v>
      </c>
      <c r="F418" s="67">
        <v>3141</v>
      </c>
      <c r="G418" s="66" t="s">
        <v>310</v>
      </c>
      <c r="H418" s="68" t="s">
        <v>277</v>
      </c>
      <c r="I418" s="463">
        <v>2611897</v>
      </c>
      <c r="J418" s="458">
        <v>1925072</v>
      </c>
      <c r="K418" s="458">
        <v>0</v>
      </c>
      <c r="L418" s="458">
        <v>650674</v>
      </c>
      <c r="M418" s="458">
        <v>19251</v>
      </c>
      <c r="N418" s="458">
        <v>16900</v>
      </c>
      <c r="O418" s="459">
        <v>6.19</v>
      </c>
      <c r="P418" s="460">
        <v>0</v>
      </c>
      <c r="Q418" s="624">
        <v>6.19</v>
      </c>
      <c r="R418" s="731">
        <f t="shared" si="430"/>
        <v>0</v>
      </c>
      <c r="S418" s="690">
        <v>0</v>
      </c>
      <c r="T418" s="690">
        <v>0</v>
      </c>
      <c r="U418" s="690">
        <v>0</v>
      </c>
      <c r="V418" s="690">
        <v>0</v>
      </c>
      <c r="W418" s="690">
        <f t="shared" si="431"/>
        <v>0</v>
      </c>
      <c r="X418" s="690">
        <v>0</v>
      </c>
      <c r="Y418" s="690">
        <v>0</v>
      </c>
      <c r="Z418" s="690">
        <v>0</v>
      </c>
      <c r="AA418" s="690">
        <f t="shared" si="432"/>
        <v>0</v>
      </c>
      <c r="AB418" s="690">
        <f t="shared" si="433"/>
        <v>0</v>
      </c>
      <c r="AC418" s="714">
        <f t="shared" si="434"/>
        <v>0</v>
      </c>
      <c r="AD418" s="714">
        <f t="shared" si="435"/>
        <v>0</v>
      </c>
      <c r="AE418" s="690">
        <v>0</v>
      </c>
      <c r="AF418" s="690">
        <v>0</v>
      </c>
      <c r="AG418" s="690">
        <f t="shared" si="436"/>
        <v>0</v>
      </c>
      <c r="AH418" s="690">
        <f t="shared" si="437"/>
        <v>0</v>
      </c>
      <c r="AI418" s="716">
        <v>0</v>
      </c>
      <c r="AJ418" s="713">
        <v>0</v>
      </c>
      <c r="AK418" s="713">
        <v>0</v>
      </c>
      <c r="AL418" s="713">
        <v>0</v>
      </c>
      <c r="AM418" s="713">
        <v>0</v>
      </c>
      <c r="AN418" s="713">
        <v>0</v>
      </c>
      <c r="AO418" s="713">
        <v>0</v>
      </c>
      <c r="AP418" s="713">
        <v>0</v>
      </c>
      <c r="AQ418" s="713">
        <f t="shared" si="438"/>
        <v>0</v>
      </c>
      <c r="AR418" s="713">
        <f t="shared" si="439"/>
        <v>0</v>
      </c>
      <c r="AS418" s="756">
        <f t="shared" si="440"/>
        <v>0</v>
      </c>
      <c r="AT418" s="471">
        <f t="shared" si="458"/>
        <v>2611897</v>
      </c>
      <c r="AU418" s="461">
        <f t="shared" si="459"/>
        <v>1925072</v>
      </c>
      <c r="AV418" s="461">
        <f t="shared" si="460"/>
        <v>0</v>
      </c>
      <c r="AW418" s="461">
        <f t="shared" si="461"/>
        <v>650674</v>
      </c>
      <c r="AX418" s="461">
        <f t="shared" si="461"/>
        <v>19251</v>
      </c>
      <c r="AY418" s="461">
        <f t="shared" si="462"/>
        <v>16900</v>
      </c>
      <c r="AZ418" s="462">
        <f t="shared" si="463"/>
        <v>6.19</v>
      </c>
      <c r="BA418" s="462">
        <f t="shared" si="464"/>
        <v>0</v>
      </c>
      <c r="BB418" s="464">
        <f t="shared" si="464"/>
        <v>6.19</v>
      </c>
    </row>
    <row r="419" spans="1:54" ht="14.1" customHeight="1" x14ac:dyDescent="0.2">
      <c r="A419" s="67">
        <v>82</v>
      </c>
      <c r="B419" s="64">
        <v>2493</v>
      </c>
      <c r="C419" s="65">
        <v>600080021</v>
      </c>
      <c r="D419" s="64">
        <v>72742399</v>
      </c>
      <c r="E419" s="66" t="s">
        <v>712</v>
      </c>
      <c r="F419" s="67">
        <v>3143</v>
      </c>
      <c r="G419" s="78" t="s">
        <v>614</v>
      </c>
      <c r="H419" s="68" t="s">
        <v>276</v>
      </c>
      <c r="I419" s="463">
        <v>1922163</v>
      </c>
      <c r="J419" s="16">
        <v>1425937</v>
      </c>
      <c r="K419" s="16">
        <v>0</v>
      </c>
      <c r="L419" s="458">
        <v>481967</v>
      </c>
      <c r="M419" s="458">
        <v>14259</v>
      </c>
      <c r="N419" s="16">
        <v>0</v>
      </c>
      <c r="O419" s="459">
        <v>2.9641999999999999</v>
      </c>
      <c r="P419" s="13">
        <v>2.9641999999999999</v>
      </c>
      <c r="Q419" s="17">
        <v>0</v>
      </c>
      <c r="R419" s="731">
        <f t="shared" si="430"/>
        <v>0</v>
      </c>
      <c r="S419" s="690">
        <v>0</v>
      </c>
      <c r="T419" s="690">
        <v>0</v>
      </c>
      <c r="U419" s="690">
        <v>0</v>
      </c>
      <c r="V419" s="690">
        <v>0</v>
      </c>
      <c r="W419" s="690">
        <f t="shared" si="431"/>
        <v>0</v>
      </c>
      <c r="X419" s="690">
        <v>0</v>
      </c>
      <c r="Y419" s="690">
        <v>0</v>
      </c>
      <c r="Z419" s="690">
        <v>0</v>
      </c>
      <c r="AA419" s="690">
        <f t="shared" si="432"/>
        <v>0</v>
      </c>
      <c r="AB419" s="690">
        <f t="shared" si="433"/>
        <v>0</v>
      </c>
      <c r="AC419" s="714">
        <f t="shared" si="434"/>
        <v>0</v>
      </c>
      <c r="AD419" s="714">
        <f t="shared" si="435"/>
        <v>0</v>
      </c>
      <c r="AE419" s="690">
        <v>0</v>
      </c>
      <c r="AF419" s="690">
        <v>0</v>
      </c>
      <c r="AG419" s="690">
        <f t="shared" si="436"/>
        <v>0</v>
      </c>
      <c r="AH419" s="690">
        <f t="shared" si="437"/>
        <v>0</v>
      </c>
      <c r="AI419" s="716">
        <v>0</v>
      </c>
      <c r="AJ419" s="713">
        <v>0</v>
      </c>
      <c r="AK419" s="713">
        <v>0</v>
      </c>
      <c r="AL419" s="713">
        <v>0</v>
      </c>
      <c r="AM419" s="713">
        <v>0</v>
      </c>
      <c r="AN419" s="713">
        <v>0</v>
      </c>
      <c r="AO419" s="713">
        <v>0</v>
      </c>
      <c r="AP419" s="713">
        <v>0</v>
      </c>
      <c r="AQ419" s="713">
        <f t="shared" si="438"/>
        <v>0</v>
      </c>
      <c r="AR419" s="713">
        <f t="shared" si="439"/>
        <v>0</v>
      </c>
      <c r="AS419" s="756">
        <f t="shared" si="440"/>
        <v>0</v>
      </c>
      <c r="AT419" s="471">
        <f t="shared" si="458"/>
        <v>1922163</v>
      </c>
      <c r="AU419" s="461">
        <f t="shared" si="459"/>
        <v>1425937</v>
      </c>
      <c r="AV419" s="461">
        <f t="shared" si="460"/>
        <v>0</v>
      </c>
      <c r="AW419" s="461">
        <f t="shared" si="461"/>
        <v>481967</v>
      </c>
      <c r="AX419" s="461">
        <f t="shared" si="461"/>
        <v>14259</v>
      </c>
      <c r="AY419" s="461">
        <f t="shared" si="462"/>
        <v>0</v>
      </c>
      <c r="AZ419" s="462">
        <f t="shared" si="463"/>
        <v>2.9641999999999999</v>
      </c>
      <c r="BA419" s="462">
        <f t="shared" si="464"/>
        <v>2.9641999999999999</v>
      </c>
      <c r="BB419" s="464">
        <f t="shared" si="464"/>
        <v>0</v>
      </c>
    </row>
    <row r="420" spans="1:54" ht="14.1" customHeight="1" x14ac:dyDescent="0.2">
      <c r="A420" s="67">
        <v>82</v>
      </c>
      <c r="B420" s="64">
        <v>2493</v>
      </c>
      <c r="C420" s="65">
        <v>600080021</v>
      </c>
      <c r="D420" s="64">
        <v>72742399</v>
      </c>
      <c r="E420" s="66" t="s">
        <v>712</v>
      </c>
      <c r="F420" s="67">
        <v>3143</v>
      </c>
      <c r="G420" s="78" t="s">
        <v>615</v>
      </c>
      <c r="H420" s="68" t="s">
        <v>277</v>
      </c>
      <c r="I420" s="463">
        <v>54243</v>
      </c>
      <c r="J420" s="646">
        <v>38757</v>
      </c>
      <c r="K420" s="646">
        <v>0</v>
      </c>
      <c r="L420" s="458">
        <v>13100</v>
      </c>
      <c r="M420" s="458">
        <v>388</v>
      </c>
      <c r="N420" s="646">
        <v>1998</v>
      </c>
      <c r="O420" s="459">
        <v>0.15</v>
      </c>
      <c r="P420" s="460">
        <v>0</v>
      </c>
      <c r="Q420" s="662">
        <v>0.15</v>
      </c>
      <c r="R420" s="731">
        <f t="shared" si="430"/>
        <v>0</v>
      </c>
      <c r="S420" s="690">
        <v>0</v>
      </c>
      <c r="T420" s="690">
        <v>0</v>
      </c>
      <c r="U420" s="690">
        <v>0</v>
      </c>
      <c r="V420" s="690">
        <v>0</v>
      </c>
      <c r="W420" s="690">
        <f t="shared" si="431"/>
        <v>0</v>
      </c>
      <c r="X420" s="690">
        <v>0</v>
      </c>
      <c r="Y420" s="690">
        <v>0</v>
      </c>
      <c r="Z420" s="690">
        <v>0</v>
      </c>
      <c r="AA420" s="690">
        <f t="shared" si="432"/>
        <v>0</v>
      </c>
      <c r="AB420" s="690">
        <f t="shared" si="433"/>
        <v>0</v>
      </c>
      <c r="AC420" s="714">
        <f t="shared" si="434"/>
        <v>0</v>
      </c>
      <c r="AD420" s="714">
        <f t="shared" si="435"/>
        <v>0</v>
      </c>
      <c r="AE420" s="690">
        <v>0</v>
      </c>
      <c r="AF420" s="690">
        <v>0</v>
      </c>
      <c r="AG420" s="690">
        <f t="shared" si="436"/>
        <v>0</v>
      </c>
      <c r="AH420" s="690">
        <f t="shared" si="437"/>
        <v>0</v>
      </c>
      <c r="AI420" s="716">
        <v>0</v>
      </c>
      <c r="AJ420" s="713">
        <v>0</v>
      </c>
      <c r="AK420" s="713">
        <v>0</v>
      </c>
      <c r="AL420" s="713">
        <v>0</v>
      </c>
      <c r="AM420" s="713">
        <v>0</v>
      </c>
      <c r="AN420" s="713">
        <v>0</v>
      </c>
      <c r="AO420" s="713">
        <v>0</v>
      </c>
      <c r="AP420" s="713">
        <v>0</v>
      </c>
      <c r="AQ420" s="713">
        <f t="shared" si="438"/>
        <v>0</v>
      </c>
      <c r="AR420" s="713">
        <f t="shared" si="439"/>
        <v>0</v>
      </c>
      <c r="AS420" s="756">
        <f t="shared" si="440"/>
        <v>0</v>
      </c>
      <c r="AT420" s="471">
        <f t="shared" si="458"/>
        <v>54243</v>
      </c>
      <c r="AU420" s="461">
        <f t="shared" si="459"/>
        <v>38757</v>
      </c>
      <c r="AV420" s="461">
        <f t="shared" si="460"/>
        <v>0</v>
      </c>
      <c r="AW420" s="461">
        <f t="shared" si="461"/>
        <v>13100</v>
      </c>
      <c r="AX420" s="461">
        <f t="shared" si="461"/>
        <v>388</v>
      </c>
      <c r="AY420" s="461">
        <f t="shared" si="462"/>
        <v>1998</v>
      </c>
      <c r="AZ420" s="462">
        <f t="shared" si="463"/>
        <v>0.15</v>
      </c>
      <c r="BA420" s="462">
        <f t="shared" si="464"/>
        <v>0</v>
      </c>
      <c r="BB420" s="464">
        <f t="shared" si="464"/>
        <v>0.15</v>
      </c>
    </row>
    <row r="421" spans="1:54" ht="14.1" customHeight="1" x14ac:dyDescent="0.2">
      <c r="A421" s="73">
        <v>82</v>
      </c>
      <c r="B421" s="70">
        <v>2493</v>
      </c>
      <c r="C421" s="71">
        <v>600080021</v>
      </c>
      <c r="D421" s="70">
        <v>72742399</v>
      </c>
      <c r="E421" s="72" t="s">
        <v>713</v>
      </c>
      <c r="F421" s="73"/>
      <c r="G421" s="72"/>
      <c r="H421" s="74"/>
      <c r="I421" s="647">
        <v>32533925</v>
      </c>
      <c r="J421" s="75">
        <v>23759556</v>
      </c>
      <c r="K421" s="75">
        <v>85000</v>
      </c>
      <c r="L421" s="75">
        <v>8059460</v>
      </c>
      <c r="M421" s="75">
        <v>237596</v>
      </c>
      <c r="N421" s="75">
        <v>392313</v>
      </c>
      <c r="O421" s="76">
        <v>47.914499999999997</v>
      </c>
      <c r="P421" s="76">
        <v>34.6845</v>
      </c>
      <c r="Q421" s="77">
        <v>13.230000000000002</v>
      </c>
      <c r="R421" s="664">
        <f t="shared" ref="R421:BB421" si="465">SUM(R415:R420)</f>
        <v>35000</v>
      </c>
      <c r="S421" s="664">
        <f t="shared" si="465"/>
        <v>117414</v>
      </c>
      <c r="T421" s="664">
        <f t="shared" si="465"/>
        <v>0</v>
      </c>
      <c r="U421" s="664">
        <f t="shared" si="465"/>
        <v>0</v>
      </c>
      <c r="V421" s="664">
        <f t="shared" si="465"/>
        <v>0</v>
      </c>
      <c r="W421" s="664">
        <f t="shared" si="465"/>
        <v>152414</v>
      </c>
      <c r="X421" s="664">
        <f t="shared" si="465"/>
        <v>-35000</v>
      </c>
      <c r="Y421" s="664">
        <f t="shared" si="465"/>
        <v>0</v>
      </c>
      <c r="Z421" s="664">
        <f t="shared" si="465"/>
        <v>0</v>
      </c>
      <c r="AA421" s="664">
        <f t="shared" si="465"/>
        <v>-35000</v>
      </c>
      <c r="AB421" s="664">
        <f t="shared" si="465"/>
        <v>117414</v>
      </c>
      <c r="AC421" s="664">
        <f t="shared" si="465"/>
        <v>39686</v>
      </c>
      <c r="AD421" s="664">
        <f t="shared" si="465"/>
        <v>1524</v>
      </c>
      <c r="AE421" s="664">
        <f t="shared" si="465"/>
        <v>20750</v>
      </c>
      <c r="AF421" s="664">
        <f t="shared" si="465"/>
        <v>0</v>
      </c>
      <c r="AG421" s="664">
        <f t="shared" si="465"/>
        <v>20750</v>
      </c>
      <c r="AH421" s="664">
        <f t="shared" si="465"/>
        <v>179374</v>
      </c>
      <c r="AI421" s="732">
        <f t="shared" si="465"/>
        <v>0.04</v>
      </c>
      <c r="AJ421" s="732">
        <f t="shared" si="465"/>
        <v>0.05</v>
      </c>
      <c r="AK421" s="732">
        <f t="shared" si="465"/>
        <v>0.26</v>
      </c>
      <c r="AL421" s="732">
        <f t="shared" si="465"/>
        <v>0</v>
      </c>
      <c r="AM421" s="732">
        <f t="shared" si="465"/>
        <v>0</v>
      </c>
      <c r="AN421" s="732">
        <f t="shared" si="465"/>
        <v>0</v>
      </c>
      <c r="AO421" s="732">
        <f t="shared" si="465"/>
        <v>0</v>
      </c>
      <c r="AP421" s="732">
        <f t="shared" si="465"/>
        <v>0</v>
      </c>
      <c r="AQ421" s="732">
        <f t="shared" si="465"/>
        <v>0.3</v>
      </c>
      <c r="AR421" s="732">
        <f t="shared" si="465"/>
        <v>0.05</v>
      </c>
      <c r="AS421" s="759">
        <f t="shared" si="465"/>
        <v>0.35</v>
      </c>
      <c r="AT421" s="647">
        <f t="shared" si="465"/>
        <v>32713299</v>
      </c>
      <c r="AU421" s="75">
        <f t="shared" si="465"/>
        <v>23911970</v>
      </c>
      <c r="AV421" s="75">
        <f t="shared" si="465"/>
        <v>50000</v>
      </c>
      <c r="AW421" s="75">
        <f t="shared" si="465"/>
        <v>8099146</v>
      </c>
      <c r="AX421" s="75">
        <f t="shared" si="465"/>
        <v>239120</v>
      </c>
      <c r="AY421" s="75">
        <f t="shared" si="465"/>
        <v>413063</v>
      </c>
      <c r="AZ421" s="76">
        <f t="shared" si="465"/>
        <v>48.264499999999991</v>
      </c>
      <c r="BA421" s="76">
        <f t="shared" si="465"/>
        <v>34.984499999999997</v>
      </c>
      <c r="BB421" s="77">
        <f t="shared" si="465"/>
        <v>13.280000000000001</v>
      </c>
    </row>
    <row r="422" spans="1:54" ht="14.1" customHeight="1" x14ac:dyDescent="0.2">
      <c r="A422" s="67">
        <v>83</v>
      </c>
      <c r="B422" s="64">
        <v>2445</v>
      </c>
      <c r="C422" s="65">
        <v>600080030</v>
      </c>
      <c r="D422" s="64">
        <v>70695997</v>
      </c>
      <c r="E422" s="66" t="s">
        <v>714</v>
      </c>
      <c r="F422" s="67">
        <v>3111</v>
      </c>
      <c r="G422" s="66" t="s">
        <v>306</v>
      </c>
      <c r="H422" s="68" t="s">
        <v>276</v>
      </c>
      <c r="I422" s="463">
        <v>3209463</v>
      </c>
      <c r="J422" s="16">
        <v>2367554</v>
      </c>
      <c r="K422" s="16">
        <v>0</v>
      </c>
      <c r="L422" s="458">
        <v>800233</v>
      </c>
      <c r="M422" s="458">
        <v>23676</v>
      </c>
      <c r="N422" s="16">
        <v>18000</v>
      </c>
      <c r="O422" s="13">
        <v>4.8</v>
      </c>
      <c r="P422" s="13">
        <v>4</v>
      </c>
      <c r="Q422" s="17">
        <v>0.8</v>
      </c>
      <c r="R422" s="731">
        <f t="shared" si="430"/>
        <v>0</v>
      </c>
      <c r="S422" s="690">
        <v>0</v>
      </c>
      <c r="T422" s="690">
        <v>0</v>
      </c>
      <c r="U422" s="690">
        <v>0</v>
      </c>
      <c r="V422" s="690">
        <v>0</v>
      </c>
      <c r="W422" s="690">
        <f t="shared" si="431"/>
        <v>0</v>
      </c>
      <c r="X422" s="690">
        <v>0</v>
      </c>
      <c r="Y422" s="690">
        <v>0</v>
      </c>
      <c r="Z422" s="690">
        <v>0</v>
      </c>
      <c r="AA422" s="690">
        <f t="shared" si="432"/>
        <v>0</v>
      </c>
      <c r="AB422" s="690">
        <f t="shared" si="433"/>
        <v>0</v>
      </c>
      <c r="AC422" s="714">
        <f t="shared" si="434"/>
        <v>0</v>
      </c>
      <c r="AD422" s="714">
        <f t="shared" si="435"/>
        <v>0</v>
      </c>
      <c r="AE422" s="690">
        <v>0</v>
      </c>
      <c r="AF422" s="690">
        <v>0</v>
      </c>
      <c r="AG422" s="690">
        <f t="shared" si="436"/>
        <v>0</v>
      </c>
      <c r="AH422" s="690">
        <f t="shared" si="437"/>
        <v>0</v>
      </c>
      <c r="AI422" s="716">
        <v>0</v>
      </c>
      <c r="AJ422" s="713">
        <v>0</v>
      </c>
      <c r="AK422" s="713">
        <v>0</v>
      </c>
      <c r="AL422" s="713">
        <v>0</v>
      </c>
      <c r="AM422" s="713">
        <v>0</v>
      </c>
      <c r="AN422" s="713">
        <v>0</v>
      </c>
      <c r="AO422" s="713">
        <v>0</v>
      </c>
      <c r="AP422" s="713">
        <v>0</v>
      </c>
      <c r="AQ422" s="713">
        <f t="shared" si="438"/>
        <v>0</v>
      </c>
      <c r="AR422" s="713">
        <f t="shared" si="439"/>
        <v>0</v>
      </c>
      <c r="AS422" s="756">
        <f t="shared" si="440"/>
        <v>0</v>
      </c>
      <c r="AT422" s="471">
        <f t="shared" ref="AT422:AT427" si="466">I422+AH422</f>
        <v>3209463</v>
      </c>
      <c r="AU422" s="461">
        <f t="shared" ref="AU422:AU427" si="467">J422+W422</f>
        <v>2367554</v>
      </c>
      <c r="AV422" s="461">
        <f t="shared" ref="AV422:AV427" si="468">K422+AA422</f>
        <v>0</v>
      </c>
      <c r="AW422" s="461">
        <f t="shared" ref="AW422:AX427" si="469">L422+AC422</f>
        <v>800233</v>
      </c>
      <c r="AX422" s="461">
        <f t="shared" si="469"/>
        <v>23676</v>
      </c>
      <c r="AY422" s="461">
        <f t="shared" ref="AY422:AY427" si="470">N422+AG422</f>
        <v>18000</v>
      </c>
      <c r="AZ422" s="462">
        <f t="shared" ref="AZ422:AZ427" si="471">O422+AS422</f>
        <v>4.8</v>
      </c>
      <c r="BA422" s="462">
        <f t="shared" ref="BA422:BB427" si="472">P422+AQ422</f>
        <v>4</v>
      </c>
      <c r="BB422" s="464">
        <f t="shared" si="472"/>
        <v>0.8</v>
      </c>
    </row>
    <row r="423" spans="1:54" ht="14.1" customHeight="1" x14ac:dyDescent="0.2">
      <c r="A423" s="67">
        <v>83</v>
      </c>
      <c r="B423" s="64">
        <v>2445</v>
      </c>
      <c r="C423" s="65">
        <v>600080030</v>
      </c>
      <c r="D423" s="64">
        <v>70695997</v>
      </c>
      <c r="E423" s="66" t="s">
        <v>714</v>
      </c>
      <c r="F423" s="67">
        <v>3117</v>
      </c>
      <c r="G423" s="66" t="s">
        <v>309</v>
      </c>
      <c r="H423" s="68" t="s">
        <v>276</v>
      </c>
      <c r="I423" s="463">
        <v>4647753</v>
      </c>
      <c r="J423" s="16">
        <v>3369458</v>
      </c>
      <c r="K423" s="16">
        <v>25000</v>
      </c>
      <c r="L423" s="458">
        <v>1147327</v>
      </c>
      <c r="M423" s="458">
        <v>33693</v>
      </c>
      <c r="N423" s="16">
        <v>72275</v>
      </c>
      <c r="O423" s="13">
        <v>6.3168000000000006</v>
      </c>
      <c r="P423" s="13">
        <v>4.823500000000001</v>
      </c>
      <c r="Q423" s="17">
        <v>1.4933000000000001</v>
      </c>
      <c r="R423" s="731">
        <f t="shared" si="430"/>
        <v>-10000</v>
      </c>
      <c r="S423" s="690">
        <v>0</v>
      </c>
      <c r="T423" s="690">
        <v>0</v>
      </c>
      <c r="U423" s="690">
        <v>0</v>
      </c>
      <c r="V423" s="690">
        <v>0</v>
      </c>
      <c r="W423" s="690">
        <f t="shared" si="431"/>
        <v>-10000</v>
      </c>
      <c r="X423" s="690">
        <v>10000</v>
      </c>
      <c r="Y423" s="690">
        <v>0</v>
      </c>
      <c r="Z423" s="690">
        <v>0</v>
      </c>
      <c r="AA423" s="690">
        <f t="shared" si="432"/>
        <v>10000</v>
      </c>
      <c r="AB423" s="690">
        <f t="shared" si="433"/>
        <v>0</v>
      </c>
      <c r="AC423" s="714">
        <f t="shared" si="434"/>
        <v>0</v>
      </c>
      <c r="AD423" s="714">
        <f t="shared" si="435"/>
        <v>-100</v>
      </c>
      <c r="AE423" s="690">
        <v>0</v>
      </c>
      <c r="AF423" s="690">
        <v>0</v>
      </c>
      <c r="AG423" s="690">
        <f t="shared" si="436"/>
        <v>0</v>
      </c>
      <c r="AH423" s="690">
        <f t="shared" si="437"/>
        <v>-100</v>
      </c>
      <c r="AI423" s="716">
        <v>-0.02</v>
      </c>
      <c r="AJ423" s="713">
        <v>0</v>
      </c>
      <c r="AK423" s="713">
        <v>0</v>
      </c>
      <c r="AL423" s="713">
        <v>0</v>
      </c>
      <c r="AM423" s="713">
        <v>0</v>
      </c>
      <c r="AN423" s="713">
        <v>0</v>
      </c>
      <c r="AO423" s="713">
        <v>0</v>
      </c>
      <c r="AP423" s="713">
        <v>0</v>
      </c>
      <c r="AQ423" s="713">
        <f t="shared" si="438"/>
        <v>-0.02</v>
      </c>
      <c r="AR423" s="713">
        <f t="shared" si="439"/>
        <v>0</v>
      </c>
      <c r="AS423" s="756">
        <f t="shared" si="440"/>
        <v>-0.02</v>
      </c>
      <c r="AT423" s="471">
        <f t="shared" si="466"/>
        <v>4647653</v>
      </c>
      <c r="AU423" s="461">
        <f t="shared" si="467"/>
        <v>3359458</v>
      </c>
      <c r="AV423" s="461">
        <f t="shared" si="468"/>
        <v>35000</v>
      </c>
      <c r="AW423" s="461">
        <f t="shared" si="469"/>
        <v>1147327</v>
      </c>
      <c r="AX423" s="461">
        <f t="shared" si="469"/>
        <v>33593</v>
      </c>
      <c r="AY423" s="461">
        <f t="shared" si="470"/>
        <v>72275</v>
      </c>
      <c r="AZ423" s="462">
        <f t="shared" si="471"/>
        <v>6.2968000000000011</v>
      </c>
      <c r="BA423" s="462">
        <f t="shared" si="472"/>
        <v>4.8035000000000014</v>
      </c>
      <c r="BB423" s="464">
        <f t="shared" si="472"/>
        <v>1.4933000000000001</v>
      </c>
    </row>
    <row r="424" spans="1:54" ht="14.1" customHeight="1" x14ac:dyDescent="0.2">
      <c r="A424" s="67">
        <v>83</v>
      </c>
      <c r="B424" s="64">
        <v>2445</v>
      </c>
      <c r="C424" s="65">
        <v>600080030</v>
      </c>
      <c r="D424" s="64">
        <v>70695997</v>
      </c>
      <c r="E424" s="66" t="s">
        <v>714</v>
      </c>
      <c r="F424" s="67">
        <v>3117</v>
      </c>
      <c r="G424" s="78" t="s">
        <v>307</v>
      </c>
      <c r="H424" s="68" t="s">
        <v>277</v>
      </c>
      <c r="I424" s="463">
        <v>1951735</v>
      </c>
      <c r="J424" s="458">
        <v>1447504</v>
      </c>
      <c r="K424" s="458">
        <v>0</v>
      </c>
      <c r="L424" s="458">
        <v>489256</v>
      </c>
      <c r="M424" s="458">
        <v>14475</v>
      </c>
      <c r="N424" s="458">
        <v>500</v>
      </c>
      <c r="O424" s="459">
        <v>4.1399999999999997</v>
      </c>
      <c r="P424" s="460">
        <v>4.1399999999999997</v>
      </c>
      <c r="Q424" s="624">
        <v>0</v>
      </c>
      <c r="R424" s="731">
        <f t="shared" si="430"/>
        <v>0</v>
      </c>
      <c r="S424" s="690">
        <v>-73782</v>
      </c>
      <c r="T424" s="690">
        <v>0</v>
      </c>
      <c r="U424" s="690">
        <v>0</v>
      </c>
      <c r="V424" s="690">
        <v>0</v>
      </c>
      <c r="W424" s="690">
        <f t="shared" si="431"/>
        <v>-73782</v>
      </c>
      <c r="X424" s="690">
        <v>0</v>
      </c>
      <c r="Y424" s="690">
        <v>0</v>
      </c>
      <c r="Z424" s="690">
        <v>0</v>
      </c>
      <c r="AA424" s="690">
        <f t="shared" si="432"/>
        <v>0</v>
      </c>
      <c r="AB424" s="690">
        <f t="shared" si="433"/>
        <v>-73782</v>
      </c>
      <c r="AC424" s="714">
        <f t="shared" si="434"/>
        <v>-24938</v>
      </c>
      <c r="AD424" s="714">
        <f t="shared" si="435"/>
        <v>-738</v>
      </c>
      <c r="AE424" s="690">
        <v>0</v>
      </c>
      <c r="AF424" s="690">
        <v>0</v>
      </c>
      <c r="AG424" s="690">
        <f t="shared" si="436"/>
        <v>0</v>
      </c>
      <c r="AH424" s="690">
        <f t="shared" si="437"/>
        <v>-99458</v>
      </c>
      <c r="AI424" s="716">
        <v>0</v>
      </c>
      <c r="AJ424" s="713">
        <v>0</v>
      </c>
      <c r="AK424" s="713">
        <v>-0.21</v>
      </c>
      <c r="AL424" s="713">
        <v>0</v>
      </c>
      <c r="AM424" s="713">
        <v>0</v>
      </c>
      <c r="AN424" s="713">
        <v>0</v>
      </c>
      <c r="AO424" s="713">
        <v>0</v>
      </c>
      <c r="AP424" s="713">
        <v>0</v>
      </c>
      <c r="AQ424" s="713">
        <f t="shared" si="438"/>
        <v>-0.21</v>
      </c>
      <c r="AR424" s="713">
        <f t="shared" si="439"/>
        <v>0</v>
      </c>
      <c r="AS424" s="756">
        <f t="shared" si="440"/>
        <v>-0.21</v>
      </c>
      <c r="AT424" s="471">
        <f t="shared" si="466"/>
        <v>1852277</v>
      </c>
      <c r="AU424" s="461">
        <f t="shared" si="467"/>
        <v>1373722</v>
      </c>
      <c r="AV424" s="461">
        <f t="shared" si="468"/>
        <v>0</v>
      </c>
      <c r="AW424" s="461">
        <f t="shared" si="469"/>
        <v>464318</v>
      </c>
      <c r="AX424" s="461">
        <f t="shared" si="469"/>
        <v>13737</v>
      </c>
      <c r="AY424" s="461">
        <f t="shared" si="470"/>
        <v>500</v>
      </c>
      <c r="AZ424" s="462">
        <f t="shared" si="471"/>
        <v>3.9299999999999997</v>
      </c>
      <c r="BA424" s="462">
        <f t="shared" si="472"/>
        <v>3.9299999999999997</v>
      </c>
      <c r="BB424" s="464">
        <f t="shared" si="472"/>
        <v>0</v>
      </c>
    </row>
    <row r="425" spans="1:54" ht="14.1" customHeight="1" x14ac:dyDescent="0.2">
      <c r="A425" s="67">
        <v>83</v>
      </c>
      <c r="B425" s="64">
        <v>2445</v>
      </c>
      <c r="C425" s="65">
        <v>600080030</v>
      </c>
      <c r="D425" s="64">
        <v>70695997</v>
      </c>
      <c r="E425" s="66" t="s">
        <v>714</v>
      </c>
      <c r="F425" s="67">
        <v>3141</v>
      </c>
      <c r="G425" s="66" t="s">
        <v>310</v>
      </c>
      <c r="H425" s="68" t="s">
        <v>277</v>
      </c>
      <c r="I425" s="463">
        <v>1102921</v>
      </c>
      <c r="J425" s="668">
        <v>814526</v>
      </c>
      <c r="K425" s="668">
        <v>0</v>
      </c>
      <c r="L425" s="458">
        <v>275310</v>
      </c>
      <c r="M425" s="458">
        <v>8145</v>
      </c>
      <c r="N425" s="668">
        <v>4940</v>
      </c>
      <c r="O425" s="459">
        <v>2.62</v>
      </c>
      <c r="P425" s="460">
        <v>0</v>
      </c>
      <c r="Q425" s="624">
        <v>2.62</v>
      </c>
      <c r="R425" s="731">
        <f t="shared" si="430"/>
        <v>0</v>
      </c>
      <c r="S425" s="690">
        <v>0</v>
      </c>
      <c r="T425" s="690">
        <v>0</v>
      </c>
      <c r="U425" s="690">
        <v>0</v>
      </c>
      <c r="V425" s="690">
        <v>0</v>
      </c>
      <c r="W425" s="690">
        <f t="shared" si="431"/>
        <v>0</v>
      </c>
      <c r="X425" s="690">
        <v>0</v>
      </c>
      <c r="Y425" s="690">
        <v>0</v>
      </c>
      <c r="Z425" s="690">
        <v>0</v>
      </c>
      <c r="AA425" s="690">
        <f t="shared" si="432"/>
        <v>0</v>
      </c>
      <c r="AB425" s="690">
        <f t="shared" si="433"/>
        <v>0</v>
      </c>
      <c r="AC425" s="714">
        <f t="shared" si="434"/>
        <v>0</v>
      </c>
      <c r="AD425" s="714">
        <f t="shared" si="435"/>
        <v>0</v>
      </c>
      <c r="AE425" s="690">
        <v>0</v>
      </c>
      <c r="AF425" s="690">
        <v>0</v>
      </c>
      <c r="AG425" s="690">
        <f t="shared" si="436"/>
        <v>0</v>
      </c>
      <c r="AH425" s="690">
        <f t="shared" si="437"/>
        <v>0</v>
      </c>
      <c r="AI425" s="716">
        <v>0</v>
      </c>
      <c r="AJ425" s="713">
        <v>0</v>
      </c>
      <c r="AK425" s="713">
        <v>0</v>
      </c>
      <c r="AL425" s="713">
        <v>0</v>
      </c>
      <c r="AM425" s="713">
        <v>0</v>
      </c>
      <c r="AN425" s="713">
        <v>0</v>
      </c>
      <c r="AO425" s="713">
        <v>0</v>
      </c>
      <c r="AP425" s="713">
        <v>0</v>
      </c>
      <c r="AQ425" s="713">
        <f t="shared" si="438"/>
        <v>0</v>
      </c>
      <c r="AR425" s="713">
        <f t="shared" si="439"/>
        <v>0</v>
      </c>
      <c r="AS425" s="756">
        <f t="shared" si="440"/>
        <v>0</v>
      </c>
      <c r="AT425" s="471">
        <f t="shared" si="466"/>
        <v>1102921</v>
      </c>
      <c r="AU425" s="461">
        <f t="shared" si="467"/>
        <v>814526</v>
      </c>
      <c r="AV425" s="461">
        <f t="shared" si="468"/>
        <v>0</v>
      </c>
      <c r="AW425" s="461">
        <f t="shared" si="469"/>
        <v>275310</v>
      </c>
      <c r="AX425" s="461">
        <f t="shared" si="469"/>
        <v>8145</v>
      </c>
      <c r="AY425" s="461">
        <f t="shared" si="470"/>
        <v>4940</v>
      </c>
      <c r="AZ425" s="462">
        <f t="shared" si="471"/>
        <v>2.62</v>
      </c>
      <c r="BA425" s="462">
        <f t="shared" si="472"/>
        <v>0</v>
      </c>
      <c r="BB425" s="464">
        <f t="shared" si="472"/>
        <v>2.62</v>
      </c>
    </row>
    <row r="426" spans="1:54" ht="14.1" customHeight="1" x14ac:dyDescent="0.2">
      <c r="A426" s="67">
        <v>83</v>
      </c>
      <c r="B426" s="64">
        <v>2445</v>
      </c>
      <c r="C426" s="65">
        <v>600080030</v>
      </c>
      <c r="D426" s="64">
        <v>70695997</v>
      </c>
      <c r="E426" s="66" t="s">
        <v>714</v>
      </c>
      <c r="F426" s="67">
        <v>3143</v>
      </c>
      <c r="G426" s="78" t="s">
        <v>614</v>
      </c>
      <c r="H426" s="68" t="s">
        <v>276</v>
      </c>
      <c r="I426" s="463">
        <v>1325197</v>
      </c>
      <c r="J426" s="16">
        <v>983084</v>
      </c>
      <c r="K426" s="16">
        <v>0</v>
      </c>
      <c r="L426" s="458">
        <v>332282</v>
      </c>
      <c r="M426" s="458">
        <v>9831</v>
      </c>
      <c r="N426" s="16">
        <v>0</v>
      </c>
      <c r="O426" s="459">
        <v>2.1432000000000002</v>
      </c>
      <c r="P426" s="13">
        <v>2.1432000000000002</v>
      </c>
      <c r="Q426" s="17">
        <v>0</v>
      </c>
      <c r="R426" s="731">
        <f t="shared" si="430"/>
        <v>0</v>
      </c>
      <c r="S426" s="690">
        <v>0</v>
      </c>
      <c r="T426" s="690">
        <v>0</v>
      </c>
      <c r="U426" s="690">
        <v>0</v>
      </c>
      <c r="V426" s="690">
        <v>0</v>
      </c>
      <c r="W426" s="690">
        <f t="shared" si="431"/>
        <v>0</v>
      </c>
      <c r="X426" s="690">
        <v>0</v>
      </c>
      <c r="Y426" s="690">
        <v>0</v>
      </c>
      <c r="Z426" s="690">
        <v>0</v>
      </c>
      <c r="AA426" s="690">
        <f t="shared" si="432"/>
        <v>0</v>
      </c>
      <c r="AB426" s="690">
        <f t="shared" si="433"/>
        <v>0</v>
      </c>
      <c r="AC426" s="714">
        <f t="shared" si="434"/>
        <v>0</v>
      </c>
      <c r="AD426" s="714">
        <f t="shared" si="435"/>
        <v>0</v>
      </c>
      <c r="AE426" s="690">
        <v>0</v>
      </c>
      <c r="AF426" s="690">
        <v>0</v>
      </c>
      <c r="AG426" s="690">
        <f t="shared" si="436"/>
        <v>0</v>
      </c>
      <c r="AH426" s="690">
        <f t="shared" si="437"/>
        <v>0</v>
      </c>
      <c r="AI426" s="716">
        <v>0</v>
      </c>
      <c r="AJ426" s="713">
        <v>0</v>
      </c>
      <c r="AK426" s="713">
        <v>0</v>
      </c>
      <c r="AL426" s="713">
        <v>0</v>
      </c>
      <c r="AM426" s="713">
        <v>0</v>
      </c>
      <c r="AN426" s="713">
        <v>0</v>
      </c>
      <c r="AO426" s="713">
        <v>0</v>
      </c>
      <c r="AP426" s="713">
        <v>0</v>
      </c>
      <c r="AQ426" s="713">
        <f t="shared" si="438"/>
        <v>0</v>
      </c>
      <c r="AR426" s="713">
        <f t="shared" si="439"/>
        <v>0</v>
      </c>
      <c r="AS426" s="756">
        <f t="shared" si="440"/>
        <v>0</v>
      </c>
      <c r="AT426" s="471">
        <f t="shared" si="466"/>
        <v>1325197</v>
      </c>
      <c r="AU426" s="461">
        <f t="shared" si="467"/>
        <v>983084</v>
      </c>
      <c r="AV426" s="461">
        <f t="shared" si="468"/>
        <v>0</v>
      </c>
      <c r="AW426" s="461">
        <f t="shared" si="469"/>
        <v>332282</v>
      </c>
      <c r="AX426" s="461">
        <f t="shared" si="469"/>
        <v>9831</v>
      </c>
      <c r="AY426" s="461">
        <f t="shared" si="470"/>
        <v>0</v>
      </c>
      <c r="AZ426" s="462">
        <f t="shared" si="471"/>
        <v>2.1432000000000002</v>
      </c>
      <c r="BA426" s="462">
        <f t="shared" si="472"/>
        <v>2.1432000000000002</v>
      </c>
      <c r="BB426" s="464">
        <f t="shared" si="472"/>
        <v>0</v>
      </c>
    </row>
    <row r="427" spans="1:54" ht="14.1" customHeight="1" x14ac:dyDescent="0.2">
      <c r="A427" s="67">
        <v>83</v>
      </c>
      <c r="B427" s="64">
        <v>2445</v>
      </c>
      <c r="C427" s="65">
        <v>600080030</v>
      </c>
      <c r="D427" s="64">
        <v>70695997</v>
      </c>
      <c r="E427" s="66" t="s">
        <v>714</v>
      </c>
      <c r="F427" s="67">
        <v>3143</v>
      </c>
      <c r="G427" s="78" t="s">
        <v>615</v>
      </c>
      <c r="H427" s="68" t="s">
        <v>277</v>
      </c>
      <c r="I427" s="463">
        <v>34451</v>
      </c>
      <c r="J427" s="646">
        <v>24616</v>
      </c>
      <c r="K427" s="646">
        <v>0</v>
      </c>
      <c r="L427" s="458">
        <v>8320</v>
      </c>
      <c r="M427" s="458">
        <v>246</v>
      </c>
      <c r="N427" s="646">
        <v>1269</v>
      </c>
      <c r="O427" s="459">
        <v>0.1</v>
      </c>
      <c r="P427" s="460">
        <v>0</v>
      </c>
      <c r="Q427" s="662">
        <v>0.1</v>
      </c>
      <c r="R427" s="731">
        <f t="shared" si="430"/>
        <v>0</v>
      </c>
      <c r="S427" s="690">
        <v>0</v>
      </c>
      <c r="T427" s="690">
        <v>0</v>
      </c>
      <c r="U427" s="690">
        <v>0</v>
      </c>
      <c r="V427" s="690">
        <v>0</v>
      </c>
      <c r="W427" s="690">
        <f t="shared" si="431"/>
        <v>0</v>
      </c>
      <c r="X427" s="690">
        <v>0</v>
      </c>
      <c r="Y427" s="690">
        <v>0</v>
      </c>
      <c r="Z427" s="690">
        <v>0</v>
      </c>
      <c r="AA427" s="690">
        <f t="shared" si="432"/>
        <v>0</v>
      </c>
      <c r="AB427" s="690">
        <f t="shared" si="433"/>
        <v>0</v>
      </c>
      <c r="AC427" s="714">
        <f t="shared" si="434"/>
        <v>0</v>
      </c>
      <c r="AD427" s="714">
        <f t="shared" si="435"/>
        <v>0</v>
      </c>
      <c r="AE427" s="690">
        <v>0</v>
      </c>
      <c r="AF427" s="690">
        <v>0</v>
      </c>
      <c r="AG427" s="690">
        <f t="shared" si="436"/>
        <v>0</v>
      </c>
      <c r="AH427" s="690">
        <f t="shared" si="437"/>
        <v>0</v>
      </c>
      <c r="AI427" s="716">
        <v>0</v>
      </c>
      <c r="AJ427" s="713">
        <v>0</v>
      </c>
      <c r="AK427" s="713">
        <v>0</v>
      </c>
      <c r="AL427" s="713">
        <v>0</v>
      </c>
      <c r="AM427" s="713">
        <v>0</v>
      </c>
      <c r="AN427" s="713">
        <v>0</v>
      </c>
      <c r="AO427" s="713">
        <v>0</v>
      </c>
      <c r="AP427" s="713">
        <v>0</v>
      </c>
      <c r="AQ427" s="713">
        <f t="shared" si="438"/>
        <v>0</v>
      </c>
      <c r="AR427" s="713">
        <f t="shared" si="439"/>
        <v>0</v>
      </c>
      <c r="AS427" s="756">
        <f t="shared" si="440"/>
        <v>0</v>
      </c>
      <c r="AT427" s="471">
        <f t="shared" si="466"/>
        <v>34451</v>
      </c>
      <c r="AU427" s="461">
        <f t="shared" si="467"/>
        <v>24616</v>
      </c>
      <c r="AV427" s="461">
        <f t="shared" si="468"/>
        <v>0</v>
      </c>
      <c r="AW427" s="461">
        <f t="shared" si="469"/>
        <v>8320</v>
      </c>
      <c r="AX427" s="461">
        <f t="shared" si="469"/>
        <v>246</v>
      </c>
      <c r="AY427" s="461">
        <f t="shared" si="470"/>
        <v>1269</v>
      </c>
      <c r="AZ427" s="462">
        <f t="shared" si="471"/>
        <v>0.1</v>
      </c>
      <c r="BA427" s="462">
        <f t="shared" si="472"/>
        <v>0</v>
      </c>
      <c r="BB427" s="464">
        <f t="shared" si="472"/>
        <v>0.1</v>
      </c>
    </row>
    <row r="428" spans="1:54" ht="14.1" customHeight="1" x14ac:dyDescent="0.2">
      <c r="A428" s="73">
        <v>83</v>
      </c>
      <c r="B428" s="70">
        <v>2445</v>
      </c>
      <c r="C428" s="71">
        <v>600080030</v>
      </c>
      <c r="D428" s="70">
        <v>70695997</v>
      </c>
      <c r="E428" s="72" t="s">
        <v>715</v>
      </c>
      <c r="F428" s="73"/>
      <c r="G428" s="72"/>
      <c r="H428" s="74"/>
      <c r="I428" s="647">
        <v>12271520</v>
      </c>
      <c r="J428" s="75">
        <v>9006742</v>
      </c>
      <c r="K428" s="75">
        <v>25000</v>
      </c>
      <c r="L428" s="75">
        <v>3052728</v>
      </c>
      <c r="M428" s="75">
        <v>90066</v>
      </c>
      <c r="N428" s="75">
        <v>96984</v>
      </c>
      <c r="O428" s="76">
        <v>20.120000000000005</v>
      </c>
      <c r="P428" s="76">
        <v>15.1067</v>
      </c>
      <c r="Q428" s="77">
        <v>5.0133000000000001</v>
      </c>
      <c r="R428" s="664">
        <f t="shared" ref="R428:BB428" si="473">SUM(R422:R427)</f>
        <v>-10000</v>
      </c>
      <c r="S428" s="664">
        <f t="shared" si="473"/>
        <v>-73782</v>
      </c>
      <c r="T428" s="664">
        <f t="shared" si="473"/>
        <v>0</v>
      </c>
      <c r="U428" s="664">
        <f t="shared" si="473"/>
        <v>0</v>
      </c>
      <c r="V428" s="664">
        <f t="shared" si="473"/>
        <v>0</v>
      </c>
      <c r="W428" s="664">
        <f t="shared" si="473"/>
        <v>-83782</v>
      </c>
      <c r="X428" s="664">
        <f t="shared" si="473"/>
        <v>10000</v>
      </c>
      <c r="Y428" s="664">
        <f t="shared" si="473"/>
        <v>0</v>
      </c>
      <c r="Z428" s="664">
        <f t="shared" si="473"/>
        <v>0</v>
      </c>
      <c r="AA428" s="664">
        <f t="shared" si="473"/>
        <v>10000</v>
      </c>
      <c r="AB428" s="664">
        <f t="shared" si="473"/>
        <v>-73782</v>
      </c>
      <c r="AC428" s="664">
        <f t="shared" si="473"/>
        <v>-24938</v>
      </c>
      <c r="AD428" s="664">
        <f t="shared" si="473"/>
        <v>-838</v>
      </c>
      <c r="AE428" s="664">
        <f t="shared" si="473"/>
        <v>0</v>
      </c>
      <c r="AF428" s="664">
        <f t="shared" si="473"/>
        <v>0</v>
      </c>
      <c r="AG428" s="664">
        <f t="shared" si="473"/>
        <v>0</v>
      </c>
      <c r="AH428" s="664">
        <f t="shared" si="473"/>
        <v>-99558</v>
      </c>
      <c r="AI428" s="732">
        <f t="shared" si="473"/>
        <v>-0.02</v>
      </c>
      <c r="AJ428" s="732">
        <f t="shared" si="473"/>
        <v>0</v>
      </c>
      <c r="AK428" s="732">
        <f t="shared" si="473"/>
        <v>-0.21</v>
      </c>
      <c r="AL428" s="732">
        <f t="shared" si="473"/>
        <v>0</v>
      </c>
      <c r="AM428" s="732">
        <f t="shared" si="473"/>
        <v>0</v>
      </c>
      <c r="AN428" s="732">
        <f t="shared" si="473"/>
        <v>0</v>
      </c>
      <c r="AO428" s="732">
        <f t="shared" si="473"/>
        <v>0</v>
      </c>
      <c r="AP428" s="732">
        <f t="shared" si="473"/>
        <v>0</v>
      </c>
      <c r="AQ428" s="732">
        <f t="shared" si="473"/>
        <v>-0.22999999999999998</v>
      </c>
      <c r="AR428" s="732">
        <f t="shared" si="473"/>
        <v>0</v>
      </c>
      <c r="AS428" s="759">
        <f t="shared" si="473"/>
        <v>-0.22999999999999998</v>
      </c>
      <c r="AT428" s="647">
        <f t="shared" si="473"/>
        <v>12171962</v>
      </c>
      <c r="AU428" s="75">
        <f t="shared" si="473"/>
        <v>8922960</v>
      </c>
      <c r="AV428" s="75">
        <f t="shared" si="473"/>
        <v>35000</v>
      </c>
      <c r="AW428" s="75">
        <f t="shared" si="473"/>
        <v>3027790</v>
      </c>
      <c r="AX428" s="75">
        <f t="shared" si="473"/>
        <v>89228</v>
      </c>
      <c r="AY428" s="75">
        <f t="shared" si="473"/>
        <v>96984</v>
      </c>
      <c r="AZ428" s="76">
        <f t="shared" si="473"/>
        <v>19.890000000000004</v>
      </c>
      <c r="BA428" s="76">
        <f t="shared" si="473"/>
        <v>14.876700000000001</v>
      </c>
      <c r="BB428" s="77">
        <f t="shared" si="473"/>
        <v>5.0133000000000001</v>
      </c>
    </row>
    <row r="429" spans="1:54" ht="14.1" customHeight="1" x14ac:dyDescent="0.2">
      <c r="A429" s="67">
        <v>84</v>
      </c>
      <c r="B429" s="64">
        <v>2495</v>
      </c>
      <c r="C429" s="65">
        <v>600080196</v>
      </c>
      <c r="D429" s="64">
        <v>70983810</v>
      </c>
      <c r="E429" s="66" t="s">
        <v>716</v>
      </c>
      <c r="F429" s="67">
        <v>3111</v>
      </c>
      <c r="G429" s="66" t="s">
        <v>306</v>
      </c>
      <c r="H429" s="68" t="s">
        <v>276</v>
      </c>
      <c r="I429" s="463">
        <v>4564567</v>
      </c>
      <c r="J429" s="16">
        <v>3357557</v>
      </c>
      <c r="K429" s="16">
        <v>10000</v>
      </c>
      <c r="L429" s="458">
        <v>1138234</v>
      </c>
      <c r="M429" s="458">
        <v>33576</v>
      </c>
      <c r="N429" s="16">
        <v>25200</v>
      </c>
      <c r="O429" s="13">
        <v>7.0126000000000008</v>
      </c>
      <c r="P429" s="13">
        <v>5.8126000000000007</v>
      </c>
      <c r="Q429" s="17">
        <v>1.2</v>
      </c>
      <c r="R429" s="731">
        <f t="shared" si="430"/>
        <v>5000</v>
      </c>
      <c r="S429" s="690">
        <v>0</v>
      </c>
      <c r="T429" s="690">
        <v>0</v>
      </c>
      <c r="U429" s="690">
        <v>0</v>
      </c>
      <c r="V429" s="690">
        <v>0</v>
      </c>
      <c r="W429" s="690">
        <f t="shared" si="431"/>
        <v>5000</v>
      </c>
      <c r="X429" s="690">
        <v>-5000</v>
      </c>
      <c r="Y429" s="690">
        <v>0</v>
      </c>
      <c r="Z429" s="690">
        <v>0</v>
      </c>
      <c r="AA429" s="690">
        <f t="shared" si="432"/>
        <v>-5000</v>
      </c>
      <c r="AB429" s="690">
        <f t="shared" si="433"/>
        <v>0</v>
      </c>
      <c r="AC429" s="714">
        <f t="shared" si="434"/>
        <v>0</v>
      </c>
      <c r="AD429" s="714">
        <f t="shared" si="435"/>
        <v>50</v>
      </c>
      <c r="AE429" s="690">
        <v>0</v>
      </c>
      <c r="AF429" s="690">
        <v>0</v>
      </c>
      <c r="AG429" s="690">
        <f t="shared" si="436"/>
        <v>0</v>
      </c>
      <c r="AH429" s="690">
        <f t="shared" si="437"/>
        <v>50</v>
      </c>
      <c r="AI429" s="716">
        <v>0.02</v>
      </c>
      <c r="AJ429" s="713">
        <v>0</v>
      </c>
      <c r="AK429" s="713">
        <v>0</v>
      </c>
      <c r="AL429" s="713">
        <v>0</v>
      </c>
      <c r="AM429" s="713">
        <v>0</v>
      </c>
      <c r="AN429" s="713">
        <v>0</v>
      </c>
      <c r="AO429" s="713">
        <v>0</v>
      </c>
      <c r="AP429" s="713">
        <v>0</v>
      </c>
      <c r="AQ429" s="713">
        <f t="shared" si="438"/>
        <v>0.02</v>
      </c>
      <c r="AR429" s="713">
        <f t="shared" si="439"/>
        <v>0</v>
      </c>
      <c r="AS429" s="756">
        <f t="shared" si="440"/>
        <v>0.02</v>
      </c>
      <c r="AT429" s="471">
        <f t="shared" ref="AT429:AT434" si="474">I429+AH429</f>
        <v>4564617</v>
      </c>
      <c r="AU429" s="461">
        <f t="shared" ref="AU429:AU434" si="475">J429+W429</f>
        <v>3362557</v>
      </c>
      <c r="AV429" s="461">
        <f t="shared" ref="AV429:AV434" si="476">K429+AA429</f>
        <v>5000</v>
      </c>
      <c r="AW429" s="461">
        <f t="shared" ref="AW429:AX434" si="477">L429+AC429</f>
        <v>1138234</v>
      </c>
      <c r="AX429" s="461">
        <f t="shared" si="477"/>
        <v>33626</v>
      </c>
      <c r="AY429" s="461">
        <f t="shared" ref="AY429:AY434" si="478">N429+AG429</f>
        <v>25200</v>
      </c>
      <c r="AZ429" s="462">
        <f t="shared" ref="AZ429:AZ434" si="479">O429+AS429</f>
        <v>7.0326000000000004</v>
      </c>
      <c r="BA429" s="462">
        <f t="shared" ref="BA429:BB434" si="480">P429+AQ429</f>
        <v>5.8326000000000002</v>
      </c>
      <c r="BB429" s="464">
        <f t="shared" si="480"/>
        <v>1.2</v>
      </c>
    </row>
    <row r="430" spans="1:54" ht="14.1" customHeight="1" x14ac:dyDescent="0.2">
      <c r="A430" s="67">
        <v>84</v>
      </c>
      <c r="B430" s="64">
        <v>2495</v>
      </c>
      <c r="C430" s="65">
        <v>600080196</v>
      </c>
      <c r="D430" s="64">
        <v>70983810</v>
      </c>
      <c r="E430" s="66" t="s">
        <v>716</v>
      </c>
      <c r="F430" s="67">
        <v>3113</v>
      </c>
      <c r="G430" s="66" t="s">
        <v>309</v>
      </c>
      <c r="H430" s="68" t="s">
        <v>276</v>
      </c>
      <c r="I430" s="463">
        <v>15692920</v>
      </c>
      <c r="J430" s="16">
        <v>11430817</v>
      </c>
      <c r="K430" s="16">
        <v>0</v>
      </c>
      <c r="L430" s="458">
        <v>3863616</v>
      </c>
      <c r="M430" s="458">
        <v>114307</v>
      </c>
      <c r="N430" s="16">
        <v>284180</v>
      </c>
      <c r="O430" s="13">
        <v>18.735099999999999</v>
      </c>
      <c r="P430" s="13">
        <v>14.0451</v>
      </c>
      <c r="Q430" s="17">
        <v>4.6899999999999995</v>
      </c>
      <c r="R430" s="731">
        <f t="shared" si="430"/>
        <v>0</v>
      </c>
      <c r="S430" s="690">
        <v>0</v>
      </c>
      <c r="T430" s="690">
        <v>0</v>
      </c>
      <c r="U430" s="690">
        <v>0</v>
      </c>
      <c r="V430" s="690">
        <v>0</v>
      </c>
      <c r="W430" s="690">
        <f t="shared" si="431"/>
        <v>0</v>
      </c>
      <c r="X430" s="690">
        <v>0</v>
      </c>
      <c r="Y430" s="690">
        <v>0</v>
      </c>
      <c r="Z430" s="690">
        <v>0</v>
      </c>
      <c r="AA430" s="690">
        <f t="shared" si="432"/>
        <v>0</v>
      </c>
      <c r="AB430" s="690">
        <f t="shared" si="433"/>
        <v>0</v>
      </c>
      <c r="AC430" s="714">
        <f t="shared" si="434"/>
        <v>0</v>
      </c>
      <c r="AD430" s="714">
        <f t="shared" si="435"/>
        <v>0</v>
      </c>
      <c r="AE430" s="690">
        <v>0</v>
      </c>
      <c r="AF430" s="690">
        <v>0</v>
      </c>
      <c r="AG430" s="690">
        <f t="shared" si="436"/>
        <v>0</v>
      </c>
      <c r="AH430" s="690">
        <f t="shared" si="437"/>
        <v>0</v>
      </c>
      <c r="AI430" s="716">
        <v>0</v>
      </c>
      <c r="AJ430" s="713">
        <v>0</v>
      </c>
      <c r="AK430" s="713">
        <v>0</v>
      </c>
      <c r="AL430" s="713">
        <v>0</v>
      </c>
      <c r="AM430" s="713">
        <v>0</v>
      </c>
      <c r="AN430" s="713">
        <v>0</v>
      </c>
      <c r="AO430" s="713">
        <v>0</v>
      </c>
      <c r="AP430" s="713">
        <v>0</v>
      </c>
      <c r="AQ430" s="713">
        <f t="shared" si="438"/>
        <v>0</v>
      </c>
      <c r="AR430" s="713">
        <f t="shared" si="439"/>
        <v>0</v>
      </c>
      <c r="AS430" s="756">
        <f t="shared" si="440"/>
        <v>0</v>
      </c>
      <c r="AT430" s="471">
        <f t="shared" si="474"/>
        <v>15692920</v>
      </c>
      <c r="AU430" s="461">
        <f t="shared" si="475"/>
        <v>11430817</v>
      </c>
      <c r="AV430" s="461">
        <f t="shared" si="476"/>
        <v>0</v>
      </c>
      <c r="AW430" s="461">
        <f t="shared" si="477"/>
        <v>3863616</v>
      </c>
      <c r="AX430" s="461">
        <f t="shared" si="477"/>
        <v>114307</v>
      </c>
      <c r="AY430" s="461">
        <f t="shared" si="478"/>
        <v>284180</v>
      </c>
      <c r="AZ430" s="462">
        <f t="shared" si="479"/>
        <v>18.735099999999999</v>
      </c>
      <c r="BA430" s="462">
        <f t="shared" si="480"/>
        <v>14.0451</v>
      </c>
      <c r="BB430" s="464">
        <f t="shared" si="480"/>
        <v>4.6899999999999995</v>
      </c>
    </row>
    <row r="431" spans="1:54" ht="14.1" customHeight="1" x14ac:dyDescent="0.2">
      <c r="A431" s="67">
        <v>84</v>
      </c>
      <c r="B431" s="64">
        <v>2495</v>
      </c>
      <c r="C431" s="65">
        <v>600080196</v>
      </c>
      <c r="D431" s="64">
        <v>70983810</v>
      </c>
      <c r="E431" s="66" t="s">
        <v>716</v>
      </c>
      <c r="F431" s="67">
        <v>3113</v>
      </c>
      <c r="G431" s="78" t="s">
        <v>307</v>
      </c>
      <c r="H431" s="68" t="s">
        <v>277</v>
      </c>
      <c r="I431" s="463">
        <v>3104434</v>
      </c>
      <c r="J431" s="458">
        <v>2302992</v>
      </c>
      <c r="K431" s="458">
        <v>0</v>
      </c>
      <c r="L431" s="458">
        <v>778411</v>
      </c>
      <c r="M431" s="458">
        <v>23031</v>
      </c>
      <c r="N431" s="458">
        <v>0</v>
      </c>
      <c r="O431" s="459">
        <v>6.41</v>
      </c>
      <c r="P431" s="460">
        <v>6.41</v>
      </c>
      <c r="Q431" s="624">
        <v>0</v>
      </c>
      <c r="R431" s="731">
        <f t="shared" si="430"/>
        <v>0</v>
      </c>
      <c r="S431" s="690">
        <v>-106409</v>
      </c>
      <c r="T431" s="690">
        <v>0</v>
      </c>
      <c r="U431" s="690">
        <v>0</v>
      </c>
      <c r="V431" s="690">
        <v>0</v>
      </c>
      <c r="W431" s="690">
        <f t="shared" si="431"/>
        <v>-106409</v>
      </c>
      <c r="X431" s="690">
        <v>0</v>
      </c>
      <c r="Y431" s="690">
        <v>0</v>
      </c>
      <c r="Z431" s="690">
        <v>0</v>
      </c>
      <c r="AA431" s="690">
        <f t="shared" si="432"/>
        <v>0</v>
      </c>
      <c r="AB431" s="690">
        <f t="shared" si="433"/>
        <v>-106409</v>
      </c>
      <c r="AC431" s="714">
        <f t="shared" si="434"/>
        <v>-35966</v>
      </c>
      <c r="AD431" s="714">
        <f t="shared" si="435"/>
        <v>-1064</v>
      </c>
      <c r="AE431" s="690">
        <v>0</v>
      </c>
      <c r="AF431" s="690">
        <v>0</v>
      </c>
      <c r="AG431" s="690">
        <f t="shared" si="436"/>
        <v>0</v>
      </c>
      <c r="AH431" s="690">
        <f t="shared" si="437"/>
        <v>-143439</v>
      </c>
      <c r="AI431" s="716">
        <v>0</v>
      </c>
      <c r="AJ431" s="713">
        <v>0</v>
      </c>
      <c r="AK431" s="713">
        <v>-0.35</v>
      </c>
      <c r="AL431" s="713">
        <v>0</v>
      </c>
      <c r="AM431" s="713">
        <v>0</v>
      </c>
      <c r="AN431" s="713">
        <v>0</v>
      </c>
      <c r="AO431" s="713">
        <v>0</v>
      </c>
      <c r="AP431" s="713">
        <v>0</v>
      </c>
      <c r="AQ431" s="713">
        <f t="shared" si="438"/>
        <v>-0.35</v>
      </c>
      <c r="AR431" s="713">
        <f t="shared" si="439"/>
        <v>0</v>
      </c>
      <c r="AS431" s="756">
        <f t="shared" si="440"/>
        <v>-0.35</v>
      </c>
      <c r="AT431" s="471">
        <f t="shared" si="474"/>
        <v>2960995</v>
      </c>
      <c r="AU431" s="461">
        <f t="shared" si="475"/>
        <v>2196583</v>
      </c>
      <c r="AV431" s="461">
        <f t="shared" si="476"/>
        <v>0</v>
      </c>
      <c r="AW431" s="461">
        <f t="shared" si="477"/>
        <v>742445</v>
      </c>
      <c r="AX431" s="461">
        <f t="shared" si="477"/>
        <v>21967</v>
      </c>
      <c r="AY431" s="461">
        <f t="shared" si="478"/>
        <v>0</v>
      </c>
      <c r="AZ431" s="462">
        <f t="shared" si="479"/>
        <v>6.0600000000000005</v>
      </c>
      <c r="BA431" s="462">
        <f t="shared" si="480"/>
        <v>6.0600000000000005</v>
      </c>
      <c r="BB431" s="464">
        <f t="shared" si="480"/>
        <v>0</v>
      </c>
    </row>
    <row r="432" spans="1:54" ht="14.1" customHeight="1" x14ac:dyDescent="0.2">
      <c r="A432" s="67">
        <v>84</v>
      </c>
      <c r="B432" s="64">
        <v>2495</v>
      </c>
      <c r="C432" s="65">
        <v>600080196</v>
      </c>
      <c r="D432" s="64">
        <v>70983810</v>
      </c>
      <c r="E432" s="66" t="s">
        <v>716</v>
      </c>
      <c r="F432" s="67">
        <v>3141</v>
      </c>
      <c r="G432" s="66" t="s">
        <v>310</v>
      </c>
      <c r="H432" s="68" t="s">
        <v>277</v>
      </c>
      <c r="I432" s="463">
        <v>2344681</v>
      </c>
      <c r="J432" s="458">
        <v>1728980</v>
      </c>
      <c r="K432" s="458">
        <v>0</v>
      </c>
      <c r="L432" s="458">
        <v>584395</v>
      </c>
      <c r="M432" s="458">
        <v>17290</v>
      </c>
      <c r="N432" s="458">
        <v>14016</v>
      </c>
      <c r="O432" s="459">
        <v>5.56</v>
      </c>
      <c r="P432" s="460">
        <v>0</v>
      </c>
      <c r="Q432" s="624">
        <v>5.56</v>
      </c>
      <c r="R432" s="731">
        <f t="shared" si="430"/>
        <v>0</v>
      </c>
      <c r="S432" s="690">
        <v>0</v>
      </c>
      <c r="T432" s="690">
        <v>0</v>
      </c>
      <c r="U432" s="690">
        <v>0</v>
      </c>
      <c r="V432" s="690">
        <v>0</v>
      </c>
      <c r="W432" s="690">
        <f t="shared" si="431"/>
        <v>0</v>
      </c>
      <c r="X432" s="690">
        <v>0</v>
      </c>
      <c r="Y432" s="690">
        <v>0</v>
      </c>
      <c r="Z432" s="690">
        <v>0</v>
      </c>
      <c r="AA432" s="690">
        <f t="shared" si="432"/>
        <v>0</v>
      </c>
      <c r="AB432" s="690">
        <f t="shared" si="433"/>
        <v>0</v>
      </c>
      <c r="AC432" s="714">
        <f t="shared" si="434"/>
        <v>0</v>
      </c>
      <c r="AD432" s="714">
        <f t="shared" si="435"/>
        <v>0</v>
      </c>
      <c r="AE432" s="690">
        <v>0</v>
      </c>
      <c r="AF432" s="690">
        <v>0</v>
      </c>
      <c r="AG432" s="690">
        <f t="shared" si="436"/>
        <v>0</v>
      </c>
      <c r="AH432" s="690">
        <f t="shared" si="437"/>
        <v>0</v>
      </c>
      <c r="AI432" s="716">
        <v>0</v>
      </c>
      <c r="AJ432" s="713">
        <v>0</v>
      </c>
      <c r="AK432" s="713">
        <v>0</v>
      </c>
      <c r="AL432" s="713">
        <v>0</v>
      </c>
      <c r="AM432" s="713">
        <v>0</v>
      </c>
      <c r="AN432" s="713">
        <v>0</v>
      </c>
      <c r="AO432" s="713">
        <v>0</v>
      </c>
      <c r="AP432" s="713">
        <v>0</v>
      </c>
      <c r="AQ432" s="713">
        <f t="shared" si="438"/>
        <v>0</v>
      </c>
      <c r="AR432" s="713">
        <f t="shared" si="439"/>
        <v>0</v>
      </c>
      <c r="AS432" s="756">
        <f t="shared" si="440"/>
        <v>0</v>
      </c>
      <c r="AT432" s="471">
        <f t="shared" si="474"/>
        <v>2344681</v>
      </c>
      <c r="AU432" s="461">
        <f t="shared" si="475"/>
        <v>1728980</v>
      </c>
      <c r="AV432" s="461">
        <f t="shared" si="476"/>
        <v>0</v>
      </c>
      <c r="AW432" s="461">
        <f t="shared" si="477"/>
        <v>584395</v>
      </c>
      <c r="AX432" s="461">
        <f t="shared" si="477"/>
        <v>17290</v>
      </c>
      <c r="AY432" s="461">
        <f t="shared" si="478"/>
        <v>14016</v>
      </c>
      <c r="AZ432" s="462">
        <f t="shared" si="479"/>
        <v>5.56</v>
      </c>
      <c r="BA432" s="462">
        <f t="shared" si="480"/>
        <v>0</v>
      </c>
      <c r="BB432" s="464">
        <f t="shared" si="480"/>
        <v>5.56</v>
      </c>
    </row>
    <row r="433" spans="1:54" ht="14.1" customHeight="1" x14ac:dyDescent="0.2">
      <c r="A433" s="67">
        <v>84</v>
      </c>
      <c r="B433" s="64">
        <v>2495</v>
      </c>
      <c r="C433" s="65">
        <v>600080196</v>
      </c>
      <c r="D433" s="64">
        <v>70983810</v>
      </c>
      <c r="E433" s="66" t="s">
        <v>716</v>
      </c>
      <c r="F433" s="67">
        <v>3143</v>
      </c>
      <c r="G433" s="78" t="s">
        <v>614</v>
      </c>
      <c r="H433" s="68" t="s">
        <v>276</v>
      </c>
      <c r="I433" s="463">
        <v>2061180</v>
      </c>
      <c r="J433" s="16">
        <v>1529065</v>
      </c>
      <c r="K433" s="16">
        <v>0</v>
      </c>
      <c r="L433" s="458">
        <v>516824</v>
      </c>
      <c r="M433" s="458">
        <v>15291</v>
      </c>
      <c r="N433" s="16">
        <v>0</v>
      </c>
      <c r="O433" s="459">
        <v>2.9630000000000001</v>
      </c>
      <c r="P433" s="13">
        <v>2.9630000000000001</v>
      </c>
      <c r="Q433" s="17">
        <v>0</v>
      </c>
      <c r="R433" s="731">
        <f t="shared" si="430"/>
        <v>-5000</v>
      </c>
      <c r="S433" s="690">
        <v>0</v>
      </c>
      <c r="T433" s="690">
        <v>0</v>
      </c>
      <c r="U433" s="690">
        <v>0</v>
      </c>
      <c r="V433" s="690">
        <v>0</v>
      </c>
      <c r="W433" s="690">
        <f t="shared" si="431"/>
        <v>-5000</v>
      </c>
      <c r="X433" s="690">
        <v>5000</v>
      </c>
      <c r="Y433" s="690">
        <v>0</v>
      </c>
      <c r="Z433" s="690">
        <v>0</v>
      </c>
      <c r="AA433" s="690">
        <f t="shared" si="432"/>
        <v>5000</v>
      </c>
      <c r="AB433" s="690">
        <f t="shared" si="433"/>
        <v>0</v>
      </c>
      <c r="AC433" s="714">
        <f t="shared" si="434"/>
        <v>0</v>
      </c>
      <c r="AD433" s="714">
        <f t="shared" si="435"/>
        <v>-50</v>
      </c>
      <c r="AE433" s="690">
        <v>0</v>
      </c>
      <c r="AF433" s="690">
        <v>0</v>
      </c>
      <c r="AG433" s="690">
        <f t="shared" si="436"/>
        <v>0</v>
      </c>
      <c r="AH433" s="690">
        <f t="shared" si="437"/>
        <v>-50</v>
      </c>
      <c r="AI433" s="716">
        <v>0</v>
      </c>
      <c r="AJ433" s="713">
        <v>0</v>
      </c>
      <c r="AK433" s="713">
        <v>0</v>
      </c>
      <c r="AL433" s="713">
        <v>0</v>
      </c>
      <c r="AM433" s="713">
        <v>0</v>
      </c>
      <c r="AN433" s="713">
        <v>0</v>
      </c>
      <c r="AO433" s="713">
        <v>0</v>
      </c>
      <c r="AP433" s="713">
        <v>0</v>
      </c>
      <c r="AQ433" s="713">
        <f t="shared" si="438"/>
        <v>0</v>
      </c>
      <c r="AR433" s="713">
        <f t="shared" si="439"/>
        <v>0</v>
      </c>
      <c r="AS433" s="756">
        <f t="shared" si="440"/>
        <v>0</v>
      </c>
      <c r="AT433" s="471">
        <f t="shared" si="474"/>
        <v>2061130</v>
      </c>
      <c r="AU433" s="461">
        <f t="shared" si="475"/>
        <v>1524065</v>
      </c>
      <c r="AV433" s="461">
        <f t="shared" si="476"/>
        <v>5000</v>
      </c>
      <c r="AW433" s="461">
        <f t="shared" si="477"/>
        <v>516824</v>
      </c>
      <c r="AX433" s="461">
        <f t="shared" si="477"/>
        <v>15241</v>
      </c>
      <c r="AY433" s="461">
        <f t="shared" si="478"/>
        <v>0</v>
      </c>
      <c r="AZ433" s="462">
        <f t="shared" si="479"/>
        <v>2.9630000000000001</v>
      </c>
      <c r="BA433" s="462">
        <f t="shared" si="480"/>
        <v>2.9630000000000001</v>
      </c>
      <c r="BB433" s="464">
        <f t="shared" si="480"/>
        <v>0</v>
      </c>
    </row>
    <row r="434" spans="1:54" ht="14.1" customHeight="1" x14ac:dyDescent="0.2">
      <c r="A434" s="67">
        <v>84</v>
      </c>
      <c r="B434" s="64">
        <v>2495</v>
      </c>
      <c r="C434" s="65">
        <v>600080196</v>
      </c>
      <c r="D434" s="64">
        <v>70983810</v>
      </c>
      <c r="E434" s="66" t="s">
        <v>716</v>
      </c>
      <c r="F434" s="67">
        <v>3143</v>
      </c>
      <c r="G434" s="78" t="s">
        <v>615</v>
      </c>
      <c r="H434" s="68" t="s">
        <v>277</v>
      </c>
      <c r="I434" s="463">
        <v>73300</v>
      </c>
      <c r="J434" s="646">
        <v>52374</v>
      </c>
      <c r="K434" s="646">
        <v>0</v>
      </c>
      <c r="L434" s="458">
        <v>17702</v>
      </c>
      <c r="M434" s="458">
        <v>524</v>
      </c>
      <c r="N434" s="646">
        <v>2700</v>
      </c>
      <c r="O434" s="459">
        <v>0.21</v>
      </c>
      <c r="P434" s="460">
        <v>0</v>
      </c>
      <c r="Q434" s="662">
        <v>0.21</v>
      </c>
      <c r="R434" s="731">
        <f t="shared" si="430"/>
        <v>0</v>
      </c>
      <c r="S434" s="690">
        <v>0</v>
      </c>
      <c r="T434" s="690">
        <v>0</v>
      </c>
      <c r="U434" s="690">
        <v>0</v>
      </c>
      <c r="V434" s="690">
        <v>0</v>
      </c>
      <c r="W434" s="690">
        <f t="shared" si="431"/>
        <v>0</v>
      </c>
      <c r="X434" s="690">
        <v>0</v>
      </c>
      <c r="Y434" s="690">
        <v>0</v>
      </c>
      <c r="Z434" s="690">
        <v>0</v>
      </c>
      <c r="AA434" s="690">
        <f t="shared" si="432"/>
        <v>0</v>
      </c>
      <c r="AB434" s="690">
        <f t="shared" si="433"/>
        <v>0</v>
      </c>
      <c r="AC434" s="714">
        <f t="shared" si="434"/>
        <v>0</v>
      </c>
      <c r="AD434" s="714">
        <f t="shared" si="435"/>
        <v>0</v>
      </c>
      <c r="AE434" s="690">
        <v>0</v>
      </c>
      <c r="AF434" s="690">
        <v>0</v>
      </c>
      <c r="AG434" s="690">
        <f t="shared" si="436"/>
        <v>0</v>
      </c>
      <c r="AH434" s="690">
        <f t="shared" si="437"/>
        <v>0</v>
      </c>
      <c r="AI434" s="716">
        <v>0</v>
      </c>
      <c r="AJ434" s="713">
        <v>0</v>
      </c>
      <c r="AK434" s="713">
        <v>0</v>
      </c>
      <c r="AL434" s="713">
        <v>0</v>
      </c>
      <c r="AM434" s="713">
        <v>0</v>
      </c>
      <c r="AN434" s="713">
        <v>0</v>
      </c>
      <c r="AO434" s="713">
        <v>0</v>
      </c>
      <c r="AP434" s="713">
        <v>0</v>
      </c>
      <c r="AQ434" s="713">
        <f t="shared" si="438"/>
        <v>0</v>
      </c>
      <c r="AR434" s="713">
        <f t="shared" si="439"/>
        <v>0</v>
      </c>
      <c r="AS434" s="756">
        <f t="shared" si="440"/>
        <v>0</v>
      </c>
      <c r="AT434" s="471">
        <f t="shared" si="474"/>
        <v>73300</v>
      </c>
      <c r="AU434" s="461">
        <f t="shared" si="475"/>
        <v>52374</v>
      </c>
      <c r="AV434" s="461">
        <f t="shared" si="476"/>
        <v>0</v>
      </c>
      <c r="AW434" s="461">
        <f t="shared" si="477"/>
        <v>17702</v>
      </c>
      <c r="AX434" s="461">
        <f t="shared" si="477"/>
        <v>524</v>
      </c>
      <c r="AY434" s="461">
        <f t="shared" si="478"/>
        <v>2700</v>
      </c>
      <c r="AZ434" s="462">
        <f t="shared" si="479"/>
        <v>0.21</v>
      </c>
      <c r="BA434" s="462">
        <f t="shared" si="480"/>
        <v>0</v>
      </c>
      <c r="BB434" s="464">
        <f t="shared" si="480"/>
        <v>0.21</v>
      </c>
    </row>
    <row r="435" spans="1:54" ht="14.1" customHeight="1" x14ac:dyDescent="0.2">
      <c r="A435" s="73">
        <v>84</v>
      </c>
      <c r="B435" s="70">
        <v>2495</v>
      </c>
      <c r="C435" s="71">
        <v>600080196</v>
      </c>
      <c r="D435" s="70">
        <v>70983810</v>
      </c>
      <c r="E435" s="72" t="s">
        <v>717</v>
      </c>
      <c r="F435" s="73"/>
      <c r="G435" s="72"/>
      <c r="H435" s="74"/>
      <c r="I435" s="647">
        <v>27841082</v>
      </c>
      <c r="J435" s="75">
        <v>20401785</v>
      </c>
      <c r="K435" s="75">
        <v>10000</v>
      </c>
      <c r="L435" s="75">
        <v>6899182</v>
      </c>
      <c r="M435" s="75">
        <v>204019</v>
      </c>
      <c r="N435" s="75">
        <v>326096</v>
      </c>
      <c r="O435" s="76">
        <v>40.89070000000001</v>
      </c>
      <c r="P435" s="76">
        <v>29.230700000000002</v>
      </c>
      <c r="Q435" s="77">
        <v>11.66</v>
      </c>
      <c r="R435" s="664">
        <f t="shared" ref="R435:BB435" si="481">SUM(R429:R434)</f>
        <v>0</v>
      </c>
      <c r="S435" s="664">
        <f t="shared" si="481"/>
        <v>-106409</v>
      </c>
      <c r="T435" s="664">
        <f t="shared" si="481"/>
        <v>0</v>
      </c>
      <c r="U435" s="664">
        <f t="shared" si="481"/>
        <v>0</v>
      </c>
      <c r="V435" s="664">
        <f t="shared" si="481"/>
        <v>0</v>
      </c>
      <c r="W435" s="664">
        <f t="shared" si="481"/>
        <v>-106409</v>
      </c>
      <c r="X435" s="664">
        <f t="shared" si="481"/>
        <v>0</v>
      </c>
      <c r="Y435" s="664">
        <f t="shared" si="481"/>
        <v>0</v>
      </c>
      <c r="Z435" s="664">
        <f t="shared" si="481"/>
        <v>0</v>
      </c>
      <c r="AA435" s="664">
        <f t="shared" si="481"/>
        <v>0</v>
      </c>
      <c r="AB435" s="664">
        <f t="shared" si="481"/>
        <v>-106409</v>
      </c>
      <c r="AC435" s="664">
        <f t="shared" si="481"/>
        <v>-35966</v>
      </c>
      <c r="AD435" s="664">
        <f t="shared" si="481"/>
        <v>-1064</v>
      </c>
      <c r="AE435" s="664">
        <f t="shared" si="481"/>
        <v>0</v>
      </c>
      <c r="AF435" s="664">
        <f t="shared" si="481"/>
        <v>0</v>
      </c>
      <c r="AG435" s="664">
        <f t="shared" si="481"/>
        <v>0</v>
      </c>
      <c r="AH435" s="664">
        <f t="shared" si="481"/>
        <v>-143439</v>
      </c>
      <c r="AI435" s="732">
        <f t="shared" si="481"/>
        <v>0.02</v>
      </c>
      <c r="AJ435" s="732">
        <f t="shared" si="481"/>
        <v>0</v>
      </c>
      <c r="AK435" s="732">
        <f t="shared" si="481"/>
        <v>-0.35</v>
      </c>
      <c r="AL435" s="732">
        <f t="shared" si="481"/>
        <v>0</v>
      </c>
      <c r="AM435" s="732">
        <f t="shared" si="481"/>
        <v>0</v>
      </c>
      <c r="AN435" s="732">
        <f t="shared" si="481"/>
        <v>0</v>
      </c>
      <c r="AO435" s="732">
        <f t="shared" si="481"/>
        <v>0</v>
      </c>
      <c r="AP435" s="732">
        <f t="shared" si="481"/>
        <v>0</v>
      </c>
      <c r="AQ435" s="732">
        <f t="shared" si="481"/>
        <v>-0.32999999999999996</v>
      </c>
      <c r="AR435" s="732">
        <f t="shared" si="481"/>
        <v>0</v>
      </c>
      <c r="AS435" s="759">
        <f t="shared" si="481"/>
        <v>-0.32999999999999996</v>
      </c>
      <c r="AT435" s="647">
        <f t="shared" si="481"/>
        <v>27697643</v>
      </c>
      <c r="AU435" s="75">
        <f t="shared" si="481"/>
        <v>20295376</v>
      </c>
      <c r="AV435" s="75">
        <f t="shared" si="481"/>
        <v>10000</v>
      </c>
      <c r="AW435" s="75">
        <f t="shared" si="481"/>
        <v>6863216</v>
      </c>
      <c r="AX435" s="75">
        <f t="shared" si="481"/>
        <v>202955</v>
      </c>
      <c r="AY435" s="75">
        <f t="shared" si="481"/>
        <v>326096</v>
      </c>
      <c r="AZ435" s="76">
        <f t="shared" si="481"/>
        <v>40.560700000000004</v>
      </c>
      <c r="BA435" s="76">
        <f t="shared" si="481"/>
        <v>28.900700000000001</v>
      </c>
      <c r="BB435" s="77">
        <f t="shared" si="481"/>
        <v>11.66</v>
      </c>
    </row>
    <row r="436" spans="1:54" ht="14.1" customHeight="1" x14ac:dyDescent="0.2">
      <c r="A436" s="67">
        <v>85</v>
      </c>
      <c r="B436" s="64">
        <v>2305</v>
      </c>
      <c r="C436" s="65">
        <v>650026080</v>
      </c>
      <c r="D436" s="64">
        <v>72741686</v>
      </c>
      <c r="E436" s="66" t="s">
        <v>718</v>
      </c>
      <c r="F436" s="67">
        <v>3111</v>
      </c>
      <c r="G436" s="66" t="s">
        <v>306</v>
      </c>
      <c r="H436" s="68" t="s">
        <v>276</v>
      </c>
      <c r="I436" s="463">
        <v>3098800</v>
      </c>
      <c r="J436" s="16">
        <v>2233383</v>
      </c>
      <c r="K436" s="16">
        <v>50000</v>
      </c>
      <c r="L436" s="458">
        <v>771783</v>
      </c>
      <c r="M436" s="458">
        <v>22334</v>
      </c>
      <c r="N436" s="16">
        <v>21300</v>
      </c>
      <c r="O436" s="13">
        <v>4.6109999999999998</v>
      </c>
      <c r="P436" s="13">
        <v>3.8510000000000004</v>
      </c>
      <c r="Q436" s="17">
        <v>0.76</v>
      </c>
      <c r="R436" s="731">
        <f t="shared" si="430"/>
        <v>40000</v>
      </c>
      <c r="S436" s="690">
        <v>0</v>
      </c>
      <c r="T436" s="690">
        <v>0</v>
      </c>
      <c r="U436" s="690">
        <v>0</v>
      </c>
      <c r="V436" s="690">
        <v>0</v>
      </c>
      <c r="W436" s="690">
        <f t="shared" si="431"/>
        <v>40000</v>
      </c>
      <c r="X436" s="690">
        <v>-40000</v>
      </c>
      <c r="Y436" s="690">
        <v>0</v>
      </c>
      <c r="Z436" s="690">
        <v>0</v>
      </c>
      <c r="AA436" s="690">
        <f t="shared" si="432"/>
        <v>-40000</v>
      </c>
      <c r="AB436" s="690">
        <f t="shared" si="433"/>
        <v>0</v>
      </c>
      <c r="AC436" s="714">
        <f t="shared" si="434"/>
        <v>0</v>
      </c>
      <c r="AD436" s="714">
        <f t="shared" si="435"/>
        <v>400</v>
      </c>
      <c r="AE436" s="690">
        <v>0</v>
      </c>
      <c r="AF436" s="690">
        <v>0</v>
      </c>
      <c r="AG436" s="690">
        <f t="shared" si="436"/>
        <v>0</v>
      </c>
      <c r="AH436" s="690">
        <f t="shared" si="437"/>
        <v>400</v>
      </c>
      <c r="AI436" s="716">
        <v>0.02</v>
      </c>
      <c r="AJ436" s="713">
        <v>0.04</v>
      </c>
      <c r="AK436" s="713">
        <v>0</v>
      </c>
      <c r="AL436" s="713">
        <v>0</v>
      </c>
      <c r="AM436" s="713">
        <v>0</v>
      </c>
      <c r="AN436" s="713">
        <v>0</v>
      </c>
      <c r="AO436" s="713">
        <v>0</v>
      </c>
      <c r="AP436" s="713">
        <v>0</v>
      </c>
      <c r="AQ436" s="713">
        <f t="shared" si="438"/>
        <v>0.02</v>
      </c>
      <c r="AR436" s="713">
        <f t="shared" si="439"/>
        <v>0.04</v>
      </c>
      <c r="AS436" s="756">
        <f t="shared" si="440"/>
        <v>0.06</v>
      </c>
      <c r="AT436" s="471">
        <f t="shared" ref="AT436:AT441" si="482">I436+AH436</f>
        <v>3099200</v>
      </c>
      <c r="AU436" s="461">
        <f t="shared" ref="AU436:AU441" si="483">J436+W436</f>
        <v>2273383</v>
      </c>
      <c r="AV436" s="461">
        <f t="shared" ref="AV436:AV441" si="484">K436+AA436</f>
        <v>10000</v>
      </c>
      <c r="AW436" s="461">
        <f t="shared" ref="AW436:AX441" si="485">L436+AC436</f>
        <v>771783</v>
      </c>
      <c r="AX436" s="461">
        <f t="shared" si="485"/>
        <v>22734</v>
      </c>
      <c r="AY436" s="461">
        <f t="shared" ref="AY436:AY441" si="486">N436+AG436</f>
        <v>21300</v>
      </c>
      <c r="AZ436" s="462">
        <f t="shared" ref="AZ436:AZ441" si="487">O436+AS436</f>
        <v>4.6709999999999994</v>
      </c>
      <c r="BA436" s="462">
        <f t="shared" ref="BA436:BB441" si="488">P436+AQ436</f>
        <v>3.8710000000000004</v>
      </c>
      <c r="BB436" s="464">
        <f t="shared" si="488"/>
        <v>0.8</v>
      </c>
    </row>
    <row r="437" spans="1:54" ht="14.1" customHeight="1" x14ac:dyDescent="0.2">
      <c r="A437" s="67">
        <v>85</v>
      </c>
      <c r="B437" s="64">
        <v>2305</v>
      </c>
      <c r="C437" s="65">
        <v>650026080</v>
      </c>
      <c r="D437" s="64">
        <v>72741686</v>
      </c>
      <c r="E437" s="66" t="s">
        <v>718</v>
      </c>
      <c r="F437" s="67">
        <v>3117</v>
      </c>
      <c r="G437" s="66" t="s">
        <v>309</v>
      </c>
      <c r="H437" s="68" t="s">
        <v>276</v>
      </c>
      <c r="I437" s="463">
        <v>4938594</v>
      </c>
      <c r="J437" s="16">
        <v>3606746</v>
      </c>
      <c r="K437" s="16">
        <v>0</v>
      </c>
      <c r="L437" s="458">
        <v>1219081</v>
      </c>
      <c r="M437" s="458">
        <v>36067</v>
      </c>
      <c r="N437" s="16">
        <v>76700</v>
      </c>
      <c r="O437" s="13">
        <v>6.9472000000000005</v>
      </c>
      <c r="P437" s="13">
        <v>4.8639000000000001</v>
      </c>
      <c r="Q437" s="17">
        <v>2.0833000000000004</v>
      </c>
      <c r="R437" s="731">
        <f t="shared" si="430"/>
        <v>-30000</v>
      </c>
      <c r="S437" s="690">
        <v>0</v>
      </c>
      <c r="T437" s="690">
        <v>0</v>
      </c>
      <c r="U437" s="690">
        <v>0</v>
      </c>
      <c r="V437" s="690">
        <v>0</v>
      </c>
      <c r="W437" s="690">
        <f t="shared" si="431"/>
        <v>-30000</v>
      </c>
      <c r="X437" s="690">
        <v>30000</v>
      </c>
      <c r="Y437" s="690">
        <v>0</v>
      </c>
      <c r="Z437" s="690">
        <v>0</v>
      </c>
      <c r="AA437" s="690">
        <f t="shared" si="432"/>
        <v>30000</v>
      </c>
      <c r="AB437" s="690">
        <f t="shared" si="433"/>
        <v>0</v>
      </c>
      <c r="AC437" s="714">
        <f t="shared" si="434"/>
        <v>0</v>
      </c>
      <c r="AD437" s="714">
        <f t="shared" si="435"/>
        <v>-300</v>
      </c>
      <c r="AE437" s="690">
        <v>0</v>
      </c>
      <c r="AF437" s="690">
        <v>0</v>
      </c>
      <c r="AG437" s="690">
        <f t="shared" si="436"/>
        <v>0</v>
      </c>
      <c r="AH437" s="690">
        <f t="shared" si="437"/>
        <v>-300</v>
      </c>
      <c r="AI437" s="716">
        <v>0</v>
      </c>
      <c r="AJ437" s="713">
        <v>0</v>
      </c>
      <c r="AK437" s="713">
        <v>0</v>
      </c>
      <c r="AL437" s="713">
        <v>0</v>
      </c>
      <c r="AM437" s="713">
        <v>0</v>
      </c>
      <c r="AN437" s="713">
        <v>0</v>
      </c>
      <c r="AO437" s="713">
        <v>0</v>
      </c>
      <c r="AP437" s="713">
        <v>0</v>
      </c>
      <c r="AQ437" s="713">
        <f t="shared" si="438"/>
        <v>0</v>
      </c>
      <c r="AR437" s="713">
        <f t="shared" si="439"/>
        <v>0</v>
      </c>
      <c r="AS437" s="756">
        <f t="shared" si="440"/>
        <v>0</v>
      </c>
      <c r="AT437" s="471">
        <f t="shared" si="482"/>
        <v>4938294</v>
      </c>
      <c r="AU437" s="461">
        <f t="shared" si="483"/>
        <v>3576746</v>
      </c>
      <c r="AV437" s="461">
        <f t="shared" si="484"/>
        <v>30000</v>
      </c>
      <c r="AW437" s="461">
        <f t="shared" si="485"/>
        <v>1219081</v>
      </c>
      <c r="AX437" s="461">
        <f t="shared" si="485"/>
        <v>35767</v>
      </c>
      <c r="AY437" s="461">
        <f t="shared" si="486"/>
        <v>76700</v>
      </c>
      <c r="AZ437" s="462">
        <f t="shared" si="487"/>
        <v>6.9472000000000005</v>
      </c>
      <c r="BA437" s="462">
        <f t="shared" si="488"/>
        <v>4.8639000000000001</v>
      </c>
      <c r="BB437" s="464">
        <f t="shared" si="488"/>
        <v>2.0833000000000004</v>
      </c>
    </row>
    <row r="438" spans="1:54" ht="14.1" customHeight="1" x14ac:dyDescent="0.2">
      <c r="A438" s="67">
        <v>85</v>
      </c>
      <c r="B438" s="64">
        <v>2305</v>
      </c>
      <c r="C438" s="65">
        <v>650026080</v>
      </c>
      <c r="D438" s="64">
        <v>72741686</v>
      </c>
      <c r="E438" s="66" t="s">
        <v>718</v>
      </c>
      <c r="F438" s="67">
        <v>3117</v>
      </c>
      <c r="G438" s="78" t="s">
        <v>307</v>
      </c>
      <c r="H438" s="68" t="s">
        <v>277</v>
      </c>
      <c r="I438" s="463">
        <v>1378339</v>
      </c>
      <c r="J438" s="458">
        <v>1022136</v>
      </c>
      <c r="K438" s="458">
        <v>0</v>
      </c>
      <c r="L438" s="458">
        <v>345482</v>
      </c>
      <c r="M438" s="458">
        <v>10221</v>
      </c>
      <c r="N438" s="458">
        <v>500</v>
      </c>
      <c r="O438" s="459">
        <v>2.9</v>
      </c>
      <c r="P438" s="460">
        <v>2.9</v>
      </c>
      <c r="Q438" s="624">
        <v>0</v>
      </c>
      <c r="R438" s="731">
        <f t="shared" si="430"/>
        <v>0</v>
      </c>
      <c r="S438" s="690">
        <v>0</v>
      </c>
      <c r="T438" s="690">
        <v>0</v>
      </c>
      <c r="U438" s="690">
        <v>0</v>
      </c>
      <c r="V438" s="690">
        <v>0</v>
      </c>
      <c r="W438" s="690">
        <f t="shared" si="431"/>
        <v>0</v>
      </c>
      <c r="X438" s="690">
        <v>0</v>
      </c>
      <c r="Y438" s="690">
        <v>0</v>
      </c>
      <c r="Z438" s="690">
        <v>0</v>
      </c>
      <c r="AA438" s="690">
        <f t="shared" si="432"/>
        <v>0</v>
      </c>
      <c r="AB438" s="690">
        <f t="shared" si="433"/>
        <v>0</v>
      </c>
      <c r="AC438" s="714">
        <f t="shared" si="434"/>
        <v>0</v>
      </c>
      <c r="AD438" s="714">
        <f t="shared" si="435"/>
        <v>0</v>
      </c>
      <c r="AE438" s="690">
        <v>3750</v>
      </c>
      <c r="AF438" s="690">
        <v>0</v>
      </c>
      <c r="AG438" s="690">
        <f t="shared" si="436"/>
        <v>3750</v>
      </c>
      <c r="AH438" s="690">
        <f t="shared" si="437"/>
        <v>3750</v>
      </c>
      <c r="AI438" s="716">
        <v>0</v>
      </c>
      <c r="AJ438" s="713">
        <v>0</v>
      </c>
      <c r="AK438" s="713">
        <v>0</v>
      </c>
      <c r="AL438" s="713">
        <v>0</v>
      </c>
      <c r="AM438" s="713">
        <v>0</v>
      </c>
      <c r="AN438" s="713">
        <v>0</v>
      </c>
      <c r="AO438" s="713">
        <v>0</v>
      </c>
      <c r="AP438" s="713">
        <v>0</v>
      </c>
      <c r="AQ438" s="713">
        <f t="shared" si="438"/>
        <v>0</v>
      </c>
      <c r="AR438" s="713">
        <f t="shared" si="439"/>
        <v>0</v>
      </c>
      <c r="AS438" s="756">
        <f t="shared" si="440"/>
        <v>0</v>
      </c>
      <c r="AT438" s="471">
        <f t="shared" si="482"/>
        <v>1382089</v>
      </c>
      <c r="AU438" s="461">
        <f t="shared" si="483"/>
        <v>1022136</v>
      </c>
      <c r="AV438" s="461">
        <f t="shared" si="484"/>
        <v>0</v>
      </c>
      <c r="AW438" s="461">
        <f t="shared" si="485"/>
        <v>345482</v>
      </c>
      <c r="AX438" s="461">
        <f t="shared" si="485"/>
        <v>10221</v>
      </c>
      <c r="AY438" s="461">
        <f t="shared" si="486"/>
        <v>4250</v>
      </c>
      <c r="AZ438" s="462">
        <f t="shared" si="487"/>
        <v>2.9</v>
      </c>
      <c r="BA438" s="462">
        <f t="shared" si="488"/>
        <v>2.9</v>
      </c>
      <c r="BB438" s="464">
        <f t="shared" si="488"/>
        <v>0</v>
      </c>
    </row>
    <row r="439" spans="1:54" ht="14.1" customHeight="1" x14ac:dyDescent="0.2">
      <c r="A439" s="67">
        <v>85</v>
      </c>
      <c r="B439" s="64">
        <v>2305</v>
      </c>
      <c r="C439" s="65">
        <v>650026080</v>
      </c>
      <c r="D439" s="64">
        <v>72741686</v>
      </c>
      <c r="E439" s="66" t="s">
        <v>718</v>
      </c>
      <c r="F439" s="67">
        <v>3141</v>
      </c>
      <c r="G439" s="66" t="s">
        <v>310</v>
      </c>
      <c r="H439" s="68" t="s">
        <v>277</v>
      </c>
      <c r="I439" s="463">
        <v>1087657</v>
      </c>
      <c r="J439" s="458">
        <v>802743</v>
      </c>
      <c r="K439" s="458">
        <v>0</v>
      </c>
      <c r="L439" s="458">
        <v>271327</v>
      </c>
      <c r="M439" s="458">
        <v>8027</v>
      </c>
      <c r="N439" s="458">
        <v>5560</v>
      </c>
      <c r="O439" s="459">
        <v>2.58</v>
      </c>
      <c r="P439" s="460">
        <v>0</v>
      </c>
      <c r="Q439" s="624">
        <v>2.58</v>
      </c>
      <c r="R439" s="731">
        <f t="shared" si="430"/>
        <v>-5000</v>
      </c>
      <c r="S439" s="690">
        <v>0</v>
      </c>
      <c r="T439" s="690">
        <v>0</v>
      </c>
      <c r="U439" s="690">
        <v>0</v>
      </c>
      <c r="V439" s="690">
        <v>0</v>
      </c>
      <c r="W439" s="690">
        <f t="shared" si="431"/>
        <v>-5000</v>
      </c>
      <c r="X439" s="690">
        <v>5000</v>
      </c>
      <c r="Y439" s="690">
        <v>0</v>
      </c>
      <c r="Z439" s="690">
        <v>0</v>
      </c>
      <c r="AA439" s="690">
        <f t="shared" si="432"/>
        <v>5000</v>
      </c>
      <c r="AB439" s="690">
        <f t="shared" si="433"/>
        <v>0</v>
      </c>
      <c r="AC439" s="714">
        <f t="shared" si="434"/>
        <v>0</v>
      </c>
      <c r="AD439" s="714">
        <f t="shared" si="435"/>
        <v>-50</v>
      </c>
      <c r="AE439" s="690">
        <v>0</v>
      </c>
      <c r="AF439" s="690">
        <v>0</v>
      </c>
      <c r="AG439" s="690">
        <f t="shared" si="436"/>
        <v>0</v>
      </c>
      <c r="AH439" s="690">
        <f t="shared" si="437"/>
        <v>-50</v>
      </c>
      <c r="AI439" s="716">
        <v>0</v>
      </c>
      <c r="AJ439" s="713">
        <v>0</v>
      </c>
      <c r="AK439" s="713">
        <v>0</v>
      </c>
      <c r="AL439" s="713">
        <v>0</v>
      </c>
      <c r="AM439" s="713">
        <v>0</v>
      </c>
      <c r="AN439" s="713">
        <v>0</v>
      </c>
      <c r="AO439" s="713">
        <v>0</v>
      </c>
      <c r="AP439" s="713">
        <v>0</v>
      </c>
      <c r="AQ439" s="713">
        <f t="shared" si="438"/>
        <v>0</v>
      </c>
      <c r="AR439" s="713">
        <f t="shared" si="439"/>
        <v>0</v>
      </c>
      <c r="AS439" s="756">
        <f t="shared" si="440"/>
        <v>0</v>
      </c>
      <c r="AT439" s="471">
        <f t="shared" si="482"/>
        <v>1087607</v>
      </c>
      <c r="AU439" s="461">
        <f t="shared" si="483"/>
        <v>797743</v>
      </c>
      <c r="AV439" s="461">
        <f t="shared" si="484"/>
        <v>5000</v>
      </c>
      <c r="AW439" s="461">
        <f t="shared" si="485"/>
        <v>271327</v>
      </c>
      <c r="AX439" s="461">
        <f t="shared" si="485"/>
        <v>7977</v>
      </c>
      <c r="AY439" s="461">
        <f t="shared" si="486"/>
        <v>5560</v>
      </c>
      <c r="AZ439" s="462">
        <f t="shared" si="487"/>
        <v>2.58</v>
      </c>
      <c r="BA439" s="462">
        <f t="shared" si="488"/>
        <v>0</v>
      </c>
      <c r="BB439" s="464">
        <f t="shared" si="488"/>
        <v>2.58</v>
      </c>
    </row>
    <row r="440" spans="1:54" ht="14.1" customHeight="1" x14ac:dyDescent="0.2">
      <c r="A440" s="67">
        <v>85</v>
      </c>
      <c r="B440" s="64">
        <v>2305</v>
      </c>
      <c r="C440" s="65">
        <v>650026080</v>
      </c>
      <c r="D440" s="64">
        <v>72741686</v>
      </c>
      <c r="E440" s="66" t="s">
        <v>718</v>
      </c>
      <c r="F440" s="67">
        <v>3143</v>
      </c>
      <c r="G440" s="78" t="s">
        <v>614</v>
      </c>
      <c r="H440" s="68" t="s">
        <v>276</v>
      </c>
      <c r="I440" s="463">
        <v>681917</v>
      </c>
      <c r="J440" s="16">
        <v>505873</v>
      </c>
      <c r="K440" s="16">
        <v>0</v>
      </c>
      <c r="L440" s="458">
        <v>170985</v>
      </c>
      <c r="M440" s="458">
        <v>5059</v>
      </c>
      <c r="N440" s="16">
        <v>0</v>
      </c>
      <c r="O440" s="459">
        <v>1</v>
      </c>
      <c r="P440" s="13">
        <v>1</v>
      </c>
      <c r="Q440" s="17">
        <v>0</v>
      </c>
      <c r="R440" s="731">
        <f t="shared" si="430"/>
        <v>-5000</v>
      </c>
      <c r="S440" s="690">
        <v>0</v>
      </c>
      <c r="T440" s="690">
        <v>144520</v>
      </c>
      <c r="U440" s="690">
        <v>0</v>
      </c>
      <c r="V440" s="690">
        <v>0</v>
      </c>
      <c r="W440" s="690">
        <f t="shared" si="431"/>
        <v>139520</v>
      </c>
      <c r="X440" s="690">
        <v>5000</v>
      </c>
      <c r="Y440" s="690">
        <v>0</v>
      </c>
      <c r="Z440" s="690">
        <v>0</v>
      </c>
      <c r="AA440" s="690">
        <f t="shared" si="432"/>
        <v>5000</v>
      </c>
      <c r="AB440" s="690">
        <f t="shared" si="433"/>
        <v>144520</v>
      </c>
      <c r="AC440" s="714">
        <f t="shared" si="434"/>
        <v>48848</v>
      </c>
      <c r="AD440" s="714">
        <f t="shared" si="435"/>
        <v>1395</v>
      </c>
      <c r="AE440" s="690">
        <v>0</v>
      </c>
      <c r="AF440" s="690">
        <v>0</v>
      </c>
      <c r="AG440" s="690">
        <f t="shared" si="436"/>
        <v>0</v>
      </c>
      <c r="AH440" s="690">
        <f t="shared" si="437"/>
        <v>194763</v>
      </c>
      <c r="AI440" s="716">
        <v>0</v>
      </c>
      <c r="AJ440" s="713">
        <v>0</v>
      </c>
      <c r="AK440" s="713">
        <v>0</v>
      </c>
      <c r="AL440" s="713">
        <v>0.33</v>
      </c>
      <c r="AM440" s="713">
        <v>0</v>
      </c>
      <c r="AN440" s="713">
        <v>0</v>
      </c>
      <c r="AO440" s="713">
        <v>0</v>
      </c>
      <c r="AP440" s="713">
        <v>0</v>
      </c>
      <c r="AQ440" s="713">
        <f t="shared" si="438"/>
        <v>0.33</v>
      </c>
      <c r="AR440" s="713">
        <f t="shared" si="439"/>
        <v>0</v>
      </c>
      <c r="AS440" s="756">
        <f t="shared" si="440"/>
        <v>0.33</v>
      </c>
      <c r="AT440" s="471">
        <f t="shared" si="482"/>
        <v>876680</v>
      </c>
      <c r="AU440" s="461">
        <f t="shared" si="483"/>
        <v>645393</v>
      </c>
      <c r="AV440" s="461">
        <f t="shared" si="484"/>
        <v>5000</v>
      </c>
      <c r="AW440" s="461">
        <f t="shared" si="485"/>
        <v>219833</v>
      </c>
      <c r="AX440" s="461">
        <f t="shared" si="485"/>
        <v>6454</v>
      </c>
      <c r="AY440" s="461">
        <f t="shared" si="486"/>
        <v>0</v>
      </c>
      <c r="AZ440" s="462">
        <f t="shared" si="487"/>
        <v>1.33</v>
      </c>
      <c r="BA440" s="462">
        <f t="shared" si="488"/>
        <v>1.33</v>
      </c>
      <c r="BB440" s="464">
        <f t="shared" si="488"/>
        <v>0</v>
      </c>
    </row>
    <row r="441" spans="1:54" ht="14.1" customHeight="1" x14ac:dyDescent="0.2">
      <c r="A441" s="67">
        <v>85</v>
      </c>
      <c r="B441" s="64">
        <v>2305</v>
      </c>
      <c r="C441" s="65">
        <v>650026080</v>
      </c>
      <c r="D441" s="64">
        <v>72741686</v>
      </c>
      <c r="E441" s="66" t="s">
        <v>718</v>
      </c>
      <c r="F441" s="67">
        <v>3143</v>
      </c>
      <c r="G441" s="78" t="s">
        <v>615</v>
      </c>
      <c r="H441" s="68" t="s">
        <v>277</v>
      </c>
      <c r="I441" s="463">
        <v>18324</v>
      </c>
      <c r="J441" s="646">
        <v>13093</v>
      </c>
      <c r="K441" s="646">
        <v>0</v>
      </c>
      <c r="L441" s="458">
        <v>4425</v>
      </c>
      <c r="M441" s="458">
        <v>131</v>
      </c>
      <c r="N441" s="646">
        <v>675</v>
      </c>
      <c r="O441" s="459">
        <v>0.05</v>
      </c>
      <c r="P441" s="460">
        <v>0</v>
      </c>
      <c r="Q441" s="662">
        <v>0.05</v>
      </c>
      <c r="R441" s="731">
        <f t="shared" si="430"/>
        <v>0</v>
      </c>
      <c r="S441" s="690">
        <v>0</v>
      </c>
      <c r="T441" s="690">
        <v>0</v>
      </c>
      <c r="U441" s="690">
        <v>0</v>
      </c>
      <c r="V441" s="690">
        <v>0</v>
      </c>
      <c r="W441" s="690">
        <f t="shared" si="431"/>
        <v>0</v>
      </c>
      <c r="X441" s="690">
        <v>0</v>
      </c>
      <c r="Y441" s="690">
        <v>0</v>
      </c>
      <c r="Z441" s="690">
        <v>0</v>
      </c>
      <c r="AA441" s="690">
        <f t="shared" si="432"/>
        <v>0</v>
      </c>
      <c r="AB441" s="690">
        <f t="shared" si="433"/>
        <v>0</v>
      </c>
      <c r="AC441" s="714">
        <f t="shared" si="434"/>
        <v>0</v>
      </c>
      <c r="AD441" s="714">
        <f t="shared" si="435"/>
        <v>0</v>
      </c>
      <c r="AE441" s="690">
        <v>0</v>
      </c>
      <c r="AF441" s="690">
        <v>0</v>
      </c>
      <c r="AG441" s="690">
        <f t="shared" si="436"/>
        <v>0</v>
      </c>
      <c r="AH441" s="690">
        <f t="shared" si="437"/>
        <v>0</v>
      </c>
      <c r="AI441" s="716">
        <v>0</v>
      </c>
      <c r="AJ441" s="713">
        <v>0</v>
      </c>
      <c r="AK441" s="713">
        <v>0</v>
      </c>
      <c r="AL441" s="713">
        <v>0</v>
      </c>
      <c r="AM441" s="713">
        <v>0</v>
      </c>
      <c r="AN441" s="713">
        <v>0</v>
      </c>
      <c r="AO441" s="713">
        <v>0</v>
      </c>
      <c r="AP441" s="713">
        <v>0</v>
      </c>
      <c r="AQ441" s="713">
        <f t="shared" si="438"/>
        <v>0</v>
      </c>
      <c r="AR441" s="713">
        <f t="shared" si="439"/>
        <v>0</v>
      </c>
      <c r="AS441" s="756">
        <f t="shared" si="440"/>
        <v>0</v>
      </c>
      <c r="AT441" s="471">
        <f t="shared" si="482"/>
        <v>18324</v>
      </c>
      <c r="AU441" s="461">
        <f t="shared" si="483"/>
        <v>13093</v>
      </c>
      <c r="AV441" s="461">
        <f t="shared" si="484"/>
        <v>0</v>
      </c>
      <c r="AW441" s="461">
        <f t="shared" si="485"/>
        <v>4425</v>
      </c>
      <c r="AX441" s="461">
        <f t="shared" si="485"/>
        <v>131</v>
      </c>
      <c r="AY441" s="461">
        <f t="shared" si="486"/>
        <v>675</v>
      </c>
      <c r="AZ441" s="462">
        <f t="shared" si="487"/>
        <v>0.05</v>
      </c>
      <c r="BA441" s="462">
        <f t="shared" si="488"/>
        <v>0</v>
      </c>
      <c r="BB441" s="464">
        <f t="shared" si="488"/>
        <v>0.05</v>
      </c>
    </row>
    <row r="442" spans="1:54" ht="14.1" customHeight="1" x14ac:dyDescent="0.2">
      <c r="A442" s="73">
        <v>85</v>
      </c>
      <c r="B442" s="70">
        <v>2305</v>
      </c>
      <c r="C442" s="71">
        <v>650026080</v>
      </c>
      <c r="D442" s="70">
        <v>72741686</v>
      </c>
      <c r="E442" s="72" t="s">
        <v>719</v>
      </c>
      <c r="F442" s="73"/>
      <c r="G442" s="72"/>
      <c r="H442" s="74"/>
      <c r="I442" s="647">
        <v>11203631</v>
      </c>
      <c r="J442" s="75">
        <v>8183974</v>
      </c>
      <c r="K442" s="75">
        <v>50000</v>
      </c>
      <c r="L442" s="75">
        <v>2783083</v>
      </c>
      <c r="M442" s="75">
        <v>81839</v>
      </c>
      <c r="N442" s="75">
        <v>104735</v>
      </c>
      <c r="O442" s="76">
        <v>18.088200000000001</v>
      </c>
      <c r="P442" s="76">
        <v>12.6149</v>
      </c>
      <c r="Q442" s="77">
        <v>5.4733000000000001</v>
      </c>
      <c r="R442" s="664">
        <f t="shared" ref="R442:BB442" si="489">SUM(R436:R441)</f>
        <v>0</v>
      </c>
      <c r="S442" s="664">
        <f t="shared" si="489"/>
        <v>0</v>
      </c>
      <c r="T442" s="664">
        <f t="shared" si="489"/>
        <v>144520</v>
      </c>
      <c r="U442" s="664">
        <f t="shared" si="489"/>
        <v>0</v>
      </c>
      <c r="V442" s="664">
        <f t="shared" si="489"/>
        <v>0</v>
      </c>
      <c r="W442" s="664">
        <f t="shared" si="489"/>
        <v>144520</v>
      </c>
      <c r="X442" s="664">
        <f t="shared" si="489"/>
        <v>0</v>
      </c>
      <c r="Y442" s="664">
        <f t="shared" si="489"/>
        <v>0</v>
      </c>
      <c r="Z442" s="664">
        <f t="shared" si="489"/>
        <v>0</v>
      </c>
      <c r="AA442" s="664">
        <f t="shared" si="489"/>
        <v>0</v>
      </c>
      <c r="AB442" s="664">
        <f t="shared" si="489"/>
        <v>144520</v>
      </c>
      <c r="AC442" s="664">
        <f t="shared" si="489"/>
        <v>48848</v>
      </c>
      <c r="AD442" s="664">
        <f t="shared" si="489"/>
        <v>1445</v>
      </c>
      <c r="AE442" s="664">
        <f t="shared" si="489"/>
        <v>3750</v>
      </c>
      <c r="AF442" s="664">
        <f t="shared" si="489"/>
        <v>0</v>
      </c>
      <c r="AG442" s="664">
        <f t="shared" si="489"/>
        <v>3750</v>
      </c>
      <c r="AH442" s="664">
        <f t="shared" si="489"/>
        <v>198563</v>
      </c>
      <c r="AI442" s="732">
        <f t="shared" si="489"/>
        <v>0.02</v>
      </c>
      <c r="AJ442" s="732">
        <f t="shared" si="489"/>
        <v>0.04</v>
      </c>
      <c r="AK442" s="732">
        <f t="shared" si="489"/>
        <v>0</v>
      </c>
      <c r="AL442" s="732">
        <f t="shared" si="489"/>
        <v>0.33</v>
      </c>
      <c r="AM442" s="732">
        <f t="shared" si="489"/>
        <v>0</v>
      </c>
      <c r="AN442" s="732">
        <f t="shared" si="489"/>
        <v>0</v>
      </c>
      <c r="AO442" s="732">
        <f t="shared" si="489"/>
        <v>0</v>
      </c>
      <c r="AP442" s="732">
        <f t="shared" si="489"/>
        <v>0</v>
      </c>
      <c r="AQ442" s="732">
        <f t="shared" si="489"/>
        <v>0.35000000000000003</v>
      </c>
      <c r="AR442" s="732">
        <f t="shared" si="489"/>
        <v>0.04</v>
      </c>
      <c r="AS442" s="759">
        <f t="shared" si="489"/>
        <v>0.39</v>
      </c>
      <c r="AT442" s="647">
        <f t="shared" si="489"/>
        <v>11402194</v>
      </c>
      <c r="AU442" s="75">
        <f t="shared" si="489"/>
        <v>8328494</v>
      </c>
      <c r="AV442" s="75">
        <f t="shared" si="489"/>
        <v>50000</v>
      </c>
      <c r="AW442" s="75">
        <f t="shared" si="489"/>
        <v>2831931</v>
      </c>
      <c r="AX442" s="75">
        <f t="shared" si="489"/>
        <v>83284</v>
      </c>
      <c r="AY442" s="75">
        <f t="shared" si="489"/>
        <v>108485</v>
      </c>
      <c r="AZ442" s="76">
        <f t="shared" si="489"/>
        <v>18.478199999999998</v>
      </c>
      <c r="BA442" s="76">
        <f t="shared" si="489"/>
        <v>12.9649</v>
      </c>
      <c r="BB442" s="77">
        <f t="shared" si="489"/>
        <v>5.5133000000000001</v>
      </c>
    </row>
    <row r="443" spans="1:54" ht="14.1" customHeight="1" x14ac:dyDescent="0.2">
      <c r="A443" s="67">
        <v>86</v>
      </c>
      <c r="B443" s="64">
        <v>2498</v>
      </c>
      <c r="C443" s="65">
        <v>650021576</v>
      </c>
      <c r="D443" s="64">
        <v>70695539</v>
      </c>
      <c r="E443" s="66" t="s">
        <v>720</v>
      </c>
      <c r="F443" s="67">
        <v>3111</v>
      </c>
      <c r="G443" s="66" t="s">
        <v>306</v>
      </c>
      <c r="H443" s="68" t="s">
        <v>276</v>
      </c>
      <c r="I443" s="463">
        <v>5019750</v>
      </c>
      <c r="J443" s="16">
        <v>3694043</v>
      </c>
      <c r="K443" s="16">
        <v>10000</v>
      </c>
      <c r="L443" s="458">
        <v>1251967</v>
      </c>
      <c r="M443" s="458">
        <v>36940</v>
      </c>
      <c r="N443" s="16">
        <v>26800</v>
      </c>
      <c r="O443" s="13">
        <v>7.2</v>
      </c>
      <c r="P443" s="13">
        <v>6</v>
      </c>
      <c r="Q443" s="17">
        <v>1.2</v>
      </c>
      <c r="R443" s="731">
        <f t="shared" si="430"/>
        <v>10000</v>
      </c>
      <c r="S443" s="690">
        <v>0</v>
      </c>
      <c r="T443" s="690">
        <v>0</v>
      </c>
      <c r="U443" s="690">
        <v>0</v>
      </c>
      <c r="V443" s="690">
        <v>0</v>
      </c>
      <c r="W443" s="690">
        <f t="shared" si="431"/>
        <v>10000</v>
      </c>
      <c r="X443" s="690">
        <v>-10000</v>
      </c>
      <c r="Y443" s="690">
        <v>0</v>
      </c>
      <c r="Z443" s="690">
        <v>0</v>
      </c>
      <c r="AA443" s="690">
        <f t="shared" si="432"/>
        <v>-10000</v>
      </c>
      <c r="AB443" s="690">
        <f t="shared" si="433"/>
        <v>0</v>
      </c>
      <c r="AC443" s="714">
        <f t="shared" si="434"/>
        <v>0</v>
      </c>
      <c r="AD443" s="714">
        <f t="shared" si="435"/>
        <v>100</v>
      </c>
      <c r="AE443" s="690">
        <v>0</v>
      </c>
      <c r="AF443" s="690">
        <v>0</v>
      </c>
      <c r="AG443" s="690">
        <f t="shared" si="436"/>
        <v>0</v>
      </c>
      <c r="AH443" s="690">
        <f t="shared" si="437"/>
        <v>100</v>
      </c>
      <c r="AI443" s="716">
        <v>0</v>
      </c>
      <c r="AJ443" s="713">
        <v>0</v>
      </c>
      <c r="AK443" s="713">
        <v>0</v>
      </c>
      <c r="AL443" s="713">
        <v>0</v>
      </c>
      <c r="AM443" s="713">
        <v>0</v>
      </c>
      <c r="AN443" s="713">
        <v>0</v>
      </c>
      <c r="AO443" s="713">
        <v>0</v>
      </c>
      <c r="AP443" s="713">
        <v>0</v>
      </c>
      <c r="AQ443" s="713">
        <f t="shared" si="438"/>
        <v>0</v>
      </c>
      <c r="AR443" s="713">
        <f t="shared" si="439"/>
        <v>0</v>
      </c>
      <c r="AS443" s="756">
        <f t="shared" si="440"/>
        <v>0</v>
      </c>
      <c r="AT443" s="471">
        <f t="shared" ref="AT443:AT448" si="490">I443+AH443</f>
        <v>5019850</v>
      </c>
      <c r="AU443" s="461">
        <f t="shared" ref="AU443:AU448" si="491">J443+W443</f>
        <v>3704043</v>
      </c>
      <c r="AV443" s="461">
        <f t="shared" ref="AV443:AV448" si="492">K443+AA443</f>
        <v>0</v>
      </c>
      <c r="AW443" s="461">
        <f t="shared" ref="AW443:AX448" si="493">L443+AC443</f>
        <v>1251967</v>
      </c>
      <c r="AX443" s="461">
        <f t="shared" si="493"/>
        <v>37040</v>
      </c>
      <c r="AY443" s="461">
        <f t="shared" ref="AY443:AY448" si="494">N443+AG443</f>
        <v>26800</v>
      </c>
      <c r="AZ443" s="462">
        <f t="shared" ref="AZ443:AZ448" si="495">O443+AS443</f>
        <v>7.2</v>
      </c>
      <c r="BA443" s="462">
        <f t="shared" ref="BA443:BB448" si="496">P443+AQ443</f>
        <v>6</v>
      </c>
      <c r="BB443" s="464">
        <f t="shared" si="496"/>
        <v>1.2</v>
      </c>
    </row>
    <row r="444" spans="1:54" ht="14.1" customHeight="1" x14ac:dyDescent="0.2">
      <c r="A444" s="67">
        <v>86</v>
      </c>
      <c r="B444" s="64">
        <v>2498</v>
      </c>
      <c r="C444" s="65">
        <v>650021576</v>
      </c>
      <c r="D444" s="64">
        <v>70695539</v>
      </c>
      <c r="E444" s="66" t="s">
        <v>720</v>
      </c>
      <c r="F444" s="67">
        <v>3113</v>
      </c>
      <c r="G444" s="66" t="s">
        <v>309</v>
      </c>
      <c r="H444" s="68" t="s">
        <v>276</v>
      </c>
      <c r="I444" s="463">
        <v>19702348</v>
      </c>
      <c r="J444" s="16">
        <v>14282235</v>
      </c>
      <c r="K444" s="16">
        <v>80000</v>
      </c>
      <c r="L444" s="458">
        <v>4854435</v>
      </c>
      <c r="M444" s="458">
        <v>142823</v>
      </c>
      <c r="N444" s="16">
        <v>342855</v>
      </c>
      <c r="O444" s="13">
        <v>24.161799999999996</v>
      </c>
      <c r="P444" s="13">
        <v>18.591799999999999</v>
      </c>
      <c r="Q444" s="17">
        <v>5.57</v>
      </c>
      <c r="R444" s="731">
        <f t="shared" si="430"/>
        <v>80000</v>
      </c>
      <c r="S444" s="690">
        <v>0</v>
      </c>
      <c r="T444" s="690">
        <v>0</v>
      </c>
      <c r="U444" s="690">
        <v>0</v>
      </c>
      <c r="V444" s="690">
        <v>0</v>
      </c>
      <c r="W444" s="690">
        <f t="shared" si="431"/>
        <v>80000</v>
      </c>
      <c r="X444" s="690">
        <v>-80000</v>
      </c>
      <c r="Y444" s="690">
        <v>0</v>
      </c>
      <c r="Z444" s="690">
        <v>0</v>
      </c>
      <c r="AA444" s="690">
        <f t="shared" si="432"/>
        <v>-80000</v>
      </c>
      <c r="AB444" s="690">
        <f t="shared" si="433"/>
        <v>0</v>
      </c>
      <c r="AC444" s="714">
        <f t="shared" si="434"/>
        <v>0</v>
      </c>
      <c r="AD444" s="714">
        <f t="shared" si="435"/>
        <v>800</v>
      </c>
      <c r="AE444" s="690">
        <v>0</v>
      </c>
      <c r="AF444" s="690">
        <v>0</v>
      </c>
      <c r="AG444" s="690">
        <f t="shared" si="436"/>
        <v>0</v>
      </c>
      <c r="AH444" s="690">
        <f t="shared" si="437"/>
        <v>800</v>
      </c>
      <c r="AI444" s="716">
        <v>0.09</v>
      </c>
      <c r="AJ444" s="713">
        <v>0.06</v>
      </c>
      <c r="AK444" s="713">
        <v>0</v>
      </c>
      <c r="AL444" s="713">
        <v>0</v>
      </c>
      <c r="AM444" s="713">
        <v>0</v>
      </c>
      <c r="AN444" s="713">
        <v>0</v>
      </c>
      <c r="AO444" s="713">
        <v>0</v>
      </c>
      <c r="AP444" s="713">
        <v>0</v>
      </c>
      <c r="AQ444" s="713">
        <f t="shared" si="438"/>
        <v>0.09</v>
      </c>
      <c r="AR444" s="713">
        <f t="shared" si="439"/>
        <v>0.06</v>
      </c>
      <c r="AS444" s="756">
        <f t="shared" si="440"/>
        <v>0.15</v>
      </c>
      <c r="AT444" s="471">
        <f t="shared" si="490"/>
        <v>19703148</v>
      </c>
      <c r="AU444" s="461">
        <f t="shared" si="491"/>
        <v>14362235</v>
      </c>
      <c r="AV444" s="461">
        <f t="shared" si="492"/>
        <v>0</v>
      </c>
      <c r="AW444" s="461">
        <f t="shared" si="493"/>
        <v>4854435</v>
      </c>
      <c r="AX444" s="461">
        <f t="shared" si="493"/>
        <v>143623</v>
      </c>
      <c r="AY444" s="461">
        <f t="shared" si="494"/>
        <v>342855</v>
      </c>
      <c r="AZ444" s="462">
        <f t="shared" si="495"/>
        <v>24.311799999999995</v>
      </c>
      <c r="BA444" s="462">
        <f t="shared" si="496"/>
        <v>18.681799999999999</v>
      </c>
      <c r="BB444" s="464">
        <f t="shared" si="496"/>
        <v>5.63</v>
      </c>
    </row>
    <row r="445" spans="1:54" ht="14.1" customHeight="1" x14ac:dyDescent="0.2">
      <c r="A445" s="67">
        <v>86</v>
      </c>
      <c r="B445" s="64">
        <v>2498</v>
      </c>
      <c r="C445" s="65">
        <v>650021576</v>
      </c>
      <c r="D445" s="64">
        <v>70695539</v>
      </c>
      <c r="E445" s="66" t="s">
        <v>720</v>
      </c>
      <c r="F445" s="67">
        <v>3113</v>
      </c>
      <c r="G445" s="78" t="s">
        <v>307</v>
      </c>
      <c r="H445" s="68" t="s">
        <v>277</v>
      </c>
      <c r="I445" s="463">
        <v>3363825</v>
      </c>
      <c r="J445" s="458">
        <v>2493565</v>
      </c>
      <c r="K445" s="458">
        <v>0</v>
      </c>
      <c r="L445" s="458">
        <v>842825</v>
      </c>
      <c r="M445" s="458">
        <v>24935</v>
      </c>
      <c r="N445" s="458">
        <v>2500</v>
      </c>
      <c r="O445" s="459">
        <v>6.94</v>
      </c>
      <c r="P445" s="460">
        <v>6.94</v>
      </c>
      <c r="Q445" s="624">
        <v>0</v>
      </c>
      <c r="R445" s="731">
        <f t="shared" si="430"/>
        <v>0</v>
      </c>
      <c r="S445" s="690">
        <v>-204071</v>
      </c>
      <c r="T445" s="690">
        <v>0</v>
      </c>
      <c r="U445" s="690">
        <v>0</v>
      </c>
      <c r="V445" s="690">
        <v>0</v>
      </c>
      <c r="W445" s="690">
        <f t="shared" si="431"/>
        <v>-204071</v>
      </c>
      <c r="X445" s="690">
        <v>0</v>
      </c>
      <c r="Y445" s="690">
        <v>0</v>
      </c>
      <c r="Z445" s="690">
        <v>0</v>
      </c>
      <c r="AA445" s="690">
        <f t="shared" si="432"/>
        <v>0</v>
      </c>
      <c r="AB445" s="690">
        <f t="shared" si="433"/>
        <v>-204071</v>
      </c>
      <c r="AC445" s="714">
        <f t="shared" si="434"/>
        <v>-68976</v>
      </c>
      <c r="AD445" s="714">
        <f t="shared" si="435"/>
        <v>-2041</v>
      </c>
      <c r="AE445" s="690">
        <v>3000</v>
      </c>
      <c r="AF445" s="690">
        <v>0</v>
      </c>
      <c r="AG445" s="690">
        <f t="shared" si="436"/>
        <v>3000</v>
      </c>
      <c r="AH445" s="690">
        <f t="shared" si="437"/>
        <v>-272088</v>
      </c>
      <c r="AI445" s="716">
        <v>0</v>
      </c>
      <c r="AJ445" s="713">
        <v>0</v>
      </c>
      <c r="AK445" s="713">
        <v>-0.56000000000000005</v>
      </c>
      <c r="AL445" s="713">
        <v>0</v>
      </c>
      <c r="AM445" s="713">
        <v>0</v>
      </c>
      <c r="AN445" s="713">
        <v>0</v>
      </c>
      <c r="AO445" s="713">
        <v>0</v>
      </c>
      <c r="AP445" s="713">
        <v>0</v>
      </c>
      <c r="AQ445" s="713">
        <f t="shared" si="438"/>
        <v>-0.56000000000000005</v>
      </c>
      <c r="AR445" s="713">
        <f t="shared" si="439"/>
        <v>0</v>
      </c>
      <c r="AS445" s="756">
        <f t="shared" si="440"/>
        <v>-0.56000000000000005</v>
      </c>
      <c r="AT445" s="471">
        <f t="shared" si="490"/>
        <v>3091737</v>
      </c>
      <c r="AU445" s="461">
        <f t="shared" si="491"/>
        <v>2289494</v>
      </c>
      <c r="AV445" s="461">
        <f t="shared" si="492"/>
        <v>0</v>
      </c>
      <c r="AW445" s="461">
        <f t="shared" si="493"/>
        <v>773849</v>
      </c>
      <c r="AX445" s="461">
        <f t="shared" si="493"/>
        <v>22894</v>
      </c>
      <c r="AY445" s="461">
        <f t="shared" si="494"/>
        <v>5500</v>
      </c>
      <c r="AZ445" s="462">
        <f t="shared" si="495"/>
        <v>6.3800000000000008</v>
      </c>
      <c r="BA445" s="462">
        <f t="shared" si="496"/>
        <v>6.3800000000000008</v>
      </c>
      <c r="BB445" s="464">
        <f t="shared" si="496"/>
        <v>0</v>
      </c>
    </row>
    <row r="446" spans="1:54" ht="14.1" customHeight="1" x14ac:dyDescent="0.2">
      <c r="A446" s="67">
        <v>86</v>
      </c>
      <c r="B446" s="64">
        <v>2498</v>
      </c>
      <c r="C446" s="65">
        <v>650021576</v>
      </c>
      <c r="D446" s="64">
        <v>70695539</v>
      </c>
      <c r="E446" s="66" t="s">
        <v>720</v>
      </c>
      <c r="F446" s="67">
        <v>3141</v>
      </c>
      <c r="G446" s="66" t="s">
        <v>310</v>
      </c>
      <c r="H446" s="68" t="s">
        <v>277</v>
      </c>
      <c r="I446" s="463">
        <v>2752796</v>
      </c>
      <c r="J446" s="458">
        <v>2029012</v>
      </c>
      <c r="K446" s="458">
        <v>0</v>
      </c>
      <c r="L446" s="458">
        <v>685806</v>
      </c>
      <c r="M446" s="458">
        <v>20290</v>
      </c>
      <c r="N446" s="458">
        <v>17688</v>
      </c>
      <c r="O446" s="459">
        <v>6.53</v>
      </c>
      <c r="P446" s="460">
        <v>0</v>
      </c>
      <c r="Q446" s="624">
        <v>6.53</v>
      </c>
      <c r="R446" s="731">
        <f t="shared" si="430"/>
        <v>-280000</v>
      </c>
      <c r="S446" s="690">
        <v>0</v>
      </c>
      <c r="T446" s="690">
        <v>0</v>
      </c>
      <c r="U446" s="690">
        <v>0</v>
      </c>
      <c r="V446" s="690">
        <v>0</v>
      </c>
      <c r="W446" s="690">
        <f t="shared" si="431"/>
        <v>-280000</v>
      </c>
      <c r="X446" s="690">
        <v>280000</v>
      </c>
      <c r="Y446" s="690">
        <v>0</v>
      </c>
      <c r="Z446" s="690">
        <v>0</v>
      </c>
      <c r="AA446" s="690">
        <f t="shared" si="432"/>
        <v>280000</v>
      </c>
      <c r="AB446" s="690">
        <f t="shared" si="433"/>
        <v>0</v>
      </c>
      <c r="AC446" s="714">
        <f t="shared" si="434"/>
        <v>0</v>
      </c>
      <c r="AD446" s="714">
        <f t="shared" si="435"/>
        <v>-2800</v>
      </c>
      <c r="AE446" s="690">
        <v>0</v>
      </c>
      <c r="AF446" s="690">
        <v>0</v>
      </c>
      <c r="AG446" s="690">
        <f t="shared" si="436"/>
        <v>0</v>
      </c>
      <c r="AH446" s="690">
        <f t="shared" si="437"/>
        <v>-2800</v>
      </c>
      <c r="AI446" s="716">
        <v>0</v>
      </c>
      <c r="AJ446" s="713">
        <v>-0.9</v>
      </c>
      <c r="AK446" s="713">
        <v>0</v>
      </c>
      <c r="AL446" s="713">
        <v>0</v>
      </c>
      <c r="AM446" s="713">
        <v>0</v>
      </c>
      <c r="AN446" s="713">
        <v>0</v>
      </c>
      <c r="AO446" s="713">
        <v>0</v>
      </c>
      <c r="AP446" s="713">
        <v>0</v>
      </c>
      <c r="AQ446" s="713">
        <f t="shared" si="438"/>
        <v>0</v>
      </c>
      <c r="AR446" s="713">
        <f t="shared" si="439"/>
        <v>-0.9</v>
      </c>
      <c r="AS446" s="756">
        <f t="shared" si="440"/>
        <v>-0.9</v>
      </c>
      <c r="AT446" s="471">
        <f t="shared" si="490"/>
        <v>2749996</v>
      </c>
      <c r="AU446" s="461">
        <f t="shared" si="491"/>
        <v>1749012</v>
      </c>
      <c r="AV446" s="461">
        <f t="shared" si="492"/>
        <v>280000</v>
      </c>
      <c r="AW446" s="461">
        <f t="shared" si="493"/>
        <v>685806</v>
      </c>
      <c r="AX446" s="461">
        <f t="shared" si="493"/>
        <v>17490</v>
      </c>
      <c r="AY446" s="461">
        <f t="shared" si="494"/>
        <v>17688</v>
      </c>
      <c r="AZ446" s="462">
        <f t="shared" si="495"/>
        <v>5.63</v>
      </c>
      <c r="BA446" s="462">
        <f t="shared" si="496"/>
        <v>0</v>
      </c>
      <c r="BB446" s="464">
        <f t="shared" si="496"/>
        <v>5.63</v>
      </c>
    </row>
    <row r="447" spans="1:54" ht="14.1" customHeight="1" x14ac:dyDescent="0.2">
      <c r="A447" s="67">
        <v>86</v>
      </c>
      <c r="B447" s="64">
        <v>2498</v>
      </c>
      <c r="C447" s="65">
        <v>650021576</v>
      </c>
      <c r="D447" s="64">
        <v>70695539</v>
      </c>
      <c r="E447" s="66" t="s">
        <v>720</v>
      </c>
      <c r="F447" s="67">
        <v>3143</v>
      </c>
      <c r="G447" s="78" t="s">
        <v>614</v>
      </c>
      <c r="H447" s="68" t="s">
        <v>276</v>
      </c>
      <c r="I447" s="463">
        <v>1592514</v>
      </c>
      <c r="J447" s="16">
        <v>1181390</v>
      </c>
      <c r="K447" s="16">
        <v>0</v>
      </c>
      <c r="L447" s="458">
        <v>399310</v>
      </c>
      <c r="M447" s="458">
        <v>11814</v>
      </c>
      <c r="N447" s="16">
        <v>0</v>
      </c>
      <c r="O447" s="459">
        <v>2.5</v>
      </c>
      <c r="P447" s="13">
        <v>2.5</v>
      </c>
      <c r="Q447" s="17">
        <v>0</v>
      </c>
      <c r="R447" s="731">
        <f t="shared" si="430"/>
        <v>0</v>
      </c>
      <c r="S447" s="690">
        <v>0</v>
      </c>
      <c r="T447" s="690">
        <v>0</v>
      </c>
      <c r="U447" s="690">
        <v>0</v>
      </c>
      <c r="V447" s="690">
        <v>0</v>
      </c>
      <c r="W447" s="690">
        <f t="shared" si="431"/>
        <v>0</v>
      </c>
      <c r="X447" s="690">
        <v>0</v>
      </c>
      <c r="Y447" s="690">
        <v>0</v>
      </c>
      <c r="Z447" s="690">
        <v>0</v>
      </c>
      <c r="AA447" s="690">
        <f t="shared" si="432"/>
        <v>0</v>
      </c>
      <c r="AB447" s="690">
        <f t="shared" si="433"/>
        <v>0</v>
      </c>
      <c r="AC447" s="714">
        <f t="shared" si="434"/>
        <v>0</v>
      </c>
      <c r="AD447" s="714">
        <f t="shared" si="435"/>
        <v>0</v>
      </c>
      <c r="AE447" s="690">
        <v>0</v>
      </c>
      <c r="AF447" s="690">
        <v>0</v>
      </c>
      <c r="AG447" s="690">
        <f t="shared" si="436"/>
        <v>0</v>
      </c>
      <c r="AH447" s="690">
        <f t="shared" si="437"/>
        <v>0</v>
      </c>
      <c r="AI447" s="716">
        <v>0</v>
      </c>
      <c r="AJ447" s="713">
        <v>0</v>
      </c>
      <c r="AK447" s="713">
        <v>0</v>
      </c>
      <c r="AL447" s="713">
        <v>0</v>
      </c>
      <c r="AM447" s="713">
        <v>0</v>
      </c>
      <c r="AN447" s="713">
        <v>0</v>
      </c>
      <c r="AO447" s="713">
        <v>0</v>
      </c>
      <c r="AP447" s="713">
        <v>0</v>
      </c>
      <c r="AQ447" s="713">
        <f t="shared" si="438"/>
        <v>0</v>
      </c>
      <c r="AR447" s="713">
        <f t="shared" si="439"/>
        <v>0</v>
      </c>
      <c r="AS447" s="756">
        <f t="shared" si="440"/>
        <v>0</v>
      </c>
      <c r="AT447" s="471">
        <f t="shared" si="490"/>
        <v>1592514</v>
      </c>
      <c r="AU447" s="461">
        <f t="shared" si="491"/>
        <v>1181390</v>
      </c>
      <c r="AV447" s="461">
        <f t="shared" si="492"/>
        <v>0</v>
      </c>
      <c r="AW447" s="461">
        <f t="shared" si="493"/>
        <v>399310</v>
      </c>
      <c r="AX447" s="461">
        <f t="shared" si="493"/>
        <v>11814</v>
      </c>
      <c r="AY447" s="461">
        <f t="shared" si="494"/>
        <v>0</v>
      </c>
      <c r="AZ447" s="462">
        <f t="shared" si="495"/>
        <v>2.5</v>
      </c>
      <c r="BA447" s="462">
        <f t="shared" si="496"/>
        <v>2.5</v>
      </c>
      <c r="BB447" s="464">
        <f t="shared" si="496"/>
        <v>0</v>
      </c>
    </row>
    <row r="448" spans="1:54" ht="14.1" customHeight="1" x14ac:dyDescent="0.2">
      <c r="A448" s="67">
        <v>86</v>
      </c>
      <c r="B448" s="64">
        <v>2498</v>
      </c>
      <c r="C448" s="65">
        <v>650021576</v>
      </c>
      <c r="D448" s="64">
        <v>70695539</v>
      </c>
      <c r="E448" s="66" t="s">
        <v>720</v>
      </c>
      <c r="F448" s="67">
        <v>3143</v>
      </c>
      <c r="G448" s="78" t="s">
        <v>615</v>
      </c>
      <c r="H448" s="68" t="s">
        <v>277</v>
      </c>
      <c r="I448" s="463">
        <v>57175</v>
      </c>
      <c r="J448" s="646">
        <v>40852</v>
      </c>
      <c r="K448" s="646">
        <v>0</v>
      </c>
      <c r="L448" s="458">
        <v>13808</v>
      </c>
      <c r="M448" s="458">
        <v>409</v>
      </c>
      <c r="N448" s="646">
        <v>2106</v>
      </c>
      <c r="O448" s="459">
        <v>0.16</v>
      </c>
      <c r="P448" s="460">
        <v>0</v>
      </c>
      <c r="Q448" s="662">
        <v>0.16</v>
      </c>
      <c r="R448" s="731">
        <f t="shared" si="430"/>
        <v>0</v>
      </c>
      <c r="S448" s="690">
        <v>0</v>
      </c>
      <c r="T448" s="690">
        <v>0</v>
      </c>
      <c r="U448" s="690">
        <v>0</v>
      </c>
      <c r="V448" s="690">
        <v>0</v>
      </c>
      <c r="W448" s="690">
        <f t="shared" si="431"/>
        <v>0</v>
      </c>
      <c r="X448" s="690">
        <v>0</v>
      </c>
      <c r="Y448" s="690">
        <v>0</v>
      </c>
      <c r="Z448" s="690">
        <v>0</v>
      </c>
      <c r="AA448" s="690">
        <f t="shared" si="432"/>
        <v>0</v>
      </c>
      <c r="AB448" s="690">
        <f t="shared" si="433"/>
        <v>0</v>
      </c>
      <c r="AC448" s="714">
        <f t="shared" si="434"/>
        <v>0</v>
      </c>
      <c r="AD448" s="714">
        <f t="shared" si="435"/>
        <v>0</v>
      </c>
      <c r="AE448" s="690">
        <v>0</v>
      </c>
      <c r="AF448" s="690">
        <v>0</v>
      </c>
      <c r="AG448" s="690">
        <f t="shared" si="436"/>
        <v>0</v>
      </c>
      <c r="AH448" s="690">
        <f t="shared" si="437"/>
        <v>0</v>
      </c>
      <c r="AI448" s="716">
        <v>0</v>
      </c>
      <c r="AJ448" s="713">
        <v>0</v>
      </c>
      <c r="AK448" s="713">
        <v>0</v>
      </c>
      <c r="AL448" s="713">
        <v>0</v>
      </c>
      <c r="AM448" s="713">
        <v>0</v>
      </c>
      <c r="AN448" s="713">
        <v>0</v>
      </c>
      <c r="AO448" s="713">
        <v>0</v>
      </c>
      <c r="AP448" s="713">
        <v>0</v>
      </c>
      <c r="AQ448" s="713">
        <f t="shared" si="438"/>
        <v>0</v>
      </c>
      <c r="AR448" s="713">
        <f t="shared" si="439"/>
        <v>0</v>
      </c>
      <c r="AS448" s="756">
        <f t="shared" si="440"/>
        <v>0</v>
      </c>
      <c r="AT448" s="471">
        <f t="shared" si="490"/>
        <v>57175</v>
      </c>
      <c r="AU448" s="461">
        <f t="shared" si="491"/>
        <v>40852</v>
      </c>
      <c r="AV448" s="461">
        <f t="shared" si="492"/>
        <v>0</v>
      </c>
      <c r="AW448" s="461">
        <f t="shared" si="493"/>
        <v>13808</v>
      </c>
      <c r="AX448" s="461">
        <f t="shared" si="493"/>
        <v>409</v>
      </c>
      <c r="AY448" s="461">
        <f t="shared" si="494"/>
        <v>2106</v>
      </c>
      <c r="AZ448" s="462">
        <f t="shared" si="495"/>
        <v>0.16</v>
      </c>
      <c r="BA448" s="462">
        <f t="shared" si="496"/>
        <v>0</v>
      </c>
      <c r="BB448" s="464">
        <f t="shared" si="496"/>
        <v>0.16</v>
      </c>
    </row>
    <row r="449" spans="1:54" ht="14.1" customHeight="1" x14ac:dyDescent="0.2">
      <c r="A449" s="73">
        <v>86</v>
      </c>
      <c r="B449" s="70">
        <v>2498</v>
      </c>
      <c r="C449" s="71">
        <v>650021576</v>
      </c>
      <c r="D449" s="70">
        <v>70695539</v>
      </c>
      <c r="E449" s="72" t="s">
        <v>721</v>
      </c>
      <c r="F449" s="73"/>
      <c r="G449" s="72"/>
      <c r="H449" s="74"/>
      <c r="I449" s="647">
        <v>32488408</v>
      </c>
      <c r="J449" s="75">
        <v>23721097</v>
      </c>
      <c r="K449" s="75">
        <v>90000</v>
      </c>
      <c r="L449" s="75">
        <v>8048151</v>
      </c>
      <c r="M449" s="75">
        <v>237211</v>
      </c>
      <c r="N449" s="75">
        <v>391949</v>
      </c>
      <c r="O449" s="76">
        <v>47.491799999999991</v>
      </c>
      <c r="P449" s="76">
        <v>34.031800000000004</v>
      </c>
      <c r="Q449" s="77">
        <v>13.46</v>
      </c>
      <c r="R449" s="664">
        <f t="shared" ref="R449:BB449" si="497">SUM(R443:R448)</f>
        <v>-190000</v>
      </c>
      <c r="S449" s="664">
        <f t="shared" si="497"/>
        <v>-204071</v>
      </c>
      <c r="T449" s="664">
        <f t="shared" si="497"/>
        <v>0</v>
      </c>
      <c r="U449" s="664">
        <f t="shared" si="497"/>
        <v>0</v>
      </c>
      <c r="V449" s="664">
        <f t="shared" si="497"/>
        <v>0</v>
      </c>
      <c r="W449" s="664">
        <f t="shared" si="497"/>
        <v>-394071</v>
      </c>
      <c r="X449" s="664">
        <f t="shared" si="497"/>
        <v>190000</v>
      </c>
      <c r="Y449" s="664">
        <f t="shared" si="497"/>
        <v>0</v>
      </c>
      <c r="Z449" s="664">
        <f t="shared" si="497"/>
        <v>0</v>
      </c>
      <c r="AA449" s="664">
        <f t="shared" si="497"/>
        <v>190000</v>
      </c>
      <c r="AB449" s="664">
        <f t="shared" si="497"/>
        <v>-204071</v>
      </c>
      <c r="AC449" s="664">
        <f t="shared" si="497"/>
        <v>-68976</v>
      </c>
      <c r="AD449" s="664">
        <f t="shared" si="497"/>
        <v>-3941</v>
      </c>
      <c r="AE449" s="664">
        <f t="shared" si="497"/>
        <v>3000</v>
      </c>
      <c r="AF449" s="664">
        <f t="shared" si="497"/>
        <v>0</v>
      </c>
      <c r="AG449" s="664">
        <f t="shared" si="497"/>
        <v>3000</v>
      </c>
      <c r="AH449" s="664">
        <f t="shared" si="497"/>
        <v>-273988</v>
      </c>
      <c r="AI449" s="732">
        <f t="shared" si="497"/>
        <v>0.09</v>
      </c>
      <c r="AJ449" s="732">
        <f t="shared" si="497"/>
        <v>-0.84000000000000008</v>
      </c>
      <c r="AK449" s="732">
        <f t="shared" si="497"/>
        <v>-0.56000000000000005</v>
      </c>
      <c r="AL449" s="732">
        <f t="shared" si="497"/>
        <v>0</v>
      </c>
      <c r="AM449" s="732">
        <f t="shared" si="497"/>
        <v>0</v>
      </c>
      <c r="AN449" s="732">
        <f t="shared" si="497"/>
        <v>0</v>
      </c>
      <c r="AO449" s="732">
        <f t="shared" si="497"/>
        <v>0</v>
      </c>
      <c r="AP449" s="732">
        <f t="shared" si="497"/>
        <v>0</v>
      </c>
      <c r="AQ449" s="732">
        <f t="shared" si="497"/>
        <v>-0.47000000000000008</v>
      </c>
      <c r="AR449" s="732">
        <f t="shared" si="497"/>
        <v>-0.84000000000000008</v>
      </c>
      <c r="AS449" s="759">
        <f t="shared" si="497"/>
        <v>-1.31</v>
      </c>
      <c r="AT449" s="647">
        <f t="shared" si="497"/>
        <v>32214420</v>
      </c>
      <c r="AU449" s="75">
        <f t="shared" si="497"/>
        <v>23327026</v>
      </c>
      <c r="AV449" s="75">
        <f t="shared" si="497"/>
        <v>280000</v>
      </c>
      <c r="AW449" s="75">
        <f t="shared" si="497"/>
        <v>7979175</v>
      </c>
      <c r="AX449" s="75">
        <f t="shared" si="497"/>
        <v>233270</v>
      </c>
      <c r="AY449" s="75">
        <f t="shared" si="497"/>
        <v>394949</v>
      </c>
      <c r="AZ449" s="76">
        <f t="shared" si="497"/>
        <v>46.181799999999996</v>
      </c>
      <c r="BA449" s="76">
        <f t="shared" si="497"/>
        <v>33.561799999999998</v>
      </c>
      <c r="BB449" s="77">
        <f t="shared" si="497"/>
        <v>12.620000000000001</v>
      </c>
    </row>
    <row r="450" spans="1:54" ht="14.1" customHeight="1" x14ac:dyDescent="0.2">
      <c r="A450" s="67">
        <v>87</v>
      </c>
      <c r="B450" s="64">
        <v>2499</v>
      </c>
      <c r="C450" s="65">
        <v>650025288</v>
      </c>
      <c r="D450" s="64">
        <v>70983283</v>
      </c>
      <c r="E450" s="66" t="s">
        <v>722</v>
      </c>
      <c r="F450" s="67">
        <v>3111</v>
      </c>
      <c r="G450" s="66" t="s">
        <v>306</v>
      </c>
      <c r="H450" s="68" t="s">
        <v>276</v>
      </c>
      <c r="I450" s="463">
        <v>3036719</v>
      </c>
      <c r="J450" s="16">
        <v>2242966</v>
      </c>
      <c r="K450" s="16">
        <v>0</v>
      </c>
      <c r="L450" s="458">
        <v>758123</v>
      </c>
      <c r="M450" s="458">
        <v>22430</v>
      </c>
      <c r="N450" s="16">
        <v>13200</v>
      </c>
      <c r="O450" s="13">
        <v>4.7041000000000004</v>
      </c>
      <c r="P450" s="13">
        <v>3.9841000000000002</v>
      </c>
      <c r="Q450" s="17">
        <v>0.72</v>
      </c>
      <c r="R450" s="731">
        <f t="shared" si="430"/>
        <v>0</v>
      </c>
      <c r="S450" s="690">
        <v>0</v>
      </c>
      <c r="T450" s="690">
        <v>0</v>
      </c>
      <c r="U450" s="690">
        <v>0</v>
      </c>
      <c r="V450" s="690">
        <v>0</v>
      </c>
      <c r="W450" s="690">
        <f t="shared" si="431"/>
        <v>0</v>
      </c>
      <c r="X450" s="690">
        <v>0</v>
      </c>
      <c r="Y450" s="690">
        <v>0</v>
      </c>
      <c r="Z450" s="690">
        <v>0</v>
      </c>
      <c r="AA450" s="690">
        <f t="shared" si="432"/>
        <v>0</v>
      </c>
      <c r="AB450" s="690">
        <f t="shared" si="433"/>
        <v>0</v>
      </c>
      <c r="AC450" s="714">
        <f t="shared" si="434"/>
        <v>0</v>
      </c>
      <c r="AD450" s="714">
        <f t="shared" si="435"/>
        <v>0</v>
      </c>
      <c r="AE450" s="690">
        <v>0</v>
      </c>
      <c r="AF450" s="690">
        <v>0</v>
      </c>
      <c r="AG450" s="690">
        <f t="shared" si="436"/>
        <v>0</v>
      </c>
      <c r="AH450" s="690">
        <f t="shared" si="437"/>
        <v>0</v>
      </c>
      <c r="AI450" s="716">
        <v>0</v>
      </c>
      <c r="AJ450" s="713">
        <v>0</v>
      </c>
      <c r="AK450" s="713">
        <v>0</v>
      </c>
      <c r="AL450" s="713">
        <v>0</v>
      </c>
      <c r="AM450" s="713">
        <v>0</v>
      </c>
      <c r="AN450" s="713">
        <v>0</v>
      </c>
      <c r="AO450" s="713">
        <v>0</v>
      </c>
      <c r="AP450" s="713">
        <v>0</v>
      </c>
      <c r="AQ450" s="713">
        <f t="shared" si="438"/>
        <v>0</v>
      </c>
      <c r="AR450" s="713">
        <f t="shared" si="439"/>
        <v>0</v>
      </c>
      <c r="AS450" s="756">
        <f t="shared" si="440"/>
        <v>0</v>
      </c>
      <c r="AT450" s="471">
        <f t="shared" ref="AT450:AT455" si="498">I450+AH450</f>
        <v>3036719</v>
      </c>
      <c r="AU450" s="461">
        <f t="shared" ref="AU450:AU455" si="499">J450+W450</f>
        <v>2242966</v>
      </c>
      <c r="AV450" s="461">
        <f t="shared" ref="AV450:AV455" si="500">K450+AA450</f>
        <v>0</v>
      </c>
      <c r="AW450" s="461">
        <f t="shared" ref="AW450:AX455" si="501">L450+AC450</f>
        <v>758123</v>
      </c>
      <c r="AX450" s="461">
        <f t="shared" si="501"/>
        <v>22430</v>
      </c>
      <c r="AY450" s="461">
        <f t="shared" ref="AY450:AY455" si="502">N450+AG450</f>
        <v>13200</v>
      </c>
      <c r="AZ450" s="462">
        <f t="shared" ref="AZ450:AZ455" si="503">O450+AS450</f>
        <v>4.7041000000000004</v>
      </c>
      <c r="BA450" s="462">
        <f t="shared" ref="BA450:BB455" si="504">P450+AQ450</f>
        <v>3.9841000000000002</v>
      </c>
      <c r="BB450" s="464">
        <f t="shared" si="504"/>
        <v>0.72</v>
      </c>
    </row>
    <row r="451" spans="1:54" ht="14.1" customHeight="1" x14ac:dyDescent="0.2">
      <c r="A451" s="67">
        <v>87</v>
      </c>
      <c r="B451" s="64">
        <v>2499</v>
      </c>
      <c r="C451" s="65">
        <v>650025288</v>
      </c>
      <c r="D451" s="64">
        <v>70983283</v>
      </c>
      <c r="E451" s="66" t="s">
        <v>722</v>
      </c>
      <c r="F451" s="67">
        <v>3117</v>
      </c>
      <c r="G451" s="66" t="s">
        <v>309</v>
      </c>
      <c r="H451" s="68" t="s">
        <v>276</v>
      </c>
      <c r="I451" s="463">
        <v>4372493</v>
      </c>
      <c r="J451" s="16">
        <v>3186790</v>
      </c>
      <c r="K451" s="16">
        <v>0</v>
      </c>
      <c r="L451" s="458">
        <v>1077135</v>
      </c>
      <c r="M451" s="458">
        <v>31868</v>
      </c>
      <c r="N451" s="16">
        <v>76700</v>
      </c>
      <c r="O451" s="13">
        <v>6.1867999999999999</v>
      </c>
      <c r="P451" s="13">
        <v>4.1368</v>
      </c>
      <c r="Q451" s="17">
        <v>2.0499999999999998</v>
      </c>
      <c r="R451" s="731">
        <f t="shared" si="430"/>
        <v>0</v>
      </c>
      <c r="S451" s="690">
        <v>0</v>
      </c>
      <c r="T451" s="690">
        <v>0</v>
      </c>
      <c r="U451" s="690">
        <v>0</v>
      </c>
      <c r="V451" s="690">
        <v>0</v>
      </c>
      <c r="W451" s="690">
        <f t="shared" si="431"/>
        <v>0</v>
      </c>
      <c r="X451" s="690">
        <v>0</v>
      </c>
      <c r="Y451" s="690">
        <v>0</v>
      </c>
      <c r="Z451" s="690">
        <v>0</v>
      </c>
      <c r="AA451" s="690">
        <f t="shared" si="432"/>
        <v>0</v>
      </c>
      <c r="AB451" s="690">
        <f t="shared" si="433"/>
        <v>0</v>
      </c>
      <c r="AC451" s="714">
        <f t="shared" si="434"/>
        <v>0</v>
      </c>
      <c r="AD451" s="714">
        <f t="shared" si="435"/>
        <v>0</v>
      </c>
      <c r="AE451" s="690">
        <v>0</v>
      </c>
      <c r="AF451" s="690">
        <v>0</v>
      </c>
      <c r="AG451" s="690">
        <f t="shared" si="436"/>
        <v>0</v>
      </c>
      <c r="AH451" s="690">
        <f t="shared" si="437"/>
        <v>0</v>
      </c>
      <c r="AI451" s="716">
        <v>0</v>
      </c>
      <c r="AJ451" s="713">
        <v>0</v>
      </c>
      <c r="AK451" s="713">
        <v>0</v>
      </c>
      <c r="AL451" s="713">
        <v>0</v>
      </c>
      <c r="AM451" s="713">
        <v>0</v>
      </c>
      <c r="AN451" s="713">
        <v>0</v>
      </c>
      <c r="AO451" s="713">
        <v>0</v>
      </c>
      <c r="AP451" s="713">
        <v>0</v>
      </c>
      <c r="AQ451" s="713">
        <f t="shared" si="438"/>
        <v>0</v>
      </c>
      <c r="AR451" s="713">
        <f t="shared" si="439"/>
        <v>0</v>
      </c>
      <c r="AS451" s="756">
        <f t="shared" si="440"/>
        <v>0</v>
      </c>
      <c r="AT451" s="471">
        <f t="shared" si="498"/>
        <v>4372493</v>
      </c>
      <c r="AU451" s="461">
        <f t="shared" si="499"/>
        <v>3186790</v>
      </c>
      <c r="AV451" s="461">
        <f t="shared" si="500"/>
        <v>0</v>
      </c>
      <c r="AW451" s="461">
        <f t="shared" si="501"/>
        <v>1077135</v>
      </c>
      <c r="AX451" s="461">
        <f t="shared" si="501"/>
        <v>31868</v>
      </c>
      <c r="AY451" s="461">
        <f t="shared" si="502"/>
        <v>76700</v>
      </c>
      <c r="AZ451" s="462">
        <f t="shared" si="503"/>
        <v>6.1867999999999999</v>
      </c>
      <c r="BA451" s="462">
        <f t="shared" si="504"/>
        <v>4.1368</v>
      </c>
      <c r="BB451" s="464">
        <f t="shared" si="504"/>
        <v>2.0499999999999998</v>
      </c>
    </row>
    <row r="452" spans="1:54" ht="14.1" customHeight="1" x14ac:dyDescent="0.2">
      <c r="A452" s="67">
        <v>87</v>
      </c>
      <c r="B452" s="64">
        <v>2499</v>
      </c>
      <c r="C452" s="65">
        <v>650025288</v>
      </c>
      <c r="D452" s="64">
        <v>70983283</v>
      </c>
      <c r="E452" s="66" t="s">
        <v>722</v>
      </c>
      <c r="F452" s="67">
        <v>3117</v>
      </c>
      <c r="G452" s="66" t="s">
        <v>307</v>
      </c>
      <c r="H452" s="68" t="s">
        <v>277</v>
      </c>
      <c r="I452" s="463">
        <v>415125</v>
      </c>
      <c r="J452" s="458">
        <v>307956</v>
      </c>
      <c r="K452" s="458">
        <v>0</v>
      </c>
      <c r="L452" s="458">
        <v>104089</v>
      </c>
      <c r="M452" s="458">
        <v>3080</v>
      </c>
      <c r="N452" s="458">
        <v>0</v>
      </c>
      <c r="O452" s="459">
        <v>0.89</v>
      </c>
      <c r="P452" s="460">
        <v>0.89</v>
      </c>
      <c r="Q452" s="624">
        <v>0</v>
      </c>
      <c r="R452" s="731">
        <f t="shared" si="430"/>
        <v>0</v>
      </c>
      <c r="S452" s="690">
        <v>-44911</v>
      </c>
      <c r="T452" s="690">
        <v>0</v>
      </c>
      <c r="U452" s="690">
        <v>0</v>
      </c>
      <c r="V452" s="690">
        <v>0</v>
      </c>
      <c r="W452" s="690">
        <f t="shared" si="431"/>
        <v>-44911</v>
      </c>
      <c r="X452" s="690">
        <v>0</v>
      </c>
      <c r="Y452" s="690">
        <v>0</v>
      </c>
      <c r="Z452" s="690">
        <v>0</v>
      </c>
      <c r="AA452" s="690">
        <f t="shared" si="432"/>
        <v>0</v>
      </c>
      <c r="AB452" s="690">
        <f t="shared" si="433"/>
        <v>-44911</v>
      </c>
      <c r="AC452" s="714">
        <f t="shared" si="434"/>
        <v>-15180</v>
      </c>
      <c r="AD452" s="714">
        <f t="shared" si="435"/>
        <v>-449</v>
      </c>
      <c r="AE452" s="690">
        <v>0</v>
      </c>
      <c r="AF452" s="690">
        <v>0</v>
      </c>
      <c r="AG452" s="690">
        <f t="shared" si="436"/>
        <v>0</v>
      </c>
      <c r="AH452" s="690">
        <f t="shared" si="437"/>
        <v>-60540</v>
      </c>
      <c r="AI452" s="716">
        <v>0</v>
      </c>
      <c r="AJ452" s="713">
        <v>0</v>
      </c>
      <c r="AK452" s="713">
        <v>-0.13</v>
      </c>
      <c r="AL452" s="713">
        <v>0</v>
      </c>
      <c r="AM452" s="713">
        <v>0</v>
      </c>
      <c r="AN452" s="713">
        <v>0</v>
      </c>
      <c r="AO452" s="713">
        <v>0</v>
      </c>
      <c r="AP452" s="713">
        <v>0</v>
      </c>
      <c r="AQ452" s="713">
        <f t="shared" si="438"/>
        <v>-0.13</v>
      </c>
      <c r="AR452" s="713">
        <f t="shared" si="439"/>
        <v>0</v>
      </c>
      <c r="AS452" s="756">
        <f t="shared" si="440"/>
        <v>-0.13</v>
      </c>
      <c r="AT452" s="471">
        <f t="shared" si="498"/>
        <v>354585</v>
      </c>
      <c r="AU452" s="461">
        <f t="shared" si="499"/>
        <v>263045</v>
      </c>
      <c r="AV452" s="461">
        <f t="shared" si="500"/>
        <v>0</v>
      </c>
      <c r="AW452" s="461">
        <f t="shared" si="501"/>
        <v>88909</v>
      </c>
      <c r="AX452" s="461">
        <f t="shared" si="501"/>
        <v>2631</v>
      </c>
      <c r="AY452" s="461">
        <f t="shared" si="502"/>
        <v>0</v>
      </c>
      <c r="AZ452" s="462">
        <f t="shared" si="503"/>
        <v>0.76</v>
      </c>
      <c r="BA452" s="462">
        <f t="shared" si="504"/>
        <v>0.76</v>
      </c>
      <c r="BB452" s="464">
        <f t="shared" si="504"/>
        <v>0</v>
      </c>
    </row>
    <row r="453" spans="1:54" ht="14.1" customHeight="1" x14ac:dyDescent="0.2">
      <c r="A453" s="67">
        <v>87</v>
      </c>
      <c r="B453" s="64">
        <v>2499</v>
      </c>
      <c r="C453" s="65">
        <v>650025288</v>
      </c>
      <c r="D453" s="64">
        <v>70983283</v>
      </c>
      <c r="E453" s="66" t="s">
        <v>722</v>
      </c>
      <c r="F453" s="67">
        <v>3141</v>
      </c>
      <c r="G453" s="66" t="s">
        <v>310</v>
      </c>
      <c r="H453" s="68" t="s">
        <v>277</v>
      </c>
      <c r="I453" s="463">
        <v>988989</v>
      </c>
      <c r="J453" s="458">
        <v>730431</v>
      </c>
      <c r="K453" s="458">
        <v>0</v>
      </c>
      <c r="L453" s="458">
        <v>246886</v>
      </c>
      <c r="M453" s="458">
        <v>7304</v>
      </c>
      <c r="N453" s="458">
        <v>4368</v>
      </c>
      <c r="O453" s="459">
        <v>2.3530000000000002</v>
      </c>
      <c r="P453" s="460">
        <v>0</v>
      </c>
      <c r="Q453" s="624">
        <v>2.3530000000000002</v>
      </c>
      <c r="R453" s="731">
        <f t="shared" si="430"/>
        <v>0</v>
      </c>
      <c r="S453" s="690">
        <v>0</v>
      </c>
      <c r="T453" s="690">
        <v>0</v>
      </c>
      <c r="U453" s="690">
        <v>0</v>
      </c>
      <c r="V453" s="690">
        <v>0</v>
      </c>
      <c r="W453" s="690">
        <f t="shared" si="431"/>
        <v>0</v>
      </c>
      <c r="X453" s="690">
        <v>0</v>
      </c>
      <c r="Y453" s="690">
        <v>0</v>
      </c>
      <c r="Z453" s="690">
        <v>0</v>
      </c>
      <c r="AA453" s="690">
        <f t="shared" si="432"/>
        <v>0</v>
      </c>
      <c r="AB453" s="690">
        <f t="shared" si="433"/>
        <v>0</v>
      </c>
      <c r="AC453" s="714">
        <f t="shared" si="434"/>
        <v>0</v>
      </c>
      <c r="AD453" s="714">
        <f t="shared" si="435"/>
        <v>0</v>
      </c>
      <c r="AE453" s="690">
        <v>0</v>
      </c>
      <c r="AF453" s="690">
        <v>0</v>
      </c>
      <c r="AG453" s="690">
        <f t="shared" si="436"/>
        <v>0</v>
      </c>
      <c r="AH453" s="690">
        <f t="shared" si="437"/>
        <v>0</v>
      </c>
      <c r="AI453" s="716">
        <v>0</v>
      </c>
      <c r="AJ453" s="713">
        <v>0</v>
      </c>
      <c r="AK453" s="713">
        <v>0</v>
      </c>
      <c r="AL453" s="713">
        <v>0</v>
      </c>
      <c r="AM453" s="713">
        <v>0</v>
      </c>
      <c r="AN453" s="713">
        <v>0</v>
      </c>
      <c r="AO453" s="713">
        <v>0</v>
      </c>
      <c r="AP453" s="713">
        <v>0</v>
      </c>
      <c r="AQ453" s="713">
        <f t="shared" si="438"/>
        <v>0</v>
      </c>
      <c r="AR453" s="713">
        <f t="shared" si="439"/>
        <v>0</v>
      </c>
      <c r="AS453" s="756">
        <f t="shared" si="440"/>
        <v>0</v>
      </c>
      <c r="AT453" s="471">
        <f t="shared" si="498"/>
        <v>988989</v>
      </c>
      <c r="AU453" s="461">
        <f t="shared" si="499"/>
        <v>730431</v>
      </c>
      <c r="AV453" s="461">
        <f t="shared" si="500"/>
        <v>0</v>
      </c>
      <c r="AW453" s="461">
        <f t="shared" si="501"/>
        <v>246886</v>
      </c>
      <c r="AX453" s="461">
        <f t="shared" si="501"/>
        <v>7304</v>
      </c>
      <c r="AY453" s="461">
        <f t="shared" si="502"/>
        <v>4368</v>
      </c>
      <c r="AZ453" s="462">
        <f t="shared" si="503"/>
        <v>2.3530000000000002</v>
      </c>
      <c r="BA453" s="462">
        <f t="shared" si="504"/>
        <v>0</v>
      </c>
      <c r="BB453" s="464">
        <f t="shared" si="504"/>
        <v>2.3530000000000002</v>
      </c>
    </row>
    <row r="454" spans="1:54" ht="14.1" customHeight="1" x14ac:dyDescent="0.2">
      <c r="A454" s="67">
        <v>87</v>
      </c>
      <c r="B454" s="64">
        <v>2499</v>
      </c>
      <c r="C454" s="65">
        <v>650025288</v>
      </c>
      <c r="D454" s="64">
        <v>70983283</v>
      </c>
      <c r="E454" s="66" t="s">
        <v>722</v>
      </c>
      <c r="F454" s="67">
        <v>3143</v>
      </c>
      <c r="G454" s="78" t="s">
        <v>614</v>
      </c>
      <c r="H454" s="68" t="s">
        <v>276</v>
      </c>
      <c r="I454" s="463">
        <v>1014363</v>
      </c>
      <c r="J454" s="16">
        <v>752495</v>
      </c>
      <c r="K454" s="16">
        <v>0</v>
      </c>
      <c r="L454" s="458">
        <v>254343</v>
      </c>
      <c r="M454" s="458">
        <v>7525</v>
      </c>
      <c r="N454" s="16">
        <v>0</v>
      </c>
      <c r="O454" s="459">
        <v>1.6073999999999999</v>
      </c>
      <c r="P454" s="13">
        <v>1.6073999999999999</v>
      </c>
      <c r="Q454" s="17">
        <v>0</v>
      </c>
      <c r="R454" s="731">
        <f t="shared" si="430"/>
        <v>0</v>
      </c>
      <c r="S454" s="690">
        <v>0</v>
      </c>
      <c r="T454" s="690">
        <v>0</v>
      </c>
      <c r="U454" s="690">
        <v>0</v>
      </c>
      <c r="V454" s="690">
        <v>0</v>
      </c>
      <c r="W454" s="690">
        <f t="shared" si="431"/>
        <v>0</v>
      </c>
      <c r="X454" s="690">
        <v>0</v>
      </c>
      <c r="Y454" s="690">
        <v>0</v>
      </c>
      <c r="Z454" s="690">
        <v>0</v>
      </c>
      <c r="AA454" s="690">
        <f t="shared" si="432"/>
        <v>0</v>
      </c>
      <c r="AB454" s="690">
        <f t="shared" si="433"/>
        <v>0</v>
      </c>
      <c r="AC454" s="714">
        <f t="shared" si="434"/>
        <v>0</v>
      </c>
      <c r="AD454" s="714">
        <f t="shared" si="435"/>
        <v>0</v>
      </c>
      <c r="AE454" s="690">
        <v>0</v>
      </c>
      <c r="AF454" s="690">
        <v>0</v>
      </c>
      <c r="AG454" s="690">
        <f t="shared" si="436"/>
        <v>0</v>
      </c>
      <c r="AH454" s="690">
        <f t="shared" si="437"/>
        <v>0</v>
      </c>
      <c r="AI454" s="716">
        <v>0</v>
      </c>
      <c r="AJ454" s="713">
        <v>0</v>
      </c>
      <c r="AK454" s="713">
        <v>0</v>
      </c>
      <c r="AL454" s="713">
        <v>0</v>
      </c>
      <c r="AM454" s="713">
        <v>0</v>
      </c>
      <c r="AN454" s="713">
        <v>0</v>
      </c>
      <c r="AO454" s="713">
        <v>0</v>
      </c>
      <c r="AP454" s="713">
        <v>0</v>
      </c>
      <c r="AQ454" s="713">
        <f t="shared" si="438"/>
        <v>0</v>
      </c>
      <c r="AR454" s="713">
        <f t="shared" si="439"/>
        <v>0</v>
      </c>
      <c r="AS454" s="756">
        <f t="shared" si="440"/>
        <v>0</v>
      </c>
      <c r="AT454" s="471">
        <f t="shared" si="498"/>
        <v>1014363</v>
      </c>
      <c r="AU454" s="461">
        <f t="shared" si="499"/>
        <v>752495</v>
      </c>
      <c r="AV454" s="461">
        <f t="shared" si="500"/>
        <v>0</v>
      </c>
      <c r="AW454" s="461">
        <f t="shared" si="501"/>
        <v>254343</v>
      </c>
      <c r="AX454" s="461">
        <f t="shared" si="501"/>
        <v>7525</v>
      </c>
      <c r="AY454" s="461">
        <f t="shared" si="502"/>
        <v>0</v>
      </c>
      <c r="AZ454" s="462">
        <f t="shared" si="503"/>
        <v>1.6073999999999999</v>
      </c>
      <c r="BA454" s="462">
        <f t="shared" si="504"/>
        <v>1.6073999999999999</v>
      </c>
      <c r="BB454" s="464">
        <f t="shared" si="504"/>
        <v>0</v>
      </c>
    </row>
    <row r="455" spans="1:54" ht="14.1" customHeight="1" x14ac:dyDescent="0.2">
      <c r="A455" s="67">
        <v>87</v>
      </c>
      <c r="B455" s="64">
        <v>2499</v>
      </c>
      <c r="C455" s="65">
        <v>650025288</v>
      </c>
      <c r="D455" s="64">
        <v>70983283</v>
      </c>
      <c r="E455" s="66" t="s">
        <v>722</v>
      </c>
      <c r="F455" s="67">
        <v>3143</v>
      </c>
      <c r="G455" s="78" t="s">
        <v>615</v>
      </c>
      <c r="H455" s="68" t="s">
        <v>277</v>
      </c>
      <c r="I455" s="463">
        <v>29321</v>
      </c>
      <c r="J455" s="646">
        <v>20950</v>
      </c>
      <c r="K455" s="646">
        <v>0</v>
      </c>
      <c r="L455" s="458">
        <v>7081</v>
      </c>
      <c r="M455" s="458">
        <v>210</v>
      </c>
      <c r="N455" s="646">
        <v>1080</v>
      </c>
      <c r="O455" s="459">
        <v>0.08</v>
      </c>
      <c r="P455" s="460">
        <v>0</v>
      </c>
      <c r="Q455" s="662">
        <v>0.08</v>
      </c>
      <c r="R455" s="731">
        <f t="shared" si="430"/>
        <v>0</v>
      </c>
      <c r="S455" s="690">
        <v>0</v>
      </c>
      <c r="T455" s="690">
        <v>0</v>
      </c>
      <c r="U455" s="690">
        <v>0</v>
      </c>
      <c r="V455" s="690">
        <v>0</v>
      </c>
      <c r="W455" s="690">
        <f t="shared" si="431"/>
        <v>0</v>
      </c>
      <c r="X455" s="690">
        <v>0</v>
      </c>
      <c r="Y455" s="690">
        <v>0</v>
      </c>
      <c r="Z455" s="690">
        <v>0</v>
      </c>
      <c r="AA455" s="690">
        <f t="shared" si="432"/>
        <v>0</v>
      </c>
      <c r="AB455" s="690">
        <f t="shared" si="433"/>
        <v>0</v>
      </c>
      <c r="AC455" s="714">
        <f t="shared" si="434"/>
        <v>0</v>
      </c>
      <c r="AD455" s="714">
        <f t="shared" si="435"/>
        <v>0</v>
      </c>
      <c r="AE455" s="690">
        <v>0</v>
      </c>
      <c r="AF455" s="690">
        <v>0</v>
      </c>
      <c r="AG455" s="690">
        <f t="shared" si="436"/>
        <v>0</v>
      </c>
      <c r="AH455" s="690">
        <f t="shared" si="437"/>
        <v>0</v>
      </c>
      <c r="AI455" s="716">
        <v>0</v>
      </c>
      <c r="AJ455" s="713">
        <v>0</v>
      </c>
      <c r="AK455" s="713">
        <v>0</v>
      </c>
      <c r="AL455" s="713">
        <v>0</v>
      </c>
      <c r="AM455" s="713">
        <v>0</v>
      </c>
      <c r="AN455" s="713">
        <v>0</v>
      </c>
      <c r="AO455" s="713">
        <v>0</v>
      </c>
      <c r="AP455" s="713">
        <v>0</v>
      </c>
      <c r="AQ455" s="713">
        <f t="shared" si="438"/>
        <v>0</v>
      </c>
      <c r="AR455" s="713">
        <f t="shared" si="439"/>
        <v>0</v>
      </c>
      <c r="AS455" s="756">
        <f t="shared" si="440"/>
        <v>0</v>
      </c>
      <c r="AT455" s="471">
        <f t="shared" si="498"/>
        <v>29321</v>
      </c>
      <c r="AU455" s="461">
        <f t="shared" si="499"/>
        <v>20950</v>
      </c>
      <c r="AV455" s="461">
        <f t="shared" si="500"/>
        <v>0</v>
      </c>
      <c r="AW455" s="461">
        <f t="shared" si="501"/>
        <v>7081</v>
      </c>
      <c r="AX455" s="461">
        <f t="shared" si="501"/>
        <v>210</v>
      </c>
      <c r="AY455" s="461">
        <f t="shared" si="502"/>
        <v>1080</v>
      </c>
      <c r="AZ455" s="462">
        <f t="shared" si="503"/>
        <v>0.08</v>
      </c>
      <c r="BA455" s="462">
        <f t="shared" si="504"/>
        <v>0</v>
      </c>
      <c r="BB455" s="464">
        <f t="shared" si="504"/>
        <v>0.08</v>
      </c>
    </row>
    <row r="456" spans="1:54" ht="14.1" customHeight="1" x14ac:dyDescent="0.2">
      <c r="A456" s="73">
        <v>87</v>
      </c>
      <c r="B456" s="70">
        <v>2499</v>
      </c>
      <c r="C456" s="71">
        <v>650025288</v>
      </c>
      <c r="D456" s="70">
        <v>70983283</v>
      </c>
      <c r="E456" s="72" t="s">
        <v>723</v>
      </c>
      <c r="F456" s="73"/>
      <c r="G456" s="72"/>
      <c r="H456" s="74"/>
      <c r="I456" s="647">
        <v>9857010</v>
      </c>
      <c r="J456" s="75">
        <v>7241588</v>
      </c>
      <c r="K456" s="75">
        <v>0</v>
      </c>
      <c r="L456" s="75">
        <v>2447657</v>
      </c>
      <c r="M456" s="75">
        <v>72417</v>
      </c>
      <c r="N456" s="75">
        <v>95348</v>
      </c>
      <c r="O456" s="76">
        <v>15.821300000000001</v>
      </c>
      <c r="P456" s="76">
        <v>10.618300000000001</v>
      </c>
      <c r="Q456" s="77">
        <v>5.2029999999999994</v>
      </c>
      <c r="R456" s="664">
        <f t="shared" ref="R456:BB456" si="505">SUM(R450:R455)</f>
        <v>0</v>
      </c>
      <c r="S456" s="664">
        <f t="shared" si="505"/>
        <v>-44911</v>
      </c>
      <c r="T456" s="664">
        <f t="shared" si="505"/>
        <v>0</v>
      </c>
      <c r="U456" s="664">
        <f t="shared" si="505"/>
        <v>0</v>
      </c>
      <c r="V456" s="664">
        <f t="shared" si="505"/>
        <v>0</v>
      </c>
      <c r="W456" s="664">
        <f t="shared" si="505"/>
        <v>-44911</v>
      </c>
      <c r="X456" s="664">
        <f t="shared" si="505"/>
        <v>0</v>
      </c>
      <c r="Y456" s="664">
        <f t="shared" si="505"/>
        <v>0</v>
      </c>
      <c r="Z456" s="664">
        <f t="shared" si="505"/>
        <v>0</v>
      </c>
      <c r="AA456" s="664">
        <f t="shared" si="505"/>
        <v>0</v>
      </c>
      <c r="AB456" s="664">
        <f t="shared" si="505"/>
        <v>-44911</v>
      </c>
      <c r="AC456" s="664">
        <f t="shared" si="505"/>
        <v>-15180</v>
      </c>
      <c r="AD456" s="664">
        <f t="shared" si="505"/>
        <v>-449</v>
      </c>
      <c r="AE456" s="664">
        <f t="shared" si="505"/>
        <v>0</v>
      </c>
      <c r="AF456" s="664">
        <f t="shared" si="505"/>
        <v>0</v>
      </c>
      <c r="AG456" s="664">
        <f t="shared" si="505"/>
        <v>0</v>
      </c>
      <c r="AH456" s="664">
        <f t="shared" si="505"/>
        <v>-60540</v>
      </c>
      <c r="AI456" s="732">
        <f t="shared" si="505"/>
        <v>0</v>
      </c>
      <c r="AJ456" s="732">
        <f t="shared" si="505"/>
        <v>0</v>
      </c>
      <c r="AK456" s="732">
        <f t="shared" si="505"/>
        <v>-0.13</v>
      </c>
      <c r="AL456" s="732">
        <f t="shared" si="505"/>
        <v>0</v>
      </c>
      <c r="AM456" s="732">
        <f t="shared" si="505"/>
        <v>0</v>
      </c>
      <c r="AN456" s="732">
        <f t="shared" si="505"/>
        <v>0</v>
      </c>
      <c r="AO456" s="732">
        <f t="shared" si="505"/>
        <v>0</v>
      </c>
      <c r="AP456" s="732">
        <f t="shared" si="505"/>
        <v>0</v>
      </c>
      <c r="AQ456" s="732">
        <f t="shared" si="505"/>
        <v>-0.13</v>
      </c>
      <c r="AR456" s="732">
        <f t="shared" si="505"/>
        <v>0</v>
      </c>
      <c r="AS456" s="759">
        <f t="shared" si="505"/>
        <v>-0.13</v>
      </c>
      <c r="AT456" s="647">
        <f t="shared" si="505"/>
        <v>9796470</v>
      </c>
      <c r="AU456" s="75">
        <f t="shared" si="505"/>
        <v>7196677</v>
      </c>
      <c r="AV456" s="75">
        <f t="shared" si="505"/>
        <v>0</v>
      </c>
      <c r="AW456" s="75">
        <f t="shared" si="505"/>
        <v>2432477</v>
      </c>
      <c r="AX456" s="75">
        <f t="shared" si="505"/>
        <v>71968</v>
      </c>
      <c r="AY456" s="75">
        <f t="shared" si="505"/>
        <v>95348</v>
      </c>
      <c r="AZ456" s="76">
        <f t="shared" si="505"/>
        <v>15.6913</v>
      </c>
      <c r="BA456" s="76">
        <f t="shared" si="505"/>
        <v>10.488300000000001</v>
      </c>
      <c r="BB456" s="77">
        <f t="shared" si="505"/>
        <v>5.2029999999999994</v>
      </c>
    </row>
    <row r="457" spans="1:54" ht="14.1" customHeight="1" x14ac:dyDescent="0.2">
      <c r="A457" s="67">
        <v>88</v>
      </c>
      <c r="B457" s="64">
        <v>2331</v>
      </c>
      <c r="C457" s="65">
        <v>691014302</v>
      </c>
      <c r="D457" s="64" t="s">
        <v>782</v>
      </c>
      <c r="E457" s="66" t="s">
        <v>788</v>
      </c>
      <c r="F457" s="67">
        <v>3111</v>
      </c>
      <c r="G457" s="66" t="s">
        <v>306</v>
      </c>
      <c r="H457" s="68" t="s">
        <v>276</v>
      </c>
      <c r="I457" s="463">
        <v>3221571</v>
      </c>
      <c r="J457" s="16">
        <v>2378243</v>
      </c>
      <c r="K457" s="16">
        <v>0</v>
      </c>
      <c r="L457" s="458">
        <v>803846</v>
      </c>
      <c r="M457" s="458">
        <v>23782</v>
      </c>
      <c r="N457" s="16">
        <v>15700</v>
      </c>
      <c r="O457" s="13">
        <v>5.34</v>
      </c>
      <c r="P457" s="13">
        <v>4.22</v>
      </c>
      <c r="Q457" s="17">
        <v>1.1200000000000001</v>
      </c>
      <c r="R457" s="731">
        <f t="shared" si="430"/>
        <v>0</v>
      </c>
      <c r="S457" s="690">
        <v>0</v>
      </c>
      <c r="T457" s="690">
        <v>0</v>
      </c>
      <c r="U457" s="690">
        <v>0</v>
      </c>
      <c r="V457" s="690">
        <v>0</v>
      </c>
      <c r="W457" s="690">
        <f t="shared" si="431"/>
        <v>0</v>
      </c>
      <c r="X457" s="690">
        <v>0</v>
      </c>
      <c r="Y457" s="690">
        <v>0</v>
      </c>
      <c r="Z457" s="690">
        <v>0</v>
      </c>
      <c r="AA457" s="690">
        <f t="shared" si="432"/>
        <v>0</v>
      </c>
      <c r="AB457" s="690">
        <f t="shared" si="433"/>
        <v>0</v>
      </c>
      <c r="AC457" s="714">
        <f t="shared" si="434"/>
        <v>0</v>
      </c>
      <c r="AD457" s="714">
        <f t="shared" si="435"/>
        <v>0</v>
      </c>
      <c r="AE457" s="690">
        <v>0</v>
      </c>
      <c r="AF457" s="690">
        <v>0</v>
      </c>
      <c r="AG457" s="690">
        <f t="shared" si="436"/>
        <v>0</v>
      </c>
      <c r="AH457" s="690">
        <f t="shared" si="437"/>
        <v>0</v>
      </c>
      <c r="AI457" s="716">
        <v>0</v>
      </c>
      <c r="AJ457" s="713">
        <v>0</v>
      </c>
      <c r="AK457" s="713">
        <v>0</v>
      </c>
      <c r="AL457" s="713">
        <v>0</v>
      </c>
      <c r="AM457" s="713">
        <v>0</v>
      </c>
      <c r="AN457" s="713">
        <v>0</v>
      </c>
      <c r="AO457" s="713">
        <v>0</v>
      </c>
      <c r="AP457" s="713">
        <v>0</v>
      </c>
      <c r="AQ457" s="713">
        <f t="shared" si="438"/>
        <v>0</v>
      </c>
      <c r="AR457" s="713">
        <f t="shared" si="439"/>
        <v>0</v>
      </c>
      <c r="AS457" s="756">
        <f t="shared" si="440"/>
        <v>0</v>
      </c>
      <c r="AT457" s="471">
        <f>I457+AH457</f>
        <v>3221571</v>
      </c>
      <c r="AU457" s="461">
        <f>J457+W457</f>
        <v>2378243</v>
      </c>
      <c r="AV457" s="461">
        <f t="shared" ref="AV457:AV458" si="506">K457+AA457</f>
        <v>0</v>
      </c>
      <c r="AW457" s="461">
        <f>L457+AC457</f>
        <v>803846</v>
      </c>
      <c r="AX457" s="461">
        <f>M457+AD457</f>
        <v>23782</v>
      </c>
      <c r="AY457" s="461">
        <f>N457+AG457</f>
        <v>15700</v>
      </c>
      <c r="AZ457" s="462">
        <f>O457+AS457</f>
        <v>5.34</v>
      </c>
      <c r="BA457" s="462">
        <f>P457+AQ457</f>
        <v>4.22</v>
      </c>
      <c r="BB457" s="464">
        <f>Q457+AR457</f>
        <v>1.1200000000000001</v>
      </c>
    </row>
    <row r="458" spans="1:54" ht="14.1" customHeight="1" x14ac:dyDescent="0.2">
      <c r="A458" s="67">
        <v>88</v>
      </c>
      <c r="B458" s="64">
        <v>2331</v>
      </c>
      <c r="C458" s="65">
        <v>691014302</v>
      </c>
      <c r="D458" s="64" t="s">
        <v>782</v>
      </c>
      <c r="E458" s="66" t="s">
        <v>788</v>
      </c>
      <c r="F458" s="67">
        <v>3141</v>
      </c>
      <c r="G458" s="66" t="s">
        <v>310</v>
      </c>
      <c r="H458" s="68" t="s">
        <v>277</v>
      </c>
      <c r="I458" s="463">
        <v>429601</v>
      </c>
      <c r="J458" s="668">
        <v>317615</v>
      </c>
      <c r="K458" s="668">
        <v>0</v>
      </c>
      <c r="L458" s="458">
        <v>107354</v>
      </c>
      <c r="M458" s="458">
        <v>3176</v>
      </c>
      <c r="N458" s="668">
        <v>1456</v>
      </c>
      <c r="O458" s="459">
        <v>1.02</v>
      </c>
      <c r="P458" s="460">
        <v>0</v>
      </c>
      <c r="Q458" s="624">
        <v>1.02</v>
      </c>
      <c r="R458" s="731">
        <f t="shared" si="430"/>
        <v>0</v>
      </c>
      <c r="S458" s="690">
        <v>0</v>
      </c>
      <c r="T458" s="690">
        <v>0</v>
      </c>
      <c r="U458" s="690">
        <v>0</v>
      </c>
      <c r="V458" s="690">
        <v>0</v>
      </c>
      <c r="W458" s="690">
        <f t="shared" si="431"/>
        <v>0</v>
      </c>
      <c r="X458" s="690">
        <v>0</v>
      </c>
      <c r="Y458" s="690">
        <v>0</v>
      </c>
      <c r="Z458" s="690">
        <v>0</v>
      </c>
      <c r="AA458" s="690">
        <f t="shared" si="432"/>
        <v>0</v>
      </c>
      <c r="AB458" s="690">
        <f t="shared" si="433"/>
        <v>0</v>
      </c>
      <c r="AC458" s="714">
        <f t="shared" si="434"/>
        <v>0</v>
      </c>
      <c r="AD458" s="714">
        <f t="shared" si="435"/>
        <v>0</v>
      </c>
      <c r="AE458" s="690">
        <v>0</v>
      </c>
      <c r="AF458" s="690">
        <v>0</v>
      </c>
      <c r="AG458" s="690">
        <f t="shared" si="436"/>
        <v>0</v>
      </c>
      <c r="AH458" s="690">
        <f t="shared" si="437"/>
        <v>0</v>
      </c>
      <c r="AI458" s="716">
        <v>0</v>
      </c>
      <c r="AJ458" s="713">
        <v>0</v>
      </c>
      <c r="AK458" s="713">
        <v>0</v>
      </c>
      <c r="AL458" s="713">
        <v>0</v>
      </c>
      <c r="AM458" s="713">
        <v>0</v>
      </c>
      <c r="AN458" s="713">
        <v>0</v>
      </c>
      <c r="AO458" s="713">
        <v>0</v>
      </c>
      <c r="AP458" s="713">
        <v>0</v>
      </c>
      <c r="AQ458" s="713">
        <f t="shared" si="438"/>
        <v>0</v>
      </c>
      <c r="AR458" s="713">
        <f t="shared" si="439"/>
        <v>0</v>
      </c>
      <c r="AS458" s="756">
        <f t="shared" si="440"/>
        <v>0</v>
      </c>
      <c r="AT458" s="471">
        <f>I458+AH458</f>
        <v>429601</v>
      </c>
      <c r="AU458" s="461">
        <f>J458+W458</f>
        <v>317615</v>
      </c>
      <c r="AV458" s="461">
        <f t="shared" si="506"/>
        <v>0</v>
      </c>
      <c r="AW458" s="461">
        <f>L458+AC458</f>
        <v>107354</v>
      </c>
      <c r="AX458" s="461">
        <f>M458+AD458</f>
        <v>3176</v>
      </c>
      <c r="AY458" s="461">
        <f>N458+AG458</f>
        <v>1456</v>
      </c>
      <c r="AZ458" s="462">
        <f>O458+AS458</f>
        <v>1.02</v>
      </c>
      <c r="BA458" s="462">
        <f>P458+AQ458</f>
        <v>0</v>
      </c>
      <c r="BB458" s="464">
        <f>Q458+AR458</f>
        <v>1.02</v>
      </c>
    </row>
    <row r="459" spans="1:54" ht="14.1" customHeight="1" x14ac:dyDescent="0.2">
      <c r="A459" s="73">
        <v>88</v>
      </c>
      <c r="B459" s="70">
        <v>2331</v>
      </c>
      <c r="C459" s="71">
        <v>691014302</v>
      </c>
      <c r="D459" s="70" t="s">
        <v>782</v>
      </c>
      <c r="E459" s="72" t="s">
        <v>789</v>
      </c>
      <c r="F459" s="207"/>
      <c r="G459" s="72"/>
      <c r="H459" s="74"/>
      <c r="I459" s="647">
        <v>3651172</v>
      </c>
      <c r="J459" s="75">
        <v>2695858</v>
      </c>
      <c r="K459" s="75">
        <v>0</v>
      </c>
      <c r="L459" s="75">
        <v>911200</v>
      </c>
      <c r="M459" s="75">
        <v>26958</v>
      </c>
      <c r="N459" s="75">
        <v>17156</v>
      </c>
      <c r="O459" s="76">
        <v>6.3599999999999994</v>
      </c>
      <c r="P459" s="76">
        <v>4.22</v>
      </c>
      <c r="Q459" s="77">
        <v>2.14</v>
      </c>
      <c r="R459" s="664">
        <f t="shared" ref="R459:BB459" si="507">SUM(R457:R458)</f>
        <v>0</v>
      </c>
      <c r="S459" s="664">
        <f t="shared" si="507"/>
        <v>0</v>
      </c>
      <c r="T459" s="664">
        <f t="shared" si="507"/>
        <v>0</v>
      </c>
      <c r="U459" s="664">
        <f t="shared" si="507"/>
        <v>0</v>
      </c>
      <c r="V459" s="664">
        <f t="shared" si="507"/>
        <v>0</v>
      </c>
      <c r="W459" s="664">
        <f t="shared" si="507"/>
        <v>0</v>
      </c>
      <c r="X459" s="664">
        <f t="shared" si="507"/>
        <v>0</v>
      </c>
      <c r="Y459" s="664">
        <f t="shared" si="507"/>
        <v>0</v>
      </c>
      <c r="Z459" s="664">
        <f t="shared" si="507"/>
        <v>0</v>
      </c>
      <c r="AA459" s="664">
        <f t="shared" si="507"/>
        <v>0</v>
      </c>
      <c r="AB459" s="664">
        <f t="shared" si="507"/>
        <v>0</v>
      </c>
      <c r="AC459" s="664">
        <f t="shared" si="507"/>
        <v>0</v>
      </c>
      <c r="AD459" s="664">
        <f t="shared" si="507"/>
        <v>0</v>
      </c>
      <c r="AE459" s="664">
        <f t="shared" si="507"/>
        <v>0</v>
      </c>
      <c r="AF459" s="664">
        <f t="shared" si="507"/>
        <v>0</v>
      </c>
      <c r="AG459" s="664">
        <f t="shared" si="507"/>
        <v>0</v>
      </c>
      <c r="AH459" s="664">
        <f t="shared" si="507"/>
        <v>0</v>
      </c>
      <c r="AI459" s="732">
        <f t="shared" si="507"/>
        <v>0</v>
      </c>
      <c r="AJ459" s="732">
        <f t="shared" si="507"/>
        <v>0</v>
      </c>
      <c r="AK459" s="732">
        <f t="shared" si="507"/>
        <v>0</v>
      </c>
      <c r="AL459" s="732">
        <f t="shared" si="507"/>
        <v>0</v>
      </c>
      <c r="AM459" s="732">
        <f t="shared" si="507"/>
        <v>0</v>
      </c>
      <c r="AN459" s="732">
        <f t="shared" si="507"/>
        <v>0</v>
      </c>
      <c r="AO459" s="732">
        <f t="shared" si="507"/>
        <v>0</v>
      </c>
      <c r="AP459" s="732">
        <f t="shared" si="507"/>
        <v>0</v>
      </c>
      <c r="AQ459" s="732">
        <f t="shared" si="507"/>
        <v>0</v>
      </c>
      <c r="AR459" s="732">
        <f t="shared" si="507"/>
        <v>0</v>
      </c>
      <c r="AS459" s="759">
        <f t="shared" si="507"/>
        <v>0</v>
      </c>
      <c r="AT459" s="647">
        <f t="shared" si="507"/>
        <v>3651172</v>
      </c>
      <c r="AU459" s="75">
        <f t="shared" si="507"/>
        <v>2695858</v>
      </c>
      <c r="AV459" s="75">
        <f t="shared" si="507"/>
        <v>0</v>
      </c>
      <c r="AW459" s="75">
        <f t="shared" si="507"/>
        <v>911200</v>
      </c>
      <c r="AX459" s="75">
        <f t="shared" si="507"/>
        <v>26958</v>
      </c>
      <c r="AY459" s="75">
        <f t="shared" si="507"/>
        <v>17156</v>
      </c>
      <c r="AZ459" s="76">
        <f t="shared" si="507"/>
        <v>6.3599999999999994</v>
      </c>
      <c r="BA459" s="76">
        <f t="shared" si="507"/>
        <v>4.22</v>
      </c>
      <c r="BB459" s="77">
        <f t="shared" si="507"/>
        <v>2.14</v>
      </c>
    </row>
    <row r="460" spans="1:54" ht="14.1" customHeight="1" x14ac:dyDescent="0.2">
      <c r="A460" s="67">
        <v>89</v>
      </c>
      <c r="B460" s="197">
        <v>2332</v>
      </c>
      <c r="C460" s="197">
        <v>691015295</v>
      </c>
      <c r="D460" s="198">
        <v>10988122</v>
      </c>
      <c r="E460" s="195" t="s">
        <v>802</v>
      </c>
      <c r="F460" s="208">
        <v>3111</v>
      </c>
      <c r="G460" s="209" t="s">
        <v>306</v>
      </c>
      <c r="H460" s="68" t="s">
        <v>276</v>
      </c>
      <c r="I460" s="463">
        <v>5264305</v>
      </c>
      <c r="J460" s="16">
        <v>3883832</v>
      </c>
      <c r="K460" s="16">
        <v>0</v>
      </c>
      <c r="L460" s="458">
        <v>1312735</v>
      </c>
      <c r="M460" s="458">
        <v>38838</v>
      </c>
      <c r="N460" s="16">
        <v>28900</v>
      </c>
      <c r="O460" s="13">
        <v>8.1639999999999997</v>
      </c>
      <c r="P460" s="13">
        <v>6.484</v>
      </c>
      <c r="Q460" s="17">
        <v>1.6800000000000002</v>
      </c>
      <c r="R460" s="731">
        <f t="shared" si="430"/>
        <v>0</v>
      </c>
      <c r="S460" s="690">
        <v>0</v>
      </c>
      <c r="T460" s="690">
        <v>0</v>
      </c>
      <c r="U460" s="690">
        <v>0</v>
      </c>
      <c r="V460" s="690">
        <v>0</v>
      </c>
      <c r="W460" s="690">
        <f t="shared" si="431"/>
        <v>0</v>
      </c>
      <c r="X460" s="690">
        <v>0</v>
      </c>
      <c r="Y460" s="690">
        <v>0</v>
      </c>
      <c r="Z460" s="690">
        <v>0</v>
      </c>
      <c r="AA460" s="690">
        <f t="shared" si="432"/>
        <v>0</v>
      </c>
      <c r="AB460" s="690">
        <f t="shared" si="433"/>
        <v>0</v>
      </c>
      <c r="AC460" s="714">
        <f t="shared" si="434"/>
        <v>0</v>
      </c>
      <c r="AD460" s="714">
        <f t="shared" si="435"/>
        <v>0</v>
      </c>
      <c r="AE460" s="690">
        <v>0</v>
      </c>
      <c r="AF460" s="690">
        <v>0</v>
      </c>
      <c r="AG460" s="690">
        <f t="shared" si="436"/>
        <v>0</v>
      </c>
      <c r="AH460" s="690">
        <f t="shared" si="437"/>
        <v>0</v>
      </c>
      <c r="AI460" s="716">
        <v>0</v>
      </c>
      <c r="AJ460" s="713">
        <v>0</v>
      </c>
      <c r="AK460" s="713">
        <v>0</v>
      </c>
      <c r="AL460" s="713">
        <v>0</v>
      </c>
      <c r="AM460" s="713">
        <v>0</v>
      </c>
      <c r="AN460" s="713">
        <v>0</v>
      </c>
      <c r="AO460" s="713">
        <v>0</v>
      </c>
      <c r="AP460" s="713">
        <v>0</v>
      </c>
      <c r="AQ460" s="713">
        <f t="shared" si="438"/>
        <v>0</v>
      </c>
      <c r="AR460" s="713">
        <f t="shared" si="439"/>
        <v>0</v>
      </c>
      <c r="AS460" s="756">
        <f t="shared" si="440"/>
        <v>0</v>
      </c>
      <c r="AT460" s="471">
        <f>I460+AH460</f>
        <v>5264305</v>
      </c>
      <c r="AU460" s="461">
        <f>J460+W460</f>
        <v>3883832</v>
      </c>
      <c r="AV460" s="461">
        <f t="shared" ref="AV460:AV462" si="508">K460+AA460</f>
        <v>0</v>
      </c>
      <c r="AW460" s="461">
        <f t="shared" ref="AW460:AX462" si="509">L460+AC460</f>
        <v>1312735</v>
      </c>
      <c r="AX460" s="461">
        <f t="shared" si="509"/>
        <v>38838</v>
      </c>
      <c r="AY460" s="461">
        <f>N460+AG460</f>
        <v>28900</v>
      </c>
      <c r="AZ460" s="462">
        <f>O460+AS460</f>
        <v>8.1639999999999997</v>
      </c>
      <c r="BA460" s="462">
        <f t="shared" ref="BA460:BB462" si="510">P460+AQ460</f>
        <v>6.484</v>
      </c>
      <c r="BB460" s="464">
        <f t="shared" si="510"/>
        <v>1.6800000000000002</v>
      </c>
    </row>
    <row r="461" spans="1:54" ht="14.1" customHeight="1" x14ac:dyDescent="0.2">
      <c r="A461" s="67">
        <v>89</v>
      </c>
      <c r="B461" s="197">
        <v>2332</v>
      </c>
      <c r="C461" s="197">
        <v>691015295</v>
      </c>
      <c r="D461" s="198">
        <v>10988122</v>
      </c>
      <c r="E461" s="195" t="s">
        <v>802</v>
      </c>
      <c r="F461" s="208">
        <v>3111</v>
      </c>
      <c r="G461" s="209" t="s">
        <v>307</v>
      </c>
      <c r="H461" s="68" t="s">
        <v>277</v>
      </c>
      <c r="I461" s="463">
        <v>428092</v>
      </c>
      <c r="J461" s="458">
        <v>317576</v>
      </c>
      <c r="K461" s="458">
        <v>0</v>
      </c>
      <c r="L461" s="458">
        <v>107340</v>
      </c>
      <c r="M461" s="458">
        <v>3176</v>
      </c>
      <c r="N461" s="458">
        <v>0</v>
      </c>
      <c r="O461" s="459">
        <v>0.92</v>
      </c>
      <c r="P461" s="460">
        <v>0.92</v>
      </c>
      <c r="Q461" s="624">
        <v>0</v>
      </c>
      <c r="R461" s="731">
        <f t="shared" si="430"/>
        <v>0</v>
      </c>
      <c r="S461" s="690">
        <v>0</v>
      </c>
      <c r="T461" s="690">
        <v>0</v>
      </c>
      <c r="U461" s="690">
        <v>0</v>
      </c>
      <c r="V461" s="690">
        <v>0</v>
      </c>
      <c r="W461" s="690">
        <f t="shared" si="431"/>
        <v>0</v>
      </c>
      <c r="X461" s="690">
        <v>0</v>
      </c>
      <c r="Y461" s="690">
        <v>0</v>
      </c>
      <c r="Z461" s="690">
        <v>0</v>
      </c>
      <c r="AA461" s="690">
        <f t="shared" si="432"/>
        <v>0</v>
      </c>
      <c r="AB461" s="690">
        <f t="shared" si="433"/>
        <v>0</v>
      </c>
      <c r="AC461" s="714">
        <f t="shared" si="434"/>
        <v>0</v>
      </c>
      <c r="AD461" s="714">
        <f t="shared" si="435"/>
        <v>0</v>
      </c>
      <c r="AE461" s="690">
        <v>0</v>
      </c>
      <c r="AF461" s="690">
        <v>0</v>
      </c>
      <c r="AG461" s="690">
        <f t="shared" si="436"/>
        <v>0</v>
      </c>
      <c r="AH461" s="690">
        <f t="shared" si="437"/>
        <v>0</v>
      </c>
      <c r="AI461" s="716">
        <v>0</v>
      </c>
      <c r="AJ461" s="713">
        <v>0</v>
      </c>
      <c r="AK461" s="713">
        <v>0</v>
      </c>
      <c r="AL461" s="713">
        <v>0</v>
      </c>
      <c r="AM461" s="713">
        <v>0</v>
      </c>
      <c r="AN461" s="713">
        <v>0</v>
      </c>
      <c r="AO461" s="713">
        <v>0</v>
      </c>
      <c r="AP461" s="713">
        <v>0</v>
      </c>
      <c r="AQ461" s="713">
        <f t="shared" si="438"/>
        <v>0</v>
      </c>
      <c r="AR461" s="713">
        <f t="shared" si="439"/>
        <v>0</v>
      </c>
      <c r="AS461" s="756">
        <f t="shared" si="440"/>
        <v>0</v>
      </c>
      <c r="AT461" s="471">
        <f>I461+AH461</f>
        <v>428092</v>
      </c>
      <c r="AU461" s="461">
        <f>J461+W461</f>
        <v>317576</v>
      </c>
      <c r="AV461" s="461">
        <f t="shared" si="508"/>
        <v>0</v>
      </c>
      <c r="AW461" s="461">
        <f t="shared" si="509"/>
        <v>107340</v>
      </c>
      <c r="AX461" s="461">
        <f t="shared" si="509"/>
        <v>3176</v>
      </c>
      <c r="AY461" s="461">
        <f>N461+AG461</f>
        <v>0</v>
      </c>
      <c r="AZ461" s="462">
        <f>O461+AS461</f>
        <v>0.92</v>
      </c>
      <c r="BA461" s="462">
        <f t="shared" si="510"/>
        <v>0.92</v>
      </c>
      <c r="BB461" s="464">
        <f t="shared" si="510"/>
        <v>0</v>
      </c>
    </row>
    <row r="462" spans="1:54" ht="14.1" customHeight="1" x14ac:dyDescent="0.2">
      <c r="A462" s="67">
        <v>89</v>
      </c>
      <c r="B462" s="199">
        <v>2332</v>
      </c>
      <c r="C462" s="197">
        <v>691015295</v>
      </c>
      <c r="D462" s="198">
        <v>10988122</v>
      </c>
      <c r="E462" s="195" t="s">
        <v>802</v>
      </c>
      <c r="F462" s="200">
        <v>3141</v>
      </c>
      <c r="G462" s="201" t="s">
        <v>310</v>
      </c>
      <c r="H462" s="68" t="s">
        <v>277</v>
      </c>
      <c r="I462" s="463">
        <v>294732</v>
      </c>
      <c r="J462" s="668">
        <v>217131</v>
      </c>
      <c r="K462" s="668">
        <v>0</v>
      </c>
      <c r="L462" s="458">
        <v>73390</v>
      </c>
      <c r="M462" s="458">
        <v>2171</v>
      </c>
      <c r="N462" s="668">
        <v>2040</v>
      </c>
      <c r="O462" s="459">
        <v>0.7</v>
      </c>
      <c r="P462" s="460">
        <v>0</v>
      </c>
      <c r="Q462" s="624">
        <v>0.7</v>
      </c>
      <c r="R462" s="731">
        <f t="shared" ref="R462" si="511">X462*-1</f>
        <v>0</v>
      </c>
      <c r="S462" s="690">
        <v>0</v>
      </c>
      <c r="T462" s="690">
        <v>0</v>
      </c>
      <c r="U462" s="690">
        <v>0</v>
      </c>
      <c r="V462" s="690">
        <v>0</v>
      </c>
      <c r="W462" s="690">
        <f t="shared" ref="W462" si="512">SUM(R462:V462)</f>
        <v>0</v>
      </c>
      <c r="X462" s="690">
        <v>0</v>
      </c>
      <c r="Y462" s="690">
        <v>0</v>
      </c>
      <c r="Z462" s="690">
        <v>0</v>
      </c>
      <c r="AA462" s="690">
        <f t="shared" ref="AA462" si="513">SUM(X462:Z462)</f>
        <v>0</v>
      </c>
      <c r="AB462" s="690">
        <f t="shared" ref="AB462" si="514">W462+AA462</f>
        <v>0</v>
      </c>
      <c r="AC462" s="714">
        <f t="shared" ref="AC462" si="515">ROUND((W462+X462+Y462)*33.8%,0)</f>
        <v>0</v>
      </c>
      <c r="AD462" s="714">
        <f t="shared" ref="AD462" si="516">ROUND(W462*1%,0)</f>
        <v>0</v>
      </c>
      <c r="AE462" s="690">
        <v>0</v>
      </c>
      <c r="AF462" s="690">
        <v>0</v>
      </c>
      <c r="AG462" s="690">
        <f t="shared" ref="AG462" si="517">SUM(AE462:AF462)</f>
        <v>0</v>
      </c>
      <c r="AH462" s="690">
        <f t="shared" ref="AH462" si="518">AB462+AC462+AD462+AG462</f>
        <v>0</v>
      </c>
      <c r="AI462" s="716">
        <v>0</v>
      </c>
      <c r="AJ462" s="713">
        <v>0</v>
      </c>
      <c r="AK462" s="713">
        <v>0</v>
      </c>
      <c r="AL462" s="713">
        <v>0</v>
      </c>
      <c r="AM462" s="713">
        <v>0</v>
      </c>
      <c r="AN462" s="713">
        <v>0</v>
      </c>
      <c r="AO462" s="713">
        <v>0</v>
      </c>
      <c r="AP462" s="713">
        <v>0</v>
      </c>
      <c r="AQ462" s="713">
        <f t="shared" ref="AQ462" si="519">AI462+AK462+AL462+AN462+AO462</f>
        <v>0</v>
      </c>
      <c r="AR462" s="713">
        <f t="shared" ref="AR462" si="520">AJ462+AM462+AP462</f>
        <v>0</v>
      </c>
      <c r="AS462" s="756">
        <f t="shared" ref="AS462" si="521">SUM(AQ462:AR462)</f>
        <v>0</v>
      </c>
      <c r="AT462" s="471">
        <f>I462+AH462</f>
        <v>294732</v>
      </c>
      <c r="AU462" s="461">
        <f>J462+W462</f>
        <v>217131</v>
      </c>
      <c r="AV462" s="461">
        <f t="shared" si="508"/>
        <v>0</v>
      </c>
      <c r="AW462" s="461">
        <f t="shared" si="509"/>
        <v>73390</v>
      </c>
      <c r="AX462" s="461">
        <f t="shared" si="509"/>
        <v>2171</v>
      </c>
      <c r="AY462" s="461">
        <f>N462+AG462</f>
        <v>2040</v>
      </c>
      <c r="AZ462" s="462">
        <f>O462+AS462</f>
        <v>0.7</v>
      </c>
      <c r="BA462" s="462">
        <f t="shared" si="510"/>
        <v>0</v>
      </c>
      <c r="BB462" s="464">
        <f t="shared" si="510"/>
        <v>0.7</v>
      </c>
    </row>
    <row r="463" spans="1:54" ht="14.1" customHeight="1" thickBot="1" x14ac:dyDescent="0.25">
      <c r="A463" s="202">
        <v>89</v>
      </c>
      <c r="B463" s="203">
        <v>2332</v>
      </c>
      <c r="C463" s="203">
        <v>691015295</v>
      </c>
      <c r="D463" s="204">
        <v>10988122</v>
      </c>
      <c r="E463" s="196" t="s">
        <v>803</v>
      </c>
      <c r="F463" s="205"/>
      <c r="G463" s="206"/>
      <c r="H463" s="206"/>
      <c r="I463" s="653">
        <v>5987129</v>
      </c>
      <c r="J463" s="654">
        <v>4418539</v>
      </c>
      <c r="K463" s="654">
        <v>0</v>
      </c>
      <c r="L463" s="654">
        <v>1493465</v>
      </c>
      <c r="M463" s="654">
        <v>44185</v>
      </c>
      <c r="N463" s="654">
        <v>30940</v>
      </c>
      <c r="O463" s="655">
        <v>9.7839999999999989</v>
      </c>
      <c r="P463" s="655">
        <v>7.4039999999999999</v>
      </c>
      <c r="Q463" s="656">
        <v>2.38</v>
      </c>
      <c r="R463" s="667">
        <f t="shared" ref="R463:BB463" si="522">SUM(R460:R462)</f>
        <v>0</v>
      </c>
      <c r="S463" s="667">
        <f t="shared" si="522"/>
        <v>0</v>
      </c>
      <c r="T463" s="667">
        <f t="shared" si="522"/>
        <v>0</v>
      </c>
      <c r="U463" s="667">
        <f t="shared" si="522"/>
        <v>0</v>
      </c>
      <c r="V463" s="667">
        <f t="shared" si="522"/>
        <v>0</v>
      </c>
      <c r="W463" s="667">
        <f t="shared" si="522"/>
        <v>0</v>
      </c>
      <c r="X463" s="667">
        <f t="shared" si="522"/>
        <v>0</v>
      </c>
      <c r="Y463" s="667">
        <f t="shared" si="522"/>
        <v>0</v>
      </c>
      <c r="Z463" s="667">
        <f t="shared" si="522"/>
        <v>0</v>
      </c>
      <c r="AA463" s="667">
        <f t="shared" si="522"/>
        <v>0</v>
      </c>
      <c r="AB463" s="667">
        <f t="shared" si="522"/>
        <v>0</v>
      </c>
      <c r="AC463" s="667">
        <f t="shared" si="522"/>
        <v>0</v>
      </c>
      <c r="AD463" s="667">
        <f t="shared" si="522"/>
        <v>0</v>
      </c>
      <c r="AE463" s="667">
        <f t="shared" si="522"/>
        <v>0</v>
      </c>
      <c r="AF463" s="667">
        <f t="shared" si="522"/>
        <v>0</v>
      </c>
      <c r="AG463" s="667">
        <f t="shared" si="522"/>
        <v>0</v>
      </c>
      <c r="AH463" s="667">
        <f t="shared" si="522"/>
        <v>0</v>
      </c>
      <c r="AI463" s="735">
        <f t="shared" si="522"/>
        <v>0</v>
      </c>
      <c r="AJ463" s="735">
        <f t="shared" si="522"/>
        <v>0</v>
      </c>
      <c r="AK463" s="735">
        <f t="shared" si="522"/>
        <v>0</v>
      </c>
      <c r="AL463" s="735">
        <f t="shared" si="522"/>
        <v>0</v>
      </c>
      <c r="AM463" s="735">
        <f t="shared" si="522"/>
        <v>0</v>
      </c>
      <c r="AN463" s="735">
        <f t="shared" si="522"/>
        <v>0</v>
      </c>
      <c r="AO463" s="735">
        <f t="shared" si="522"/>
        <v>0</v>
      </c>
      <c r="AP463" s="735">
        <f t="shared" si="522"/>
        <v>0</v>
      </c>
      <c r="AQ463" s="735">
        <f t="shared" si="522"/>
        <v>0</v>
      </c>
      <c r="AR463" s="735">
        <f t="shared" si="522"/>
        <v>0</v>
      </c>
      <c r="AS463" s="762">
        <f t="shared" si="522"/>
        <v>0</v>
      </c>
      <c r="AT463" s="653">
        <f t="shared" si="522"/>
        <v>5987129</v>
      </c>
      <c r="AU463" s="654">
        <f t="shared" si="522"/>
        <v>4418539</v>
      </c>
      <c r="AV463" s="654">
        <f t="shared" si="522"/>
        <v>0</v>
      </c>
      <c r="AW463" s="654">
        <f t="shared" si="522"/>
        <v>1493465</v>
      </c>
      <c r="AX463" s="654">
        <f t="shared" si="522"/>
        <v>44185</v>
      </c>
      <c r="AY463" s="654">
        <f t="shared" si="522"/>
        <v>30940</v>
      </c>
      <c r="AZ463" s="655">
        <f t="shared" si="522"/>
        <v>9.7839999999999989</v>
      </c>
      <c r="BA463" s="655">
        <f t="shared" si="522"/>
        <v>7.4039999999999999</v>
      </c>
      <c r="BB463" s="656">
        <f t="shared" si="522"/>
        <v>2.38</v>
      </c>
    </row>
    <row r="464" spans="1:54" ht="14.1" customHeight="1" thickBot="1" x14ac:dyDescent="0.25">
      <c r="A464" s="256"/>
      <c r="B464" s="257"/>
      <c r="C464" s="257"/>
      <c r="D464" s="257"/>
      <c r="E464" s="258" t="s">
        <v>724</v>
      </c>
      <c r="F464" s="257"/>
      <c r="G464" s="257"/>
      <c r="H464" s="257"/>
      <c r="I464" s="663">
        <v>1858426605</v>
      </c>
      <c r="J464" s="648">
        <v>1355608846</v>
      </c>
      <c r="K464" s="648">
        <v>7012290</v>
      </c>
      <c r="L464" s="648">
        <v>460500705</v>
      </c>
      <c r="M464" s="648">
        <v>13556070</v>
      </c>
      <c r="N464" s="648">
        <v>21748694</v>
      </c>
      <c r="O464" s="649">
        <v>2685.0544999999988</v>
      </c>
      <c r="P464" s="649">
        <v>2015.5309000000002</v>
      </c>
      <c r="Q464" s="650">
        <v>669.52360000000022</v>
      </c>
      <c r="R464" s="705">
        <f t="shared" ref="R464:BB464" si="523">R463+R459+R456+R449+R442+R435+R428+R421+R414+R407+R400+R393+R389+R383+R376+R374+R370+R363+R358+R351+R345+R336+R332+R328+R324+R322+R316+R312+R305+R298+R296+R288+R283+R276+R272+R266+R262+R258+R256+R249+R243+R237+R231+R225+R219+R213+R206+R200+R194+R187+R180+R174+R168+R162+R157+R151+R145+R139+R132+R125+R120+R116+R113+R109+R105+R102+R98+R94+R90+R86+R82+R79+R75+R70+R67+R63+R59+R55+R52+R49+R46+R42+R39+R35+R31+R27+R22+R18+R13</f>
        <v>244163</v>
      </c>
      <c r="S464" s="705">
        <f t="shared" si="523"/>
        <v>232121</v>
      </c>
      <c r="T464" s="706">
        <f t="shared" si="523"/>
        <v>1931452</v>
      </c>
      <c r="U464" s="706">
        <f t="shared" si="523"/>
        <v>1030635</v>
      </c>
      <c r="V464" s="706">
        <f t="shared" si="523"/>
        <v>0</v>
      </c>
      <c r="W464" s="706">
        <f t="shared" si="523"/>
        <v>3438371</v>
      </c>
      <c r="X464" s="706">
        <f t="shared" si="523"/>
        <v>-244163</v>
      </c>
      <c r="Y464" s="706">
        <f t="shared" si="523"/>
        <v>0</v>
      </c>
      <c r="Z464" s="706">
        <f t="shared" si="523"/>
        <v>310235</v>
      </c>
      <c r="AA464" s="706">
        <f t="shared" si="523"/>
        <v>66072</v>
      </c>
      <c r="AB464" s="706">
        <f t="shared" si="523"/>
        <v>3504443</v>
      </c>
      <c r="AC464" s="706">
        <f t="shared" si="523"/>
        <v>1079643</v>
      </c>
      <c r="AD464" s="706">
        <f t="shared" si="523"/>
        <v>34382</v>
      </c>
      <c r="AE464" s="706">
        <f t="shared" si="523"/>
        <v>117250</v>
      </c>
      <c r="AF464" s="706">
        <f t="shared" si="523"/>
        <v>0</v>
      </c>
      <c r="AG464" s="706">
        <f t="shared" si="523"/>
        <v>117250</v>
      </c>
      <c r="AH464" s="706">
        <f t="shared" si="523"/>
        <v>4735718</v>
      </c>
      <c r="AI464" s="736">
        <f t="shared" si="523"/>
        <v>-0.15999999999999992</v>
      </c>
      <c r="AJ464" s="707">
        <f t="shared" si="523"/>
        <v>-0.23999999999999988</v>
      </c>
      <c r="AK464" s="707">
        <f t="shared" si="523"/>
        <v>0.37</v>
      </c>
      <c r="AL464" s="707">
        <f t="shared" si="523"/>
        <v>5.2100000000000009</v>
      </c>
      <c r="AM464" s="707">
        <f t="shared" si="523"/>
        <v>0</v>
      </c>
      <c r="AN464" s="707">
        <f t="shared" si="523"/>
        <v>1.5700000000000003</v>
      </c>
      <c r="AO464" s="707">
        <f t="shared" si="523"/>
        <v>0</v>
      </c>
      <c r="AP464" s="707">
        <f t="shared" si="523"/>
        <v>0</v>
      </c>
      <c r="AQ464" s="707">
        <f t="shared" si="523"/>
        <v>6.990000000000002</v>
      </c>
      <c r="AR464" s="707">
        <f t="shared" si="523"/>
        <v>-0.23999999999999988</v>
      </c>
      <c r="AS464" s="708">
        <f t="shared" si="523"/>
        <v>6.7500000000000027</v>
      </c>
      <c r="AT464" s="663">
        <f t="shared" si="523"/>
        <v>1863162323</v>
      </c>
      <c r="AU464" s="648">
        <f t="shared" si="523"/>
        <v>1359047217</v>
      </c>
      <c r="AV464" s="648">
        <f t="shared" si="523"/>
        <v>7078362</v>
      </c>
      <c r="AW464" s="648">
        <f t="shared" si="523"/>
        <v>461580348</v>
      </c>
      <c r="AX464" s="648">
        <f t="shared" si="523"/>
        <v>13590452</v>
      </c>
      <c r="AY464" s="648">
        <f t="shared" si="523"/>
        <v>21865944</v>
      </c>
      <c r="AZ464" s="649">
        <f t="shared" si="523"/>
        <v>2691.8044999999975</v>
      </c>
      <c r="BA464" s="649">
        <f t="shared" si="523"/>
        <v>2022.5209000000002</v>
      </c>
      <c r="BB464" s="650">
        <f t="shared" si="523"/>
        <v>669.28360000000009</v>
      </c>
    </row>
    <row r="465" spans="4:54" ht="14.1" customHeight="1" x14ac:dyDescent="0.2">
      <c r="I465" s="475">
        <f>SUM(J464:N464)</f>
        <v>1858426605</v>
      </c>
      <c r="J465" s="475"/>
      <c r="K465" s="475"/>
      <c r="L465" s="475"/>
      <c r="M465" s="475"/>
      <c r="N465" s="475"/>
      <c r="O465" s="476">
        <f>SUM(P464:Q464)</f>
        <v>2685.0545000000002</v>
      </c>
      <c r="P465" s="476"/>
      <c r="Q465" s="476"/>
      <c r="R465" s="475">
        <f>X464</f>
        <v>-244163</v>
      </c>
      <c r="S465" s="476"/>
      <c r="T465" s="475">
        <v>1931452</v>
      </c>
      <c r="U465" s="476"/>
      <c r="V465" s="476"/>
      <c r="W465" s="482">
        <f>SUM(R464:V464)</f>
        <v>3438371</v>
      </c>
      <c r="X465" s="482">
        <f>R464</f>
        <v>244163</v>
      </c>
      <c r="Y465" s="483"/>
      <c r="Z465" s="483"/>
      <c r="AA465" s="482">
        <f>SUM(X464:Z464)</f>
        <v>66072</v>
      </c>
      <c r="AB465" s="482">
        <f>W464+AA464</f>
        <v>3504443</v>
      </c>
      <c r="AC465" s="484"/>
      <c r="AD465" s="484"/>
      <c r="AE465" s="483"/>
      <c r="AF465" s="483"/>
      <c r="AG465" s="482">
        <f>SUM(AE464:AF464)</f>
        <v>117250</v>
      </c>
      <c r="AH465" s="482">
        <f>AB464+AC464+AD464+AG464</f>
        <v>4735718</v>
      </c>
      <c r="AI465" s="485"/>
      <c r="AJ465" s="485"/>
      <c r="AK465" s="485"/>
      <c r="AL465" s="485"/>
      <c r="AM465" s="485"/>
      <c r="AN465" s="485"/>
      <c r="AO465" s="485"/>
      <c r="AP465" s="485"/>
      <c r="AQ465" s="618">
        <f>AI464+AK464+AL464+AN464+AO464</f>
        <v>6.9900000000000011</v>
      </c>
      <c r="AR465" s="618">
        <f>AJ464+AM464+AP464</f>
        <v>-0.23999999999999988</v>
      </c>
      <c r="AS465" s="618">
        <f>SUM(AQ464:AR464)</f>
        <v>6.7500000000000018</v>
      </c>
      <c r="AT465" s="475">
        <f>SUM(AU464:AY464)</f>
        <v>1863162323</v>
      </c>
      <c r="AZ465" s="476">
        <f>SUM(BA464:BB464)</f>
        <v>2691.8045000000002</v>
      </c>
    </row>
    <row r="466" spans="4:54" ht="14.1" customHeight="1" thickBot="1" x14ac:dyDescent="0.25">
      <c r="H466" s="52"/>
      <c r="I466" s="87">
        <f>SUM(J467:N467)</f>
        <v>1858426605</v>
      </c>
      <c r="J466" s="52"/>
      <c r="K466" s="52"/>
      <c r="L466" s="481"/>
      <c r="M466" s="481"/>
      <c r="N466" s="52"/>
      <c r="O466" s="88">
        <f>SUM(P467:Q467)</f>
        <v>2685.0545000000002</v>
      </c>
      <c r="P466" s="179"/>
      <c r="Q466" s="179"/>
      <c r="R466" s="476"/>
      <c r="S466" s="476"/>
      <c r="T466" s="476"/>
      <c r="U466" s="476"/>
      <c r="V466" s="476"/>
      <c r="W466" s="482">
        <f>SUM(R467:V467)</f>
        <v>3438371</v>
      </c>
      <c r="X466" s="483"/>
      <c r="Y466" s="483"/>
      <c r="Z466" s="483"/>
      <c r="AA466" s="482">
        <f>SUM(X467:Z467)</f>
        <v>66072</v>
      </c>
      <c r="AB466" s="482">
        <f>W467+AA467</f>
        <v>3504443</v>
      </c>
      <c r="AC466" s="484"/>
      <c r="AD466" s="484"/>
      <c r="AE466" s="483"/>
      <c r="AF466" s="483"/>
      <c r="AG466" s="482">
        <f>SUM(AE467:AF467)</f>
        <v>117250</v>
      </c>
      <c r="AH466" s="482">
        <f>AB467+AC467+AD467+AG467</f>
        <v>4735718</v>
      </c>
      <c r="AI466" s="485"/>
      <c r="AJ466" s="485"/>
      <c r="AK466" s="485"/>
      <c r="AL466" s="485"/>
      <c r="AM466" s="485"/>
      <c r="AN466" s="485"/>
      <c r="AO466" s="485"/>
      <c r="AP466" s="485"/>
      <c r="AQ466" s="605">
        <f>AI467+AK467+AL467+AN467+AO467</f>
        <v>6.9899999999999984</v>
      </c>
      <c r="AR466" s="605">
        <f>AJ467+AM467+AP467</f>
        <v>-0.2400000000000001</v>
      </c>
      <c r="AS466" s="605">
        <f>SUM(AQ467:AR467)</f>
        <v>6.75</v>
      </c>
      <c r="AT466" s="475">
        <f>SUM(AU467:AY467)</f>
        <v>1863162323</v>
      </c>
      <c r="AZ466" s="476">
        <f>SUM(BA467:BB467)</f>
        <v>2691.8045000000002</v>
      </c>
    </row>
    <row r="467" spans="4:54" customFormat="1" ht="13.5" thickBot="1" x14ac:dyDescent="0.25">
      <c r="D467" s="23"/>
      <c r="E467" s="24"/>
      <c r="F467" s="23"/>
      <c r="G467" s="42"/>
      <c r="H467" s="22" t="s">
        <v>0</v>
      </c>
      <c r="I467" s="142">
        <f t="shared" ref="I467:BB467" si="524">SUM(I468:I477)</f>
        <v>1858426605</v>
      </c>
      <c r="J467" s="34">
        <f t="shared" si="524"/>
        <v>1355608846</v>
      </c>
      <c r="K467" s="34">
        <f t="shared" ref="K467" si="525">SUM(K468:K477)</f>
        <v>7012290</v>
      </c>
      <c r="L467" s="34">
        <f t="shared" si="524"/>
        <v>460500705</v>
      </c>
      <c r="M467" s="34">
        <f t="shared" si="524"/>
        <v>13556070</v>
      </c>
      <c r="N467" s="34">
        <f t="shared" si="524"/>
        <v>21748694</v>
      </c>
      <c r="O467" s="35">
        <f t="shared" si="524"/>
        <v>2685.0545000000002</v>
      </c>
      <c r="P467" s="35">
        <f t="shared" si="524"/>
        <v>2015.5309</v>
      </c>
      <c r="Q467" s="151">
        <f t="shared" si="524"/>
        <v>669.52359999999999</v>
      </c>
      <c r="R467" s="142">
        <f t="shared" si="524"/>
        <v>244163</v>
      </c>
      <c r="S467" s="34">
        <f t="shared" ref="S467:U467" si="526">SUM(S468:S477)</f>
        <v>232121</v>
      </c>
      <c r="T467" s="34">
        <f t="shared" si="526"/>
        <v>1931452</v>
      </c>
      <c r="U467" s="34">
        <f t="shared" si="526"/>
        <v>1030635</v>
      </c>
      <c r="V467" s="34">
        <f t="shared" si="524"/>
        <v>0</v>
      </c>
      <c r="W467" s="34">
        <f t="shared" si="524"/>
        <v>3438371</v>
      </c>
      <c r="X467" s="34">
        <f t="shared" si="524"/>
        <v>-244163</v>
      </c>
      <c r="Y467" s="34">
        <f t="shared" si="524"/>
        <v>0</v>
      </c>
      <c r="Z467" s="34">
        <f t="shared" si="524"/>
        <v>310235</v>
      </c>
      <c r="AA467" s="34">
        <f t="shared" si="524"/>
        <v>66072</v>
      </c>
      <c r="AB467" s="34">
        <f t="shared" si="524"/>
        <v>3504443</v>
      </c>
      <c r="AC467" s="34">
        <f t="shared" si="524"/>
        <v>1079643</v>
      </c>
      <c r="AD467" s="34">
        <f t="shared" si="524"/>
        <v>34382</v>
      </c>
      <c r="AE467" s="34">
        <f t="shared" ref="AE467" si="527">SUM(AE468:AE477)</f>
        <v>117250</v>
      </c>
      <c r="AF467" s="34">
        <f t="shared" si="524"/>
        <v>0</v>
      </c>
      <c r="AG467" s="34">
        <f t="shared" si="524"/>
        <v>117250</v>
      </c>
      <c r="AH467" s="34">
        <f t="shared" si="524"/>
        <v>4735718</v>
      </c>
      <c r="AI467" s="35">
        <f t="shared" si="524"/>
        <v>-0.15999999999999992</v>
      </c>
      <c r="AJ467" s="35">
        <f t="shared" si="524"/>
        <v>-0.2400000000000001</v>
      </c>
      <c r="AK467" s="35">
        <f t="shared" ref="AK467" si="528">SUM(AK468:AK477)</f>
        <v>0.36999999999999988</v>
      </c>
      <c r="AL467" s="35">
        <f t="shared" ref="AL467:AM467" si="529">SUM(AL468:AL477)</f>
        <v>5.2099999999999991</v>
      </c>
      <c r="AM467" s="35">
        <f t="shared" si="529"/>
        <v>0</v>
      </c>
      <c r="AN467" s="35">
        <f t="shared" ref="AN467" si="530">SUM(AN468:AN477)</f>
        <v>1.5699999999999998</v>
      </c>
      <c r="AO467" s="35">
        <f t="shared" si="524"/>
        <v>0</v>
      </c>
      <c r="AP467" s="35">
        <f t="shared" si="524"/>
        <v>0</v>
      </c>
      <c r="AQ467" s="604">
        <f t="shared" ref="AQ467:AR467" si="531">SUM(AQ468:AQ477)</f>
        <v>6.99</v>
      </c>
      <c r="AR467" s="604">
        <f t="shared" si="531"/>
        <v>-0.2400000000000001</v>
      </c>
      <c r="AS467" s="617">
        <f t="shared" si="524"/>
        <v>6.75</v>
      </c>
      <c r="AT467" s="152">
        <f t="shared" si="524"/>
        <v>1863162323</v>
      </c>
      <c r="AU467" s="34">
        <f t="shared" si="524"/>
        <v>1359047217</v>
      </c>
      <c r="AV467" s="34">
        <f t="shared" si="524"/>
        <v>7078362</v>
      </c>
      <c r="AW467" s="34">
        <f t="shared" si="524"/>
        <v>461580348</v>
      </c>
      <c r="AX467" s="34">
        <f t="shared" si="524"/>
        <v>13590452</v>
      </c>
      <c r="AY467" s="34">
        <f t="shared" si="524"/>
        <v>21865944</v>
      </c>
      <c r="AZ467" s="35">
        <f t="shared" si="524"/>
        <v>2691.8045000000002</v>
      </c>
      <c r="BA467" s="35">
        <f t="shared" si="524"/>
        <v>2022.5209000000002</v>
      </c>
      <c r="BB467" s="36">
        <f t="shared" si="524"/>
        <v>669.28359999999998</v>
      </c>
    </row>
    <row r="468" spans="4:54" customFormat="1" ht="12.75" x14ac:dyDescent="0.2">
      <c r="D468" s="23"/>
      <c r="E468" s="24"/>
      <c r="F468" s="23"/>
      <c r="G468" s="42"/>
      <c r="H468" s="1">
        <v>3111</v>
      </c>
      <c r="I468" s="31">
        <f t="shared" ref="I468:R468" si="532">SUMIF($F$12:$F$464,"=3111",I$12:I$464)</f>
        <v>396301178</v>
      </c>
      <c r="J468" s="149">
        <f t="shared" si="532"/>
        <v>291801363</v>
      </c>
      <c r="K468" s="149">
        <f t="shared" si="532"/>
        <v>699616</v>
      </c>
      <c r="L468" s="149">
        <f t="shared" si="532"/>
        <v>98865331</v>
      </c>
      <c r="M468" s="149">
        <f t="shared" si="532"/>
        <v>2918008</v>
      </c>
      <c r="N468" s="149">
        <f t="shared" si="532"/>
        <v>2016860</v>
      </c>
      <c r="O468" s="150">
        <f t="shared" si="532"/>
        <v>616.88840000000005</v>
      </c>
      <c r="P468" s="150">
        <f t="shared" si="532"/>
        <v>494.2383999999999</v>
      </c>
      <c r="Q468" s="472">
        <f t="shared" si="532"/>
        <v>122.65000000000002</v>
      </c>
      <c r="R468" s="31">
        <f t="shared" si="532"/>
        <v>-113826</v>
      </c>
      <c r="S468" s="149">
        <f t="shared" ref="S468:BB468" si="533">SUMIF($F$12:$F$464,"=3111",S$12:S$464)</f>
        <v>-1539</v>
      </c>
      <c r="T468" s="149">
        <f t="shared" si="533"/>
        <v>450811</v>
      </c>
      <c r="U468" s="149">
        <f t="shared" si="533"/>
        <v>0</v>
      </c>
      <c r="V468" s="149">
        <f t="shared" si="533"/>
        <v>0</v>
      </c>
      <c r="W468" s="149">
        <f t="shared" si="533"/>
        <v>335446</v>
      </c>
      <c r="X468" s="149">
        <f t="shared" si="533"/>
        <v>113826</v>
      </c>
      <c r="Y468" s="149">
        <f t="shared" si="533"/>
        <v>0</v>
      </c>
      <c r="Z468" s="149">
        <f t="shared" si="533"/>
        <v>0</v>
      </c>
      <c r="AA468" s="149">
        <f t="shared" si="533"/>
        <v>113826</v>
      </c>
      <c r="AB468" s="149">
        <f t="shared" si="533"/>
        <v>449272</v>
      </c>
      <c r="AC468" s="149">
        <f t="shared" si="533"/>
        <v>151853</v>
      </c>
      <c r="AD468" s="149">
        <f t="shared" si="533"/>
        <v>3354</v>
      </c>
      <c r="AE468" s="149">
        <f t="shared" si="533"/>
        <v>36250</v>
      </c>
      <c r="AF468" s="149">
        <f t="shared" si="533"/>
        <v>0</v>
      </c>
      <c r="AG468" s="149">
        <f t="shared" si="533"/>
        <v>36250</v>
      </c>
      <c r="AH468" s="149">
        <f t="shared" si="533"/>
        <v>640729</v>
      </c>
      <c r="AI468" s="150">
        <f t="shared" si="533"/>
        <v>-5.9999999999999984E-2</v>
      </c>
      <c r="AJ468" s="150">
        <f t="shared" si="533"/>
        <v>-0.23</v>
      </c>
      <c r="AK468" s="150">
        <f t="shared" si="533"/>
        <v>0.19</v>
      </c>
      <c r="AL468" s="150">
        <f t="shared" si="533"/>
        <v>1.24</v>
      </c>
      <c r="AM468" s="150">
        <f t="shared" si="533"/>
        <v>0</v>
      </c>
      <c r="AN468" s="150">
        <f t="shared" si="533"/>
        <v>0</v>
      </c>
      <c r="AO468" s="150">
        <f t="shared" si="533"/>
        <v>0</v>
      </c>
      <c r="AP468" s="150">
        <f t="shared" si="533"/>
        <v>0</v>
      </c>
      <c r="AQ468" s="150">
        <f t="shared" si="533"/>
        <v>1.37</v>
      </c>
      <c r="AR468" s="150">
        <f t="shared" si="533"/>
        <v>-0.23</v>
      </c>
      <c r="AS468" s="253">
        <f t="shared" si="533"/>
        <v>1.1400000000000001</v>
      </c>
      <c r="AT468" s="32">
        <f t="shared" si="533"/>
        <v>396941907</v>
      </c>
      <c r="AU468" s="149">
        <f t="shared" si="533"/>
        <v>292136809</v>
      </c>
      <c r="AV468" s="149">
        <f t="shared" si="533"/>
        <v>813442</v>
      </c>
      <c r="AW468" s="149">
        <f t="shared" si="533"/>
        <v>99017184</v>
      </c>
      <c r="AX468" s="149">
        <f t="shared" si="533"/>
        <v>2921362</v>
      </c>
      <c r="AY468" s="149">
        <f t="shared" si="533"/>
        <v>2053110</v>
      </c>
      <c r="AZ468" s="150">
        <f t="shared" si="533"/>
        <v>618.02840000000015</v>
      </c>
      <c r="BA468" s="150">
        <f t="shared" si="533"/>
        <v>495.6083999999999</v>
      </c>
      <c r="BB468" s="253">
        <f t="shared" si="533"/>
        <v>122.42</v>
      </c>
    </row>
    <row r="469" spans="4:54" customFormat="1" ht="12.75" x14ac:dyDescent="0.2">
      <c r="D469" s="23"/>
      <c r="E469" s="24"/>
      <c r="F469" s="23"/>
      <c r="G469" s="42"/>
      <c r="H469" s="2">
        <v>3113</v>
      </c>
      <c r="I469" s="25">
        <f t="shared" ref="I469:R469" si="534">SUMIF($F$12:$F$464,"=3113",I$12:I$464)</f>
        <v>1039498210</v>
      </c>
      <c r="J469" s="26">
        <f t="shared" si="534"/>
        <v>755101352</v>
      </c>
      <c r="K469" s="26">
        <f t="shared" si="534"/>
        <v>3083672</v>
      </c>
      <c r="L469" s="26">
        <f t="shared" si="534"/>
        <v>256266542</v>
      </c>
      <c r="M469" s="26">
        <f t="shared" si="534"/>
        <v>7551009</v>
      </c>
      <c r="N469" s="26">
        <f t="shared" si="534"/>
        <v>17495635</v>
      </c>
      <c r="O469" s="27">
        <f t="shared" si="534"/>
        <v>1349.8651000000002</v>
      </c>
      <c r="P469" s="27">
        <f t="shared" si="534"/>
        <v>1131.7418</v>
      </c>
      <c r="Q469" s="473">
        <f t="shared" si="534"/>
        <v>218.1233</v>
      </c>
      <c r="R469" s="25">
        <f t="shared" si="534"/>
        <v>-150645</v>
      </c>
      <c r="S469" s="26">
        <f t="shared" ref="S469:BB469" si="535">SUMIF($F$12:$F$464,"=3113",S$12:S$464)</f>
        <v>-37714</v>
      </c>
      <c r="T469" s="26">
        <f t="shared" si="535"/>
        <v>-91365</v>
      </c>
      <c r="U469" s="26">
        <f t="shared" si="535"/>
        <v>1030635</v>
      </c>
      <c r="V469" s="26">
        <f t="shared" si="535"/>
        <v>0</v>
      </c>
      <c r="W469" s="26">
        <f t="shared" si="535"/>
        <v>750911</v>
      </c>
      <c r="X469" s="26">
        <f t="shared" si="535"/>
        <v>150645</v>
      </c>
      <c r="Y469" s="26">
        <f t="shared" si="535"/>
        <v>0</v>
      </c>
      <c r="Z469" s="26">
        <f t="shared" si="535"/>
        <v>201293</v>
      </c>
      <c r="AA469" s="26">
        <f t="shared" si="535"/>
        <v>351938</v>
      </c>
      <c r="AB469" s="26">
        <f t="shared" si="535"/>
        <v>1102849</v>
      </c>
      <c r="AC469" s="26">
        <f t="shared" si="535"/>
        <v>304727</v>
      </c>
      <c r="AD469" s="26">
        <f t="shared" si="535"/>
        <v>7509</v>
      </c>
      <c r="AE469" s="26">
        <f t="shared" si="535"/>
        <v>67500</v>
      </c>
      <c r="AF469" s="26">
        <f t="shared" si="535"/>
        <v>0</v>
      </c>
      <c r="AG469" s="26">
        <f t="shared" si="535"/>
        <v>67500</v>
      </c>
      <c r="AH469" s="26">
        <f t="shared" si="535"/>
        <v>1482585</v>
      </c>
      <c r="AI469" s="27">
        <f t="shared" si="535"/>
        <v>-0.49</v>
      </c>
      <c r="AJ469" s="27">
        <f t="shared" si="535"/>
        <v>-0.32</v>
      </c>
      <c r="AK469" s="27">
        <f t="shared" si="535"/>
        <v>-0.60000000000000009</v>
      </c>
      <c r="AL469" s="27">
        <f t="shared" si="535"/>
        <v>-0.12000000000000005</v>
      </c>
      <c r="AM469" s="27">
        <f t="shared" si="535"/>
        <v>0</v>
      </c>
      <c r="AN469" s="27">
        <f t="shared" si="535"/>
        <v>1.5699999999999998</v>
      </c>
      <c r="AO469" s="27">
        <f t="shared" si="535"/>
        <v>0</v>
      </c>
      <c r="AP469" s="27">
        <f t="shared" si="535"/>
        <v>0</v>
      </c>
      <c r="AQ469" s="27">
        <f t="shared" si="535"/>
        <v>0.35999999999999965</v>
      </c>
      <c r="AR469" s="27">
        <f t="shared" si="535"/>
        <v>-0.32</v>
      </c>
      <c r="AS469" s="254">
        <f t="shared" si="535"/>
        <v>3.9999999999999702E-2</v>
      </c>
      <c r="AT469" s="39">
        <f t="shared" si="535"/>
        <v>1040980795</v>
      </c>
      <c r="AU469" s="26">
        <f t="shared" si="535"/>
        <v>755852263</v>
      </c>
      <c r="AV469" s="26">
        <f t="shared" si="535"/>
        <v>3435610</v>
      </c>
      <c r="AW469" s="26">
        <f t="shared" si="535"/>
        <v>256571269</v>
      </c>
      <c r="AX469" s="26">
        <f t="shared" si="535"/>
        <v>7558518</v>
      </c>
      <c r="AY469" s="26">
        <f t="shared" si="535"/>
        <v>17563135</v>
      </c>
      <c r="AZ469" s="27">
        <f t="shared" si="535"/>
        <v>1349.9050999999999</v>
      </c>
      <c r="BA469" s="27">
        <f t="shared" si="535"/>
        <v>1132.1018000000004</v>
      </c>
      <c r="BB469" s="254">
        <f t="shared" si="535"/>
        <v>217.80330000000004</v>
      </c>
    </row>
    <row r="470" spans="4:54" customFormat="1" ht="12.75" x14ac:dyDescent="0.2">
      <c r="D470" s="23"/>
      <c r="E470" s="24"/>
      <c r="F470" s="23"/>
      <c r="G470" s="42"/>
      <c r="H470" s="2">
        <v>3114</v>
      </c>
      <c r="I470" s="25">
        <f t="shared" ref="I470:R470" si="536">SUMIF($F$12:$F$464,"=3114",I$12:I$464)</f>
        <v>62311489</v>
      </c>
      <c r="J470" s="26">
        <f t="shared" si="536"/>
        <v>45782804</v>
      </c>
      <c r="K470" s="26">
        <f t="shared" si="536"/>
        <v>100000</v>
      </c>
      <c r="L470" s="26">
        <f t="shared" si="536"/>
        <v>15508386</v>
      </c>
      <c r="M470" s="26">
        <f t="shared" si="536"/>
        <v>457829</v>
      </c>
      <c r="N470" s="26">
        <f t="shared" si="536"/>
        <v>462470</v>
      </c>
      <c r="O470" s="27">
        <f t="shared" si="536"/>
        <v>87.039700000000011</v>
      </c>
      <c r="P470" s="27">
        <f t="shared" si="536"/>
        <v>74.409700000000001</v>
      </c>
      <c r="Q470" s="473">
        <f t="shared" si="536"/>
        <v>12.63</v>
      </c>
      <c r="R470" s="25">
        <f t="shared" si="536"/>
        <v>0</v>
      </c>
      <c r="S470" s="26">
        <f t="shared" ref="S470:BB470" si="537">SUMIF($F$12:$F$464,"=3114",S$12:S$464)</f>
        <v>115482</v>
      </c>
      <c r="T470" s="26">
        <f t="shared" si="537"/>
        <v>290001</v>
      </c>
      <c r="U470" s="26">
        <f t="shared" si="537"/>
        <v>0</v>
      </c>
      <c r="V470" s="26">
        <f t="shared" si="537"/>
        <v>0</v>
      </c>
      <c r="W470" s="26">
        <f t="shared" si="537"/>
        <v>405483</v>
      </c>
      <c r="X470" s="26">
        <f t="shared" si="537"/>
        <v>0</v>
      </c>
      <c r="Y470" s="26">
        <f t="shared" si="537"/>
        <v>0</v>
      </c>
      <c r="Z470" s="26">
        <f t="shared" si="537"/>
        <v>0</v>
      </c>
      <c r="AA470" s="26">
        <f t="shared" si="537"/>
        <v>0</v>
      </c>
      <c r="AB470" s="26">
        <f t="shared" si="537"/>
        <v>405483</v>
      </c>
      <c r="AC470" s="26">
        <f t="shared" si="537"/>
        <v>137053</v>
      </c>
      <c r="AD470" s="26">
        <f t="shared" si="537"/>
        <v>4055</v>
      </c>
      <c r="AE470" s="26">
        <f t="shared" si="537"/>
        <v>1250</v>
      </c>
      <c r="AF470" s="26">
        <f t="shared" si="537"/>
        <v>0</v>
      </c>
      <c r="AG470" s="26">
        <f t="shared" si="537"/>
        <v>1250</v>
      </c>
      <c r="AH470" s="26">
        <f t="shared" si="537"/>
        <v>547841</v>
      </c>
      <c r="AI470" s="27">
        <f t="shared" si="537"/>
        <v>0</v>
      </c>
      <c r="AJ470" s="27">
        <f t="shared" si="537"/>
        <v>0</v>
      </c>
      <c r="AK470" s="27">
        <f t="shared" si="537"/>
        <v>0.33</v>
      </c>
      <c r="AL470" s="27">
        <f t="shared" si="537"/>
        <v>0.81</v>
      </c>
      <c r="AM470" s="27">
        <f t="shared" si="537"/>
        <v>0</v>
      </c>
      <c r="AN470" s="27">
        <f t="shared" si="537"/>
        <v>0</v>
      </c>
      <c r="AO470" s="27">
        <f t="shared" si="537"/>
        <v>0</v>
      </c>
      <c r="AP470" s="27">
        <f t="shared" si="537"/>
        <v>0</v>
      </c>
      <c r="AQ470" s="27">
        <f t="shared" si="537"/>
        <v>1.1400000000000001</v>
      </c>
      <c r="AR470" s="27">
        <f t="shared" si="537"/>
        <v>0</v>
      </c>
      <c r="AS470" s="254">
        <f t="shared" si="537"/>
        <v>1.1400000000000001</v>
      </c>
      <c r="AT470" s="39">
        <f t="shared" si="537"/>
        <v>62859330</v>
      </c>
      <c r="AU470" s="26">
        <f t="shared" si="537"/>
        <v>46188287</v>
      </c>
      <c r="AV470" s="26">
        <f t="shared" si="537"/>
        <v>100000</v>
      </c>
      <c r="AW470" s="26">
        <f t="shared" si="537"/>
        <v>15645439</v>
      </c>
      <c r="AX470" s="26">
        <f t="shared" si="537"/>
        <v>461884</v>
      </c>
      <c r="AY470" s="26">
        <f t="shared" si="537"/>
        <v>463720</v>
      </c>
      <c r="AZ470" s="27">
        <f t="shared" si="537"/>
        <v>88.179700000000011</v>
      </c>
      <c r="BA470" s="27">
        <f t="shared" si="537"/>
        <v>75.549700000000001</v>
      </c>
      <c r="BB470" s="254">
        <f t="shared" si="537"/>
        <v>12.63</v>
      </c>
    </row>
    <row r="471" spans="4:54" customFormat="1" ht="12.75" x14ac:dyDescent="0.2">
      <c r="D471" s="23"/>
      <c r="E471" s="24"/>
      <c r="F471" s="23"/>
      <c r="G471" s="42"/>
      <c r="H471" s="2">
        <v>3117</v>
      </c>
      <c r="I471" s="25">
        <f t="shared" ref="I471:R471" si="538">SUMIF($F$12:$F$464,"=3117",I$12:I$464)</f>
        <v>47755334</v>
      </c>
      <c r="J471" s="26">
        <f t="shared" si="538"/>
        <v>34574827</v>
      </c>
      <c r="K471" s="26">
        <f t="shared" si="538"/>
        <v>376000</v>
      </c>
      <c r="L471" s="26">
        <f t="shared" si="538"/>
        <v>11782961</v>
      </c>
      <c r="M471" s="26">
        <f t="shared" si="538"/>
        <v>345746</v>
      </c>
      <c r="N471" s="26">
        <f t="shared" si="538"/>
        <v>675800</v>
      </c>
      <c r="O471" s="27">
        <f t="shared" si="538"/>
        <v>70.516900000000007</v>
      </c>
      <c r="P471" s="27">
        <f t="shared" si="538"/>
        <v>55.917800000000007</v>
      </c>
      <c r="Q471" s="473">
        <f t="shared" si="538"/>
        <v>14.5991</v>
      </c>
      <c r="R471" s="25">
        <f t="shared" si="538"/>
        <v>-46000</v>
      </c>
      <c r="S471" s="26">
        <f t="shared" ref="S471:BB471" si="539">SUMIF($F$12:$F$464,"=3117",S$12:S$464)</f>
        <v>155892</v>
      </c>
      <c r="T471" s="26">
        <f t="shared" si="539"/>
        <v>0</v>
      </c>
      <c r="U471" s="26">
        <f t="shared" si="539"/>
        <v>0</v>
      </c>
      <c r="V471" s="26">
        <f t="shared" si="539"/>
        <v>0</v>
      </c>
      <c r="W471" s="26">
        <f t="shared" si="539"/>
        <v>109892</v>
      </c>
      <c r="X471" s="26">
        <f t="shared" si="539"/>
        <v>46000</v>
      </c>
      <c r="Y471" s="26">
        <f t="shared" si="539"/>
        <v>0</v>
      </c>
      <c r="Z471" s="26">
        <f t="shared" si="539"/>
        <v>30276</v>
      </c>
      <c r="AA471" s="26">
        <f t="shared" si="539"/>
        <v>76276</v>
      </c>
      <c r="AB471" s="26">
        <f t="shared" si="539"/>
        <v>186168</v>
      </c>
      <c r="AC471" s="26">
        <f t="shared" si="539"/>
        <v>52692</v>
      </c>
      <c r="AD471" s="26">
        <f t="shared" si="539"/>
        <v>1099</v>
      </c>
      <c r="AE471" s="26">
        <f t="shared" si="539"/>
        <v>12250</v>
      </c>
      <c r="AF471" s="26">
        <f t="shared" si="539"/>
        <v>0</v>
      </c>
      <c r="AG471" s="26">
        <f t="shared" si="539"/>
        <v>12250</v>
      </c>
      <c r="AH471" s="26">
        <f t="shared" si="539"/>
        <v>252209</v>
      </c>
      <c r="AI471" s="27">
        <f t="shared" si="539"/>
        <v>-0.03</v>
      </c>
      <c r="AJ471" s="27">
        <f t="shared" si="539"/>
        <v>0</v>
      </c>
      <c r="AK471" s="27">
        <f t="shared" si="539"/>
        <v>0.44999999999999996</v>
      </c>
      <c r="AL471" s="27">
        <f t="shared" si="539"/>
        <v>0</v>
      </c>
      <c r="AM471" s="27">
        <f t="shared" si="539"/>
        <v>0</v>
      </c>
      <c r="AN471" s="27">
        <f t="shared" si="539"/>
        <v>0</v>
      </c>
      <c r="AO471" s="27">
        <f t="shared" si="539"/>
        <v>0</v>
      </c>
      <c r="AP471" s="27">
        <f t="shared" si="539"/>
        <v>0</v>
      </c>
      <c r="AQ471" s="27">
        <f t="shared" si="539"/>
        <v>0.41999999999999993</v>
      </c>
      <c r="AR471" s="27">
        <f t="shared" si="539"/>
        <v>0</v>
      </c>
      <c r="AS471" s="254">
        <f t="shared" si="539"/>
        <v>0.41999999999999993</v>
      </c>
      <c r="AT471" s="39">
        <f t="shared" si="539"/>
        <v>48007543</v>
      </c>
      <c r="AU471" s="26">
        <f t="shared" si="539"/>
        <v>34684719</v>
      </c>
      <c r="AV471" s="26">
        <f t="shared" si="539"/>
        <v>452276</v>
      </c>
      <c r="AW471" s="26">
        <f t="shared" si="539"/>
        <v>11835653</v>
      </c>
      <c r="AX471" s="26">
        <f t="shared" si="539"/>
        <v>346845</v>
      </c>
      <c r="AY471" s="26">
        <f t="shared" si="539"/>
        <v>688050</v>
      </c>
      <c r="AZ471" s="27">
        <f t="shared" si="539"/>
        <v>70.936900000000009</v>
      </c>
      <c r="BA471" s="27">
        <f t="shared" si="539"/>
        <v>56.337800000000001</v>
      </c>
      <c r="BB471" s="254">
        <f t="shared" si="539"/>
        <v>14.5991</v>
      </c>
    </row>
    <row r="472" spans="4:54" customFormat="1" ht="12.75" x14ac:dyDescent="0.2">
      <c r="D472" s="23"/>
      <c r="E472" s="24"/>
      <c r="F472" s="23"/>
      <c r="G472" s="42"/>
      <c r="H472" s="2">
        <v>3122</v>
      </c>
      <c r="I472" s="25">
        <f t="shared" ref="I472:R472" si="540">SUMIF($F$12:$F$464,"=3122",I$12:I$464)</f>
        <v>0</v>
      </c>
      <c r="J472" s="26">
        <f t="shared" si="540"/>
        <v>0</v>
      </c>
      <c r="K472" s="26">
        <f t="shared" si="540"/>
        <v>0</v>
      </c>
      <c r="L472" s="26">
        <f t="shared" si="540"/>
        <v>0</v>
      </c>
      <c r="M472" s="26">
        <f t="shared" si="540"/>
        <v>0</v>
      </c>
      <c r="N472" s="26">
        <f t="shared" si="540"/>
        <v>0</v>
      </c>
      <c r="O472" s="27">
        <f t="shared" si="540"/>
        <v>0</v>
      </c>
      <c r="P472" s="27">
        <f t="shared" si="540"/>
        <v>0</v>
      </c>
      <c r="Q472" s="473">
        <f t="shared" si="540"/>
        <v>0</v>
      </c>
      <c r="R472" s="25">
        <f t="shared" si="540"/>
        <v>0</v>
      </c>
      <c r="S472" s="26">
        <f t="shared" ref="S472:BB472" si="541">SUMIF($F$12:$F$464,"=3122",S$12:S$464)</f>
        <v>0</v>
      </c>
      <c r="T472" s="26">
        <f t="shared" si="541"/>
        <v>0</v>
      </c>
      <c r="U472" s="26">
        <f t="shared" si="541"/>
        <v>0</v>
      </c>
      <c r="V472" s="26">
        <f t="shared" si="541"/>
        <v>0</v>
      </c>
      <c r="W472" s="26">
        <f t="shared" si="541"/>
        <v>0</v>
      </c>
      <c r="X472" s="26">
        <f t="shared" si="541"/>
        <v>0</v>
      </c>
      <c r="Y472" s="26">
        <f t="shared" si="541"/>
        <v>0</v>
      </c>
      <c r="Z472" s="26">
        <f t="shared" si="541"/>
        <v>0</v>
      </c>
      <c r="AA472" s="26">
        <f t="shared" si="541"/>
        <v>0</v>
      </c>
      <c r="AB472" s="26">
        <f t="shared" si="541"/>
        <v>0</v>
      </c>
      <c r="AC472" s="26">
        <f t="shared" si="541"/>
        <v>0</v>
      </c>
      <c r="AD472" s="26">
        <f t="shared" si="541"/>
        <v>0</v>
      </c>
      <c r="AE472" s="26">
        <f t="shared" si="541"/>
        <v>0</v>
      </c>
      <c r="AF472" s="26">
        <f t="shared" si="541"/>
        <v>0</v>
      </c>
      <c r="AG472" s="26">
        <f t="shared" si="541"/>
        <v>0</v>
      </c>
      <c r="AH472" s="26">
        <f t="shared" si="541"/>
        <v>0</v>
      </c>
      <c r="AI472" s="27">
        <f t="shared" si="541"/>
        <v>0</v>
      </c>
      <c r="AJ472" s="27">
        <f t="shared" si="541"/>
        <v>0</v>
      </c>
      <c r="AK472" s="27">
        <f t="shared" si="541"/>
        <v>0</v>
      </c>
      <c r="AL472" s="27">
        <f t="shared" si="541"/>
        <v>0</v>
      </c>
      <c r="AM472" s="27">
        <f t="shared" si="541"/>
        <v>0</v>
      </c>
      <c r="AN472" s="27">
        <f t="shared" si="541"/>
        <v>0</v>
      </c>
      <c r="AO472" s="27">
        <f t="shared" si="541"/>
        <v>0</v>
      </c>
      <c r="AP472" s="27">
        <f t="shared" si="541"/>
        <v>0</v>
      </c>
      <c r="AQ472" s="27">
        <f t="shared" si="541"/>
        <v>0</v>
      </c>
      <c r="AR472" s="27">
        <f t="shared" si="541"/>
        <v>0</v>
      </c>
      <c r="AS472" s="254">
        <f t="shared" si="541"/>
        <v>0</v>
      </c>
      <c r="AT472" s="39">
        <f t="shared" si="541"/>
        <v>0</v>
      </c>
      <c r="AU472" s="26">
        <f t="shared" si="541"/>
        <v>0</v>
      </c>
      <c r="AV472" s="26">
        <f t="shared" si="541"/>
        <v>0</v>
      </c>
      <c r="AW472" s="26">
        <f t="shared" si="541"/>
        <v>0</v>
      </c>
      <c r="AX472" s="26">
        <f t="shared" si="541"/>
        <v>0</v>
      </c>
      <c r="AY472" s="26">
        <f t="shared" si="541"/>
        <v>0</v>
      </c>
      <c r="AZ472" s="27">
        <f t="shared" si="541"/>
        <v>0</v>
      </c>
      <c r="BA472" s="27">
        <f t="shared" si="541"/>
        <v>0</v>
      </c>
      <c r="BB472" s="254">
        <f t="shared" si="541"/>
        <v>0</v>
      </c>
    </row>
    <row r="473" spans="4:54" customFormat="1" ht="12.75" x14ac:dyDescent="0.2">
      <c r="D473" s="23"/>
      <c r="E473" s="24"/>
      <c r="F473" s="23"/>
      <c r="G473" s="42"/>
      <c r="H473" s="2">
        <v>3124</v>
      </c>
      <c r="I473" s="25">
        <f t="shared" ref="I473:R473" si="542">SUMIF($F$12:$F$464,"=3124",I$12:I$464)</f>
        <v>0</v>
      </c>
      <c r="J473" s="26">
        <f t="shared" si="542"/>
        <v>0</v>
      </c>
      <c r="K473" s="26">
        <f t="shared" si="542"/>
        <v>0</v>
      </c>
      <c r="L473" s="26">
        <f t="shared" si="542"/>
        <v>0</v>
      </c>
      <c r="M473" s="26">
        <f t="shared" si="542"/>
        <v>0</v>
      </c>
      <c r="N473" s="26">
        <f t="shared" si="542"/>
        <v>0</v>
      </c>
      <c r="O473" s="27">
        <f t="shared" si="542"/>
        <v>0</v>
      </c>
      <c r="P473" s="27">
        <f t="shared" si="542"/>
        <v>0</v>
      </c>
      <c r="Q473" s="473">
        <f t="shared" si="542"/>
        <v>0</v>
      </c>
      <c r="R473" s="25">
        <f t="shared" si="542"/>
        <v>0</v>
      </c>
      <c r="S473" s="26">
        <f t="shared" ref="S473:BB473" si="543">SUMIF($F$12:$F$464,"=3124",S$12:S$464)</f>
        <v>0</v>
      </c>
      <c r="T473" s="26">
        <f t="shared" si="543"/>
        <v>0</v>
      </c>
      <c r="U473" s="26">
        <f t="shared" si="543"/>
        <v>0</v>
      </c>
      <c r="V473" s="26">
        <f t="shared" si="543"/>
        <v>0</v>
      </c>
      <c r="W473" s="26">
        <f t="shared" si="543"/>
        <v>0</v>
      </c>
      <c r="X473" s="26">
        <f t="shared" si="543"/>
        <v>0</v>
      </c>
      <c r="Y473" s="26">
        <f t="shared" si="543"/>
        <v>0</v>
      </c>
      <c r="Z473" s="26">
        <f t="shared" si="543"/>
        <v>0</v>
      </c>
      <c r="AA473" s="26">
        <f t="shared" si="543"/>
        <v>0</v>
      </c>
      <c r="AB473" s="26">
        <f t="shared" si="543"/>
        <v>0</v>
      </c>
      <c r="AC473" s="26">
        <f t="shared" si="543"/>
        <v>0</v>
      </c>
      <c r="AD473" s="26">
        <f t="shared" si="543"/>
        <v>0</v>
      </c>
      <c r="AE473" s="26">
        <f t="shared" si="543"/>
        <v>0</v>
      </c>
      <c r="AF473" s="26">
        <f t="shared" si="543"/>
        <v>0</v>
      </c>
      <c r="AG473" s="26">
        <f t="shared" si="543"/>
        <v>0</v>
      </c>
      <c r="AH473" s="26">
        <f t="shared" si="543"/>
        <v>0</v>
      </c>
      <c r="AI473" s="27">
        <f t="shared" si="543"/>
        <v>0</v>
      </c>
      <c r="AJ473" s="27">
        <f t="shared" si="543"/>
        <v>0</v>
      </c>
      <c r="AK473" s="27">
        <f t="shared" si="543"/>
        <v>0</v>
      </c>
      <c r="AL473" s="27">
        <f t="shared" si="543"/>
        <v>0</v>
      </c>
      <c r="AM473" s="27">
        <f t="shared" si="543"/>
        <v>0</v>
      </c>
      <c r="AN473" s="27">
        <f t="shared" si="543"/>
        <v>0</v>
      </c>
      <c r="AO473" s="27">
        <f t="shared" si="543"/>
        <v>0</v>
      </c>
      <c r="AP473" s="27">
        <f t="shared" si="543"/>
        <v>0</v>
      </c>
      <c r="AQ473" s="27">
        <f t="shared" si="543"/>
        <v>0</v>
      </c>
      <c r="AR473" s="27">
        <f t="shared" si="543"/>
        <v>0</v>
      </c>
      <c r="AS473" s="254">
        <f t="shared" si="543"/>
        <v>0</v>
      </c>
      <c r="AT473" s="39">
        <f t="shared" si="543"/>
        <v>0</v>
      </c>
      <c r="AU473" s="26">
        <f t="shared" si="543"/>
        <v>0</v>
      </c>
      <c r="AV473" s="26">
        <f t="shared" si="543"/>
        <v>0</v>
      </c>
      <c r="AW473" s="26">
        <f t="shared" si="543"/>
        <v>0</v>
      </c>
      <c r="AX473" s="26">
        <f t="shared" si="543"/>
        <v>0</v>
      </c>
      <c r="AY473" s="26">
        <f t="shared" si="543"/>
        <v>0</v>
      </c>
      <c r="AZ473" s="27">
        <f t="shared" si="543"/>
        <v>0</v>
      </c>
      <c r="BA473" s="27">
        <f t="shared" si="543"/>
        <v>0</v>
      </c>
      <c r="BB473" s="254">
        <f t="shared" si="543"/>
        <v>0</v>
      </c>
    </row>
    <row r="474" spans="4:54" customFormat="1" ht="12.75" x14ac:dyDescent="0.2">
      <c r="D474" s="23"/>
      <c r="E474" s="24"/>
      <c r="F474" s="23"/>
      <c r="G474" s="42"/>
      <c r="H474" s="2">
        <v>3141</v>
      </c>
      <c r="I474" s="25">
        <f t="shared" ref="I474:R474" si="544">SUMIF($F$12:$F$464,"=3141",I$12:I$464)</f>
        <v>116343748</v>
      </c>
      <c r="J474" s="26">
        <f t="shared" si="544"/>
        <v>85016622</v>
      </c>
      <c r="K474" s="26">
        <f t="shared" si="544"/>
        <v>711980</v>
      </c>
      <c r="L474" s="26">
        <f t="shared" si="544"/>
        <v>28976270</v>
      </c>
      <c r="M474" s="26">
        <f t="shared" si="544"/>
        <v>850164</v>
      </c>
      <c r="N474" s="26">
        <f t="shared" si="544"/>
        <v>788712</v>
      </c>
      <c r="O474" s="27">
        <f t="shared" si="544"/>
        <v>274.27299999999985</v>
      </c>
      <c r="P474" s="27">
        <f t="shared" si="544"/>
        <v>0</v>
      </c>
      <c r="Q474" s="473">
        <f t="shared" si="544"/>
        <v>274.27299999999985</v>
      </c>
      <c r="R474" s="25">
        <f t="shared" si="544"/>
        <v>-78174</v>
      </c>
      <c r="S474" s="26">
        <f t="shared" ref="S474:BB474" si="545">SUMIF($F$12:$F$464,"=3141",S$12:S$464)</f>
        <v>0</v>
      </c>
      <c r="T474" s="26">
        <f t="shared" si="545"/>
        <v>0</v>
      </c>
      <c r="U474" s="26">
        <f t="shared" si="545"/>
        <v>0</v>
      </c>
      <c r="V474" s="26">
        <f t="shared" si="545"/>
        <v>0</v>
      </c>
      <c r="W474" s="26">
        <f t="shared" si="545"/>
        <v>-78174</v>
      </c>
      <c r="X474" s="26">
        <f t="shared" si="545"/>
        <v>78174</v>
      </c>
      <c r="Y474" s="26">
        <f t="shared" si="545"/>
        <v>0</v>
      </c>
      <c r="Z474" s="26">
        <f t="shared" si="545"/>
        <v>68858</v>
      </c>
      <c r="AA474" s="26">
        <f t="shared" si="545"/>
        <v>147032</v>
      </c>
      <c r="AB474" s="26">
        <f t="shared" si="545"/>
        <v>68858</v>
      </c>
      <c r="AC474" s="26">
        <f t="shared" si="545"/>
        <v>0</v>
      </c>
      <c r="AD474" s="26">
        <f t="shared" si="545"/>
        <v>-782</v>
      </c>
      <c r="AE474" s="26">
        <f t="shared" si="545"/>
        <v>0</v>
      </c>
      <c r="AF474" s="26">
        <f t="shared" si="545"/>
        <v>0</v>
      </c>
      <c r="AG474" s="26">
        <f t="shared" si="545"/>
        <v>0</v>
      </c>
      <c r="AH474" s="26">
        <f t="shared" si="545"/>
        <v>68076</v>
      </c>
      <c r="AI474" s="27">
        <f t="shared" si="545"/>
        <v>0</v>
      </c>
      <c r="AJ474" s="27">
        <f t="shared" si="545"/>
        <v>-0.53</v>
      </c>
      <c r="AK474" s="27">
        <f t="shared" si="545"/>
        <v>0</v>
      </c>
      <c r="AL474" s="27">
        <f t="shared" si="545"/>
        <v>0</v>
      </c>
      <c r="AM474" s="27">
        <f t="shared" si="545"/>
        <v>0</v>
      </c>
      <c r="AN474" s="27">
        <f t="shared" si="545"/>
        <v>0</v>
      </c>
      <c r="AO474" s="27">
        <f t="shared" si="545"/>
        <v>0</v>
      </c>
      <c r="AP474" s="27">
        <f t="shared" si="545"/>
        <v>0</v>
      </c>
      <c r="AQ474" s="27">
        <f t="shared" si="545"/>
        <v>0</v>
      </c>
      <c r="AR474" s="27">
        <f t="shared" si="545"/>
        <v>-0.53</v>
      </c>
      <c r="AS474" s="254">
        <f t="shared" si="545"/>
        <v>-0.53</v>
      </c>
      <c r="AT474" s="39">
        <f t="shared" si="545"/>
        <v>116411824</v>
      </c>
      <c r="AU474" s="26">
        <f t="shared" si="545"/>
        <v>84938448</v>
      </c>
      <c r="AV474" s="26">
        <f t="shared" si="545"/>
        <v>859012</v>
      </c>
      <c r="AW474" s="26">
        <f t="shared" si="545"/>
        <v>28976270</v>
      </c>
      <c r="AX474" s="26">
        <f t="shared" si="545"/>
        <v>849382</v>
      </c>
      <c r="AY474" s="26">
        <f t="shared" si="545"/>
        <v>788712</v>
      </c>
      <c r="AZ474" s="27">
        <f t="shared" si="545"/>
        <v>273.74299999999988</v>
      </c>
      <c r="BA474" s="27">
        <f t="shared" si="545"/>
        <v>0</v>
      </c>
      <c r="BB474" s="254">
        <f t="shared" si="545"/>
        <v>273.74299999999988</v>
      </c>
    </row>
    <row r="475" spans="4:54" customFormat="1" ht="12.75" x14ac:dyDescent="0.2">
      <c r="D475" s="23"/>
      <c r="E475" s="24"/>
      <c r="F475" s="23"/>
      <c r="G475" s="42"/>
      <c r="H475" s="2">
        <v>3143</v>
      </c>
      <c r="I475" s="25">
        <f t="shared" ref="I475:R475" si="546">SUMIF($F$12:$F$464,"=3143",I$12:I$464)</f>
        <v>99261061</v>
      </c>
      <c r="J475" s="26">
        <f t="shared" si="546"/>
        <v>73258269</v>
      </c>
      <c r="K475" s="26">
        <f t="shared" si="546"/>
        <v>288000</v>
      </c>
      <c r="L475" s="26">
        <f t="shared" si="546"/>
        <v>24858635</v>
      </c>
      <c r="M475" s="26">
        <f t="shared" si="546"/>
        <v>732578</v>
      </c>
      <c r="N475" s="26">
        <f t="shared" si="546"/>
        <v>123579</v>
      </c>
      <c r="O475" s="27">
        <f t="shared" si="546"/>
        <v>158.68380000000005</v>
      </c>
      <c r="P475" s="27">
        <f t="shared" si="546"/>
        <v>148.84379999999999</v>
      </c>
      <c r="Q475" s="473">
        <f t="shared" si="546"/>
        <v>9.8400000000000034</v>
      </c>
      <c r="R475" s="25">
        <f t="shared" si="546"/>
        <v>-2000</v>
      </c>
      <c r="S475" s="26">
        <f t="shared" ref="S475:BB475" si="547">SUMIF($F$12:$F$464,"=3143",S$12:S$464)</f>
        <v>0</v>
      </c>
      <c r="T475" s="26">
        <f t="shared" si="547"/>
        <v>1282005</v>
      </c>
      <c r="U475" s="26">
        <f t="shared" si="547"/>
        <v>0</v>
      </c>
      <c r="V475" s="26">
        <f t="shared" si="547"/>
        <v>0</v>
      </c>
      <c r="W475" s="26">
        <f t="shared" si="547"/>
        <v>1280005</v>
      </c>
      <c r="X475" s="26">
        <f t="shared" si="547"/>
        <v>2000</v>
      </c>
      <c r="Y475" s="26">
        <f t="shared" si="547"/>
        <v>0</v>
      </c>
      <c r="Z475" s="26">
        <f t="shared" si="547"/>
        <v>0</v>
      </c>
      <c r="AA475" s="26">
        <f t="shared" si="547"/>
        <v>2000</v>
      </c>
      <c r="AB475" s="26">
        <f t="shared" si="547"/>
        <v>1282005</v>
      </c>
      <c r="AC475" s="26">
        <f t="shared" si="547"/>
        <v>433318</v>
      </c>
      <c r="AD475" s="26">
        <f t="shared" si="547"/>
        <v>12799</v>
      </c>
      <c r="AE475" s="26">
        <f t="shared" si="547"/>
        <v>0</v>
      </c>
      <c r="AF475" s="26">
        <f t="shared" si="547"/>
        <v>0</v>
      </c>
      <c r="AG475" s="26">
        <f t="shared" si="547"/>
        <v>0</v>
      </c>
      <c r="AH475" s="26">
        <f t="shared" si="547"/>
        <v>1728122</v>
      </c>
      <c r="AI475" s="27">
        <f t="shared" si="547"/>
        <v>-0.21</v>
      </c>
      <c r="AJ475" s="27">
        <f t="shared" si="547"/>
        <v>0</v>
      </c>
      <c r="AK475" s="27">
        <f t="shared" si="547"/>
        <v>0</v>
      </c>
      <c r="AL475" s="27">
        <f t="shared" si="547"/>
        <v>3.2799999999999994</v>
      </c>
      <c r="AM475" s="27">
        <f t="shared" si="547"/>
        <v>0</v>
      </c>
      <c r="AN475" s="27">
        <f t="shared" si="547"/>
        <v>0</v>
      </c>
      <c r="AO475" s="27">
        <f t="shared" si="547"/>
        <v>0</v>
      </c>
      <c r="AP475" s="27">
        <f t="shared" si="547"/>
        <v>0</v>
      </c>
      <c r="AQ475" s="27">
        <f t="shared" si="547"/>
        <v>3.0699999999999994</v>
      </c>
      <c r="AR475" s="27">
        <f t="shared" si="547"/>
        <v>0</v>
      </c>
      <c r="AS475" s="254">
        <f t="shared" si="547"/>
        <v>3.0699999999999994</v>
      </c>
      <c r="AT475" s="39">
        <f t="shared" si="547"/>
        <v>100989183</v>
      </c>
      <c r="AU475" s="26">
        <f t="shared" si="547"/>
        <v>74538274</v>
      </c>
      <c r="AV475" s="26">
        <f t="shared" si="547"/>
        <v>290000</v>
      </c>
      <c r="AW475" s="26">
        <f t="shared" si="547"/>
        <v>25291953</v>
      </c>
      <c r="AX475" s="26">
        <f t="shared" si="547"/>
        <v>745377</v>
      </c>
      <c r="AY475" s="26">
        <f t="shared" si="547"/>
        <v>123579</v>
      </c>
      <c r="AZ475" s="27">
        <f t="shared" si="547"/>
        <v>161.75380000000007</v>
      </c>
      <c r="BA475" s="27">
        <f t="shared" si="547"/>
        <v>151.91380000000004</v>
      </c>
      <c r="BB475" s="254">
        <f t="shared" si="547"/>
        <v>9.8400000000000034</v>
      </c>
    </row>
    <row r="476" spans="4:54" customFormat="1" ht="12.75" x14ac:dyDescent="0.2">
      <c r="D476" s="23"/>
      <c r="E476" s="24"/>
      <c r="F476" s="23"/>
      <c r="G476" s="42"/>
      <c r="H476" s="2">
        <v>3231</v>
      </c>
      <c r="I476" s="25">
        <f t="shared" ref="I476:R476" si="548">SUMIF($F$12:$F$464,"=3231",I$12:I$464)</f>
        <v>84163125</v>
      </c>
      <c r="J476" s="26">
        <f t="shared" si="548"/>
        <v>62243740</v>
      </c>
      <c r="K476" s="26">
        <f t="shared" si="548"/>
        <v>70000</v>
      </c>
      <c r="L476" s="26">
        <f t="shared" si="548"/>
        <v>21062044</v>
      </c>
      <c r="M476" s="26">
        <f t="shared" si="548"/>
        <v>622437</v>
      </c>
      <c r="N476" s="26">
        <f t="shared" si="548"/>
        <v>164904</v>
      </c>
      <c r="O476" s="27">
        <f t="shared" si="548"/>
        <v>109.66760000000001</v>
      </c>
      <c r="P476" s="27">
        <f t="shared" si="548"/>
        <v>99.579399999999993</v>
      </c>
      <c r="Q476" s="473">
        <f t="shared" si="548"/>
        <v>10.088199999999999</v>
      </c>
      <c r="R476" s="25">
        <f t="shared" si="548"/>
        <v>-15000</v>
      </c>
      <c r="S476" s="26">
        <f t="shared" ref="S476:BB476" si="549">SUMIF($F$12:$F$464,"=3231",S$12:S$464)</f>
        <v>0</v>
      </c>
      <c r="T476" s="26">
        <f t="shared" si="549"/>
        <v>0</v>
      </c>
      <c r="U476" s="26">
        <f t="shared" si="549"/>
        <v>0</v>
      </c>
      <c r="V476" s="26">
        <f t="shared" si="549"/>
        <v>0</v>
      </c>
      <c r="W476" s="26">
        <f t="shared" si="549"/>
        <v>-15000</v>
      </c>
      <c r="X476" s="26">
        <f t="shared" si="549"/>
        <v>15000</v>
      </c>
      <c r="Y476" s="26">
        <f t="shared" si="549"/>
        <v>0</v>
      </c>
      <c r="Z476" s="26">
        <f t="shared" si="549"/>
        <v>0</v>
      </c>
      <c r="AA476" s="26">
        <f t="shared" si="549"/>
        <v>15000</v>
      </c>
      <c r="AB476" s="26">
        <f t="shared" si="549"/>
        <v>0</v>
      </c>
      <c r="AC476" s="26">
        <f t="shared" si="549"/>
        <v>0</v>
      </c>
      <c r="AD476" s="26">
        <f t="shared" si="549"/>
        <v>-150</v>
      </c>
      <c r="AE476" s="26">
        <f t="shared" si="549"/>
        <v>0</v>
      </c>
      <c r="AF476" s="26">
        <f t="shared" si="549"/>
        <v>0</v>
      </c>
      <c r="AG476" s="26">
        <f t="shared" si="549"/>
        <v>0</v>
      </c>
      <c r="AH476" s="26">
        <f t="shared" si="549"/>
        <v>-150</v>
      </c>
      <c r="AI476" s="27">
        <f t="shared" si="549"/>
        <v>-0.1</v>
      </c>
      <c r="AJ476" s="27">
        <f t="shared" si="549"/>
        <v>0</v>
      </c>
      <c r="AK476" s="27">
        <f t="shared" si="549"/>
        <v>0</v>
      </c>
      <c r="AL476" s="27">
        <f t="shared" si="549"/>
        <v>0</v>
      </c>
      <c r="AM476" s="27">
        <f t="shared" si="549"/>
        <v>0</v>
      </c>
      <c r="AN476" s="27">
        <f t="shared" si="549"/>
        <v>0</v>
      </c>
      <c r="AO476" s="27">
        <f t="shared" si="549"/>
        <v>0</v>
      </c>
      <c r="AP476" s="27">
        <f t="shared" si="549"/>
        <v>0</v>
      </c>
      <c r="AQ476" s="27">
        <f t="shared" si="549"/>
        <v>-0.1</v>
      </c>
      <c r="AR476" s="27">
        <f t="shared" si="549"/>
        <v>0</v>
      </c>
      <c r="AS476" s="254">
        <f t="shared" si="549"/>
        <v>-0.1</v>
      </c>
      <c r="AT476" s="39">
        <f t="shared" si="549"/>
        <v>84162975</v>
      </c>
      <c r="AU476" s="26">
        <f t="shared" si="549"/>
        <v>62228740</v>
      </c>
      <c r="AV476" s="26">
        <f t="shared" si="549"/>
        <v>85000</v>
      </c>
      <c r="AW476" s="26">
        <f t="shared" si="549"/>
        <v>21062044</v>
      </c>
      <c r="AX476" s="26">
        <f t="shared" si="549"/>
        <v>622287</v>
      </c>
      <c r="AY476" s="26">
        <f t="shared" si="549"/>
        <v>164904</v>
      </c>
      <c r="AZ476" s="27">
        <f t="shared" si="549"/>
        <v>109.5676</v>
      </c>
      <c r="BA476" s="27">
        <f t="shared" si="549"/>
        <v>99.479399999999984</v>
      </c>
      <c r="BB476" s="254">
        <f t="shared" si="549"/>
        <v>10.088199999999999</v>
      </c>
    </row>
    <row r="477" spans="4:54" customFormat="1" ht="13.5" thickBot="1" x14ac:dyDescent="0.25">
      <c r="D477" s="23"/>
      <c r="E477" s="24"/>
      <c r="F477" s="23"/>
      <c r="G477" s="42"/>
      <c r="H477" s="154">
        <v>3233</v>
      </c>
      <c r="I477" s="28">
        <f t="shared" ref="I477:R477" si="550">SUMIF($F$12:$F$464,"=3233",I$12:I$464)</f>
        <v>12792460</v>
      </c>
      <c r="J477" s="29">
        <f t="shared" si="550"/>
        <v>7829869</v>
      </c>
      <c r="K477" s="29">
        <f t="shared" si="550"/>
        <v>1683022</v>
      </c>
      <c r="L477" s="29">
        <f t="shared" si="550"/>
        <v>3180536</v>
      </c>
      <c r="M477" s="29">
        <f t="shared" si="550"/>
        <v>78299</v>
      </c>
      <c r="N477" s="29">
        <f t="shared" si="550"/>
        <v>20734</v>
      </c>
      <c r="O477" s="148">
        <f t="shared" si="550"/>
        <v>18.119999999999997</v>
      </c>
      <c r="P477" s="148">
        <f t="shared" si="550"/>
        <v>10.799999999999999</v>
      </c>
      <c r="Q477" s="474">
        <f t="shared" si="550"/>
        <v>7.3199999999999994</v>
      </c>
      <c r="R477" s="28">
        <f t="shared" si="550"/>
        <v>649808</v>
      </c>
      <c r="S477" s="29">
        <f t="shared" ref="S477:BB477" si="551">SUMIF($F$12:$F$464,"=3233",S$12:S$464)</f>
        <v>0</v>
      </c>
      <c r="T477" s="29">
        <f t="shared" si="551"/>
        <v>0</v>
      </c>
      <c r="U477" s="29">
        <f t="shared" si="551"/>
        <v>0</v>
      </c>
      <c r="V477" s="29">
        <f t="shared" si="551"/>
        <v>0</v>
      </c>
      <c r="W477" s="29">
        <f t="shared" si="551"/>
        <v>649808</v>
      </c>
      <c r="X477" s="29">
        <f t="shared" si="551"/>
        <v>-649808</v>
      </c>
      <c r="Y477" s="29">
        <f t="shared" si="551"/>
        <v>0</v>
      </c>
      <c r="Z477" s="29">
        <f t="shared" si="551"/>
        <v>9808</v>
      </c>
      <c r="AA477" s="29">
        <f t="shared" si="551"/>
        <v>-640000</v>
      </c>
      <c r="AB477" s="29">
        <f t="shared" si="551"/>
        <v>9808</v>
      </c>
      <c r="AC477" s="29">
        <f t="shared" si="551"/>
        <v>0</v>
      </c>
      <c r="AD477" s="29">
        <f t="shared" si="551"/>
        <v>6498</v>
      </c>
      <c r="AE477" s="29">
        <f t="shared" si="551"/>
        <v>0</v>
      </c>
      <c r="AF477" s="29">
        <f t="shared" si="551"/>
        <v>0</v>
      </c>
      <c r="AG477" s="29">
        <f t="shared" si="551"/>
        <v>0</v>
      </c>
      <c r="AH477" s="29">
        <f t="shared" si="551"/>
        <v>16306</v>
      </c>
      <c r="AI477" s="148">
        <f t="shared" si="551"/>
        <v>0.73</v>
      </c>
      <c r="AJ477" s="148">
        <f t="shared" si="551"/>
        <v>0.84</v>
      </c>
      <c r="AK477" s="148">
        <f t="shared" si="551"/>
        <v>0</v>
      </c>
      <c r="AL477" s="148">
        <f t="shared" si="551"/>
        <v>0</v>
      </c>
      <c r="AM477" s="148">
        <f t="shared" si="551"/>
        <v>0</v>
      </c>
      <c r="AN477" s="148">
        <f t="shared" si="551"/>
        <v>0</v>
      </c>
      <c r="AO477" s="148">
        <f t="shared" si="551"/>
        <v>0</v>
      </c>
      <c r="AP477" s="148">
        <f t="shared" si="551"/>
        <v>0</v>
      </c>
      <c r="AQ477" s="148">
        <f t="shared" si="551"/>
        <v>0.73</v>
      </c>
      <c r="AR477" s="148">
        <f t="shared" si="551"/>
        <v>0.84</v>
      </c>
      <c r="AS477" s="255">
        <f t="shared" si="551"/>
        <v>1.57</v>
      </c>
      <c r="AT477" s="153">
        <f t="shared" si="551"/>
        <v>12808766</v>
      </c>
      <c r="AU477" s="29">
        <f t="shared" si="551"/>
        <v>8479677</v>
      </c>
      <c r="AV477" s="29">
        <f t="shared" si="551"/>
        <v>1043022</v>
      </c>
      <c r="AW477" s="29">
        <f t="shared" si="551"/>
        <v>3180536</v>
      </c>
      <c r="AX477" s="29">
        <f t="shared" si="551"/>
        <v>84797</v>
      </c>
      <c r="AY477" s="29">
        <f t="shared" si="551"/>
        <v>20734</v>
      </c>
      <c r="AZ477" s="148">
        <f t="shared" si="551"/>
        <v>19.689999999999998</v>
      </c>
      <c r="BA477" s="148">
        <f t="shared" si="551"/>
        <v>11.53</v>
      </c>
      <c r="BB477" s="255">
        <f t="shared" si="551"/>
        <v>8.16</v>
      </c>
    </row>
    <row r="479" spans="4:54" x14ac:dyDescent="0.2">
      <c r="E479" s="90"/>
    </row>
    <row r="480" spans="4:54" x14ac:dyDescent="0.2">
      <c r="E480" s="90"/>
    </row>
    <row r="481" spans="5:5" x14ac:dyDescent="0.2">
      <c r="E481" s="90"/>
    </row>
    <row r="482" spans="5:5" x14ac:dyDescent="0.2">
      <c r="E482" s="90"/>
    </row>
    <row r="483" spans="5:5" x14ac:dyDescent="0.2">
      <c r="E483" s="90"/>
    </row>
    <row r="484" spans="5:5" x14ac:dyDescent="0.2">
      <c r="E484" s="90"/>
    </row>
    <row r="485" spans="5:5" x14ac:dyDescent="0.2">
      <c r="E485" s="90"/>
    </row>
    <row r="486" spans="5:5" x14ac:dyDescent="0.2">
      <c r="E486" s="90"/>
    </row>
    <row r="487" spans="5:5" x14ac:dyDescent="0.2">
      <c r="E487" s="90"/>
    </row>
    <row r="488" spans="5:5" x14ac:dyDescent="0.2">
      <c r="E488" s="90"/>
    </row>
    <row r="489" spans="5:5" x14ac:dyDescent="0.2">
      <c r="E489" s="90"/>
    </row>
    <row r="490" spans="5:5" x14ac:dyDescent="0.2">
      <c r="E490" s="90"/>
    </row>
    <row r="491" spans="5:5" x14ac:dyDescent="0.2">
      <c r="E491" s="90"/>
    </row>
    <row r="492" spans="5:5" x14ac:dyDescent="0.2">
      <c r="E492" s="90"/>
    </row>
    <row r="493" spans="5:5" x14ac:dyDescent="0.2">
      <c r="E493" s="90"/>
    </row>
    <row r="494" spans="5:5" x14ac:dyDescent="0.2">
      <c r="E494" s="90"/>
    </row>
    <row r="495" spans="5:5" x14ac:dyDescent="0.2">
      <c r="E495" s="90"/>
    </row>
    <row r="496" spans="5:5" x14ac:dyDescent="0.2">
      <c r="E496" s="90"/>
    </row>
    <row r="497" spans="5:5" x14ac:dyDescent="0.2">
      <c r="E497" s="90"/>
    </row>
    <row r="498" spans="5:5" x14ac:dyDescent="0.2">
      <c r="E498" s="90"/>
    </row>
    <row r="499" spans="5:5" x14ac:dyDescent="0.2">
      <c r="E499" s="90"/>
    </row>
    <row r="500" spans="5:5" x14ac:dyDescent="0.2">
      <c r="E500" s="90"/>
    </row>
    <row r="501" spans="5:5" x14ac:dyDescent="0.2">
      <c r="E501" s="90"/>
    </row>
    <row r="502" spans="5:5" x14ac:dyDescent="0.2">
      <c r="E502" s="90"/>
    </row>
    <row r="503" spans="5:5" x14ac:dyDescent="0.2">
      <c r="E503" s="90"/>
    </row>
    <row r="504" spans="5:5" x14ac:dyDescent="0.2">
      <c r="E504" s="90"/>
    </row>
    <row r="505" spans="5:5" x14ac:dyDescent="0.2">
      <c r="E505" s="90"/>
    </row>
    <row r="506" spans="5:5" x14ac:dyDescent="0.2">
      <c r="E506" s="90"/>
    </row>
    <row r="507" spans="5:5" x14ac:dyDescent="0.2">
      <c r="E507" s="90"/>
    </row>
    <row r="508" spans="5:5" x14ac:dyDescent="0.2">
      <c r="E508" s="90"/>
    </row>
    <row r="509" spans="5:5" x14ac:dyDescent="0.2">
      <c r="E509" s="90"/>
    </row>
    <row r="510" spans="5:5" x14ac:dyDescent="0.2">
      <c r="E510" s="90"/>
    </row>
    <row r="511" spans="5:5" x14ac:dyDescent="0.2">
      <c r="E511" s="90"/>
    </row>
    <row r="512" spans="5:5" x14ac:dyDescent="0.2">
      <c r="E512" s="90"/>
    </row>
    <row r="513" spans="5:5" x14ac:dyDescent="0.2">
      <c r="E513" s="90"/>
    </row>
    <row r="514" spans="5:5" x14ac:dyDescent="0.2">
      <c r="E514" s="90"/>
    </row>
    <row r="515" spans="5:5" x14ac:dyDescent="0.2">
      <c r="E515" s="90"/>
    </row>
    <row r="516" spans="5:5" x14ac:dyDescent="0.2">
      <c r="E516" s="90"/>
    </row>
    <row r="517" spans="5:5" x14ac:dyDescent="0.2">
      <c r="E517" s="90"/>
    </row>
    <row r="518" spans="5:5" x14ac:dyDescent="0.2">
      <c r="E518" s="90"/>
    </row>
    <row r="519" spans="5:5" x14ac:dyDescent="0.2">
      <c r="E519" s="90"/>
    </row>
    <row r="520" spans="5:5" x14ac:dyDescent="0.2">
      <c r="E520" s="90"/>
    </row>
    <row r="521" spans="5:5" x14ac:dyDescent="0.2">
      <c r="E521" s="90"/>
    </row>
    <row r="522" spans="5:5" x14ac:dyDescent="0.2">
      <c r="E522" s="90"/>
    </row>
    <row r="523" spans="5:5" x14ac:dyDescent="0.2">
      <c r="E523" s="90"/>
    </row>
    <row r="524" spans="5:5" x14ac:dyDescent="0.2">
      <c r="E524" s="90"/>
    </row>
    <row r="525" spans="5:5" x14ac:dyDescent="0.2">
      <c r="E525" s="90"/>
    </row>
    <row r="526" spans="5:5" x14ac:dyDescent="0.2">
      <c r="E526" s="90"/>
    </row>
    <row r="527" spans="5:5" x14ac:dyDescent="0.2">
      <c r="E527" s="90"/>
    </row>
    <row r="528" spans="5:5" x14ac:dyDescent="0.2">
      <c r="E528" s="90"/>
    </row>
    <row r="940" spans="5:5" x14ac:dyDescent="0.2">
      <c r="E940" s="90"/>
    </row>
    <row r="941" spans="5:5" x14ac:dyDescent="0.2">
      <c r="E941" s="90"/>
    </row>
    <row r="942" spans="5:5" x14ac:dyDescent="0.2">
      <c r="E942" s="90"/>
    </row>
    <row r="943" spans="5:5" x14ac:dyDescent="0.2">
      <c r="E943" s="90"/>
    </row>
    <row r="944" spans="5:5" x14ac:dyDescent="0.2">
      <c r="E944" s="90"/>
    </row>
    <row r="945" spans="5:17" x14ac:dyDescent="0.2">
      <c r="E945" s="90"/>
    </row>
    <row r="946" spans="5:17" x14ac:dyDescent="0.2">
      <c r="E946" s="90"/>
    </row>
    <row r="948" spans="5:17" x14ac:dyDescent="0.2"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179"/>
      <c r="P948" s="179"/>
      <c r="Q948" s="179"/>
    </row>
    <row r="949" spans="5:17" x14ac:dyDescent="0.2"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179"/>
      <c r="P949" s="179"/>
      <c r="Q949" s="179"/>
    </row>
    <row r="950" spans="5:17" x14ac:dyDescent="0.2"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179"/>
      <c r="P950" s="179"/>
      <c r="Q950" s="179"/>
    </row>
    <row r="951" spans="5:17" x14ac:dyDescent="0.2"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179"/>
      <c r="P951" s="179"/>
      <c r="Q951" s="179"/>
    </row>
    <row r="952" spans="5:17" x14ac:dyDescent="0.2"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179"/>
      <c r="P952" s="179"/>
      <c r="Q952" s="179"/>
    </row>
    <row r="953" spans="5:17" x14ac:dyDescent="0.2"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179"/>
      <c r="P953" s="179"/>
      <c r="Q953" s="179"/>
    </row>
    <row r="954" spans="5:17" x14ac:dyDescent="0.2"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179"/>
      <c r="P954" s="179"/>
      <c r="Q954" s="179"/>
    </row>
    <row r="955" spans="5:17" x14ac:dyDescent="0.2"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179"/>
      <c r="P955" s="179"/>
      <c r="Q955" s="179"/>
    </row>
    <row r="957" spans="5:17" x14ac:dyDescent="0.2"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179"/>
      <c r="P957" s="179"/>
      <c r="Q957" s="179"/>
    </row>
    <row r="958" spans="5:17" x14ac:dyDescent="0.2"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179"/>
      <c r="P958" s="179"/>
      <c r="Q958" s="179"/>
    </row>
    <row r="959" spans="5:17" x14ac:dyDescent="0.2"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179"/>
      <c r="P959" s="179"/>
      <c r="Q959" s="179"/>
    </row>
    <row r="960" spans="5:17" x14ac:dyDescent="0.2"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179"/>
      <c r="P960" s="179"/>
      <c r="Q960" s="179"/>
    </row>
    <row r="961" spans="5:17" x14ac:dyDescent="0.2"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179"/>
      <c r="P961" s="179"/>
      <c r="Q961" s="179"/>
    </row>
    <row r="962" spans="5:17" x14ac:dyDescent="0.2"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179"/>
      <c r="P962" s="179"/>
      <c r="Q962" s="179"/>
    </row>
    <row r="963" spans="5:17" x14ac:dyDescent="0.2"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179"/>
      <c r="P963" s="179"/>
      <c r="Q963" s="179"/>
    </row>
    <row r="964" spans="5:17" x14ac:dyDescent="0.2"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179"/>
      <c r="P964" s="179"/>
      <c r="Q964" s="179"/>
    </row>
    <row r="965" spans="5:17" x14ac:dyDescent="0.2"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179"/>
      <c r="P965" s="179"/>
      <c r="Q965" s="179"/>
    </row>
    <row r="966" spans="5:17" x14ac:dyDescent="0.2"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179"/>
      <c r="P966" s="179"/>
      <c r="Q966" s="179"/>
    </row>
    <row r="968" spans="5:17" x14ac:dyDescent="0.2"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179"/>
      <c r="P968" s="179"/>
      <c r="Q968" s="179"/>
    </row>
    <row r="969" spans="5:17" x14ac:dyDescent="0.2"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179"/>
      <c r="P969" s="179"/>
      <c r="Q969" s="179"/>
    </row>
    <row r="970" spans="5:17" x14ac:dyDescent="0.2"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179"/>
      <c r="P970" s="179"/>
      <c r="Q970" s="179"/>
    </row>
    <row r="971" spans="5:17" x14ac:dyDescent="0.2"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179"/>
      <c r="P971" s="179"/>
      <c r="Q971" s="179"/>
    </row>
    <row r="972" spans="5:17" x14ac:dyDescent="0.2"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179"/>
      <c r="P972" s="179"/>
      <c r="Q972" s="179"/>
    </row>
    <row r="973" spans="5:17" x14ac:dyDescent="0.2"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179"/>
      <c r="P973" s="179"/>
      <c r="Q973" s="179"/>
    </row>
    <row r="974" spans="5:17" x14ac:dyDescent="0.2"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179"/>
      <c r="P974" s="179"/>
      <c r="Q974" s="179"/>
    </row>
    <row r="975" spans="5:17" x14ac:dyDescent="0.2"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179"/>
      <c r="P975" s="179"/>
      <c r="Q975" s="179"/>
    </row>
    <row r="976" spans="5:17" x14ac:dyDescent="0.2"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179"/>
      <c r="P976" s="179"/>
      <c r="Q976" s="179"/>
    </row>
    <row r="977" spans="5:17" x14ac:dyDescent="0.2"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179"/>
      <c r="P977" s="179"/>
      <c r="Q977" s="179"/>
    </row>
    <row r="978" spans="5:17" x14ac:dyDescent="0.2"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179"/>
      <c r="P978" s="179"/>
      <c r="Q978" s="179"/>
    </row>
    <row r="979" spans="5:17" x14ac:dyDescent="0.2"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179"/>
      <c r="P979" s="179"/>
      <c r="Q979" s="179"/>
    </row>
    <row r="980" spans="5:17" x14ac:dyDescent="0.2"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179"/>
      <c r="P980" s="179"/>
      <c r="Q980" s="179"/>
    </row>
    <row r="1188" spans="4:14" x14ac:dyDescent="0.2">
      <c r="E1188" s="52"/>
      <c r="F1188" s="52"/>
      <c r="G1188" s="52"/>
      <c r="H1188" s="52"/>
      <c r="J1188" s="57"/>
      <c r="K1188" s="57"/>
      <c r="L1188" s="57"/>
      <c r="M1188" s="57"/>
      <c r="N1188" s="57"/>
    </row>
    <row r="1189" spans="4:14" x14ac:dyDescent="0.2">
      <c r="E1189" s="52"/>
      <c r="F1189" s="52"/>
      <c r="G1189" s="52"/>
      <c r="H1189" s="52"/>
      <c r="J1189" s="57"/>
      <c r="K1189" s="57"/>
      <c r="L1189" s="57"/>
      <c r="M1189" s="57"/>
      <c r="N1189" s="57"/>
    </row>
    <row r="1190" spans="4:14" x14ac:dyDescent="0.2">
      <c r="E1190" s="52"/>
      <c r="F1190" s="52"/>
      <c r="G1190" s="52"/>
      <c r="H1190" s="52"/>
      <c r="J1190" s="57"/>
      <c r="K1190" s="57"/>
      <c r="L1190" s="57"/>
      <c r="M1190" s="57"/>
      <c r="N1190" s="57"/>
    </row>
    <row r="1191" spans="4:14" x14ac:dyDescent="0.2">
      <c r="E1191" s="52"/>
      <c r="F1191" s="52"/>
      <c r="G1191" s="52"/>
      <c r="H1191" s="52"/>
      <c r="J1191" s="57"/>
      <c r="K1191" s="57"/>
      <c r="L1191" s="57"/>
      <c r="M1191" s="57"/>
      <c r="N1191" s="57"/>
    </row>
    <row r="1192" spans="4:14" x14ac:dyDescent="0.2">
      <c r="E1192" s="52"/>
      <c r="F1192" s="52"/>
      <c r="G1192" s="52"/>
      <c r="H1192" s="52"/>
      <c r="J1192" s="57"/>
      <c r="K1192" s="57"/>
      <c r="L1192" s="57"/>
      <c r="M1192" s="57"/>
      <c r="N1192" s="57"/>
    </row>
    <row r="1193" spans="4:14" x14ac:dyDescent="0.2">
      <c r="E1193" s="52"/>
      <c r="F1193" s="52"/>
      <c r="G1193" s="52"/>
      <c r="H1193" s="52"/>
      <c r="J1193" s="57"/>
      <c r="K1193" s="57"/>
      <c r="L1193" s="57"/>
      <c r="M1193" s="57"/>
      <c r="N1193" s="57"/>
    </row>
    <row r="1194" spans="4:14" x14ac:dyDescent="0.2">
      <c r="E1194" s="52"/>
      <c r="F1194" s="52"/>
      <c r="G1194" s="52"/>
      <c r="H1194" s="52"/>
      <c r="J1194" s="57"/>
      <c r="K1194" s="57"/>
      <c r="L1194" s="57"/>
      <c r="M1194" s="57"/>
      <c r="N1194" s="57"/>
    </row>
    <row r="1195" spans="4:14" x14ac:dyDescent="0.2">
      <c r="E1195" s="52"/>
      <c r="F1195" s="52"/>
      <c r="G1195" s="52"/>
      <c r="H1195" s="52"/>
      <c r="J1195" s="57"/>
      <c r="K1195" s="57"/>
      <c r="L1195" s="57"/>
      <c r="M1195" s="57"/>
      <c r="N1195" s="57"/>
    </row>
    <row r="1197" spans="4:14" x14ac:dyDescent="0.2">
      <c r="D1197" s="57"/>
      <c r="E1197" s="57"/>
      <c r="F1197" s="57"/>
      <c r="G1197" s="57"/>
      <c r="H1197" s="57"/>
      <c r="J1197" s="57"/>
      <c r="K1197" s="57"/>
      <c r="L1197" s="57"/>
      <c r="M1197" s="57"/>
      <c r="N1197" s="57"/>
    </row>
    <row r="1198" spans="4:14" x14ac:dyDescent="0.2">
      <c r="D1198" s="57"/>
      <c r="E1198" s="57"/>
      <c r="F1198" s="57"/>
      <c r="G1198" s="57"/>
      <c r="H1198" s="57"/>
      <c r="J1198" s="57"/>
      <c r="K1198" s="57"/>
      <c r="L1198" s="57"/>
      <c r="M1198" s="57"/>
      <c r="N1198" s="57"/>
    </row>
    <row r="1199" spans="4:14" x14ac:dyDescent="0.2">
      <c r="D1199" s="57"/>
      <c r="E1199" s="57"/>
      <c r="F1199" s="57"/>
      <c r="G1199" s="57"/>
      <c r="H1199" s="57"/>
      <c r="J1199" s="57"/>
      <c r="K1199" s="57"/>
      <c r="L1199" s="57"/>
      <c r="M1199" s="57"/>
      <c r="N1199" s="57"/>
    </row>
    <row r="1200" spans="4:14" x14ac:dyDescent="0.2">
      <c r="D1200" s="57"/>
      <c r="E1200" s="57"/>
      <c r="F1200" s="57"/>
      <c r="G1200" s="57"/>
      <c r="H1200" s="57"/>
      <c r="J1200" s="57"/>
      <c r="K1200" s="57"/>
      <c r="L1200" s="57"/>
      <c r="M1200" s="57"/>
      <c r="N1200" s="57"/>
    </row>
    <row r="1201" spans="4:17" x14ac:dyDescent="0.2">
      <c r="D1201" s="57"/>
      <c r="E1201" s="57"/>
      <c r="F1201" s="57"/>
      <c r="G1201" s="57"/>
      <c r="H1201" s="57"/>
      <c r="J1201" s="57"/>
      <c r="K1201" s="57"/>
      <c r="L1201" s="57"/>
      <c r="M1201" s="57"/>
      <c r="N1201" s="57"/>
    </row>
    <row r="1202" spans="4:17" x14ac:dyDescent="0.2">
      <c r="D1202" s="57"/>
      <c r="E1202" s="57"/>
      <c r="F1202" s="57"/>
      <c r="G1202" s="57"/>
      <c r="H1202" s="57"/>
      <c r="J1202" s="57"/>
      <c r="K1202" s="57"/>
      <c r="L1202" s="57"/>
      <c r="M1202" s="57"/>
      <c r="N1202" s="57"/>
    </row>
    <row r="1203" spans="4:17" x14ac:dyDescent="0.2">
      <c r="D1203" s="57"/>
      <c r="E1203" s="57"/>
      <c r="F1203" s="57"/>
      <c r="G1203" s="57"/>
      <c r="H1203" s="57"/>
      <c r="J1203" s="57"/>
      <c r="K1203" s="57"/>
      <c r="L1203" s="57"/>
      <c r="M1203" s="57"/>
      <c r="N1203" s="57"/>
    </row>
    <row r="1204" spans="4:17" x14ac:dyDescent="0.2">
      <c r="D1204" s="57"/>
      <c r="E1204" s="57"/>
      <c r="F1204" s="57"/>
      <c r="G1204" s="57"/>
      <c r="H1204" s="57"/>
      <c r="J1204" s="57"/>
      <c r="K1204" s="57"/>
      <c r="L1204" s="57"/>
      <c r="M1204" s="57"/>
      <c r="N1204" s="57"/>
    </row>
    <row r="1205" spans="4:17" x14ac:dyDescent="0.2">
      <c r="D1205" s="57"/>
      <c r="E1205" s="57"/>
      <c r="F1205" s="57"/>
      <c r="G1205" s="57"/>
      <c r="H1205" s="57"/>
      <c r="J1205" s="57"/>
      <c r="K1205" s="57"/>
      <c r="L1205" s="57"/>
      <c r="M1205" s="57"/>
      <c r="N1205" s="57"/>
    </row>
    <row r="1206" spans="4:17" x14ac:dyDescent="0.2">
      <c r="D1206" s="57"/>
      <c r="E1206" s="57"/>
      <c r="F1206" s="57"/>
      <c r="G1206" s="57"/>
      <c r="H1206" s="57"/>
      <c r="J1206" s="57"/>
      <c r="K1206" s="57"/>
      <c r="L1206" s="57"/>
      <c r="M1206" s="57"/>
      <c r="N1206" s="57"/>
    </row>
    <row r="1207" spans="4:17" x14ac:dyDescent="0.2">
      <c r="D1207" s="57"/>
      <c r="E1207" s="57"/>
      <c r="F1207" s="57"/>
      <c r="G1207" s="57"/>
      <c r="H1207" s="57"/>
      <c r="J1207" s="57"/>
      <c r="K1207" s="57"/>
      <c r="L1207" s="57"/>
      <c r="M1207" s="57"/>
      <c r="N1207" s="57"/>
    </row>
    <row r="1208" spans="4:17" x14ac:dyDescent="0.2">
      <c r="D1208" s="57"/>
      <c r="E1208" s="57"/>
      <c r="F1208" s="57"/>
      <c r="G1208" s="57"/>
      <c r="H1208" s="57"/>
      <c r="J1208" s="57"/>
      <c r="K1208" s="57"/>
      <c r="L1208" s="57"/>
      <c r="M1208" s="57"/>
      <c r="N1208" s="57"/>
    </row>
    <row r="1209" spans="4:17" x14ac:dyDescent="0.2">
      <c r="D1209" s="57"/>
      <c r="E1209" s="57"/>
      <c r="F1209" s="57"/>
      <c r="G1209" s="57"/>
      <c r="H1209" s="57"/>
      <c r="J1209" s="57"/>
      <c r="K1209" s="57"/>
      <c r="L1209" s="57"/>
      <c r="M1209" s="57"/>
      <c r="N1209" s="57"/>
    </row>
    <row r="1210" spans="4:17" x14ac:dyDescent="0.2">
      <c r="D1210" s="57"/>
      <c r="E1210" s="57"/>
      <c r="F1210" s="57"/>
      <c r="G1210" s="57"/>
      <c r="H1210" s="57"/>
      <c r="J1210" s="57"/>
      <c r="K1210" s="57"/>
      <c r="L1210" s="57"/>
      <c r="M1210" s="57"/>
      <c r="N1210" s="57"/>
    </row>
    <row r="1211" spans="4:17" x14ac:dyDescent="0.2">
      <c r="E1211" s="52"/>
      <c r="F1211" s="52"/>
      <c r="G1211" s="52"/>
      <c r="H1211" s="52"/>
      <c r="J1211" s="52"/>
      <c r="K1211" s="52"/>
      <c r="L1211" s="52"/>
      <c r="M1211" s="52"/>
      <c r="N1211" s="52"/>
      <c r="O1211" s="179"/>
      <c r="P1211" s="179"/>
      <c r="Q1211" s="179"/>
    </row>
    <row r="1212" spans="4:17" x14ac:dyDescent="0.2">
      <c r="E1212" s="52"/>
      <c r="F1212" s="52"/>
      <c r="G1212" s="52"/>
      <c r="H1212" s="52"/>
      <c r="J1212" s="52"/>
      <c r="K1212" s="52"/>
      <c r="L1212" s="52"/>
      <c r="M1212" s="52"/>
      <c r="N1212" s="52"/>
      <c r="O1212" s="179"/>
      <c r="P1212" s="179"/>
      <c r="Q1212" s="179"/>
    </row>
  </sheetData>
  <mergeCells count="26">
    <mergeCell ref="AZ8:AZ10"/>
    <mergeCell ref="BA8:BB9"/>
    <mergeCell ref="AO8:AP9"/>
    <mergeCell ref="A3:E3"/>
    <mergeCell ref="AD7:AD10"/>
    <mergeCell ref="AQ8:AS9"/>
    <mergeCell ref="AT8:AT10"/>
    <mergeCell ref="AU8:AY9"/>
    <mergeCell ref="I6:Q7"/>
    <mergeCell ref="R6:AS6"/>
    <mergeCell ref="AT6:BB7"/>
    <mergeCell ref="R7:W9"/>
    <mergeCell ref="X7:AA9"/>
    <mergeCell ref="AB7:AB10"/>
    <mergeCell ref="AC7:AC10"/>
    <mergeCell ref="AE7:AG9"/>
    <mergeCell ref="AH7:AH10"/>
    <mergeCell ref="AI7:AS7"/>
    <mergeCell ref="I8:I10"/>
    <mergeCell ref="J8:N9"/>
    <mergeCell ref="O8:O10"/>
    <mergeCell ref="P8:Q9"/>
    <mergeCell ref="AI8:AJ9"/>
    <mergeCell ref="AN8:AN9"/>
    <mergeCell ref="AK8:AK9"/>
    <mergeCell ref="AL8:AM8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BG444"/>
  <sheetViews>
    <sheetView zoomScaleNormal="100" workbookViewId="0">
      <pane xSplit="8" ySplit="11" topLeftCell="AP75" activePane="bottomRight" state="frozen"/>
      <selection activeCell="AI464" sqref="AI464:AJ464"/>
      <selection pane="topRight" activeCell="AI464" sqref="AI464:AJ464"/>
      <selection pane="bottomLeft" activeCell="AI464" sqref="AI464:AJ464"/>
      <selection pane="bottomRight" activeCell="AI464" sqref="AI464:AJ464"/>
    </sheetView>
  </sheetViews>
  <sheetFormatPr defaultColWidth="9.140625" defaultRowHeight="15" x14ac:dyDescent="0.25"/>
  <cols>
    <col min="1" max="1" width="5" style="92" customWidth="1"/>
    <col min="2" max="2" width="4.7109375" style="91" bestFit="1" customWidth="1"/>
    <col min="3" max="3" width="8.7109375" style="91" customWidth="1"/>
    <col min="4" max="4" width="7.85546875" style="91" customWidth="1"/>
    <col min="5" max="5" width="29.42578125" style="92" customWidth="1"/>
    <col min="6" max="6" width="4.42578125" style="92" customWidth="1"/>
    <col min="7" max="7" width="10.28515625" style="92" customWidth="1"/>
    <col min="8" max="8" width="8" style="92" customWidth="1"/>
    <col min="9" max="9" width="11.140625" style="55" customWidth="1"/>
    <col min="10" max="14" width="9.28515625" style="55" customWidth="1"/>
    <col min="15" max="15" width="11.42578125" style="56" customWidth="1"/>
    <col min="16" max="17" width="9.28515625" style="56" customWidth="1"/>
    <col min="18" max="18" width="9.140625" style="55" customWidth="1"/>
    <col min="19" max="19" width="9.7109375" style="55" customWidth="1"/>
    <col min="20" max="20" width="10.28515625" style="55" customWidth="1"/>
    <col min="21" max="21" width="9.140625" style="55" customWidth="1"/>
    <col min="22" max="22" width="9.7109375" style="55" customWidth="1"/>
    <col min="23" max="27" width="9.140625" style="55" customWidth="1"/>
    <col min="28" max="28" width="10.140625" style="55" customWidth="1"/>
    <col min="29" max="34" width="9.28515625" style="55" customWidth="1"/>
    <col min="35" max="45" width="9.28515625" style="56" customWidth="1"/>
    <col min="46" max="46" width="10.140625" style="55" customWidth="1"/>
    <col min="47" max="47" width="10.28515625" style="55" customWidth="1"/>
    <col min="48" max="51" width="9.140625" style="55" customWidth="1"/>
    <col min="52" max="52" width="11.42578125" style="56" customWidth="1"/>
    <col min="53" max="54" width="9.28515625" style="56" customWidth="1"/>
    <col min="55" max="55" width="9.140625" style="91" customWidth="1"/>
    <col min="56" max="56" width="28.42578125" style="91" customWidth="1"/>
    <col min="57" max="57" width="4.42578125" style="91" customWidth="1"/>
    <col min="58" max="67" width="9.140625" style="91" customWidth="1"/>
    <col min="68" max="16384" width="9.140625" style="91"/>
  </cols>
  <sheetData>
    <row r="1" spans="1:54" s="57" customFormat="1" ht="12.75" x14ac:dyDescent="0.2">
      <c r="A1" s="51" t="s">
        <v>2</v>
      </c>
      <c r="B1" s="51"/>
      <c r="C1" s="43"/>
      <c r="D1" s="51"/>
      <c r="E1" s="51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54"/>
      <c r="AU1" s="54"/>
      <c r="AV1" s="54"/>
      <c r="AW1" s="54"/>
      <c r="AX1" s="54"/>
      <c r="AY1" s="54"/>
      <c r="AZ1" s="89"/>
      <c r="BA1" s="89"/>
      <c r="BB1" s="89"/>
    </row>
    <row r="2" spans="1:54" ht="12.75" customHeight="1" x14ac:dyDescent="0.25">
      <c r="A2" s="51" t="s">
        <v>3</v>
      </c>
      <c r="B2" s="51"/>
      <c r="C2" s="43"/>
      <c r="D2" s="51"/>
      <c r="E2" s="51"/>
    </row>
    <row r="3" spans="1:54" ht="12.75" customHeight="1" x14ac:dyDescent="0.25">
      <c r="A3" s="822" t="s">
        <v>4</v>
      </c>
      <c r="B3" s="822"/>
      <c r="C3" s="822"/>
      <c r="D3" s="822"/>
      <c r="E3" s="822"/>
      <c r="T3" s="616"/>
    </row>
    <row r="4" spans="1:54" x14ac:dyDescent="0.25">
      <c r="A4" s="91"/>
      <c r="B4" s="51"/>
      <c r="C4" s="51"/>
      <c r="D4" s="51"/>
      <c r="E4" s="51"/>
      <c r="U4" s="615"/>
    </row>
    <row r="5" spans="1:54" ht="16.5" thickBot="1" x14ac:dyDescent="0.3">
      <c r="A5" s="185" t="s">
        <v>837</v>
      </c>
      <c r="B5" s="52"/>
      <c r="C5" s="52"/>
      <c r="D5" s="52"/>
      <c r="E5" s="53"/>
      <c r="F5" s="272"/>
      <c r="G5" s="272"/>
      <c r="H5" s="53"/>
      <c r="I5" s="426"/>
      <c r="J5" s="426"/>
      <c r="K5" s="426"/>
      <c r="L5" s="426"/>
      <c r="M5" s="426"/>
      <c r="N5" s="426"/>
      <c r="O5" s="184"/>
      <c r="P5" s="184"/>
      <c r="Q5" s="184"/>
      <c r="U5" s="615"/>
    </row>
    <row r="6" spans="1:54" ht="12" customHeight="1" x14ac:dyDescent="0.25">
      <c r="A6" s="687" t="s">
        <v>824</v>
      </c>
      <c r="B6" s="688"/>
      <c r="C6" s="689"/>
      <c r="D6" s="689"/>
      <c r="E6" s="688"/>
      <c r="F6" s="688"/>
      <c r="G6" s="53"/>
      <c r="I6" s="829" t="s">
        <v>826</v>
      </c>
      <c r="J6" s="830"/>
      <c r="K6" s="830"/>
      <c r="L6" s="830"/>
      <c r="M6" s="830"/>
      <c r="N6" s="830"/>
      <c r="O6" s="830"/>
      <c r="P6" s="830"/>
      <c r="Q6" s="831"/>
      <c r="R6" s="835" t="s">
        <v>836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6"/>
      <c r="AT6" s="829" t="s">
        <v>838</v>
      </c>
      <c r="AU6" s="830"/>
      <c r="AV6" s="830"/>
      <c r="AW6" s="830"/>
      <c r="AX6" s="830"/>
      <c r="AY6" s="830"/>
      <c r="AZ6" s="830"/>
      <c r="BA6" s="830"/>
      <c r="BB6" s="831"/>
    </row>
    <row r="7" spans="1:54" ht="16.5" customHeight="1" thickBot="1" x14ac:dyDescent="0.3">
      <c r="A7" s="91"/>
      <c r="B7" s="6"/>
      <c r="C7"/>
      <c r="D7" s="10"/>
      <c r="E7" s="6"/>
      <c r="I7" s="832"/>
      <c r="J7" s="833"/>
      <c r="K7" s="833"/>
      <c r="L7" s="833"/>
      <c r="M7" s="833"/>
      <c r="N7" s="833"/>
      <c r="O7" s="833"/>
      <c r="P7" s="833"/>
      <c r="Q7" s="834"/>
      <c r="R7" s="837" t="s">
        <v>281</v>
      </c>
      <c r="S7" s="837"/>
      <c r="T7" s="837"/>
      <c r="U7" s="837"/>
      <c r="V7" s="837"/>
      <c r="W7" s="838"/>
      <c r="X7" s="843" t="s">
        <v>282</v>
      </c>
      <c r="Y7" s="837"/>
      <c r="Z7" s="837"/>
      <c r="AA7" s="838"/>
      <c r="AB7" s="792" t="s">
        <v>283</v>
      </c>
      <c r="AC7" s="792" t="s">
        <v>5</v>
      </c>
      <c r="AD7" s="792" t="s">
        <v>284</v>
      </c>
      <c r="AE7" s="846" t="s">
        <v>825</v>
      </c>
      <c r="AF7" s="846"/>
      <c r="AG7" s="847"/>
      <c r="AH7" s="792" t="s">
        <v>304</v>
      </c>
      <c r="AI7" s="795" t="s">
        <v>822</v>
      </c>
      <c r="AJ7" s="796"/>
      <c r="AK7" s="796"/>
      <c r="AL7" s="796"/>
      <c r="AM7" s="796"/>
      <c r="AN7" s="796"/>
      <c r="AO7" s="796"/>
      <c r="AP7" s="796"/>
      <c r="AQ7" s="796"/>
      <c r="AR7" s="796"/>
      <c r="AS7" s="797"/>
      <c r="AT7" s="832"/>
      <c r="AU7" s="833"/>
      <c r="AV7" s="833"/>
      <c r="AW7" s="833"/>
      <c r="AX7" s="833"/>
      <c r="AY7" s="833"/>
      <c r="AZ7" s="833"/>
      <c r="BA7" s="833"/>
      <c r="BB7" s="834"/>
    </row>
    <row r="8" spans="1:54" s="93" customFormat="1" ht="15" customHeight="1" x14ac:dyDescent="0.25">
      <c r="A8" s="120"/>
      <c r="I8" s="798" t="s">
        <v>6</v>
      </c>
      <c r="J8" s="801" t="s">
        <v>799</v>
      </c>
      <c r="K8" s="802"/>
      <c r="L8" s="802"/>
      <c r="M8" s="802"/>
      <c r="N8" s="803"/>
      <c r="O8" s="807" t="s">
        <v>821</v>
      </c>
      <c r="P8" s="810" t="s">
        <v>800</v>
      </c>
      <c r="Q8" s="811"/>
      <c r="R8" s="839"/>
      <c r="S8" s="839"/>
      <c r="T8" s="839"/>
      <c r="U8" s="839"/>
      <c r="V8" s="839"/>
      <c r="W8" s="840"/>
      <c r="X8" s="844"/>
      <c r="Y8" s="839"/>
      <c r="Z8" s="839"/>
      <c r="AA8" s="840"/>
      <c r="AB8" s="793"/>
      <c r="AC8" s="793"/>
      <c r="AD8" s="793"/>
      <c r="AE8" s="848"/>
      <c r="AF8" s="848"/>
      <c r="AG8" s="849"/>
      <c r="AH8" s="793"/>
      <c r="AI8" s="814" t="s">
        <v>285</v>
      </c>
      <c r="AJ8" s="815"/>
      <c r="AK8" s="818" t="s">
        <v>286</v>
      </c>
      <c r="AL8" s="820" t="s">
        <v>835</v>
      </c>
      <c r="AM8" s="821"/>
      <c r="AN8" s="818" t="s">
        <v>810</v>
      </c>
      <c r="AO8" s="814" t="s">
        <v>287</v>
      </c>
      <c r="AP8" s="815"/>
      <c r="AQ8" s="823" t="s">
        <v>823</v>
      </c>
      <c r="AR8" s="824"/>
      <c r="AS8" s="825"/>
      <c r="AT8" s="798" t="s">
        <v>6</v>
      </c>
      <c r="AU8" s="801" t="s">
        <v>799</v>
      </c>
      <c r="AV8" s="802"/>
      <c r="AW8" s="802"/>
      <c r="AX8" s="802"/>
      <c r="AY8" s="803"/>
      <c r="AZ8" s="807" t="s">
        <v>821</v>
      </c>
      <c r="BA8" s="810" t="s">
        <v>801</v>
      </c>
      <c r="BB8" s="811"/>
    </row>
    <row r="9" spans="1:54" s="94" customFormat="1" ht="15.75" thickBot="1" x14ac:dyDescent="0.25">
      <c r="A9" s="119" t="s">
        <v>769</v>
      </c>
      <c r="B9"/>
      <c r="C9"/>
      <c r="D9" s="12"/>
      <c r="E9"/>
      <c r="F9" s="60"/>
      <c r="G9" s="61"/>
      <c r="H9" s="61"/>
      <c r="I9" s="799"/>
      <c r="J9" s="804"/>
      <c r="K9" s="805"/>
      <c r="L9" s="805"/>
      <c r="M9" s="805"/>
      <c r="N9" s="806"/>
      <c r="O9" s="808"/>
      <c r="P9" s="812"/>
      <c r="Q9" s="813"/>
      <c r="R9" s="841"/>
      <c r="S9" s="841"/>
      <c r="T9" s="841"/>
      <c r="U9" s="841"/>
      <c r="V9" s="841"/>
      <c r="W9" s="842"/>
      <c r="X9" s="845"/>
      <c r="Y9" s="841"/>
      <c r="Z9" s="841"/>
      <c r="AA9" s="842"/>
      <c r="AB9" s="793"/>
      <c r="AC9" s="793"/>
      <c r="AD9" s="793"/>
      <c r="AE9" s="850"/>
      <c r="AF9" s="850"/>
      <c r="AG9" s="851"/>
      <c r="AH9" s="793"/>
      <c r="AI9" s="816"/>
      <c r="AJ9" s="817"/>
      <c r="AK9" s="819"/>
      <c r="AL9" s="757" t="s">
        <v>833</v>
      </c>
      <c r="AM9" s="757" t="s">
        <v>834</v>
      </c>
      <c r="AN9" s="819"/>
      <c r="AO9" s="816"/>
      <c r="AP9" s="817"/>
      <c r="AQ9" s="826"/>
      <c r="AR9" s="827"/>
      <c r="AS9" s="828"/>
      <c r="AT9" s="799"/>
      <c r="AU9" s="804"/>
      <c r="AV9" s="805"/>
      <c r="AW9" s="805"/>
      <c r="AX9" s="805"/>
      <c r="AY9" s="806"/>
      <c r="AZ9" s="808"/>
      <c r="BA9" s="812"/>
      <c r="BB9" s="813"/>
    </row>
    <row r="10" spans="1:54" s="94" customFormat="1" ht="34.5" customHeight="1" thickBot="1" x14ac:dyDescent="0.25">
      <c r="A10" s="62" t="s">
        <v>774</v>
      </c>
      <c r="B10" s="63" t="s">
        <v>545</v>
      </c>
      <c r="C10" s="63" t="s">
        <v>546</v>
      </c>
      <c r="D10" s="63" t="s">
        <v>263</v>
      </c>
      <c r="E10" s="166" t="s">
        <v>776</v>
      </c>
      <c r="F10" s="63" t="s">
        <v>0</v>
      </c>
      <c r="G10" s="124" t="s">
        <v>264</v>
      </c>
      <c r="H10" s="37" t="s">
        <v>275</v>
      </c>
      <c r="I10" s="800"/>
      <c r="J10" s="440" t="s">
        <v>273</v>
      </c>
      <c r="K10" s="440" t="s">
        <v>282</v>
      </c>
      <c r="L10" s="432" t="s">
        <v>5</v>
      </c>
      <c r="M10" s="432" t="s">
        <v>1</v>
      </c>
      <c r="N10" s="432" t="s">
        <v>7</v>
      </c>
      <c r="O10" s="809"/>
      <c r="P10" s="435" t="s">
        <v>279</v>
      </c>
      <c r="Q10" s="436" t="s">
        <v>280</v>
      </c>
      <c r="R10" s="620" t="s">
        <v>288</v>
      </c>
      <c r="S10" s="434" t="s">
        <v>286</v>
      </c>
      <c r="T10" s="434" t="s">
        <v>832</v>
      </c>
      <c r="U10" s="434" t="s">
        <v>810</v>
      </c>
      <c r="V10" s="434" t="s">
        <v>287</v>
      </c>
      <c r="W10" s="434" t="s">
        <v>811</v>
      </c>
      <c r="X10" s="433" t="s">
        <v>289</v>
      </c>
      <c r="Y10" s="434" t="s">
        <v>798</v>
      </c>
      <c r="Z10" s="433" t="s">
        <v>290</v>
      </c>
      <c r="AA10" s="434" t="s">
        <v>766</v>
      </c>
      <c r="AB10" s="794"/>
      <c r="AC10" s="794"/>
      <c r="AD10" s="794"/>
      <c r="AE10" s="434" t="s">
        <v>286</v>
      </c>
      <c r="AF10" s="434" t="s">
        <v>291</v>
      </c>
      <c r="AG10" s="434" t="s">
        <v>767</v>
      </c>
      <c r="AH10" s="794"/>
      <c r="AI10" s="437" t="s">
        <v>279</v>
      </c>
      <c r="AJ10" s="438" t="s">
        <v>280</v>
      </c>
      <c r="AK10" s="437" t="s">
        <v>279</v>
      </c>
      <c r="AL10" s="437" t="s">
        <v>279</v>
      </c>
      <c r="AM10" s="438" t="s">
        <v>280</v>
      </c>
      <c r="AN10" s="437" t="s">
        <v>279</v>
      </c>
      <c r="AO10" s="437" t="s">
        <v>279</v>
      </c>
      <c r="AP10" s="438" t="s">
        <v>280</v>
      </c>
      <c r="AQ10" s="437" t="s">
        <v>279</v>
      </c>
      <c r="AR10" s="438" t="s">
        <v>280</v>
      </c>
      <c r="AS10" s="439" t="s">
        <v>300</v>
      </c>
      <c r="AT10" s="800"/>
      <c r="AU10" s="38" t="s">
        <v>273</v>
      </c>
      <c r="AV10" s="440" t="s">
        <v>282</v>
      </c>
      <c r="AW10" s="432" t="s">
        <v>5</v>
      </c>
      <c r="AX10" s="432" t="s">
        <v>1</v>
      </c>
      <c r="AY10" s="432" t="s">
        <v>7</v>
      </c>
      <c r="AZ10" s="809"/>
      <c r="BA10" s="435" t="s">
        <v>279</v>
      </c>
      <c r="BB10" s="436" t="s">
        <v>280</v>
      </c>
    </row>
    <row r="11" spans="1:54" s="125" customFormat="1" ht="11.25" customHeight="1" thickBot="1" x14ac:dyDescent="0.25">
      <c r="A11" s="136" t="s">
        <v>547</v>
      </c>
      <c r="B11" s="137" t="s">
        <v>548</v>
      </c>
      <c r="C11" s="137" t="s">
        <v>265</v>
      </c>
      <c r="D11" s="137" t="s">
        <v>266</v>
      </c>
      <c r="E11" s="137" t="s">
        <v>549</v>
      </c>
      <c r="F11" s="137" t="s">
        <v>0</v>
      </c>
      <c r="G11" s="137" t="s">
        <v>550</v>
      </c>
      <c r="H11" s="138" t="s">
        <v>770</v>
      </c>
      <c r="I11" s="143" t="s">
        <v>267</v>
      </c>
      <c r="J11" s="144" t="s">
        <v>268</v>
      </c>
      <c r="K11" s="140" t="s">
        <v>274</v>
      </c>
      <c r="L11" s="144" t="s">
        <v>269</v>
      </c>
      <c r="M11" s="144" t="s">
        <v>270</v>
      </c>
      <c r="N11" s="144" t="s">
        <v>271</v>
      </c>
      <c r="O11" s="430" t="s">
        <v>272</v>
      </c>
      <c r="P11" s="145" t="s">
        <v>551</v>
      </c>
      <c r="Q11" s="146" t="s">
        <v>552</v>
      </c>
      <c r="R11" s="143" t="s">
        <v>292</v>
      </c>
      <c r="S11" s="144" t="s">
        <v>292</v>
      </c>
      <c r="T11" s="144" t="s">
        <v>292</v>
      </c>
      <c r="U11" s="144" t="s">
        <v>292</v>
      </c>
      <c r="V11" s="144" t="s">
        <v>292</v>
      </c>
      <c r="W11" s="144" t="s">
        <v>292</v>
      </c>
      <c r="X11" s="144" t="s">
        <v>293</v>
      </c>
      <c r="Y11" s="144" t="s">
        <v>293</v>
      </c>
      <c r="Z11" s="144" t="s">
        <v>294</v>
      </c>
      <c r="AA11" s="144" t="s">
        <v>293</v>
      </c>
      <c r="AB11" s="144" t="s">
        <v>295</v>
      </c>
      <c r="AC11" s="144" t="s">
        <v>296</v>
      </c>
      <c r="AD11" s="144" t="s">
        <v>297</v>
      </c>
      <c r="AE11" s="144" t="s">
        <v>299</v>
      </c>
      <c r="AF11" s="144" t="s">
        <v>298</v>
      </c>
      <c r="AG11" s="144" t="s">
        <v>298</v>
      </c>
      <c r="AH11" s="144" t="s">
        <v>305</v>
      </c>
      <c r="AI11" s="430" t="s">
        <v>301</v>
      </c>
      <c r="AJ11" s="145" t="s">
        <v>302</v>
      </c>
      <c r="AK11" s="145" t="s">
        <v>301</v>
      </c>
      <c r="AL11" s="145" t="s">
        <v>301</v>
      </c>
      <c r="AM11" s="145" t="s">
        <v>302</v>
      </c>
      <c r="AN11" s="145" t="s">
        <v>301</v>
      </c>
      <c r="AO11" s="145" t="s">
        <v>301</v>
      </c>
      <c r="AP11" s="145" t="s">
        <v>302</v>
      </c>
      <c r="AQ11" s="145" t="s">
        <v>301</v>
      </c>
      <c r="AR11" s="145" t="s">
        <v>302</v>
      </c>
      <c r="AS11" s="183" t="s">
        <v>303</v>
      </c>
      <c r="AT11" s="139" t="s">
        <v>267</v>
      </c>
      <c r="AU11" s="140" t="s">
        <v>268</v>
      </c>
      <c r="AV11" s="140" t="s">
        <v>274</v>
      </c>
      <c r="AW11" s="140" t="s">
        <v>269</v>
      </c>
      <c r="AX11" s="140" t="s">
        <v>270</v>
      </c>
      <c r="AY11" s="140" t="s">
        <v>271</v>
      </c>
      <c r="AZ11" s="193" t="s">
        <v>272</v>
      </c>
      <c r="BA11" s="193" t="s">
        <v>551</v>
      </c>
      <c r="BB11" s="194" t="s">
        <v>552</v>
      </c>
    </row>
    <row r="12" spans="1:54" s="98" customFormat="1" ht="14.1" customHeight="1" x14ac:dyDescent="0.2">
      <c r="A12" s="131">
        <v>1</v>
      </c>
      <c r="B12" s="132">
        <v>2323</v>
      </c>
      <c r="C12" s="133">
        <v>667000241</v>
      </c>
      <c r="D12" s="132">
        <v>71223461</v>
      </c>
      <c r="E12" s="132" t="s">
        <v>725</v>
      </c>
      <c r="F12" s="134">
        <v>3141</v>
      </c>
      <c r="G12" s="132" t="s">
        <v>310</v>
      </c>
      <c r="H12" s="135" t="s">
        <v>277</v>
      </c>
      <c r="I12" s="441">
        <v>4570656</v>
      </c>
      <c r="J12" s="670">
        <v>3315511</v>
      </c>
      <c r="K12" s="670">
        <v>50000</v>
      </c>
      <c r="L12" s="442">
        <v>1137542</v>
      </c>
      <c r="M12" s="442">
        <v>33155</v>
      </c>
      <c r="N12" s="670">
        <v>34448</v>
      </c>
      <c r="O12" s="443">
        <v>10.74</v>
      </c>
      <c r="P12" s="671">
        <v>0</v>
      </c>
      <c r="Q12" s="709">
        <v>10.74</v>
      </c>
      <c r="R12" s="448">
        <f t="shared" ref="R12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" si="1">SUM(X12:Z12)</f>
        <v>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 t="shared" ref="AD12" si="4">ROUND(W12*1%,0)</f>
        <v>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0</v>
      </c>
      <c r="AI12" s="447">
        <v>0</v>
      </c>
      <c r="AJ12" s="447">
        <v>0.05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" si="5">AI12+AK12+AL12+AN12+AO12</f>
        <v>0</v>
      </c>
      <c r="AR12" s="447">
        <f t="shared" ref="AR12" si="6">AJ12+AM12+AP12</f>
        <v>0.05</v>
      </c>
      <c r="AS12" s="449">
        <f t="shared" ref="AS12" si="7">SUM(AQ12:AR12)</f>
        <v>0.05</v>
      </c>
      <c r="AT12" s="445">
        <f>I12+AH12</f>
        <v>4570656</v>
      </c>
      <c r="AU12" s="446">
        <f>J12+W12</f>
        <v>3315511</v>
      </c>
      <c r="AV12" s="446">
        <f>K12+AA12</f>
        <v>50000</v>
      </c>
      <c r="AW12" s="446">
        <f>L12+AC12</f>
        <v>1137542</v>
      </c>
      <c r="AX12" s="446">
        <f>M12+AD12</f>
        <v>33155</v>
      </c>
      <c r="AY12" s="446">
        <f>N12+AG12</f>
        <v>34448</v>
      </c>
      <c r="AZ12" s="447">
        <f>O12+AS12</f>
        <v>10.790000000000001</v>
      </c>
      <c r="BA12" s="447">
        <f>P12+AQ12</f>
        <v>0</v>
      </c>
      <c r="BB12" s="449">
        <f>Q12+AR12</f>
        <v>10.790000000000001</v>
      </c>
    </row>
    <row r="13" spans="1:54" s="98" customFormat="1" ht="14.1" customHeight="1" x14ac:dyDescent="0.2">
      <c r="A13" s="122">
        <v>1</v>
      </c>
      <c r="B13" s="99">
        <v>2323</v>
      </c>
      <c r="C13" s="100">
        <v>667000241</v>
      </c>
      <c r="D13" s="99">
        <v>71223461</v>
      </c>
      <c r="E13" s="99" t="s">
        <v>726</v>
      </c>
      <c r="F13" s="101"/>
      <c r="G13" s="102"/>
      <c r="H13" s="103"/>
      <c r="I13" s="490">
        <v>4570656</v>
      </c>
      <c r="J13" s="486">
        <v>3315511</v>
      </c>
      <c r="K13" s="486">
        <v>50000</v>
      </c>
      <c r="L13" s="486">
        <v>1137542</v>
      </c>
      <c r="M13" s="486">
        <v>33155</v>
      </c>
      <c r="N13" s="486">
        <v>34448</v>
      </c>
      <c r="O13" s="487">
        <v>10.74</v>
      </c>
      <c r="P13" s="487">
        <v>0</v>
      </c>
      <c r="Q13" s="672">
        <v>10.74</v>
      </c>
      <c r="R13" s="490">
        <f t="shared" ref="R13:BB13" si="8">SUM(R12)</f>
        <v>0</v>
      </c>
      <c r="S13" s="486">
        <f t="shared" si="8"/>
        <v>0</v>
      </c>
      <c r="T13" s="486">
        <f t="shared" si="8"/>
        <v>0</v>
      </c>
      <c r="U13" s="486">
        <f t="shared" si="8"/>
        <v>0</v>
      </c>
      <c r="V13" s="486">
        <f t="shared" si="8"/>
        <v>0</v>
      </c>
      <c r="W13" s="486">
        <f t="shared" si="8"/>
        <v>0</v>
      </c>
      <c r="X13" s="486">
        <f t="shared" si="8"/>
        <v>0</v>
      </c>
      <c r="Y13" s="486">
        <f t="shared" si="8"/>
        <v>0</v>
      </c>
      <c r="Z13" s="486">
        <f t="shared" si="8"/>
        <v>0</v>
      </c>
      <c r="AA13" s="486">
        <f t="shared" si="8"/>
        <v>0</v>
      </c>
      <c r="AB13" s="486">
        <f t="shared" si="8"/>
        <v>0</v>
      </c>
      <c r="AC13" s="486">
        <f t="shared" si="8"/>
        <v>0</v>
      </c>
      <c r="AD13" s="486">
        <f t="shared" si="8"/>
        <v>0</v>
      </c>
      <c r="AE13" s="486">
        <f t="shared" si="8"/>
        <v>0</v>
      </c>
      <c r="AF13" s="486">
        <f t="shared" si="8"/>
        <v>0</v>
      </c>
      <c r="AG13" s="486">
        <f t="shared" si="8"/>
        <v>0</v>
      </c>
      <c r="AH13" s="486">
        <f t="shared" si="8"/>
        <v>0</v>
      </c>
      <c r="AI13" s="487">
        <f t="shared" si="8"/>
        <v>0</v>
      </c>
      <c r="AJ13" s="487">
        <f t="shared" si="8"/>
        <v>0.05</v>
      </c>
      <c r="AK13" s="487">
        <f t="shared" si="8"/>
        <v>0</v>
      </c>
      <c r="AL13" s="487">
        <f t="shared" si="8"/>
        <v>0</v>
      </c>
      <c r="AM13" s="487">
        <f t="shared" si="8"/>
        <v>0</v>
      </c>
      <c r="AN13" s="487">
        <f t="shared" si="8"/>
        <v>0</v>
      </c>
      <c r="AO13" s="487">
        <f t="shared" si="8"/>
        <v>0</v>
      </c>
      <c r="AP13" s="487">
        <f t="shared" si="8"/>
        <v>0</v>
      </c>
      <c r="AQ13" s="487">
        <f t="shared" si="8"/>
        <v>0</v>
      </c>
      <c r="AR13" s="487">
        <f t="shared" si="8"/>
        <v>0.05</v>
      </c>
      <c r="AS13" s="105">
        <f t="shared" si="8"/>
        <v>0.05</v>
      </c>
      <c r="AT13" s="492">
        <f t="shared" si="8"/>
        <v>4570656</v>
      </c>
      <c r="AU13" s="486">
        <f t="shared" si="8"/>
        <v>3315511</v>
      </c>
      <c r="AV13" s="486">
        <f t="shared" si="8"/>
        <v>50000</v>
      </c>
      <c r="AW13" s="486">
        <f t="shared" si="8"/>
        <v>1137542</v>
      </c>
      <c r="AX13" s="486">
        <f t="shared" si="8"/>
        <v>33155</v>
      </c>
      <c r="AY13" s="486">
        <f t="shared" si="8"/>
        <v>34448</v>
      </c>
      <c r="AZ13" s="487">
        <f t="shared" si="8"/>
        <v>10.790000000000001</v>
      </c>
      <c r="BA13" s="487">
        <f t="shared" si="8"/>
        <v>0</v>
      </c>
      <c r="BB13" s="105">
        <f t="shared" si="8"/>
        <v>10.790000000000001</v>
      </c>
    </row>
    <row r="14" spans="1:54" s="98" customFormat="1" ht="14.1" customHeight="1" x14ac:dyDescent="0.2">
      <c r="A14" s="121">
        <v>2</v>
      </c>
      <c r="B14" s="78">
        <v>2314</v>
      </c>
      <c r="C14" s="95">
        <v>600080358</v>
      </c>
      <c r="D14" s="78">
        <v>46745751</v>
      </c>
      <c r="E14" s="78" t="s">
        <v>727</v>
      </c>
      <c r="F14" s="96">
        <v>3114</v>
      </c>
      <c r="G14" s="168" t="s">
        <v>544</v>
      </c>
      <c r="H14" s="97" t="s">
        <v>276</v>
      </c>
      <c r="I14" s="463">
        <v>11804696</v>
      </c>
      <c r="J14" s="16">
        <v>8602403</v>
      </c>
      <c r="K14" s="16">
        <v>54000</v>
      </c>
      <c r="L14" s="458">
        <v>2925864</v>
      </c>
      <c r="M14" s="458">
        <v>86024</v>
      </c>
      <c r="N14" s="16">
        <v>136405</v>
      </c>
      <c r="O14" s="459">
        <v>14.129499999999998</v>
      </c>
      <c r="P14" s="13">
        <v>10.859500000000001</v>
      </c>
      <c r="Q14" s="172">
        <v>3.27</v>
      </c>
      <c r="R14" s="471">
        <f t="shared" ref="R14:R76" si="9">X14*-1</f>
        <v>0</v>
      </c>
      <c r="S14" s="461">
        <v>0</v>
      </c>
      <c r="T14" s="461">
        <v>0</v>
      </c>
      <c r="U14" s="461">
        <v>0</v>
      </c>
      <c r="V14" s="461">
        <v>46141</v>
      </c>
      <c r="W14" s="461">
        <f t="shared" ref="W14:W76" si="10">SUM(R14:V14)</f>
        <v>46141</v>
      </c>
      <c r="X14" s="461">
        <v>0</v>
      </c>
      <c r="Y14" s="461">
        <v>0</v>
      </c>
      <c r="Z14" s="461">
        <v>0</v>
      </c>
      <c r="AA14" s="461">
        <f t="shared" ref="AA14:AA76" si="11">SUM(X14:Z14)</f>
        <v>0</v>
      </c>
      <c r="AB14" s="461">
        <f t="shared" ref="AB14:AB76" si="12">W14+AA14</f>
        <v>46141</v>
      </c>
      <c r="AC14" s="69">
        <f t="shared" ref="AC14:AC76" si="13">ROUND((W14+X14+Y14)*33.8%,0)</f>
        <v>15596</v>
      </c>
      <c r="AD14" s="69">
        <f t="shared" ref="AD14:AD76" si="14">ROUND(W14*1%,0)</f>
        <v>461</v>
      </c>
      <c r="AE14" s="461">
        <v>0</v>
      </c>
      <c r="AF14" s="461">
        <v>0</v>
      </c>
      <c r="AG14" s="461">
        <f t="shared" ref="AG14:AG76" si="15">SUM(AE14:AF14)</f>
        <v>0</v>
      </c>
      <c r="AH14" s="461">
        <f t="shared" ref="AH14:AH76" si="16">AB14+AC14+AD14+AG14</f>
        <v>62198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7.0000000000000007E-2</v>
      </c>
      <c r="AP14" s="462">
        <v>0</v>
      </c>
      <c r="AQ14" s="462">
        <f t="shared" ref="AQ14:AQ76" si="17">AI14+AK14+AL14+AN14+AO14</f>
        <v>7.0000000000000007E-2</v>
      </c>
      <c r="AR14" s="462">
        <f t="shared" ref="AR14:AR76" si="18">AJ14+AM14+AP14</f>
        <v>0</v>
      </c>
      <c r="AS14" s="464">
        <f t="shared" ref="AS14:AS76" si="19">SUM(AQ14:AR14)</f>
        <v>7.0000000000000007E-2</v>
      </c>
      <c r="AT14" s="470">
        <f t="shared" ref="AT14:AT76" si="20">I14+AH14</f>
        <v>11866894</v>
      </c>
      <c r="AU14" s="461">
        <f t="shared" ref="AU14:AU76" si="21">J14+W14</f>
        <v>8648544</v>
      </c>
      <c r="AV14" s="461">
        <f>K14+AA14</f>
        <v>54000</v>
      </c>
      <c r="AW14" s="461">
        <f t="shared" ref="AW14:AW76" si="22">L14+AC14</f>
        <v>2941460</v>
      </c>
      <c r="AX14" s="461">
        <f t="shared" ref="AX14:AX76" si="23">M14+AD14</f>
        <v>86485</v>
      </c>
      <c r="AY14" s="461">
        <f t="shared" ref="AY14:AY76" si="24">N14+AG14</f>
        <v>136405</v>
      </c>
      <c r="AZ14" s="462">
        <f t="shared" ref="AZ14:AZ76" si="25">O14+AS14</f>
        <v>14.199499999999999</v>
      </c>
      <c r="BA14" s="462">
        <f t="shared" ref="BA14:BA76" si="26">P14+AQ14</f>
        <v>10.929500000000001</v>
      </c>
      <c r="BB14" s="464">
        <f t="shared" ref="BB14:BB76" si="27">Q14+AR14</f>
        <v>3.27</v>
      </c>
    </row>
    <row r="15" spans="1:54" s="98" customFormat="1" ht="14.1" customHeight="1" x14ac:dyDescent="0.2">
      <c r="A15" s="121">
        <v>2</v>
      </c>
      <c r="B15" s="78">
        <v>2314</v>
      </c>
      <c r="C15" s="95">
        <v>600080358</v>
      </c>
      <c r="D15" s="78">
        <v>46745751</v>
      </c>
      <c r="E15" s="78" t="s">
        <v>727</v>
      </c>
      <c r="F15" s="96">
        <v>3114</v>
      </c>
      <c r="G15" s="44" t="s">
        <v>308</v>
      </c>
      <c r="H15" s="97" t="s">
        <v>276</v>
      </c>
      <c r="I15" s="463">
        <v>2277214</v>
      </c>
      <c r="J15" s="16">
        <v>1689328</v>
      </c>
      <c r="K15" s="16">
        <v>0</v>
      </c>
      <c r="L15" s="458">
        <v>570993</v>
      </c>
      <c r="M15" s="458">
        <v>16893</v>
      </c>
      <c r="N15" s="16">
        <v>0</v>
      </c>
      <c r="O15" s="459">
        <v>4.4997999999999996</v>
      </c>
      <c r="P15" s="13">
        <v>4.4997999999999996</v>
      </c>
      <c r="Q15" s="172">
        <v>0</v>
      </c>
      <c r="R15" s="471">
        <f t="shared" si="9"/>
        <v>0</v>
      </c>
      <c r="S15" s="461">
        <v>0</v>
      </c>
      <c r="T15" s="461">
        <v>0</v>
      </c>
      <c r="U15" s="461">
        <v>0</v>
      </c>
      <c r="V15" s="461">
        <v>0</v>
      </c>
      <c r="W15" s="461">
        <f t="shared" si="10"/>
        <v>0</v>
      </c>
      <c r="X15" s="461">
        <v>0</v>
      </c>
      <c r="Y15" s="461">
        <v>0</v>
      </c>
      <c r="Z15" s="461">
        <v>0</v>
      </c>
      <c r="AA15" s="461">
        <f t="shared" si="11"/>
        <v>0</v>
      </c>
      <c r="AB15" s="461">
        <f t="shared" si="12"/>
        <v>0</v>
      </c>
      <c r="AC15" s="69">
        <f t="shared" si="13"/>
        <v>0</v>
      </c>
      <c r="AD15" s="69">
        <f t="shared" si="14"/>
        <v>0</v>
      </c>
      <c r="AE15" s="461">
        <v>0</v>
      </c>
      <c r="AF15" s="461">
        <v>0</v>
      </c>
      <c r="AG15" s="461">
        <f t="shared" si="15"/>
        <v>0</v>
      </c>
      <c r="AH15" s="461">
        <f t="shared" si="16"/>
        <v>0</v>
      </c>
      <c r="AI15" s="462">
        <v>0</v>
      </c>
      <c r="AJ15" s="462">
        <v>0</v>
      </c>
      <c r="AK15" s="462">
        <v>0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17"/>
        <v>0</v>
      </c>
      <c r="AR15" s="462">
        <f t="shared" si="18"/>
        <v>0</v>
      </c>
      <c r="AS15" s="464">
        <f t="shared" si="19"/>
        <v>0</v>
      </c>
      <c r="AT15" s="470">
        <f t="shared" si="20"/>
        <v>2277214</v>
      </c>
      <c r="AU15" s="461">
        <f t="shared" si="21"/>
        <v>1689328</v>
      </c>
      <c r="AV15" s="461">
        <f t="shared" ref="AV15:AV18" si="28">K15+AA15</f>
        <v>0</v>
      </c>
      <c r="AW15" s="461">
        <f t="shared" si="22"/>
        <v>570993</v>
      </c>
      <c r="AX15" s="461">
        <f t="shared" si="23"/>
        <v>16893</v>
      </c>
      <c r="AY15" s="461">
        <f t="shared" si="24"/>
        <v>0</v>
      </c>
      <c r="AZ15" s="462">
        <f t="shared" si="25"/>
        <v>4.4997999999999996</v>
      </c>
      <c r="BA15" s="462">
        <f t="shared" si="26"/>
        <v>4.4997999999999996</v>
      </c>
      <c r="BB15" s="464">
        <f t="shared" si="27"/>
        <v>0</v>
      </c>
    </row>
    <row r="16" spans="1:54" s="98" customFormat="1" ht="14.1" customHeight="1" x14ac:dyDescent="0.2">
      <c r="A16" s="121">
        <v>2</v>
      </c>
      <c r="B16" s="78">
        <v>2314</v>
      </c>
      <c r="C16" s="95">
        <v>600080358</v>
      </c>
      <c r="D16" s="78">
        <v>46745751</v>
      </c>
      <c r="E16" s="78" t="s">
        <v>727</v>
      </c>
      <c r="F16" s="96">
        <v>3114</v>
      </c>
      <c r="G16" s="44" t="s">
        <v>307</v>
      </c>
      <c r="H16" s="97" t="s">
        <v>277</v>
      </c>
      <c r="I16" s="463">
        <v>0</v>
      </c>
      <c r="J16" s="590">
        <v>0</v>
      </c>
      <c r="K16" s="590">
        <v>0</v>
      </c>
      <c r="L16" s="458">
        <v>0</v>
      </c>
      <c r="M16" s="458">
        <v>0</v>
      </c>
      <c r="N16" s="590">
        <v>0</v>
      </c>
      <c r="O16" s="459">
        <v>0</v>
      </c>
      <c r="P16" s="460">
        <v>0</v>
      </c>
      <c r="Q16" s="704">
        <v>0</v>
      </c>
      <c r="R16" s="471">
        <f t="shared" si="9"/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si="10"/>
        <v>0</v>
      </c>
      <c r="X16" s="461">
        <v>0</v>
      </c>
      <c r="Y16" s="461">
        <v>0</v>
      </c>
      <c r="Z16" s="461">
        <v>0</v>
      </c>
      <c r="AA16" s="461">
        <f t="shared" si="11"/>
        <v>0</v>
      </c>
      <c r="AB16" s="461">
        <f t="shared" si="12"/>
        <v>0</v>
      </c>
      <c r="AC16" s="69">
        <f t="shared" si="13"/>
        <v>0</v>
      </c>
      <c r="AD16" s="69">
        <f t="shared" si="14"/>
        <v>0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17"/>
        <v>0</v>
      </c>
      <c r="AR16" s="462">
        <f t="shared" si="18"/>
        <v>0</v>
      </c>
      <c r="AS16" s="464">
        <f t="shared" si="19"/>
        <v>0</v>
      </c>
      <c r="AT16" s="470">
        <f t="shared" si="20"/>
        <v>0</v>
      </c>
      <c r="AU16" s="461">
        <f t="shared" si="21"/>
        <v>0</v>
      </c>
      <c r="AV16" s="461">
        <f t="shared" si="28"/>
        <v>0</v>
      </c>
      <c r="AW16" s="461">
        <f t="shared" si="22"/>
        <v>0</v>
      </c>
      <c r="AX16" s="461">
        <f t="shared" si="23"/>
        <v>0</v>
      </c>
      <c r="AY16" s="461">
        <f t="shared" si="24"/>
        <v>0</v>
      </c>
      <c r="AZ16" s="462">
        <f t="shared" si="25"/>
        <v>0</v>
      </c>
      <c r="BA16" s="462">
        <f t="shared" si="26"/>
        <v>0</v>
      </c>
      <c r="BB16" s="464">
        <f t="shared" si="27"/>
        <v>0</v>
      </c>
    </row>
    <row r="17" spans="1:54" s="98" customFormat="1" ht="14.1" customHeight="1" x14ac:dyDescent="0.2">
      <c r="A17" s="121">
        <v>2</v>
      </c>
      <c r="B17" s="78">
        <v>2314</v>
      </c>
      <c r="C17" s="95">
        <v>600080358</v>
      </c>
      <c r="D17" s="78">
        <v>46745751</v>
      </c>
      <c r="E17" s="78" t="s">
        <v>727</v>
      </c>
      <c r="F17" s="96">
        <v>3143</v>
      </c>
      <c r="G17" s="78" t="s">
        <v>614</v>
      </c>
      <c r="H17" s="97" t="s">
        <v>276</v>
      </c>
      <c r="I17" s="463">
        <v>782881</v>
      </c>
      <c r="J17" s="660">
        <v>580772</v>
      </c>
      <c r="K17" s="660">
        <v>0</v>
      </c>
      <c r="L17" s="458">
        <v>196301</v>
      </c>
      <c r="M17" s="458">
        <v>5808</v>
      </c>
      <c r="N17" s="660">
        <v>0</v>
      </c>
      <c r="O17" s="459">
        <v>1.2068000000000001</v>
      </c>
      <c r="P17" s="661">
        <v>1.2068000000000001</v>
      </c>
      <c r="Q17" s="710">
        <v>0</v>
      </c>
      <c r="R17" s="471">
        <f t="shared" si="9"/>
        <v>0</v>
      </c>
      <c r="S17" s="461">
        <v>0</v>
      </c>
      <c r="T17" s="461">
        <v>0</v>
      </c>
      <c r="U17" s="461">
        <v>0</v>
      </c>
      <c r="V17" s="461">
        <v>0</v>
      </c>
      <c r="W17" s="461">
        <f t="shared" si="10"/>
        <v>0</v>
      </c>
      <c r="X17" s="461">
        <v>0</v>
      </c>
      <c r="Y17" s="461">
        <v>0</v>
      </c>
      <c r="Z17" s="461">
        <v>0</v>
      </c>
      <c r="AA17" s="461">
        <f t="shared" si="11"/>
        <v>0</v>
      </c>
      <c r="AB17" s="461">
        <f t="shared" si="12"/>
        <v>0</v>
      </c>
      <c r="AC17" s="69">
        <f t="shared" si="13"/>
        <v>0</v>
      </c>
      <c r="AD17" s="69">
        <f t="shared" si="14"/>
        <v>0</v>
      </c>
      <c r="AE17" s="461">
        <v>0</v>
      </c>
      <c r="AF17" s="461">
        <v>0</v>
      </c>
      <c r="AG17" s="461">
        <f t="shared" si="15"/>
        <v>0</v>
      </c>
      <c r="AH17" s="461">
        <f t="shared" si="16"/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si="17"/>
        <v>0</v>
      </c>
      <c r="AR17" s="462">
        <f t="shared" si="18"/>
        <v>0</v>
      </c>
      <c r="AS17" s="464">
        <f t="shared" si="19"/>
        <v>0</v>
      </c>
      <c r="AT17" s="470">
        <f t="shared" si="20"/>
        <v>782881</v>
      </c>
      <c r="AU17" s="461">
        <f t="shared" si="21"/>
        <v>580772</v>
      </c>
      <c r="AV17" s="461">
        <f t="shared" si="28"/>
        <v>0</v>
      </c>
      <c r="AW17" s="461">
        <f t="shared" si="22"/>
        <v>196301</v>
      </c>
      <c r="AX17" s="461">
        <f t="shared" si="23"/>
        <v>5808</v>
      </c>
      <c r="AY17" s="461">
        <f t="shared" si="24"/>
        <v>0</v>
      </c>
      <c r="AZ17" s="462">
        <f t="shared" si="25"/>
        <v>1.2068000000000001</v>
      </c>
      <c r="BA17" s="462">
        <f t="shared" si="26"/>
        <v>1.2068000000000001</v>
      </c>
      <c r="BB17" s="464">
        <f t="shared" si="27"/>
        <v>0</v>
      </c>
    </row>
    <row r="18" spans="1:54" s="98" customFormat="1" ht="14.1" customHeight="1" x14ac:dyDescent="0.2">
      <c r="A18" s="121">
        <v>2</v>
      </c>
      <c r="B18" s="78">
        <v>2314</v>
      </c>
      <c r="C18" s="95">
        <v>600080358</v>
      </c>
      <c r="D18" s="78">
        <v>46745751</v>
      </c>
      <c r="E18" s="78" t="s">
        <v>727</v>
      </c>
      <c r="F18" s="96">
        <v>3143</v>
      </c>
      <c r="G18" s="78" t="s">
        <v>615</v>
      </c>
      <c r="H18" s="97" t="s">
        <v>277</v>
      </c>
      <c r="I18" s="463">
        <v>16859</v>
      </c>
      <c r="J18" s="590">
        <v>12046</v>
      </c>
      <c r="K18" s="590">
        <v>0</v>
      </c>
      <c r="L18" s="458">
        <v>4072</v>
      </c>
      <c r="M18" s="458">
        <v>120</v>
      </c>
      <c r="N18" s="590">
        <v>621</v>
      </c>
      <c r="O18" s="459">
        <v>0.05</v>
      </c>
      <c r="P18" s="460">
        <v>0</v>
      </c>
      <c r="Q18" s="704">
        <v>0.05</v>
      </c>
      <c r="R18" s="471">
        <f t="shared" si="9"/>
        <v>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si="10"/>
        <v>0</v>
      </c>
      <c r="X18" s="461">
        <v>0</v>
      </c>
      <c r="Y18" s="461">
        <v>0</v>
      </c>
      <c r="Z18" s="461">
        <v>0</v>
      </c>
      <c r="AA18" s="461">
        <f t="shared" si="11"/>
        <v>0</v>
      </c>
      <c r="AB18" s="461">
        <f t="shared" si="12"/>
        <v>0</v>
      </c>
      <c r="AC18" s="69">
        <f t="shared" si="13"/>
        <v>0</v>
      </c>
      <c r="AD18" s="69">
        <f t="shared" si="14"/>
        <v>0</v>
      </c>
      <c r="AE18" s="461">
        <v>0</v>
      </c>
      <c r="AF18" s="461">
        <v>0</v>
      </c>
      <c r="AG18" s="461">
        <f t="shared" si="15"/>
        <v>0</v>
      </c>
      <c r="AH18" s="461">
        <f t="shared" si="16"/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17"/>
        <v>0</v>
      </c>
      <c r="AR18" s="462">
        <f t="shared" si="18"/>
        <v>0</v>
      </c>
      <c r="AS18" s="464">
        <f t="shared" si="19"/>
        <v>0</v>
      </c>
      <c r="AT18" s="470">
        <f t="shared" si="20"/>
        <v>16859</v>
      </c>
      <c r="AU18" s="461">
        <f t="shared" si="21"/>
        <v>12046</v>
      </c>
      <c r="AV18" s="461">
        <f t="shared" si="28"/>
        <v>0</v>
      </c>
      <c r="AW18" s="461">
        <f t="shared" si="22"/>
        <v>4072</v>
      </c>
      <c r="AX18" s="461">
        <f t="shared" si="23"/>
        <v>120</v>
      </c>
      <c r="AY18" s="461">
        <f t="shared" si="24"/>
        <v>621</v>
      </c>
      <c r="AZ18" s="462">
        <f t="shared" si="25"/>
        <v>0.05</v>
      </c>
      <c r="BA18" s="462">
        <f t="shared" si="26"/>
        <v>0</v>
      </c>
      <c r="BB18" s="464">
        <f t="shared" si="27"/>
        <v>0.05</v>
      </c>
    </row>
    <row r="19" spans="1:54" s="98" customFormat="1" ht="14.1" customHeight="1" x14ac:dyDescent="0.2">
      <c r="A19" s="122">
        <v>2</v>
      </c>
      <c r="B19" s="99">
        <v>2314</v>
      </c>
      <c r="C19" s="100">
        <v>600080358</v>
      </c>
      <c r="D19" s="99">
        <v>46745751</v>
      </c>
      <c r="E19" s="99" t="s">
        <v>728</v>
      </c>
      <c r="F19" s="101"/>
      <c r="G19" s="102"/>
      <c r="H19" s="103"/>
      <c r="I19" s="490">
        <v>14881650</v>
      </c>
      <c r="J19" s="486">
        <v>10884549</v>
      </c>
      <c r="K19" s="486">
        <v>54000</v>
      </c>
      <c r="L19" s="486">
        <v>3697230</v>
      </c>
      <c r="M19" s="486">
        <v>108845</v>
      </c>
      <c r="N19" s="486">
        <v>137026</v>
      </c>
      <c r="O19" s="487">
        <v>19.886099999999999</v>
      </c>
      <c r="P19" s="487">
        <v>16.566100000000002</v>
      </c>
      <c r="Q19" s="672">
        <v>3.32</v>
      </c>
      <c r="R19" s="490">
        <f t="shared" ref="R19:BB19" si="29">SUM(R14:R18)</f>
        <v>0</v>
      </c>
      <c r="S19" s="486">
        <f t="shared" si="29"/>
        <v>0</v>
      </c>
      <c r="T19" s="486">
        <f t="shared" si="29"/>
        <v>0</v>
      </c>
      <c r="U19" s="486">
        <f t="shared" si="29"/>
        <v>0</v>
      </c>
      <c r="V19" s="486">
        <f t="shared" si="29"/>
        <v>46141</v>
      </c>
      <c r="W19" s="486">
        <f t="shared" si="29"/>
        <v>46141</v>
      </c>
      <c r="X19" s="486">
        <f t="shared" si="29"/>
        <v>0</v>
      </c>
      <c r="Y19" s="486">
        <f t="shared" si="29"/>
        <v>0</v>
      </c>
      <c r="Z19" s="486">
        <f t="shared" si="29"/>
        <v>0</v>
      </c>
      <c r="AA19" s="486">
        <f t="shared" si="29"/>
        <v>0</v>
      </c>
      <c r="AB19" s="486">
        <f t="shared" si="29"/>
        <v>46141</v>
      </c>
      <c r="AC19" s="486">
        <f t="shared" si="29"/>
        <v>15596</v>
      </c>
      <c r="AD19" s="486">
        <f t="shared" si="29"/>
        <v>461</v>
      </c>
      <c r="AE19" s="486">
        <f t="shared" si="29"/>
        <v>0</v>
      </c>
      <c r="AF19" s="486">
        <f t="shared" si="29"/>
        <v>0</v>
      </c>
      <c r="AG19" s="486">
        <f t="shared" si="29"/>
        <v>0</v>
      </c>
      <c r="AH19" s="486">
        <f t="shared" si="29"/>
        <v>62198</v>
      </c>
      <c r="AI19" s="487">
        <f t="shared" si="29"/>
        <v>0</v>
      </c>
      <c r="AJ19" s="487">
        <f t="shared" si="29"/>
        <v>0</v>
      </c>
      <c r="AK19" s="487">
        <f t="shared" si="29"/>
        <v>0</v>
      </c>
      <c r="AL19" s="487">
        <f t="shared" si="29"/>
        <v>0</v>
      </c>
      <c r="AM19" s="487">
        <f t="shared" si="29"/>
        <v>0</v>
      </c>
      <c r="AN19" s="487">
        <f t="shared" si="29"/>
        <v>0</v>
      </c>
      <c r="AO19" s="487">
        <f t="shared" si="29"/>
        <v>7.0000000000000007E-2</v>
      </c>
      <c r="AP19" s="487">
        <f t="shared" si="29"/>
        <v>0</v>
      </c>
      <c r="AQ19" s="487">
        <f t="shared" si="29"/>
        <v>7.0000000000000007E-2</v>
      </c>
      <c r="AR19" s="487">
        <f t="shared" si="29"/>
        <v>0</v>
      </c>
      <c r="AS19" s="105">
        <f t="shared" si="29"/>
        <v>7.0000000000000007E-2</v>
      </c>
      <c r="AT19" s="492">
        <f t="shared" si="29"/>
        <v>14943848</v>
      </c>
      <c r="AU19" s="486">
        <f t="shared" si="29"/>
        <v>10930690</v>
      </c>
      <c r="AV19" s="486">
        <f t="shared" si="29"/>
        <v>54000</v>
      </c>
      <c r="AW19" s="486">
        <f t="shared" si="29"/>
        <v>3712826</v>
      </c>
      <c r="AX19" s="486">
        <f t="shared" si="29"/>
        <v>109306</v>
      </c>
      <c r="AY19" s="486">
        <f t="shared" si="29"/>
        <v>137026</v>
      </c>
      <c r="AZ19" s="487">
        <f t="shared" si="29"/>
        <v>19.956099999999999</v>
      </c>
      <c r="BA19" s="487">
        <f t="shared" si="29"/>
        <v>16.636100000000003</v>
      </c>
      <c r="BB19" s="105">
        <f t="shared" si="29"/>
        <v>3.32</v>
      </c>
    </row>
    <row r="20" spans="1:54" s="98" customFormat="1" ht="14.1" customHeight="1" x14ac:dyDescent="0.2">
      <c r="A20" s="121">
        <v>3</v>
      </c>
      <c r="B20" s="104">
        <v>2448</v>
      </c>
      <c r="C20" s="95">
        <v>600080269</v>
      </c>
      <c r="D20" s="78">
        <v>63154617</v>
      </c>
      <c r="E20" s="78" t="s">
        <v>729</v>
      </c>
      <c r="F20" s="96">
        <v>3111</v>
      </c>
      <c r="G20" s="78" t="s">
        <v>306</v>
      </c>
      <c r="H20" s="97" t="s">
        <v>276</v>
      </c>
      <c r="I20" s="463">
        <v>16414592</v>
      </c>
      <c r="J20" s="16">
        <v>11812161</v>
      </c>
      <c r="K20" s="16">
        <v>300000</v>
      </c>
      <c r="L20" s="458">
        <v>4093910</v>
      </c>
      <c r="M20" s="458">
        <v>118121</v>
      </c>
      <c r="N20" s="16">
        <v>90400</v>
      </c>
      <c r="O20" s="459">
        <v>24.61</v>
      </c>
      <c r="P20" s="13">
        <v>20.61</v>
      </c>
      <c r="Q20" s="172">
        <v>4</v>
      </c>
      <c r="R20" s="471">
        <f t="shared" si="9"/>
        <v>150000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si="10"/>
        <v>150000</v>
      </c>
      <c r="X20" s="461">
        <v>-150000</v>
      </c>
      <c r="Y20" s="461">
        <v>0</v>
      </c>
      <c r="Z20" s="461">
        <v>0</v>
      </c>
      <c r="AA20" s="461">
        <f t="shared" si="11"/>
        <v>-150000</v>
      </c>
      <c r="AB20" s="461">
        <f t="shared" si="12"/>
        <v>0</v>
      </c>
      <c r="AC20" s="69">
        <f t="shared" si="13"/>
        <v>0</v>
      </c>
      <c r="AD20" s="69">
        <f t="shared" si="14"/>
        <v>1500</v>
      </c>
      <c r="AE20" s="461">
        <v>0</v>
      </c>
      <c r="AF20" s="461">
        <v>0</v>
      </c>
      <c r="AG20" s="461">
        <f t="shared" si="15"/>
        <v>0</v>
      </c>
      <c r="AH20" s="461">
        <f t="shared" si="16"/>
        <v>1500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17"/>
        <v>0</v>
      </c>
      <c r="AR20" s="462">
        <f t="shared" si="18"/>
        <v>0</v>
      </c>
      <c r="AS20" s="464">
        <f t="shared" si="19"/>
        <v>0</v>
      </c>
      <c r="AT20" s="470">
        <f t="shared" si="20"/>
        <v>16416092</v>
      </c>
      <c r="AU20" s="461">
        <f t="shared" si="21"/>
        <v>11962161</v>
      </c>
      <c r="AV20" s="461">
        <f t="shared" ref="AV20:AV27" si="30">K20+AA20</f>
        <v>150000</v>
      </c>
      <c r="AW20" s="461">
        <f t="shared" si="22"/>
        <v>4093910</v>
      </c>
      <c r="AX20" s="461">
        <f t="shared" si="23"/>
        <v>119621</v>
      </c>
      <c r="AY20" s="461">
        <f t="shared" si="24"/>
        <v>90400</v>
      </c>
      <c r="AZ20" s="462">
        <f t="shared" si="25"/>
        <v>24.61</v>
      </c>
      <c r="BA20" s="462">
        <f t="shared" si="26"/>
        <v>20.61</v>
      </c>
      <c r="BB20" s="464">
        <f t="shared" si="27"/>
        <v>4</v>
      </c>
    </row>
    <row r="21" spans="1:54" s="98" customFormat="1" ht="14.1" customHeight="1" x14ac:dyDescent="0.2">
      <c r="A21" s="121">
        <v>3</v>
      </c>
      <c r="B21" s="104">
        <v>2448</v>
      </c>
      <c r="C21" s="95">
        <v>600080269</v>
      </c>
      <c r="D21" s="78">
        <v>63154617</v>
      </c>
      <c r="E21" s="78" t="s">
        <v>729</v>
      </c>
      <c r="F21" s="96">
        <v>3113</v>
      </c>
      <c r="G21" s="78" t="s">
        <v>309</v>
      </c>
      <c r="H21" s="97" t="s">
        <v>276</v>
      </c>
      <c r="I21" s="463">
        <v>61397625</v>
      </c>
      <c r="J21" s="16">
        <v>44345976</v>
      </c>
      <c r="K21" s="16">
        <v>315000</v>
      </c>
      <c r="L21" s="458">
        <v>15095410</v>
      </c>
      <c r="M21" s="458">
        <v>443459</v>
      </c>
      <c r="N21" s="16">
        <v>1197780</v>
      </c>
      <c r="O21" s="459">
        <v>74.680899999999994</v>
      </c>
      <c r="P21" s="13">
        <v>58.790900000000001</v>
      </c>
      <c r="Q21" s="172">
        <v>15.89</v>
      </c>
      <c r="R21" s="471">
        <f t="shared" si="9"/>
        <v>40000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10"/>
        <v>40000</v>
      </c>
      <c r="X21" s="461">
        <v>-40000</v>
      </c>
      <c r="Y21" s="461">
        <v>0</v>
      </c>
      <c r="Z21" s="461">
        <v>0</v>
      </c>
      <c r="AA21" s="461">
        <f t="shared" si="11"/>
        <v>-40000</v>
      </c>
      <c r="AB21" s="461">
        <f t="shared" si="12"/>
        <v>0</v>
      </c>
      <c r="AC21" s="69">
        <f t="shared" si="13"/>
        <v>0</v>
      </c>
      <c r="AD21" s="69">
        <f t="shared" si="14"/>
        <v>400</v>
      </c>
      <c r="AE21" s="461">
        <v>0</v>
      </c>
      <c r="AF21" s="461">
        <v>0</v>
      </c>
      <c r="AG21" s="461">
        <f t="shared" si="15"/>
        <v>0</v>
      </c>
      <c r="AH21" s="461">
        <f t="shared" si="16"/>
        <v>400</v>
      </c>
      <c r="AI21" s="462">
        <v>0.02</v>
      </c>
      <c r="AJ21" s="462">
        <v>0.02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17"/>
        <v>0.02</v>
      </c>
      <c r="AR21" s="462">
        <f t="shared" si="18"/>
        <v>0.02</v>
      </c>
      <c r="AS21" s="464">
        <f t="shared" si="19"/>
        <v>0.04</v>
      </c>
      <c r="AT21" s="470">
        <f t="shared" si="20"/>
        <v>61398025</v>
      </c>
      <c r="AU21" s="461">
        <f t="shared" si="21"/>
        <v>44385976</v>
      </c>
      <c r="AV21" s="461">
        <f t="shared" si="30"/>
        <v>275000</v>
      </c>
      <c r="AW21" s="461">
        <f t="shared" si="22"/>
        <v>15095410</v>
      </c>
      <c r="AX21" s="461">
        <f t="shared" si="23"/>
        <v>443859</v>
      </c>
      <c r="AY21" s="461">
        <f t="shared" si="24"/>
        <v>1197780</v>
      </c>
      <c r="AZ21" s="462">
        <f t="shared" si="25"/>
        <v>74.7209</v>
      </c>
      <c r="BA21" s="462">
        <f t="shared" si="26"/>
        <v>58.810900000000004</v>
      </c>
      <c r="BB21" s="464">
        <f t="shared" si="27"/>
        <v>15.91</v>
      </c>
    </row>
    <row r="22" spans="1:54" s="98" customFormat="1" ht="14.1" customHeight="1" x14ac:dyDescent="0.2">
      <c r="A22" s="121">
        <v>3</v>
      </c>
      <c r="B22" s="78">
        <v>2448</v>
      </c>
      <c r="C22" s="95">
        <v>600080269</v>
      </c>
      <c r="D22" s="78">
        <v>63154617</v>
      </c>
      <c r="E22" s="78" t="s">
        <v>729</v>
      </c>
      <c r="F22" s="96">
        <v>3113</v>
      </c>
      <c r="G22" s="78" t="s">
        <v>307</v>
      </c>
      <c r="H22" s="97" t="s">
        <v>277</v>
      </c>
      <c r="I22" s="463">
        <v>7799959</v>
      </c>
      <c r="J22" s="590">
        <v>5780014</v>
      </c>
      <c r="K22" s="590">
        <v>0</v>
      </c>
      <c r="L22" s="458">
        <v>1953645</v>
      </c>
      <c r="M22" s="458">
        <v>57800</v>
      </c>
      <c r="N22" s="590">
        <v>8500</v>
      </c>
      <c r="O22" s="459">
        <v>16.5</v>
      </c>
      <c r="P22" s="460">
        <v>16.5</v>
      </c>
      <c r="Q22" s="704">
        <v>0</v>
      </c>
      <c r="R22" s="471">
        <f t="shared" si="9"/>
        <v>0</v>
      </c>
      <c r="S22" s="461">
        <v>-182367</v>
      </c>
      <c r="T22" s="461">
        <v>0</v>
      </c>
      <c r="U22" s="461">
        <v>0</v>
      </c>
      <c r="V22" s="461">
        <v>0</v>
      </c>
      <c r="W22" s="461">
        <f t="shared" si="10"/>
        <v>-182367</v>
      </c>
      <c r="X22" s="461">
        <v>0</v>
      </c>
      <c r="Y22" s="461">
        <v>0</v>
      </c>
      <c r="Z22" s="461">
        <v>0</v>
      </c>
      <c r="AA22" s="461">
        <f t="shared" si="11"/>
        <v>0</v>
      </c>
      <c r="AB22" s="461">
        <f t="shared" si="12"/>
        <v>-182367</v>
      </c>
      <c r="AC22" s="69">
        <f t="shared" si="13"/>
        <v>-61640</v>
      </c>
      <c r="AD22" s="69">
        <f t="shared" si="14"/>
        <v>-1824</v>
      </c>
      <c r="AE22" s="461">
        <v>5250</v>
      </c>
      <c r="AF22" s="461">
        <v>0</v>
      </c>
      <c r="AG22" s="461">
        <f t="shared" si="15"/>
        <v>5250</v>
      </c>
      <c r="AH22" s="461">
        <f t="shared" si="16"/>
        <v>-240581</v>
      </c>
      <c r="AI22" s="462">
        <v>0</v>
      </c>
      <c r="AJ22" s="462">
        <v>0</v>
      </c>
      <c r="AK22" s="462">
        <v>-0.46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17"/>
        <v>-0.46</v>
      </c>
      <c r="AR22" s="462">
        <f t="shared" si="18"/>
        <v>0</v>
      </c>
      <c r="AS22" s="464">
        <f t="shared" si="19"/>
        <v>-0.46</v>
      </c>
      <c r="AT22" s="470">
        <f t="shared" si="20"/>
        <v>7559378</v>
      </c>
      <c r="AU22" s="461">
        <f t="shared" si="21"/>
        <v>5597647</v>
      </c>
      <c r="AV22" s="461">
        <f t="shared" si="30"/>
        <v>0</v>
      </c>
      <c r="AW22" s="461">
        <f t="shared" si="22"/>
        <v>1892005</v>
      </c>
      <c r="AX22" s="461">
        <f t="shared" si="23"/>
        <v>55976</v>
      </c>
      <c r="AY22" s="461">
        <f t="shared" si="24"/>
        <v>13750</v>
      </c>
      <c r="AZ22" s="462">
        <f t="shared" si="25"/>
        <v>16.04</v>
      </c>
      <c r="BA22" s="462">
        <f t="shared" si="26"/>
        <v>16.04</v>
      </c>
      <c r="BB22" s="464">
        <f t="shared" si="27"/>
        <v>0</v>
      </c>
    </row>
    <row r="23" spans="1:54" s="98" customFormat="1" ht="14.1" customHeight="1" x14ac:dyDescent="0.2">
      <c r="A23" s="121">
        <v>3</v>
      </c>
      <c r="B23" s="104">
        <v>2448</v>
      </c>
      <c r="C23" s="95">
        <v>600080269</v>
      </c>
      <c r="D23" s="78">
        <v>63154617</v>
      </c>
      <c r="E23" s="104" t="s">
        <v>729</v>
      </c>
      <c r="F23" s="96">
        <v>3141</v>
      </c>
      <c r="G23" s="78" t="s">
        <v>310</v>
      </c>
      <c r="H23" s="97" t="s">
        <v>277</v>
      </c>
      <c r="I23" s="463">
        <v>3902699</v>
      </c>
      <c r="J23" s="668">
        <v>2816177</v>
      </c>
      <c r="K23" s="668">
        <v>60000</v>
      </c>
      <c r="L23" s="458">
        <v>972148</v>
      </c>
      <c r="M23" s="458">
        <v>28162</v>
      </c>
      <c r="N23" s="668">
        <v>26212</v>
      </c>
      <c r="O23" s="459">
        <v>9.25</v>
      </c>
      <c r="P23" s="669">
        <v>0</v>
      </c>
      <c r="Q23" s="711">
        <v>9.25</v>
      </c>
      <c r="R23" s="471">
        <f t="shared" si="9"/>
        <v>0</v>
      </c>
      <c r="S23" s="461">
        <v>0</v>
      </c>
      <c r="T23" s="461">
        <v>0</v>
      </c>
      <c r="U23" s="461">
        <v>0</v>
      </c>
      <c r="V23" s="461">
        <v>0</v>
      </c>
      <c r="W23" s="461">
        <f t="shared" si="10"/>
        <v>0</v>
      </c>
      <c r="X23" s="461">
        <v>0</v>
      </c>
      <c r="Y23" s="461">
        <v>0</v>
      </c>
      <c r="Z23" s="461">
        <v>0</v>
      </c>
      <c r="AA23" s="461">
        <f t="shared" si="11"/>
        <v>0</v>
      </c>
      <c r="AB23" s="461">
        <f t="shared" si="12"/>
        <v>0</v>
      </c>
      <c r="AC23" s="69">
        <f t="shared" si="13"/>
        <v>0</v>
      </c>
      <c r="AD23" s="69">
        <f t="shared" si="14"/>
        <v>0</v>
      </c>
      <c r="AE23" s="461">
        <v>0</v>
      </c>
      <c r="AF23" s="461">
        <v>0</v>
      </c>
      <c r="AG23" s="461">
        <f t="shared" si="15"/>
        <v>0</v>
      </c>
      <c r="AH23" s="461">
        <f t="shared" si="16"/>
        <v>0</v>
      </c>
      <c r="AI23" s="462">
        <v>0</v>
      </c>
      <c r="AJ23" s="462">
        <v>0</v>
      </c>
      <c r="AK23" s="462">
        <v>0</v>
      </c>
      <c r="AL23" s="462">
        <v>0</v>
      </c>
      <c r="AM23" s="462">
        <v>0</v>
      </c>
      <c r="AN23" s="462">
        <v>0</v>
      </c>
      <c r="AO23" s="462">
        <v>0</v>
      </c>
      <c r="AP23" s="462">
        <v>0</v>
      </c>
      <c r="AQ23" s="462">
        <f t="shared" si="17"/>
        <v>0</v>
      </c>
      <c r="AR23" s="462">
        <f t="shared" si="18"/>
        <v>0</v>
      </c>
      <c r="AS23" s="464">
        <f t="shared" si="19"/>
        <v>0</v>
      </c>
      <c r="AT23" s="470">
        <f t="shared" si="20"/>
        <v>3902699</v>
      </c>
      <c r="AU23" s="461">
        <f t="shared" si="21"/>
        <v>2816177</v>
      </c>
      <c r="AV23" s="461">
        <f t="shared" si="30"/>
        <v>60000</v>
      </c>
      <c r="AW23" s="461">
        <f t="shared" si="22"/>
        <v>972148</v>
      </c>
      <c r="AX23" s="461">
        <f t="shared" si="23"/>
        <v>28162</v>
      </c>
      <c r="AY23" s="461">
        <f t="shared" si="24"/>
        <v>26212</v>
      </c>
      <c r="AZ23" s="462">
        <f t="shared" si="25"/>
        <v>9.25</v>
      </c>
      <c r="BA23" s="462">
        <f t="shared" si="26"/>
        <v>0</v>
      </c>
      <c r="BB23" s="464">
        <f t="shared" si="27"/>
        <v>9.25</v>
      </c>
    </row>
    <row r="24" spans="1:54" s="98" customFormat="1" ht="14.1" customHeight="1" x14ac:dyDescent="0.2">
      <c r="A24" s="121">
        <v>3</v>
      </c>
      <c r="B24" s="78">
        <v>2448</v>
      </c>
      <c r="C24" s="95">
        <v>600080269</v>
      </c>
      <c r="D24" s="78">
        <v>63154617</v>
      </c>
      <c r="E24" s="78" t="s">
        <v>729</v>
      </c>
      <c r="F24" s="96">
        <v>3143</v>
      </c>
      <c r="G24" s="78" t="s">
        <v>614</v>
      </c>
      <c r="H24" s="97" t="s">
        <v>276</v>
      </c>
      <c r="I24" s="463">
        <v>4237652</v>
      </c>
      <c r="J24" s="660">
        <v>3069216</v>
      </c>
      <c r="K24" s="660">
        <v>75000</v>
      </c>
      <c r="L24" s="458">
        <v>1062745</v>
      </c>
      <c r="M24" s="458">
        <v>30691</v>
      </c>
      <c r="N24" s="660">
        <v>0</v>
      </c>
      <c r="O24" s="459">
        <v>6.1999999999999993</v>
      </c>
      <c r="P24" s="661">
        <v>6.1999999999999993</v>
      </c>
      <c r="Q24" s="710">
        <v>0</v>
      </c>
      <c r="R24" s="471">
        <f t="shared" si="9"/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si="10"/>
        <v>0</v>
      </c>
      <c r="X24" s="461">
        <v>0</v>
      </c>
      <c r="Y24" s="461">
        <v>0</v>
      </c>
      <c r="Z24" s="461">
        <v>0</v>
      </c>
      <c r="AA24" s="461">
        <f t="shared" si="11"/>
        <v>0</v>
      </c>
      <c r="AB24" s="461">
        <f t="shared" si="12"/>
        <v>0</v>
      </c>
      <c r="AC24" s="69">
        <f t="shared" si="13"/>
        <v>0</v>
      </c>
      <c r="AD24" s="69">
        <f t="shared" si="14"/>
        <v>0</v>
      </c>
      <c r="AE24" s="461">
        <v>0</v>
      </c>
      <c r="AF24" s="461">
        <v>0</v>
      </c>
      <c r="AG24" s="461">
        <f t="shared" si="15"/>
        <v>0</v>
      </c>
      <c r="AH24" s="461">
        <f t="shared" si="16"/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17"/>
        <v>0</v>
      </c>
      <c r="AR24" s="462">
        <f t="shared" si="18"/>
        <v>0</v>
      </c>
      <c r="AS24" s="464">
        <f t="shared" si="19"/>
        <v>0</v>
      </c>
      <c r="AT24" s="470">
        <f t="shared" si="20"/>
        <v>4237652</v>
      </c>
      <c r="AU24" s="461">
        <f t="shared" si="21"/>
        <v>3069216</v>
      </c>
      <c r="AV24" s="461">
        <f t="shared" si="30"/>
        <v>75000</v>
      </c>
      <c r="AW24" s="461">
        <f t="shared" si="22"/>
        <v>1062745</v>
      </c>
      <c r="AX24" s="461">
        <f t="shared" si="23"/>
        <v>30691</v>
      </c>
      <c r="AY24" s="461">
        <f t="shared" si="24"/>
        <v>0</v>
      </c>
      <c r="AZ24" s="462">
        <f t="shared" si="25"/>
        <v>6.1999999999999993</v>
      </c>
      <c r="BA24" s="462">
        <f t="shared" si="26"/>
        <v>6.1999999999999993</v>
      </c>
      <c r="BB24" s="464">
        <f t="shared" si="27"/>
        <v>0</v>
      </c>
    </row>
    <row r="25" spans="1:54" s="98" customFormat="1" ht="14.1" customHeight="1" x14ac:dyDescent="0.2">
      <c r="A25" s="121">
        <v>3</v>
      </c>
      <c r="B25" s="78">
        <v>2448</v>
      </c>
      <c r="C25" s="95">
        <v>600080269</v>
      </c>
      <c r="D25" s="78">
        <v>63154617</v>
      </c>
      <c r="E25" s="78" t="s">
        <v>729</v>
      </c>
      <c r="F25" s="96">
        <v>3143</v>
      </c>
      <c r="G25" s="78" t="s">
        <v>615</v>
      </c>
      <c r="H25" s="97" t="s">
        <v>277</v>
      </c>
      <c r="I25" s="463">
        <v>154663</v>
      </c>
      <c r="J25" s="590">
        <v>110509</v>
      </c>
      <c r="K25" s="590">
        <v>0</v>
      </c>
      <c r="L25" s="458">
        <v>37352</v>
      </c>
      <c r="M25" s="458">
        <v>1105</v>
      </c>
      <c r="N25" s="590">
        <v>5697</v>
      </c>
      <c r="O25" s="459">
        <v>0.44</v>
      </c>
      <c r="P25" s="460">
        <v>0</v>
      </c>
      <c r="Q25" s="704">
        <v>0.44</v>
      </c>
      <c r="R25" s="471">
        <f t="shared" si="9"/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si="10"/>
        <v>0</v>
      </c>
      <c r="X25" s="461">
        <v>0</v>
      </c>
      <c r="Y25" s="461">
        <v>0</v>
      </c>
      <c r="Z25" s="461">
        <v>0</v>
      </c>
      <c r="AA25" s="461">
        <f t="shared" si="11"/>
        <v>0</v>
      </c>
      <c r="AB25" s="461">
        <f t="shared" si="12"/>
        <v>0</v>
      </c>
      <c r="AC25" s="69">
        <f t="shared" si="13"/>
        <v>0</v>
      </c>
      <c r="AD25" s="69">
        <f t="shared" si="14"/>
        <v>0</v>
      </c>
      <c r="AE25" s="461">
        <v>0</v>
      </c>
      <c r="AF25" s="461">
        <v>0</v>
      </c>
      <c r="AG25" s="461">
        <f t="shared" si="15"/>
        <v>0</v>
      </c>
      <c r="AH25" s="461">
        <f t="shared" si="16"/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17"/>
        <v>0</v>
      </c>
      <c r="AR25" s="462">
        <f t="shared" si="18"/>
        <v>0</v>
      </c>
      <c r="AS25" s="464">
        <f t="shared" si="19"/>
        <v>0</v>
      </c>
      <c r="AT25" s="470">
        <f t="shared" si="20"/>
        <v>154663</v>
      </c>
      <c r="AU25" s="461">
        <f t="shared" si="21"/>
        <v>110509</v>
      </c>
      <c r="AV25" s="461">
        <f t="shared" si="30"/>
        <v>0</v>
      </c>
      <c r="AW25" s="461">
        <f t="shared" si="22"/>
        <v>37352</v>
      </c>
      <c r="AX25" s="461">
        <f t="shared" si="23"/>
        <v>1105</v>
      </c>
      <c r="AY25" s="461">
        <f t="shared" si="24"/>
        <v>5697</v>
      </c>
      <c r="AZ25" s="462">
        <f t="shared" si="25"/>
        <v>0.44</v>
      </c>
      <c r="BA25" s="462">
        <f t="shared" si="26"/>
        <v>0</v>
      </c>
      <c r="BB25" s="464">
        <f t="shared" si="27"/>
        <v>0.44</v>
      </c>
    </row>
    <row r="26" spans="1:54" s="98" customFormat="1" ht="14.1" customHeight="1" x14ac:dyDescent="0.2">
      <c r="A26" s="121">
        <v>3</v>
      </c>
      <c r="B26" s="78">
        <v>2448</v>
      </c>
      <c r="C26" s="95">
        <v>600080269</v>
      </c>
      <c r="D26" s="78">
        <v>63154617</v>
      </c>
      <c r="E26" s="78" t="s">
        <v>729</v>
      </c>
      <c r="F26" s="96">
        <v>3231</v>
      </c>
      <c r="G26" s="78" t="s">
        <v>311</v>
      </c>
      <c r="H26" s="97" t="s">
        <v>276</v>
      </c>
      <c r="I26" s="463">
        <v>9316266</v>
      </c>
      <c r="J26" s="16">
        <v>6747970</v>
      </c>
      <c r="K26" s="16">
        <v>150000</v>
      </c>
      <c r="L26" s="458">
        <v>2331514</v>
      </c>
      <c r="M26" s="458">
        <v>67480</v>
      </c>
      <c r="N26" s="16">
        <v>19302</v>
      </c>
      <c r="O26" s="459">
        <v>11.8348</v>
      </c>
      <c r="P26" s="13">
        <v>10.8352</v>
      </c>
      <c r="Q26" s="172">
        <v>0.99959999999999982</v>
      </c>
      <c r="R26" s="471">
        <f t="shared" si="9"/>
        <v>10000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10"/>
        <v>10000</v>
      </c>
      <c r="X26" s="461">
        <v>-10000</v>
      </c>
      <c r="Y26" s="461">
        <v>0</v>
      </c>
      <c r="Z26" s="461">
        <v>0</v>
      </c>
      <c r="AA26" s="461">
        <f t="shared" si="11"/>
        <v>-10000</v>
      </c>
      <c r="AB26" s="461">
        <f t="shared" si="12"/>
        <v>0</v>
      </c>
      <c r="AC26" s="69">
        <f t="shared" si="13"/>
        <v>0</v>
      </c>
      <c r="AD26" s="69">
        <f t="shared" si="14"/>
        <v>100</v>
      </c>
      <c r="AE26" s="461">
        <v>0</v>
      </c>
      <c r="AF26" s="461">
        <v>0</v>
      </c>
      <c r="AG26" s="461">
        <f t="shared" si="15"/>
        <v>0</v>
      </c>
      <c r="AH26" s="461">
        <f t="shared" si="16"/>
        <v>100</v>
      </c>
      <c r="AI26" s="462">
        <v>0.02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17"/>
        <v>0.02</v>
      </c>
      <c r="AR26" s="462">
        <f t="shared" si="18"/>
        <v>0</v>
      </c>
      <c r="AS26" s="464">
        <f t="shared" si="19"/>
        <v>0.02</v>
      </c>
      <c r="AT26" s="470">
        <f t="shared" si="20"/>
        <v>9316366</v>
      </c>
      <c r="AU26" s="461">
        <f t="shared" si="21"/>
        <v>6757970</v>
      </c>
      <c r="AV26" s="461">
        <f t="shared" si="30"/>
        <v>140000</v>
      </c>
      <c r="AW26" s="461">
        <f t="shared" si="22"/>
        <v>2331514</v>
      </c>
      <c r="AX26" s="461">
        <f t="shared" si="23"/>
        <v>67580</v>
      </c>
      <c r="AY26" s="461">
        <f t="shared" si="24"/>
        <v>19302</v>
      </c>
      <c r="AZ26" s="462">
        <f t="shared" si="25"/>
        <v>11.854799999999999</v>
      </c>
      <c r="BA26" s="462">
        <f t="shared" si="26"/>
        <v>10.8552</v>
      </c>
      <c r="BB26" s="464">
        <f t="shared" si="27"/>
        <v>0.99959999999999982</v>
      </c>
    </row>
    <row r="27" spans="1:54" s="98" customFormat="1" ht="14.1" customHeight="1" x14ac:dyDescent="0.2">
      <c r="A27" s="121">
        <v>3</v>
      </c>
      <c r="B27" s="78">
        <v>2448</v>
      </c>
      <c r="C27" s="95">
        <v>600080269</v>
      </c>
      <c r="D27" s="78">
        <v>63154617</v>
      </c>
      <c r="E27" s="78" t="s">
        <v>729</v>
      </c>
      <c r="F27" s="96">
        <v>3233</v>
      </c>
      <c r="G27" s="78" t="s">
        <v>313</v>
      </c>
      <c r="H27" s="97" t="s">
        <v>277</v>
      </c>
      <c r="I27" s="463">
        <v>1922853</v>
      </c>
      <c r="J27" s="590">
        <v>1425078</v>
      </c>
      <c r="K27" s="590">
        <v>0</v>
      </c>
      <c r="L27" s="458">
        <v>481676</v>
      </c>
      <c r="M27" s="458">
        <v>14251</v>
      </c>
      <c r="N27" s="590">
        <v>1848</v>
      </c>
      <c r="O27" s="459">
        <v>3.09</v>
      </c>
      <c r="P27" s="460">
        <v>2.21</v>
      </c>
      <c r="Q27" s="704">
        <v>0.88</v>
      </c>
      <c r="R27" s="471">
        <f t="shared" si="9"/>
        <v>0</v>
      </c>
      <c r="S27" s="461">
        <v>0</v>
      </c>
      <c r="T27" s="461">
        <v>0</v>
      </c>
      <c r="U27" s="461">
        <v>0</v>
      </c>
      <c r="V27" s="461">
        <v>0</v>
      </c>
      <c r="W27" s="461">
        <f t="shared" si="10"/>
        <v>0</v>
      </c>
      <c r="X27" s="461">
        <v>0</v>
      </c>
      <c r="Y27" s="461">
        <v>0</v>
      </c>
      <c r="Z27" s="461">
        <v>0</v>
      </c>
      <c r="AA27" s="461">
        <f t="shared" si="11"/>
        <v>0</v>
      </c>
      <c r="AB27" s="461">
        <f t="shared" si="12"/>
        <v>0</v>
      </c>
      <c r="AC27" s="69">
        <f t="shared" si="13"/>
        <v>0</v>
      </c>
      <c r="AD27" s="69">
        <f t="shared" si="14"/>
        <v>0</v>
      </c>
      <c r="AE27" s="461">
        <v>0</v>
      </c>
      <c r="AF27" s="461">
        <v>0</v>
      </c>
      <c r="AG27" s="461">
        <f t="shared" si="15"/>
        <v>0</v>
      </c>
      <c r="AH27" s="461">
        <f t="shared" si="16"/>
        <v>0</v>
      </c>
      <c r="AI27" s="462">
        <v>0</v>
      </c>
      <c r="AJ27" s="462">
        <v>0</v>
      </c>
      <c r="AK27" s="462">
        <v>0</v>
      </c>
      <c r="AL27" s="462">
        <v>0</v>
      </c>
      <c r="AM27" s="462">
        <v>0</v>
      </c>
      <c r="AN27" s="462">
        <v>0</v>
      </c>
      <c r="AO27" s="462">
        <v>0</v>
      </c>
      <c r="AP27" s="462">
        <v>0</v>
      </c>
      <c r="AQ27" s="462">
        <f t="shared" si="17"/>
        <v>0</v>
      </c>
      <c r="AR27" s="462">
        <f t="shared" si="18"/>
        <v>0</v>
      </c>
      <c r="AS27" s="464">
        <f t="shared" si="19"/>
        <v>0</v>
      </c>
      <c r="AT27" s="470">
        <f t="shared" si="20"/>
        <v>1922853</v>
      </c>
      <c r="AU27" s="461">
        <f t="shared" si="21"/>
        <v>1425078</v>
      </c>
      <c r="AV27" s="461">
        <f t="shared" si="30"/>
        <v>0</v>
      </c>
      <c r="AW27" s="461">
        <f t="shared" si="22"/>
        <v>481676</v>
      </c>
      <c r="AX27" s="461">
        <f t="shared" si="23"/>
        <v>14251</v>
      </c>
      <c r="AY27" s="461">
        <f t="shared" si="24"/>
        <v>1848</v>
      </c>
      <c r="AZ27" s="462">
        <f t="shared" si="25"/>
        <v>3.09</v>
      </c>
      <c r="BA27" s="462">
        <f t="shared" si="26"/>
        <v>2.21</v>
      </c>
      <c r="BB27" s="464">
        <f t="shared" si="27"/>
        <v>0.88</v>
      </c>
    </row>
    <row r="28" spans="1:54" s="98" customFormat="1" ht="14.1" customHeight="1" x14ac:dyDescent="0.2">
      <c r="A28" s="122">
        <v>3</v>
      </c>
      <c r="B28" s="99">
        <v>2448</v>
      </c>
      <c r="C28" s="100">
        <v>600080269</v>
      </c>
      <c r="D28" s="99">
        <v>63154617</v>
      </c>
      <c r="E28" s="99" t="s">
        <v>730</v>
      </c>
      <c r="F28" s="101"/>
      <c r="G28" s="102"/>
      <c r="H28" s="103"/>
      <c r="I28" s="490">
        <v>105146309</v>
      </c>
      <c r="J28" s="486">
        <v>76107101</v>
      </c>
      <c r="K28" s="486">
        <v>900000</v>
      </c>
      <c r="L28" s="486">
        <v>26028400</v>
      </c>
      <c r="M28" s="486">
        <v>761069</v>
      </c>
      <c r="N28" s="486">
        <v>1349739</v>
      </c>
      <c r="O28" s="487">
        <v>146.60569999999998</v>
      </c>
      <c r="P28" s="487">
        <v>115.1461</v>
      </c>
      <c r="Q28" s="672">
        <v>31.459600000000002</v>
      </c>
      <c r="R28" s="490">
        <f t="shared" ref="R28:BB28" si="31">SUM(R20:R27)</f>
        <v>200000</v>
      </c>
      <c r="S28" s="486">
        <f t="shared" si="31"/>
        <v>-182367</v>
      </c>
      <c r="T28" s="486">
        <f t="shared" si="31"/>
        <v>0</v>
      </c>
      <c r="U28" s="486">
        <f t="shared" si="31"/>
        <v>0</v>
      </c>
      <c r="V28" s="486">
        <f t="shared" si="31"/>
        <v>0</v>
      </c>
      <c r="W28" s="486">
        <f t="shared" si="31"/>
        <v>17633</v>
      </c>
      <c r="X28" s="486">
        <f t="shared" si="31"/>
        <v>-200000</v>
      </c>
      <c r="Y28" s="486">
        <f t="shared" si="31"/>
        <v>0</v>
      </c>
      <c r="Z28" s="486">
        <f t="shared" si="31"/>
        <v>0</v>
      </c>
      <c r="AA28" s="486">
        <f t="shared" si="31"/>
        <v>-200000</v>
      </c>
      <c r="AB28" s="486">
        <f t="shared" si="31"/>
        <v>-182367</v>
      </c>
      <c r="AC28" s="486">
        <f t="shared" si="31"/>
        <v>-61640</v>
      </c>
      <c r="AD28" s="486">
        <f t="shared" si="31"/>
        <v>176</v>
      </c>
      <c r="AE28" s="486">
        <f t="shared" si="31"/>
        <v>5250</v>
      </c>
      <c r="AF28" s="486">
        <f t="shared" si="31"/>
        <v>0</v>
      </c>
      <c r="AG28" s="486">
        <f t="shared" si="31"/>
        <v>5250</v>
      </c>
      <c r="AH28" s="486">
        <f t="shared" si="31"/>
        <v>-238581</v>
      </c>
      <c r="AI28" s="487">
        <f t="shared" si="31"/>
        <v>0.04</v>
      </c>
      <c r="AJ28" s="487">
        <f t="shared" si="31"/>
        <v>0.02</v>
      </c>
      <c r="AK28" s="487">
        <f t="shared" si="31"/>
        <v>-0.46</v>
      </c>
      <c r="AL28" s="487">
        <f t="shared" si="31"/>
        <v>0</v>
      </c>
      <c r="AM28" s="487">
        <f t="shared" si="31"/>
        <v>0</v>
      </c>
      <c r="AN28" s="487">
        <f t="shared" si="31"/>
        <v>0</v>
      </c>
      <c r="AO28" s="487">
        <f t="shared" si="31"/>
        <v>0</v>
      </c>
      <c r="AP28" s="487">
        <f t="shared" si="31"/>
        <v>0</v>
      </c>
      <c r="AQ28" s="487">
        <f t="shared" si="31"/>
        <v>-0.42</v>
      </c>
      <c r="AR28" s="487">
        <f t="shared" si="31"/>
        <v>0.02</v>
      </c>
      <c r="AS28" s="105">
        <f t="shared" si="31"/>
        <v>-0.4</v>
      </c>
      <c r="AT28" s="492">
        <f t="shared" si="31"/>
        <v>104907728</v>
      </c>
      <c r="AU28" s="486">
        <f t="shared" si="31"/>
        <v>76124734</v>
      </c>
      <c r="AV28" s="486">
        <f t="shared" si="31"/>
        <v>700000</v>
      </c>
      <c r="AW28" s="486">
        <f t="shared" si="31"/>
        <v>25966760</v>
      </c>
      <c r="AX28" s="486">
        <f t="shared" si="31"/>
        <v>761245</v>
      </c>
      <c r="AY28" s="486">
        <f t="shared" si="31"/>
        <v>1354989</v>
      </c>
      <c r="AZ28" s="487">
        <f t="shared" si="31"/>
        <v>146.20570000000001</v>
      </c>
      <c r="BA28" s="487">
        <f t="shared" si="31"/>
        <v>114.7261</v>
      </c>
      <c r="BB28" s="105">
        <f t="shared" si="31"/>
        <v>31.479600000000001</v>
      </c>
    </row>
    <row r="29" spans="1:54" s="98" customFormat="1" ht="14.1" customHeight="1" x14ac:dyDescent="0.2">
      <c r="A29" s="121">
        <v>4</v>
      </c>
      <c r="B29" s="104">
        <v>2450</v>
      </c>
      <c r="C29" s="95">
        <v>600080234</v>
      </c>
      <c r="D29" s="78">
        <v>72745045</v>
      </c>
      <c r="E29" s="78" t="s">
        <v>731</v>
      </c>
      <c r="F29" s="96">
        <v>3111</v>
      </c>
      <c r="G29" s="78" t="s">
        <v>306</v>
      </c>
      <c r="H29" s="97" t="s">
        <v>276</v>
      </c>
      <c r="I29" s="463">
        <v>1450237</v>
      </c>
      <c r="J29" s="16">
        <v>1033777</v>
      </c>
      <c r="K29" s="16">
        <v>37000</v>
      </c>
      <c r="L29" s="458">
        <v>361923</v>
      </c>
      <c r="M29" s="458">
        <v>10337</v>
      </c>
      <c r="N29" s="16">
        <v>7200</v>
      </c>
      <c r="O29" s="459">
        <v>2.31</v>
      </c>
      <c r="P29" s="13">
        <v>1.95</v>
      </c>
      <c r="Q29" s="172">
        <v>0.36</v>
      </c>
      <c r="R29" s="471">
        <f t="shared" si="9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10"/>
        <v>0</v>
      </c>
      <c r="X29" s="461">
        <v>0</v>
      </c>
      <c r="Y29" s="461">
        <v>0</v>
      </c>
      <c r="Z29" s="461">
        <v>0</v>
      </c>
      <c r="AA29" s="461">
        <f t="shared" si="11"/>
        <v>0</v>
      </c>
      <c r="AB29" s="461">
        <f t="shared" si="12"/>
        <v>0</v>
      </c>
      <c r="AC29" s="69">
        <f t="shared" si="13"/>
        <v>0</v>
      </c>
      <c r="AD29" s="69">
        <f t="shared" si="14"/>
        <v>0</v>
      </c>
      <c r="AE29" s="461">
        <v>0</v>
      </c>
      <c r="AF29" s="461">
        <v>0</v>
      </c>
      <c r="AG29" s="461">
        <f t="shared" si="15"/>
        <v>0</v>
      </c>
      <c r="AH29" s="461">
        <f t="shared" si="16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17"/>
        <v>0</v>
      </c>
      <c r="AR29" s="462">
        <f t="shared" si="18"/>
        <v>0</v>
      </c>
      <c r="AS29" s="464">
        <f t="shared" si="19"/>
        <v>0</v>
      </c>
      <c r="AT29" s="470">
        <f t="shared" si="20"/>
        <v>1450237</v>
      </c>
      <c r="AU29" s="461">
        <f t="shared" si="21"/>
        <v>1033777</v>
      </c>
      <c r="AV29" s="461">
        <f t="shared" ref="AV29:AV34" si="32">K29+AA29</f>
        <v>37000</v>
      </c>
      <c r="AW29" s="461">
        <f t="shared" si="22"/>
        <v>361923</v>
      </c>
      <c r="AX29" s="461">
        <f t="shared" si="23"/>
        <v>10337</v>
      </c>
      <c r="AY29" s="461">
        <f t="shared" si="24"/>
        <v>7200</v>
      </c>
      <c r="AZ29" s="462">
        <f t="shared" si="25"/>
        <v>2.31</v>
      </c>
      <c r="BA29" s="462">
        <f t="shared" si="26"/>
        <v>1.95</v>
      </c>
      <c r="BB29" s="464">
        <f t="shared" si="27"/>
        <v>0.36</v>
      </c>
    </row>
    <row r="30" spans="1:54" s="98" customFormat="1" ht="14.1" customHeight="1" x14ac:dyDescent="0.2">
      <c r="A30" s="121">
        <v>4</v>
      </c>
      <c r="B30" s="106">
        <v>2450</v>
      </c>
      <c r="C30" s="95">
        <v>600080234</v>
      </c>
      <c r="D30" s="78">
        <v>72745045</v>
      </c>
      <c r="E30" s="106" t="s">
        <v>731</v>
      </c>
      <c r="F30" s="107">
        <v>3117</v>
      </c>
      <c r="G30" s="106" t="s">
        <v>324</v>
      </c>
      <c r="H30" s="97" t="s">
        <v>276</v>
      </c>
      <c r="I30" s="463">
        <v>2589123</v>
      </c>
      <c r="J30" s="16">
        <v>1871523</v>
      </c>
      <c r="K30" s="16">
        <v>22000</v>
      </c>
      <c r="L30" s="458">
        <v>640010</v>
      </c>
      <c r="M30" s="458">
        <v>18715</v>
      </c>
      <c r="N30" s="16">
        <v>36875</v>
      </c>
      <c r="O30" s="459">
        <v>3.3667000000000002</v>
      </c>
      <c r="P30" s="13">
        <v>2.5709000000000004</v>
      </c>
      <c r="Q30" s="172">
        <v>0.79579999999999995</v>
      </c>
      <c r="R30" s="471">
        <f t="shared" si="9"/>
        <v>0</v>
      </c>
      <c r="S30" s="461">
        <v>0</v>
      </c>
      <c r="T30" s="461">
        <v>0</v>
      </c>
      <c r="U30" s="461">
        <v>0</v>
      </c>
      <c r="V30" s="461">
        <v>0</v>
      </c>
      <c r="W30" s="461">
        <f t="shared" si="10"/>
        <v>0</v>
      </c>
      <c r="X30" s="461">
        <v>0</v>
      </c>
      <c r="Y30" s="461">
        <v>0</v>
      </c>
      <c r="Z30" s="461">
        <v>0</v>
      </c>
      <c r="AA30" s="461">
        <f t="shared" si="11"/>
        <v>0</v>
      </c>
      <c r="AB30" s="461">
        <f t="shared" si="12"/>
        <v>0</v>
      </c>
      <c r="AC30" s="69">
        <f t="shared" si="13"/>
        <v>0</v>
      </c>
      <c r="AD30" s="69">
        <f t="shared" si="14"/>
        <v>0</v>
      </c>
      <c r="AE30" s="461">
        <v>0</v>
      </c>
      <c r="AF30" s="461">
        <v>0</v>
      </c>
      <c r="AG30" s="461">
        <f t="shared" si="15"/>
        <v>0</v>
      </c>
      <c r="AH30" s="461">
        <f t="shared" si="16"/>
        <v>0</v>
      </c>
      <c r="AI30" s="462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17"/>
        <v>0</v>
      </c>
      <c r="AR30" s="462">
        <f t="shared" si="18"/>
        <v>0</v>
      </c>
      <c r="AS30" s="464">
        <f t="shared" si="19"/>
        <v>0</v>
      </c>
      <c r="AT30" s="470">
        <f t="shared" si="20"/>
        <v>2589123</v>
      </c>
      <c r="AU30" s="461">
        <f t="shared" si="21"/>
        <v>1871523</v>
      </c>
      <c r="AV30" s="461">
        <f t="shared" si="32"/>
        <v>22000</v>
      </c>
      <c r="AW30" s="461">
        <f t="shared" si="22"/>
        <v>640010</v>
      </c>
      <c r="AX30" s="461">
        <f t="shared" si="23"/>
        <v>18715</v>
      </c>
      <c r="AY30" s="461">
        <f t="shared" si="24"/>
        <v>36875</v>
      </c>
      <c r="AZ30" s="462">
        <f t="shared" si="25"/>
        <v>3.3667000000000002</v>
      </c>
      <c r="BA30" s="462">
        <f t="shared" si="26"/>
        <v>2.5709000000000004</v>
      </c>
      <c r="BB30" s="464">
        <f t="shared" si="27"/>
        <v>0.79579999999999995</v>
      </c>
    </row>
    <row r="31" spans="1:54" s="98" customFormat="1" ht="14.1" customHeight="1" x14ac:dyDescent="0.2">
      <c r="A31" s="121">
        <v>4</v>
      </c>
      <c r="B31" s="104">
        <v>2450</v>
      </c>
      <c r="C31" s="95">
        <v>600080234</v>
      </c>
      <c r="D31" s="78">
        <v>72745045</v>
      </c>
      <c r="E31" s="104" t="s">
        <v>731</v>
      </c>
      <c r="F31" s="96">
        <v>3117</v>
      </c>
      <c r="G31" s="78" t="s">
        <v>307</v>
      </c>
      <c r="H31" s="97" t="s">
        <v>277</v>
      </c>
      <c r="I31" s="463">
        <v>1178016</v>
      </c>
      <c r="J31" s="590">
        <v>873899</v>
      </c>
      <c r="K31" s="590">
        <v>0</v>
      </c>
      <c r="L31" s="458">
        <v>295378</v>
      </c>
      <c r="M31" s="458">
        <v>8739</v>
      </c>
      <c r="N31" s="590">
        <v>0</v>
      </c>
      <c r="O31" s="459">
        <v>2.4900000000000002</v>
      </c>
      <c r="P31" s="460">
        <v>2.4900000000000002</v>
      </c>
      <c r="Q31" s="704">
        <v>0</v>
      </c>
      <c r="R31" s="471">
        <f t="shared" si="9"/>
        <v>0</v>
      </c>
      <c r="S31" s="461">
        <v>102652</v>
      </c>
      <c r="T31" s="461">
        <v>0</v>
      </c>
      <c r="U31" s="461">
        <v>0</v>
      </c>
      <c r="V31" s="461">
        <v>0</v>
      </c>
      <c r="W31" s="461">
        <f t="shared" si="10"/>
        <v>102652</v>
      </c>
      <c r="X31" s="461">
        <v>0</v>
      </c>
      <c r="Y31" s="461">
        <v>0</v>
      </c>
      <c r="Z31" s="461">
        <v>0</v>
      </c>
      <c r="AA31" s="461">
        <f t="shared" si="11"/>
        <v>0</v>
      </c>
      <c r="AB31" s="461">
        <f t="shared" si="12"/>
        <v>102652</v>
      </c>
      <c r="AC31" s="69">
        <f t="shared" si="13"/>
        <v>34696</v>
      </c>
      <c r="AD31" s="69">
        <f t="shared" si="14"/>
        <v>1027</v>
      </c>
      <c r="AE31" s="461">
        <v>0</v>
      </c>
      <c r="AF31" s="461">
        <v>0</v>
      </c>
      <c r="AG31" s="461">
        <f t="shared" si="15"/>
        <v>0</v>
      </c>
      <c r="AH31" s="461">
        <f t="shared" si="16"/>
        <v>138375</v>
      </c>
      <c r="AI31" s="462">
        <v>0</v>
      </c>
      <c r="AJ31" s="462">
        <v>0</v>
      </c>
      <c r="AK31" s="462">
        <v>0.3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si="17"/>
        <v>0.3</v>
      </c>
      <c r="AR31" s="462">
        <f t="shared" si="18"/>
        <v>0</v>
      </c>
      <c r="AS31" s="464">
        <f t="shared" si="19"/>
        <v>0.3</v>
      </c>
      <c r="AT31" s="470">
        <f t="shared" si="20"/>
        <v>1316391</v>
      </c>
      <c r="AU31" s="461">
        <f t="shared" si="21"/>
        <v>976551</v>
      </c>
      <c r="AV31" s="461">
        <f t="shared" si="32"/>
        <v>0</v>
      </c>
      <c r="AW31" s="461">
        <f t="shared" si="22"/>
        <v>330074</v>
      </c>
      <c r="AX31" s="461">
        <f t="shared" si="23"/>
        <v>9766</v>
      </c>
      <c r="AY31" s="461">
        <f t="shared" si="24"/>
        <v>0</v>
      </c>
      <c r="AZ31" s="462">
        <f t="shared" si="25"/>
        <v>2.79</v>
      </c>
      <c r="BA31" s="462">
        <f t="shared" si="26"/>
        <v>2.79</v>
      </c>
      <c r="BB31" s="464">
        <f t="shared" si="27"/>
        <v>0</v>
      </c>
    </row>
    <row r="32" spans="1:54" s="98" customFormat="1" ht="14.1" customHeight="1" x14ac:dyDescent="0.2">
      <c r="A32" s="121">
        <v>4</v>
      </c>
      <c r="B32" s="78">
        <v>2450</v>
      </c>
      <c r="C32" s="95">
        <v>600080234</v>
      </c>
      <c r="D32" s="78">
        <v>72745045</v>
      </c>
      <c r="E32" s="78" t="s">
        <v>731</v>
      </c>
      <c r="F32" s="96">
        <v>3141</v>
      </c>
      <c r="G32" s="78" t="s">
        <v>310</v>
      </c>
      <c r="H32" s="97" t="s">
        <v>277</v>
      </c>
      <c r="I32" s="463">
        <v>567438</v>
      </c>
      <c r="J32" s="668">
        <v>402493</v>
      </c>
      <c r="K32" s="668">
        <v>17000</v>
      </c>
      <c r="L32" s="458">
        <v>141789</v>
      </c>
      <c r="M32" s="458">
        <v>4024</v>
      </c>
      <c r="N32" s="668">
        <v>2132</v>
      </c>
      <c r="O32" s="459">
        <v>1.33</v>
      </c>
      <c r="P32" s="669">
        <v>0</v>
      </c>
      <c r="Q32" s="712">
        <v>1.33</v>
      </c>
      <c r="R32" s="471">
        <f t="shared" si="9"/>
        <v>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si="10"/>
        <v>0</v>
      </c>
      <c r="X32" s="461">
        <v>0</v>
      </c>
      <c r="Y32" s="461">
        <v>0</v>
      </c>
      <c r="Z32" s="461">
        <v>0</v>
      </c>
      <c r="AA32" s="461">
        <f t="shared" si="11"/>
        <v>0</v>
      </c>
      <c r="AB32" s="461">
        <f t="shared" si="12"/>
        <v>0</v>
      </c>
      <c r="AC32" s="69">
        <f t="shared" si="13"/>
        <v>0</v>
      </c>
      <c r="AD32" s="69">
        <f t="shared" si="14"/>
        <v>0</v>
      </c>
      <c r="AE32" s="461">
        <v>0</v>
      </c>
      <c r="AF32" s="461">
        <v>0</v>
      </c>
      <c r="AG32" s="461">
        <f t="shared" si="15"/>
        <v>0</v>
      </c>
      <c r="AH32" s="461">
        <f t="shared" si="16"/>
        <v>0</v>
      </c>
      <c r="AI32" s="462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17"/>
        <v>0</v>
      </c>
      <c r="AR32" s="462">
        <f t="shared" si="18"/>
        <v>0</v>
      </c>
      <c r="AS32" s="464">
        <f t="shared" si="19"/>
        <v>0</v>
      </c>
      <c r="AT32" s="470">
        <f t="shared" si="20"/>
        <v>567438</v>
      </c>
      <c r="AU32" s="461">
        <f t="shared" si="21"/>
        <v>402493</v>
      </c>
      <c r="AV32" s="461">
        <f t="shared" si="32"/>
        <v>17000</v>
      </c>
      <c r="AW32" s="461">
        <f t="shared" si="22"/>
        <v>141789</v>
      </c>
      <c r="AX32" s="461">
        <f t="shared" si="23"/>
        <v>4024</v>
      </c>
      <c r="AY32" s="461">
        <f t="shared" si="24"/>
        <v>2132</v>
      </c>
      <c r="AZ32" s="462">
        <f t="shared" si="25"/>
        <v>1.33</v>
      </c>
      <c r="BA32" s="462">
        <f t="shared" si="26"/>
        <v>0</v>
      </c>
      <c r="BB32" s="464">
        <f t="shared" si="27"/>
        <v>1.33</v>
      </c>
    </row>
    <row r="33" spans="1:54" s="98" customFormat="1" ht="14.1" customHeight="1" x14ac:dyDescent="0.2">
      <c r="A33" s="121">
        <v>4</v>
      </c>
      <c r="B33" s="78">
        <v>2450</v>
      </c>
      <c r="C33" s="95">
        <v>600080234</v>
      </c>
      <c r="D33" s="78">
        <v>72745045</v>
      </c>
      <c r="E33" s="78" t="s">
        <v>731</v>
      </c>
      <c r="F33" s="96">
        <v>3143</v>
      </c>
      <c r="G33" s="78" t="s">
        <v>614</v>
      </c>
      <c r="H33" s="97" t="s">
        <v>276</v>
      </c>
      <c r="I33" s="463">
        <v>626242</v>
      </c>
      <c r="J33" s="660">
        <v>452660</v>
      </c>
      <c r="K33" s="660">
        <v>12000</v>
      </c>
      <c r="L33" s="458">
        <v>157055</v>
      </c>
      <c r="M33" s="458">
        <v>4527</v>
      </c>
      <c r="N33" s="660">
        <v>0</v>
      </c>
      <c r="O33" s="459">
        <v>1</v>
      </c>
      <c r="P33" s="661">
        <v>1</v>
      </c>
      <c r="Q33" s="710">
        <v>0</v>
      </c>
      <c r="R33" s="471">
        <f t="shared" si="9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10"/>
        <v>0</v>
      </c>
      <c r="X33" s="461">
        <v>0</v>
      </c>
      <c r="Y33" s="461">
        <v>0</v>
      </c>
      <c r="Z33" s="461">
        <v>0</v>
      </c>
      <c r="AA33" s="461">
        <f t="shared" si="11"/>
        <v>0</v>
      </c>
      <c r="AB33" s="461">
        <f t="shared" si="12"/>
        <v>0</v>
      </c>
      <c r="AC33" s="69">
        <f t="shared" si="13"/>
        <v>0</v>
      </c>
      <c r="AD33" s="69">
        <f t="shared" si="14"/>
        <v>0</v>
      </c>
      <c r="AE33" s="461">
        <v>0</v>
      </c>
      <c r="AF33" s="461">
        <v>0</v>
      </c>
      <c r="AG33" s="461">
        <f t="shared" si="15"/>
        <v>0</v>
      </c>
      <c r="AH33" s="461">
        <f t="shared" si="16"/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17"/>
        <v>0</v>
      </c>
      <c r="AR33" s="462">
        <f t="shared" si="18"/>
        <v>0</v>
      </c>
      <c r="AS33" s="464">
        <f t="shared" si="19"/>
        <v>0</v>
      </c>
      <c r="AT33" s="470">
        <f t="shared" si="20"/>
        <v>626242</v>
      </c>
      <c r="AU33" s="461">
        <f t="shared" si="21"/>
        <v>452660</v>
      </c>
      <c r="AV33" s="461">
        <f t="shared" si="32"/>
        <v>12000</v>
      </c>
      <c r="AW33" s="461">
        <f t="shared" si="22"/>
        <v>157055</v>
      </c>
      <c r="AX33" s="461">
        <f t="shared" si="23"/>
        <v>4527</v>
      </c>
      <c r="AY33" s="461">
        <f t="shared" si="24"/>
        <v>0</v>
      </c>
      <c r="AZ33" s="462">
        <f t="shared" si="25"/>
        <v>1</v>
      </c>
      <c r="BA33" s="462">
        <f t="shared" si="26"/>
        <v>1</v>
      </c>
      <c r="BB33" s="464">
        <f t="shared" si="27"/>
        <v>0</v>
      </c>
    </row>
    <row r="34" spans="1:54" s="98" customFormat="1" ht="14.1" customHeight="1" x14ac:dyDescent="0.2">
      <c r="A34" s="121">
        <v>4</v>
      </c>
      <c r="B34" s="78">
        <v>2450</v>
      </c>
      <c r="C34" s="95">
        <v>600080234</v>
      </c>
      <c r="D34" s="78">
        <v>72745045</v>
      </c>
      <c r="E34" s="78" t="s">
        <v>731</v>
      </c>
      <c r="F34" s="96">
        <v>3143</v>
      </c>
      <c r="G34" s="78" t="s">
        <v>615</v>
      </c>
      <c r="H34" s="97" t="s">
        <v>277</v>
      </c>
      <c r="I34" s="463">
        <v>16125</v>
      </c>
      <c r="J34" s="646">
        <v>11522</v>
      </c>
      <c r="K34" s="646">
        <v>0</v>
      </c>
      <c r="L34" s="458">
        <v>3894</v>
      </c>
      <c r="M34" s="458">
        <v>115</v>
      </c>
      <c r="N34" s="646">
        <v>594</v>
      </c>
      <c r="O34" s="459">
        <v>0.05</v>
      </c>
      <c r="P34" s="460">
        <v>0</v>
      </c>
      <c r="Q34" s="704">
        <v>0.05</v>
      </c>
      <c r="R34" s="471">
        <f t="shared" si="9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10"/>
        <v>0</v>
      </c>
      <c r="X34" s="461">
        <v>0</v>
      </c>
      <c r="Y34" s="461">
        <v>0</v>
      </c>
      <c r="Z34" s="461">
        <v>0</v>
      </c>
      <c r="AA34" s="461">
        <f t="shared" si="11"/>
        <v>0</v>
      </c>
      <c r="AB34" s="461">
        <f t="shared" si="12"/>
        <v>0</v>
      </c>
      <c r="AC34" s="69">
        <f t="shared" si="13"/>
        <v>0</v>
      </c>
      <c r="AD34" s="69">
        <f t="shared" si="14"/>
        <v>0</v>
      </c>
      <c r="AE34" s="461">
        <v>0</v>
      </c>
      <c r="AF34" s="461">
        <v>0</v>
      </c>
      <c r="AG34" s="461">
        <f t="shared" si="15"/>
        <v>0</v>
      </c>
      <c r="AH34" s="461">
        <f t="shared" si="16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17"/>
        <v>0</v>
      </c>
      <c r="AR34" s="462">
        <f t="shared" si="18"/>
        <v>0</v>
      </c>
      <c r="AS34" s="464">
        <f t="shared" si="19"/>
        <v>0</v>
      </c>
      <c r="AT34" s="470">
        <f t="shared" si="20"/>
        <v>16125</v>
      </c>
      <c r="AU34" s="461">
        <f t="shared" si="21"/>
        <v>11522</v>
      </c>
      <c r="AV34" s="461">
        <f t="shared" si="32"/>
        <v>0</v>
      </c>
      <c r="AW34" s="461">
        <f t="shared" si="22"/>
        <v>3894</v>
      </c>
      <c r="AX34" s="461">
        <f t="shared" si="23"/>
        <v>115</v>
      </c>
      <c r="AY34" s="461">
        <f t="shared" si="24"/>
        <v>594</v>
      </c>
      <c r="AZ34" s="462">
        <f t="shared" si="25"/>
        <v>0.05</v>
      </c>
      <c r="BA34" s="462">
        <f t="shared" si="26"/>
        <v>0</v>
      </c>
      <c r="BB34" s="464">
        <f t="shared" si="27"/>
        <v>0.05</v>
      </c>
    </row>
    <row r="35" spans="1:54" s="98" customFormat="1" ht="14.1" customHeight="1" x14ac:dyDescent="0.2">
      <c r="A35" s="122">
        <v>4</v>
      </c>
      <c r="B35" s="99">
        <v>2450</v>
      </c>
      <c r="C35" s="100">
        <v>600080234</v>
      </c>
      <c r="D35" s="99">
        <v>72745045</v>
      </c>
      <c r="E35" s="99" t="s">
        <v>732</v>
      </c>
      <c r="F35" s="108"/>
      <c r="G35" s="102"/>
      <c r="H35" s="103"/>
      <c r="I35" s="490">
        <v>6427181</v>
      </c>
      <c r="J35" s="486">
        <v>4645874</v>
      </c>
      <c r="K35" s="486">
        <v>88000</v>
      </c>
      <c r="L35" s="486">
        <v>1600049</v>
      </c>
      <c r="M35" s="486">
        <v>46457</v>
      </c>
      <c r="N35" s="486">
        <v>46801</v>
      </c>
      <c r="O35" s="487">
        <v>10.546700000000001</v>
      </c>
      <c r="P35" s="487">
        <v>8.0108999999999995</v>
      </c>
      <c r="Q35" s="672">
        <v>2.5358000000000001</v>
      </c>
      <c r="R35" s="490">
        <f t="shared" ref="R35:BB35" si="33">SUM(R29:R34)</f>
        <v>0</v>
      </c>
      <c r="S35" s="486">
        <f t="shared" si="33"/>
        <v>102652</v>
      </c>
      <c r="T35" s="486">
        <f t="shared" si="33"/>
        <v>0</v>
      </c>
      <c r="U35" s="486">
        <f t="shared" si="33"/>
        <v>0</v>
      </c>
      <c r="V35" s="486">
        <f t="shared" si="33"/>
        <v>0</v>
      </c>
      <c r="W35" s="486">
        <f t="shared" si="33"/>
        <v>102652</v>
      </c>
      <c r="X35" s="486">
        <f t="shared" si="33"/>
        <v>0</v>
      </c>
      <c r="Y35" s="486">
        <f t="shared" si="33"/>
        <v>0</v>
      </c>
      <c r="Z35" s="486">
        <f t="shared" si="33"/>
        <v>0</v>
      </c>
      <c r="AA35" s="486">
        <f t="shared" si="33"/>
        <v>0</v>
      </c>
      <c r="AB35" s="486">
        <f t="shared" si="33"/>
        <v>102652</v>
      </c>
      <c r="AC35" s="486">
        <f t="shared" si="33"/>
        <v>34696</v>
      </c>
      <c r="AD35" s="486">
        <f t="shared" si="33"/>
        <v>1027</v>
      </c>
      <c r="AE35" s="486">
        <f t="shared" si="33"/>
        <v>0</v>
      </c>
      <c r="AF35" s="486">
        <f t="shared" si="33"/>
        <v>0</v>
      </c>
      <c r="AG35" s="486">
        <f t="shared" si="33"/>
        <v>0</v>
      </c>
      <c r="AH35" s="486">
        <f t="shared" si="33"/>
        <v>138375</v>
      </c>
      <c r="AI35" s="487">
        <f t="shared" si="33"/>
        <v>0</v>
      </c>
      <c r="AJ35" s="487">
        <f t="shared" si="33"/>
        <v>0</v>
      </c>
      <c r="AK35" s="487">
        <f t="shared" si="33"/>
        <v>0.3</v>
      </c>
      <c r="AL35" s="487">
        <f t="shared" si="33"/>
        <v>0</v>
      </c>
      <c r="AM35" s="487">
        <f t="shared" si="33"/>
        <v>0</v>
      </c>
      <c r="AN35" s="487">
        <f t="shared" si="33"/>
        <v>0</v>
      </c>
      <c r="AO35" s="487">
        <f t="shared" si="33"/>
        <v>0</v>
      </c>
      <c r="AP35" s="487">
        <f t="shared" si="33"/>
        <v>0</v>
      </c>
      <c r="AQ35" s="487">
        <f t="shared" si="33"/>
        <v>0.3</v>
      </c>
      <c r="AR35" s="487">
        <f t="shared" si="33"/>
        <v>0</v>
      </c>
      <c r="AS35" s="105">
        <f t="shared" si="33"/>
        <v>0.3</v>
      </c>
      <c r="AT35" s="492">
        <f t="shared" si="33"/>
        <v>6565556</v>
      </c>
      <c r="AU35" s="486">
        <f t="shared" si="33"/>
        <v>4748526</v>
      </c>
      <c r="AV35" s="486">
        <f t="shared" si="33"/>
        <v>88000</v>
      </c>
      <c r="AW35" s="486">
        <f t="shared" si="33"/>
        <v>1634745</v>
      </c>
      <c r="AX35" s="486">
        <f t="shared" si="33"/>
        <v>47484</v>
      </c>
      <c r="AY35" s="486">
        <f t="shared" si="33"/>
        <v>46801</v>
      </c>
      <c r="AZ35" s="487">
        <f t="shared" si="33"/>
        <v>10.8467</v>
      </c>
      <c r="BA35" s="487">
        <f t="shared" si="33"/>
        <v>8.3109000000000002</v>
      </c>
      <c r="BB35" s="105">
        <f t="shared" si="33"/>
        <v>2.5358000000000001</v>
      </c>
    </row>
    <row r="36" spans="1:54" s="98" customFormat="1" ht="14.1" customHeight="1" x14ac:dyDescent="0.2">
      <c r="A36" s="121">
        <v>5</v>
      </c>
      <c r="B36" s="104">
        <v>2451</v>
      </c>
      <c r="C36" s="95">
        <v>650037901</v>
      </c>
      <c r="D36" s="78">
        <v>72744880</v>
      </c>
      <c r="E36" s="78" t="s">
        <v>733</v>
      </c>
      <c r="F36" s="96">
        <v>3111</v>
      </c>
      <c r="G36" s="78" t="s">
        <v>306</v>
      </c>
      <c r="H36" s="97" t="s">
        <v>276</v>
      </c>
      <c r="I36" s="463">
        <v>1546884</v>
      </c>
      <c r="J36" s="16">
        <v>1141309</v>
      </c>
      <c r="K36" s="16">
        <v>0</v>
      </c>
      <c r="L36" s="458">
        <v>385762</v>
      </c>
      <c r="M36" s="458">
        <v>11413</v>
      </c>
      <c r="N36" s="16">
        <v>8400</v>
      </c>
      <c r="O36" s="459">
        <v>2.4</v>
      </c>
      <c r="P36" s="13">
        <v>2</v>
      </c>
      <c r="Q36" s="172">
        <v>0.4</v>
      </c>
      <c r="R36" s="471">
        <f t="shared" si="9"/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si="10"/>
        <v>0</v>
      </c>
      <c r="X36" s="461">
        <v>0</v>
      </c>
      <c r="Y36" s="461">
        <v>0</v>
      </c>
      <c r="Z36" s="461">
        <v>0</v>
      </c>
      <c r="AA36" s="461">
        <f t="shared" si="11"/>
        <v>0</v>
      </c>
      <c r="AB36" s="461">
        <f t="shared" si="12"/>
        <v>0</v>
      </c>
      <c r="AC36" s="69">
        <f t="shared" si="13"/>
        <v>0</v>
      </c>
      <c r="AD36" s="69">
        <f t="shared" si="14"/>
        <v>0</v>
      </c>
      <c r="AE36" s="461">
        <v>0</v>
      </c>
      <c r="AF36" s="461">
        <v>0</v>
      </c>
      <c r="AG36" s="461">
        <f t="shared" si="15"/>
        <v>0</v>
      </c>
      <c r="AH36" s="461">
        <f t="shared" si="16"/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si="17"/>
        <v>0</v>
      </c>
      <c r="AR36" s="462">
        <f t="shared" si="18"/>
        <v>0</v>
      </c>
      <c r="AS36" s="464">
        <f t="shared" si="19"/>
        <v>0</v>
      </c>
      <c r="AT36" s="470">
        <f t="shared" si="20"/>
        <v>1546884</v>
      </c>
      <c r="AU36" s="461">
        <f t="shared" si="21"/>
        <v>1141309</v>
      </c>
      <c r="AV36" s="461">
        <f t="shared" ref="AV36:AV41" si="34">K36+AA36</f>
        <v>0</v>
      </c>
      <c r="AW36" s="461">
        <f t="shared" si="22"/>
        <v>385762</v>
      </c>
      <c r="AX36" s="461">
        <f t="shared" si="23"/>
        <v>11413</v>
      </c>
      <c r="AY36" s="461">
        <f t="shared" si="24"/>
        <v>8400</v>
      </c>
      <c r="AZ36" s="462">
        <f t="shared" si="25"/>
        <v>2.4</v>
      </c>
      <c r="BA36" s="462">
        <f t="shared" si="26"/>
        <v>2</v>
      </c>
      <c r="BB36" s="464">
        <f t="shared" si="27"/>
        <v>0.4</v>
      </c>
    </row>
    <row r="37" spans="1:54" s="98" customFormat="1" ht="14.1" customHeight="1" x14ac:dyDescent="0.2">
      <c r="A37" s="121">
        <v>5</v>
      </c>
      <c r="B37" s="106">
        <v>2451</v>
      </c>
      <c r="C37" s="95">
        <v>650037901</v>
      </c>
      <c r="D37" s="78">
        <v>72744880</v>
      </c>
      <c r="E37" s="106" t="s">
        <v>733</v>
      </c>
      <c r="F37" s="107">
        <v>3117</v>
      </c>
      <c r="G37" s="106" t="s">
        <v>324</v>
      </c>
      <c r="H37" s="97" t="s">
        <v>276</v>
      </c>
      <c r="I37" s="463">
        <v>4041699</v>
      </c>
      <c r="J37" s="16">
        <v>2947958</v>
      </c>
      <c r="K37" s="16">
        <v>0</v>
      </c>
      <c r="L37" s="458">
        <v>996411</v>
      </c>
      <c r="M37" s="458">
        <v>29480</v>
      </c>
      <c r="N37" s="16">
        <v>67850</v>
      </c>
      <c r="O37" s="459">
        <v>5.65</v>
      </c>
      <c r="P37" s="13">
        <v>4</v>
      </c>
      <c r="Q37" s="172">
        <v>1.6500000000000001</v>
      </c>
      <c r="R37" s="471">
        <f t="shared" si="9"/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si="10"/>
        <v>0</v>
      </c>
      <c r="X37" s="461">
        <v>0</v>
      </c>
      <c r="Y37" s="461">
        <v>0</v>
      </c>
      <c r="Z37" s="461">
        <v>0</v>
      </c>
      <c r="AA37" s="461">
        <f t="shared" si="11"/>
        <v>0</v>
      </c>
      <c r="AB37" s="461">
        <f t="shared" si="12"/>
        <v>0</v>
      </c>
      <c r="AC37" s="69">
        <f t="shared" si="13"/>
        <v>0</v>
      </c>
      <c r="AD37" s="69">
        <f t="shared" si="14"/>
        <v>0</v>
      </c>
      <c r="AE37" s="461">
        <v>0</v>
      </c>
      <c r="AF37" s="461">
        <v>0</v>
      </c>
      <c r="AG37" s="461">
        <f t="shared" si="15"/>
        <v>0</v>
      </c>
      <c r="AH37" s="461">
        <f t="shared" si="16"/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17"/>
        <v>0</v>
      </c>
      <c r="AR37" s="462">
        <f t="shared" si="18"/>
        <v>0</v>
      </c>
      <c r="AS37" s="464">
        <f t="shared" si="19"/>
        <v>0</v>
      </c>
      <c r="AT37" s="470">
        <f t="shared" si="20"/>
        <v>4041699</v>
      </c>
      <c r="AU37" s="461">
        <f t="shared" si="21"/>
        <v>2947958</v>
      </c>
      <c r="AV37" s="461">
        <f t="shared" si="34"/>
        <v>0</v>
      </c>
      <c r="AW37" s="461">
        <f t="shared" si="22"/>
        <v>996411</v>
      </c>
      <c r="AX37" s="461">
        <f t="shared" si="23"/>
        <v>29480</v>
      </c>
      <c r="AY37" s="461">
        <f t="shared" si="24"/>
        <v>67850</v>
      </c>
      <c r="AZ37" s="462">
        <f t="shared" si="25"/>
        <v>5.65</v>
      </c>
      <c r="BA37" s="462">
        <f t="shared" si="26"/>
        <v>4</v>
      </c>
      <c r="BB37" s="464">
        <f t="shared" si="27"/>
        <v>1.6500000000000001</v>
      </c>
    </row>
    <row r="38" spans="1:54" s="98" customFormat="1" ht="14.1" customHeight="1" x14ac:dyDescent="0.2">
      <c r="A38" s="121">
        <v>5</v>
      </c>
      <c r="B38" s="104">
        <v>2451</v>
      </c>
      <c r="C38" s="95">
        <v>650037901</v>
      </c>
      <c r="D38" s="78">
        <v>72744880</v>
      </c>
      <c r="E38" s="104" t="s">
        <v>733</v>
      </c>
      <c r="F38" s="96">
        <v>3117</v>
      </c>
      <c r="G38" s="78" t="s">
        <v>307</v>
      </c>
      <c r="H38" s="97" t="s">
        <v>277</v>
      </c>
      <c r="I38" s="463">
        <v>913114</v>
      </c>
      <c r="J38" s="590">
        <v>676086</v>
      </c>
      <c r="K38" s="590">
        <v>0</v>
      </c>
      <c r="L38" s="458">
        <v>228517</v>
      </c>
      <c r="M38" s="458">
        <v>6761</v>
      </c>
      <c r="N38" s="590">
        <v>1750</v>
      </c>
      <c r="O38" s="459">
        <v>1.73</v>
      </c>
      <c r="P38" s="460">
        <v>1.73</v>
      </c>
      <c r="Q38" s="704">
        <v>0</v>
      </c>
      <c r="R38" s="471">
        <f t="shared" si="9"/>
        <v>0</v>
      </c>
      <c r="S38" s="461">
        <v>-23136</v>
      </c>
      <c r="T38" s="461">
        <v>0</v>
      </c>
      <c r="U38" s="461">
        <v>0</v>
      </c>
      <c r="V38" s="461">
        <v>0</v>
      </c>
      <c r="W38" s="461">
        <f t="shared" si="10"/>
        <v>-23136</v>
      </c>
      <c r="X38" s="461">
        <v>0</v>
      </c>
      <c r="Y38" s="461">
        <v>0</v>
      </c>
      <c r="Z38" s="461">
        <v>0</v>
      </c>
      <c r="AA38" s="461">
        <f t="shared" si="11"/>
        <v>0</v>
      </c>
      <c r="AB38" s="461">
        <f t="shared" si="12"/>
        <v>-23136</v>
      </c>
      <c r="AC38" s="69">
        <f t="shared" si="13"/>
        <v>-7820</v>
      </c>
      <c r="AD38" s="69">
        <f t="shared" si="14"/>
        <v>-231</v>
      </c>
      <c r="AE38" s="461">
        <v>0</v>
      </c>
      <c r="AF38" s="461">
        <v>0</v>
      </c>
      <c r="AG38" s="461">
        <f t="shared" si="15"/>
        <v>0</v>
      </c>
      <c r="AH38" s="461">
        <f t="shared" si="16"/>
        <v>-31187</v>
      </c>
      <c r="AI38" s="462">
        <v>0</v>
      </c>
      <c r="AJ38" s="462">
        <v>0</v>
      </c>
      <c r="AK38" s="462">
        <v>-0.05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17"/>
        <v>-0.05</v>
      </c>
      <c r="AR38" s="462">
        <f t="shared" si="18"/>
        <v>0</v>
      </c>
      <c r="AS38" s="464">
        <f t="shared" si="19"/>
        <v>-0.05</v>
      </c>
      <c r="AT38" s="470">
        <f t="shared" si="20"/>
        <v>881927</v>
      </c>
      <c r="AU38" s="461">
        <f t="shared" si="21"/>
        <v>652950</v>
      </c>
      <c r="AV38" s="461">
        <f t="shared" si="34"/>
        <v>0</v>
      </c>
      <c r="AW38" s="461">
        <f t="shared" si="22"/>
        <v>220697</v>
      </c>
      <c r="AX38" s="461">
        <f t="shared" si="23"/>
        <v>6530</v>
      </c>
      <c r="AY38" s="461">
        <f t="shared" si="24"/>
        <v>1750</v>
      </c>
      <c r="AZ38" s="462">
        <f t="shared" si="25"/>
        <v>1.68</v>
      </c>
      <c r="BA38" s="462">
        <f t="shared" si="26"/>
        <v>1.68</v>
      </c>
      <c r="BB38" s="464">
        <f t="shared" si="27"/>
        <v>0</v>
      </c>
    </row>
    <row r="39" spans="1:54" s="98" customFormat="1" ht="14.1" customHeight="1" x14ac:dyDescent="0.2">
      <c r="A39" s="121">
        <v>5</v>
      </c>
      <c r="B39" s="78">
        <v>2451</v>
      </c>
      <c r="C39" s="95">
        <v>650037901</v>
      </c>
      <c r="D39" s="78">
        <v>72744880</v>
      </c>
      <c r="E39" s="78" t="s">
        <v>733</v>
      </c>
      <c r="F39" s="96">
        <v>3141</v>
      </c>
      <c r="G39" s="78" t="s">
        <v>310</v>
      </c>
      <c r="H39" s="97" t="s">
        <v>277</v>
      </c>
      <c r="I39" s="463">
        <v>790258</v>
      </c>
      <c r="J39" s="668">
        <v>583776</v>
      </c>
      <c r="K39" s="668">
        <v>0</v>
      </c>
      <c r="L39" s="458">
        <v>197316</v>
      </c>
      <c r="M39" s="458">
        <v>5838</v>
      </c>
      <c r="N39" s="668">
        <v>3328</v>
      </c>
      <c r="O39" s="459">
        <v>1.88</v>
      </c>
      <c r="P39" s="669">
        <v>0</v>
      </c>
      <c r="Q39" s="712">
        <v>1.88</v>
      </c>
      <c r="R39" s="471">
        <f t="shared" si="9"/>
        <v>0</v>
      </c>
      <c r="S39" s="461">
        <v>0</v>
      </c>
      <c r="T39" s="461">
        <v>0</v>
      </c>
      <c r="U39" s="461">
        <v>0</v>
      </c>
      <c r="V39" s="461">
        <v>0</v>
      </c>
      <c r="W39" s="461">
        <f t="shared" si="10"/>
        <v>0</v>
      </c>
      <c r="X39" s="461">
        <v>0</v>
      </c>
      <c r="Y39" s="461">
        <v>0</v>
      </c>
      <c r="Z39" s="461">
        <v>0</v>
      </c>
      <c r="AA39" s="461">
        <f t="shared" si="11"/>
        <v>0</v>
      </c>
      <c r="AB39" s="461">
        <f t="shared" si="12"/>
        <v>0</v>
      </c>
      <c r="AC39" s="69">
        <f t="shared" si="13"/>
        <v>0</v>
      </c>
      <c r="AD39" s="69">
        <f t="shared" si="14"/>
        <v>0</v>
      </c>
      <c r="AE39" s="461">
        <v>0</v>
      </c>
      <c r="AF39" s="461">
        <v>0</v>
      </c>
      <c r="AG39" s="461">
        <f t="shared" si="15"/>
        <v>0</v>
      </c>
      <c r="AH39" s="461">
        <f t="shared" si="16"/>
        <v>0</v>
      </c>
      <c r="AI39" s="462">
        <v>0</v>
      </c>
      <c r="AJ39" s="462">
        <v>0</v>
      </c>
      <c r="AK39" s="462">
        <v>0</v>
      </c>
      <c r="AL39" s="462">
        <v>0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si="17"/>
        <v>0</v>
      </c>
      <c r="AR39" s="462">
        <f t="shared" si="18"/>
        <v>0</v>
      </c>
      <c r="AS39" s="464">
        <f t="shared" si="19"/>
        <v>0</v>
      </c>
      <c r="AT39" s="470">
        <f t="shared" si="20"/>
        <v>790258</v>
      </c>
      <c r="AU39" s="461">
        <f t="shared" si="21"/>
        <v>583776</v>
      </c>
      <c r="AV39" s="461">
        <f t="shared" si="34"/>
        <v>0</v>
      </c>
      <c r="AW39" s="461">
        <f t="shared" si="22"/>
        <v>197316</v>
      </c>
      <c r="AX39" s="461">
        <f t="shared" si="23"/>
        <v>5838</v>
      </c>
      <c r="AY39" s="461">
        <f t="shared" si="24"/>
        <v>3328</v>
      </c>
      <c r="AZ39" s="462">
        <f t="shared" si="25"/>
        <v>1.88</v>
      </c>
      <c r="BA39" s="462">
        <f t="shared" si="26"/>
        <v>0</v>
      </c>
      <c r="BB39" s="464">
        <f t="shared" si="27"/>
        <v>1.88</v>
      </c>
    </row>
    <row r="40" spans="1:54" s="98" customFormat="1" ht="14.1" customHeight="1" x14ac:dyDescent="0.2">
      <c r="A40" s="121">
        <v>5</v>
      </c>
      <c r="B40" s="78">
        <v>2451</v>
      </c>
      <c r="C40" s="95">
        <v>650037901</v>
      </c>
      <c r="D40" s="78">
        <v>72744880</v>
      </c>
      <c r="E40" s="78" t="s">
        <v>733</v>
      </c>
      <c r="F40" s="96">
        <v>3143</v>
      </c>
      <c r="G40" s="78" t="s">
        <v>614</v>
      </c>
      <c r="H40" s="97" t="s">
        <v>276</v>
      </c>
      <c r="I40" s="463">
        <v>595845</v>
      </c>
      <c r="J40" s="660">
        <v>442022</v>
      </c>
      <c r="K40" s="660">
        <v>0</v>
      </c>
      <c r="L40" s="458">
        <v>149403</v>
      </c>
      <c r="M40" s="458">
        <v>4420</v>
      </c>
      <c r="N40" s="660">
        <v>0</v>
      </c>
      <c r="O40" s="459">
        <v>1</v>
      </c>
      <c r="P40" s="661">
        <v>1</v>
      </c>
      <c r="Q40" s="710">
        <v>0</v>
      </c>
      <c r="R40" s="471">
        <f t="shared" si="9"/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si="10"/>
        <v>0</v>
      </c>
      <c r="X40" s="461">
        <v>0</v>
      </c>
      <c r="Y40" s="461">
        <v>0</v>
      </c>
      <c r="Z40" s="461">
        <v>0</v>
      </c>
      <c r="AA40" s="461">
        <f t="shared" si="11"/>
        <v>0</v>
      </c>
      <c r="AB40" s="461">
        <f t="shared" si="12"/>
        <v>0</v>
      </c>
      <c r="AC40" s="69">
        <f t="shared" si="13"/>
        <v>0</v>
      </c>
      <c r="AD40" s="69">
        <f t="shared" si="14"/>
        <v>0</v>
      </c>
      <c r="AE40" s="461">
        <v>0</v>
      </c>
      <c r="AF40" s="461">
        <v>0</v>
      </c>
      <c r="AG40" s="461">
        <f t="shared" si="15"/>
        <v>0</v>
      </c>
      <c r="AH40" s="461">
        <f t="shared" si="16"/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17"/>
        <v>0</v>
      </c>
      <c r="AR40" s="462">
        <f t="shared" si="18"/>
        <v>0</v>
      </c>
      <c r="AS40" s="464">
        <f t="shared" si="19"/>
        <v>0</v>
      </c>
      <c r="AT40" s="470">
        <f t="shared" si="20"/>
        <v>595845</v>
      </c>
      <c r="AU40" s="461">
        <f t="shared" si="21"/>
        <v>442022</v>
      </c>
      <c r="AV40" s="461">
        <f t="shared" si="34"/>
        <v>0</v>
      </c>
      <c r="AW40" s="461">
        <f t="shared" si="22"/>
        <v>149403</v>
      </c>
      <c r="AX40" s="461">
        <f t="shared" si="23"/>
        <v>4420</v>
      </c>
      <c r="AY40" s="461">
        <f t="shared" si="24"/>
        <v>0</v>
      </c>
      <c r="AZ40" s="462">
        <f t="shared" si="25"/>
        <v>1</v>
      </c>
      <c r="BA40" s="462">
        <f t="shared" si="26"/>
        <v>1</v>
      </c>
      <c r="BB40" s="464">
        <f t="shared" si="27"/>
        <v>0</v>
      </c>
    </row>
    <row r="41" spans="1:54" s="98" customFormat="1" ht="14.1" customHeight="1" x14ac:dyDescent="0.2">
      <c r="A41" s="121">
        <v>5</v>
      </c>
      <c r="B41" s="78">
        <v>2451</v>
      </c>
      <c r="C41" s="95">
        <v>650037901</v>
      </c>
      <c r="D41" s="78">
        <v>72744880</v>
      </c>
      <c r="E41" s="78" t="s">
        <v>733</v>
      </c>
      <c r="F41" s="96">
        <v>3143</v>
      </c>
      <c r="G41" s="78" t="s">
        <v>615</v>
      </c>
      <c r="H41" s="97" t="s">
        <v>277</v>
      </c>
      <c r="I41" s="463">
        <v>21990</v>
      </c>
      <c r="J41" s="646">
        <v>15712</v>
      </c>
      <c r="K41" s="646">
        <v>0</v>
      </c>
      <c r="L41" s="458">
        <v>5311</v>
      </c>
      <c r="M41" s="458">
        <v>157</v>
      </c>
      <c r="N41" s="646">
        <v>810</v>
      </c>
      <c r="O41" s="459">
        <v>0.06</v>
      </c>
      <c r="P41" s="460">
        <v>0</v>
      </c>
      <c r="Q41" s="704">
        <v>0.06</v>
      </c>
      <c r="R41" s="471">
        <f t="shared" si="9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10"/>
        <v>0</v>
      </c>
      <c r="X41" s="461">
        <v>0</v>
      </c>
      <c r="Y41" s="461">
        <v>0</v>
      </c>
      <c r="Z41" s="461">
        <v>0</v>
      </c>
      <c r="AA41" s="461">
        <f t="shared" si="11"/>
        <v>0</v>
      </c>
      <c r="AB41" s="461">
        <f t="shared" si="12"/>
        <v>0</v>
      </c>
      <c r="AC41" s="69">
        <f t="shared" si="13"/>
        <v>0</v>
      </c>
      <c r="AD41" s="69">
        <f t="shared" si="14"/>
        <v>0</v>
      </c>
      <c r="AE41" s="461">
        <v>0</v>
      </c>
      <c r="AF41" s="461">
        <v>0</v>
      </c>
      <c r="AG41" s="461">
        <f t="shared" si="15"/>
        <v>0</v>
      </c>
      <c r="AH41" s="461">
        <f t="shared" si="16"/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17"/>
        <v>0</v>
      </c>
      <c r="AR41" s="462">
        <f t="shared" si="18"/>
        <v>0</v>
      </c>
      <c r="AS41" s="464">
        <f t="shared" si="19"/>
        <v>0</v>
      </c>
      <c r="AT41" s="470">
        <f t="shared" si="20"/>
        <v>21990</v>
      </c>
      <c r="AU41" s="461">
        <f t="shared" si="21"/>
        <v>15712</v>
      </c>
      <c r="AV41" s="461">
        <f t="shared" si="34"/>
        <v>0</v>
      </c>
      <c r="AW41" s="461">
        <f t="shared" si="22"/>
        <v>5311</v>
      </c>
      <c r="AX41" s="461">
        <f t="shared" si="23"/>
        <v>157</v>
      </c>
      <c r="AY41" s="461">
        <f t="shared" si="24"/>
        <v>810</v>
      </c>
      <c r="AZ41" s="462">
        <f t="shared" si="25"/>
        <v>0.06</v>
      </c>
      <c r="BA41" s="462">
        <f t="shared" si="26"/>
        <v>0</v>
      </c>
      <c r="BB41" s="464">
        <f t="shared" si="27"/>
        <v>0.06</v>
      </c>
    </row>
    <row r="42" spans="1:54" s="98" customFormat="1" ht="14.1" customHeight="1" x14ac:dyDescent="0.2">
      <c r="A42" s="122">
        <v>5</v>
      </c>
      <c r="B42" s="99">
        <v>2451</v>
      </c>
      <c r="C42" s="100">
        <v>650037901</v>
      </c>
      <c r="D42" s="99">
        <v>72744880</v>
      </c>
      <c r="E42" s="99" t="s">
        <v>734</v>
      </c>
      <c r="F42" s="108"/>
      <c r="G42" s="102"/>
      <c r="H42" s="103"/>
      <c r="I42" s="490">
        <v>7909790</v>
      </c>
      <c r="J42" s="486">
        <v>5806863</v>
      </c>
      <c r="K42" s="486">
        <v>0</v>
      </c>
      <c r="L42" s="486">
        <v>1962720</v>
      </c>
      <c r="M42" s="486">
        <v>58069</v>
      </c>
      <c r="N42" s="486">
        <v>82138</v>
      </c>
      <c r="O42" s="487">
        <v>12.72</v>
      </c>
      <c r="P42" s="487">
        <v>8.73</v>
      </c>
      <c r="Q42" s="672">
        <v>3.99</v>
      </c>
      <c r="R42" s="490">
        <f t="shared" ref="R42:BB42" si="35">SUM(R36:R41)</f>
        <v>0</v>
      </c>
      <c r="S42" s="486">
        <f t="shared" si="35"/>
        <v>-23136</v>
      </c>
      <c r="T42" s="486">
        <f t="shared" si="35"/>
        <v>0</v>
      </c>
      <c r="U42" s="486">
        <f t="shared" si="35"/>
        <v>0</v>
      </c>
      <c r="V42" s="486">
        <f t="shared" si="35"/>
        <v>0</v>
      </c>
      <c r="W42" s="486">
        <f t="shared" si="35"/>
        <v>-23136</v>
      </c>
      <c r="X42" s="486">
        <f t="shared" si="35"/>
        <v>0</v>
      </c>
      <c r="Y42" s="486">
        <f t="shared" si="35"/>
        <v>0</v>
      </c>
      <c r="Z42" s="486">
        <f t="shared" si="35"/>
        <v>0</v>
      </c>
      <c r="AA42" s="486">
        <f t="shared" si="35"/>
        <v>0</v>
      </c>
      <c r="AB42" s="486">
        <f t="shared" si="35"/>
        <v>-23136</v>
      </c>
      <c r="AC42" s="486">
        <f t="shared" si="35"/>
        <v>-7820</v>
      </c>
      <c r="AD42" s="486">
        <f t="shared" si="35"/>
        <v>-231</v>
      </c>
      <c r="AE42" s="486">
        <f t="shared" si="35"/>
        <v>0</v>
      </c>
      <c r="AF42" s="486">
        <f t="shared" si="35"/>
        <v>0</v>
      </c>
      <c r="AG42" s="486">
        <f t="shared" si="35"/>
        <v>0</v>
      </c>
      <c r="AH42" s="486">
        <f t="shared" si="35"/>
        <v>-31187</v>
      </c>
      <c r="AI42" s="487">
        <f t="shared" si="35"/>
        <v>0</v>
      </c>
      <c r="AJ42" s="487">
        <f t="shared" si="35"/>
        <v>0</v>
      </c>
      <c r="AK42" s="487">
        <f t="shared" si="35"/>
        <v>-0.05</v>
      </c>
      <c r="AL42" s="487">
        <f t="shared" si="35"/>
        <v>0</v>
      </c>
      <c r="AM42" s="487">
        <f t="shared" si="35"/>
        <v>0</v>
      </c>
      <c r="AN42" s="487">
        <f t="shared" si="35"/>
        <v>0</v>
      </c>
      <c r="AO42" s="487">
        <f t="shared" si="35"/>
        <v>0</v>
      </c>
      <c r="AP42" s="487">
        <f t="shared" si="35"/>
        <v>0</v>
      </c>
      <c r="AQ42" s="487">
        <f t="shared" si="35"/>
        <v>-0.05</v>
      </c>
      <c r="AR42" s="487">
        <f t="shared" si="35"/>
        <v>0</v>
      </c>
      <c r="AS42" s="105">
        <f t="shared" si="35"/>
        <v>-0.05</v>
      </c>
      <c r="AT42" s="492">
        <f t="shared" si="35"/>
        <v>7878603</v>
      </c>
      <c r="AU42" s="486">
        <f t="shared" si="35"/>
        <v>5783727</v>
      </c>
      <c r="AV42" s="486">
        <f t="shared" si="35"/>
        <v>0</v>
      </c>
      <c r="AW42" s="486">
        <f t="shared" si="35"/>
        <v>1954900</v>
      </c>
      <c r="AX42" s="486">
        <f t="shared" si="35"/>
        <v>57838</v>
      </c>
      <c r="AY42" s="486">
        <f t="shared" si="35"/>
        <v>82138</v>
      </c>
      <c r="AZ42" s="487">
        <f t="shared" si="35"/>
        <v>12.67</v>
      </c>
      <c r="BA42" s="487">
        <f t="shared" si="35"/>
        <v>8.68</v>
      </c>
      <c r="BB42" s="105">
        <f t="shared" si="35"/>
        <v>3.99</v>
      </c>
    </row>
    <row r="43" spans="1:54" s="98" customFormat="1" ht="14.1" customHeight="1" x14ac:dyDescent="0.2">
      <c r="A43" s="121">
        <v>6</v>
      </c>
      <c r="B43" s="104">
        <v>2453</v>
      </c>
      <c r="C43" s="95">
        <v>600079686</v>
      </c>
      <c r="D43" s="78">
        <v>72743603</v>
      </c>
      <c r="E43" s="78" t="s">
        <v>735</v>
      </c>
      <c r="F43" s="96">
        <v>3111</v>
      </c>
      <c r="G43" s="78" t="s">
        <v>306</v>
      </c>
      <c r="H43" s="97" t="s">
        <v>276</v>
      </c>
      <c r="I43" s="463">
        <v>3453147</v>
      </c>
      <c r="J43" s="16">
        <v>2547736</v>
      </c>
      <c r="K43" s="16">
        <v>0</v>
      </c>
      <c r="L43" s="458">
        <v>861134</v>
      </c>
      <c r="M43" s="458">
        <v>25477</v>
      </c>
      <c r="N43" s="16">
        <v>18800</v>
      </c>
      <c r="O43" s="459">
        <v>5.1935000000000002</v>
      </c>
      <c r="P43" s="13">
        <v>4.1935000000000002</v>
      </c>
      <c r="Q43" s="172">
        <v>1</v>
      </c>
      <c r="R43" s="471">
        <f t="shared" si="9"/>
        <v>0</v>
      </c>
      <c r="S43" s="461">
        <v>0</v>
      </c>
      <c r="T43" s="461">
        <v>0</v>
      </c>
      <c r="U43" s="461">
        <v>0</v>
      </c>
      <c r="V43" s="461">
        <v>0</v>
      </c>
      <c r="W43" s="461">
        <f t="shared" si="10"/>
        <v>0</v>
      </c>
      <c r="X43" s="461">
        <v>0</v>
      </c>
      <c r="Y43" s="461">
        <v>0</v>
      </c>
      <c r="Z43" s="461">
        <v>0</v>
      </c>
      <c r="AA43" s="461">
        <f t="shared" si="11"/>
        <v>0</v>
      </c>
      <c r="AB43" s="461">
        <f t="shared" si="12"/>
        <v>0</v>
      </c>
      <c r="AC43" s="69">
        <f t="shared" si="13"/>
        <v>0</v>
      </c>
      <c r="AD43" s="69">
        <f t="shared" si="14"/>
        <v>0</v>
      </c>
      <c r="AE43" s="461">
        <v>0</v>
      </c>
      <c r="AF43" s="461">
        <v>0</v>
      </c>
      <c r="AG43" s="461">
        <f t="shared" si="15"/>
        <v>0</v>
      </c>
      <c r="AH43" s="461">
        <f t="shared" si="16"/>
        <v>0</v>
      </c>
      <c r="AI43" s="462">
        <v>0</v>
      </c>
      <c r="AJ43" s="462">
        <v>0</v>
      </c>
      <c r="AK43" s="462">
        <v>0</v>
      </c>
      <c r="AL43" s="462">
        <v>0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si="17"/>
        <v>0</v>
      </c>
      <c r="AR43" s="462">
        <f t="shared" si="18"/>
        <v>0</v>
      </c>
      <c r="AS43" s="464">
        <f t="shared" si="19"/>
        <v>0</v>
      </c>
      <c r="AT43" s="470">
        <f t="shared" si="20"/>
        <v>3453147</v>
      </c>
      <c r="AU43" s="461">
        <f t="shared" si="21"/>
        <v>2547736</v>
      </c>
      <c r="AV43" s="461">
        <f t="shared" ref="AV43:AV48" si="36">K43+AA43</f>
        <v>0</v>
      </c>
      <c r="AW43" s="461">
        <f t="shared" si="22"/>
        <v>861134</v>
      </c>
      <c r="AX43" s="461">
        <f t="shared" si="23"/>
        <v>25477</v>
      </c>
      <c r="AY43" s="461">
        <f t="shared" si="24"/>
        <v>18800</v>
      </c>
      <c r="AZ43" s="462">
        <f t="shared" si="25"/>
        <v>5.1935000000000002</v>
      </c>
      <c r="BA43" s="462">
        <f t="shared" si="26"/>
        <v>4.1935000000000002</v>
      </c>
      <c r="BB43" s="464">
        <f t="shared" si="27"/>
        <v>1</v>
      </c>
    </row>
    <row r="44" spans="1:54" s="98" customFormat="1" ht="14.1" customHeight="1" x14ac:dyDescent="0.2">
      <c r="A44" s="121">
        <v>6</v>
      </c>
      <c r="B44" s="106">
        <v>2453</v>
      </c>
      <c r="C44" s="95">
        <v>600079686</v>
      </c>
      <c r="D44" s="78">
        <v>72743603</v>
      </c>
      <c r="E44" s="106" t="s">
        <v>735</v>
      </c>
      <c r="F44" s="107">
        <v>3117</v>
      </c>
      <c r="G44" s="106" t="s">
        <v>324</v>
      </c>
      <c r="H44" s="97" t="s">
        <v>276</v>
      </c>
      <c r="I44" s="463">
        <v>6069026</v>
      </c>
      <c r="J44" s="16">
        <v>4367187</v>
      </c>
      <c r="K44" s="16">
        <v>44568</v>
      </c>
      <c r="L44" s="458">
        <v>1491174</v>
      </c>
      <c r="M44" s="458">
        <v>43672</v>
      </c>
      <c r="N44" s="16">
        <v>122425</v>
      </c>
      <c r="O44" s="459">
        <v>8.4872999999999994</v>
      </c>
      <c r="P44" s="13">
        <v>6.1273</v>
      </c>
      <c r="Q44" s="172">
        <v>2.36</v>
      </c>
      <c r="R44" s="471">
        <f t="shared" si="9"/>
        <v>13168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si="10"/>
        <v>13168</v>
      </c>
      <c r="X44" s="461">
        <v>-13168</v>
      </c>
      <c r="Y44" s="461">
        <v>0</v>
      </c>
      <c r="Z44" s="461">
        <v>0</v>
      </c>
      <c r="AA44" s="461">
        <f t="shared" si="11"/>
        <v>-13168</v>
      </c>
      <c r="AB44" s="461">
        <f t="shared" si="12"/>
        <v>0</v>
      </c>
      <c r="AC44" s="69">
        <f t="shared" si="13"/>
        <v>0</v>
      </c>
      <c r="AD44" s="69">
        <f t="shared" si="14"/>
        <v>132</v>
      </c>
      <c r="AE44" s="461">
        <v>0</v>
      </c>
      <c r="AF44" s="461">
        <v>0</v>
      </c>
      <c r="AG44" s="461">
        <f t="shared" si="15"/>
        <v>0</v>
      </c>
      <c r="AH44" s="461">
        <f t="shared" si="16"/>
        <v>132</v>
      </c>
      <c r="AI44" s="462">
        <v>-0.05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si="17"/>
        <v>-0.05</v>
      </c>
      <c r="AR44" s="462">
        <f t="shared" si="18"/>
        <v>0</v>
      </c>
      <c r="AS44" s="464">
        <f t="shared" si="19"/>
        <v>-0.05</v>
      </c>
      <c r="AT44" s="470">
        <f t="shared" si="20"/>
        <v>6069158</v>
      </c>
      <c r="AU44" s="461">
        <f t="shared" si="21"/>
        <v>4380355</v>
      </c>
      <c r="AV44" s="461">
        <f t="shared" si="36"/>
        <v>31400</v>
      </c>
      <c r="AW44" s="461">
        <f t="shared" si="22"/>
        <v>1491174</v>
      </c>
      <c r="AX44" s="461">
        <f t="shared" si="23"/>
        <v>43804</v>
      </c>
      <c r="AY44" s="461">
        <f t="shared" si="24"/>
        <v>122425</v>
      </c>
      <c r="AZ44" s="462">
        <f t="shared" si="25"/>
        <v>8.4372999999999987</v>
      </c>
      <c r="BA44" s="462">
        <f t="shared" si="26"/>
        <v>6.0773000000000001</v>
      </c>
      <c r="BB44" s="464">
        <f t="shared" si="27"/>
        <v>2.36</v>
      </c>
    </row>
    <row r="45" spans="1:54" s="98" customFormat="1" ht="14.1" customHeight="1" x14ac:dyDescent="0.2">
      <c r="A45" s="121">
        <v>6</v>
      </c>
      <c r="B45" s="104">
        <v>2453</v>
      </c>
      <c r="C45" s="95">
        <v>600079686</v>
      </c>
      <c r="D45" s="78">
        <v>72743603</v>
      </c>
      <c r="E45" s="104" t="s">
        <v>735</v>
      </c>
      <c r="F45" s="96">
        <v>3117</v>
      </c>
      <c r="G45" s="78" t="s">
        <v>307</v>
      </c>
      <c r="H45" s="97" t="s">
        <v>277</v>
      </c>
      <c r="I45" s="463">
        <v>1650280</v>
      </c>
      <c r="J45" s="590">
        <v>1224244</v>
      </c>
      <c r="K45" s="590">
        <v>0</v>
      </c>
      <c r="L45" s="458">
        <v>413794</v>
      </c>
      <c r="M45" s="458">
        <v>12242</v>
      </c>
      <c r="N45" s="590">
        <v>0</v>
      </c>
      <c r="O45" s="459">
        <v>3.87</v>
      </c>
      <c r="P45" s="460">
        <v>3.87</v>
      </c>
      <c r="Q45" s="704">
        <v>0</v>
      </c>
      <c r="R45" s="471">
        <f t="shared" si="9"/>
        <v>0</v>
      </c>
      <c r="S45" s="461">
        <v>-63511</v>
      </c>
      <c r="T45" s="461">
        <v>0</v>
      </c>
      <c r="U45" s="461">
        <v>0</v>
      </c>
      <c r="V45" s="461">
        <v>0</v>
      </c>
      <c r="W45" s="461">
        <f t="shared" si="10"/>
        <v>-63511</v>
      </c>
      <c r="X45" s="461">
        <v>0</v>
      </c>
      <c r="Y45" s="461">
        <v>0</v>
      </c>
      <c r="Z45" s="461">
        <v>0</v>
      </c>
      <c r="AA45" s="461">
        <f t="shared" si="11"/>
        <v>0</v>
      </c>
      <c r="AB45" s="461">
        <f t="shared" si="12"/>
        <v>-63511</v>
      </c>
      <c r="AC45" s="69">
        <f t="shared" si="13"/>
        <v>-21467</v>
      </c>
      <c r="AD45" s="69">
        <f t="shared" si="14"/>
        <v>-635</v>
      </c>
      <c r="AE45" s="461">
        <v>0</v>
      </c>
      <c r="AF45" s="461">
        <v>0</v>
      </c>
      <c r="AG45" s="461">
        <f t="shared" si="15"/>
        <v>0</v>
      </c>
      <c r="AH45" s="461">
        <f t="shared" si="16"/>
        <v>-85613</v>
      </c>
      <c r="AI45" s="462">
        <v>0</v>
      </c>
      <c r="AJ45" s="462">
        <v>0</v>
      </c>
      <c r="AK45" s="462">
        <v>-0.25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17"/>
        <v>-0.25</v>
      </c>
      <c r="AR45" s="462">
        <f t="shared" si="18"/>
        <v>0</v>
      </c>
      <c r="AS45" s="464">
        <f t="shared" si="19"/>
        <v>-0.25</v>
      </c>
      <c r="AT45" s="470">
        <f t="shared" si="20"/>
        <v>1564667</v>
      </c>
      <c r="AU45" s="461">
        <f t="shared" si="21"/>
        <v>1160733</v>
      </c>
      <c r="AV45" s="461">
        <f t="shared" si="36"/>
        <v>0</v>
      </c>
      <c r="AW45" s="461">
        <f t="shared" si="22"/>
        <v>392327</v>
      </c>
      <c r="AX45" s="461">
        <f t="shared" si="23"/>
        <v>11607</v>
      </c>
      <c r="AY45" s="461">
        <f t="shared" si="24"/>
        <v>0</v>
      </c>
      <c r="AZ45" s="462">
        <f t="shared" si="25"/>
        <v>3.62</v>
      </c>
      <c r="BA45" s="462">
        <f t="shared" si="26"/>
        <v>3.62</v>
      </c>
      <c r="BB45" s="464">
        <f t="shared" si="27"/>
        <v>0</v>
      </c>
    </row>
    <row r="46" spans="1:54" s="98" customFormat="1" ht="14.1" customHeight="1" x14ac:dyDescent="0.2">
      <c r="A46" s="121">
        <v>6</v>
      </c>
      <c r="B46" s="78">
        <v>2453</v>
      </c>
      <c r="C46" s="95">
        <v>600079686</v>
      </c>
      <c r="D46" s="78">
        <v>72743603</v>
      </c>
      <c r="E46" s="78" t="s">
        <v>735</v>
      </c>
      <c r="F46" s="96">
        <v>3141</v>
      </c>
      <c r="G46" s="78" t="s">
        <v>310</v>
      </c>
      <c r="H46" s="97" t="s">
        <v>277</v>
      </c>
      <c r="I46" s="463">
        <v>511516</v>
      </c>
      <c r="J46" s="668">
        <v>376461</v>
      </c>
      <c r="K46" s="668">
        <v>0</v>
      </c>
      <c r="L46" s="458">
        <v>127244</v>
      </c>
      <c r="M46" s="458">
        <v>3765</v>
      </c>
      <c r="N46" s="668">
        <v>4046</v>
      </c>
      <c r="O46" s="459">
        <v>1.21</v>
      </c>
      <c r="P46" s="669">
        <v>0</v>
      </c>
      <c r="Q46" s="712">
        <v>1.21</v>
      </c>
      <c r="R46" s="471">
        <f t="shared" si="9"/>
        <v>0</v>
      </c>
      <c r="S46" s="461">
        <v>0</v>
      </c>
      <c r="T46" s="461">
        <v>0</v>
      </c>
      <c r="U46" s="461">
        <v>0</v>
      </c>
      <c r="V46" s="461">
        <v>0</v>
      </c>
      <c r="W46" s="461">
        <f t="shared" si="10"/>
        <v>0</v>
      </c>
      <c r="X46" s="461">
        <v>0</v>
      </c>
      <c r="Y46" s="461">
        <v>0</v>
      </c>
      <c r="Z46" s="461">
        <v>0</v>
      </c>
      <c r="AA46" s="461">
        <f t="shared" si="11"/>
        <v>0</v>
      </c>
      <c r="AB46" s="461">
        <f t="shared" si="12"/>
        <v>0</v>
      </c>
      <c r="AC46" s="69">
        <f t="shared" si="13"/>
        <v>0</v>
      </c>
      <c r="AD46" s="69">
        <f t="shared" si="14"/>
        <v>0</v>
      </c>
      <c r="AE46" s="461">
        <v>0</v>
      </c>
      <c r="AF46" s="461">
        <v>0</v>
      </c>
      <c r="AG46" s="461">
        <f t="shared" si="15"/>
        <v>0</v>
      </c>
      <c r="AH46" s="461">
        <f t="shared" si="16"/>
        <v>0</v>
      </c>
      <c r="AI46" s="462">
        <v>0</v>
      </c>
      <c r="AJ46" s="462">
        <v>0</v>
      </c>
      <c r="AK46" s="462">
        <v>0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si="17"/>
        <v>0</v>
      </c>
      <c r="AR46" s="462">
        <f t="shared" si="18"/>
        <v>0</v>
      </c>
      <c r="AS46" s="464">
        <f t="shared" si="19"/>
        <v>0</v>
      </c>
      <c r="AT46" s="470">
        <f t="shared" si="20"/>
        <v>511516</v>
      </c>
      <c r="AU46" s="461">
        <f t="shared" si="21"/>
        <v>376461</v>
      </c>
      <c r="AV46" s="461">
        <f t="shared" si="36"/>
        <v>0</v>
      </c>
      <c r="AW46" s="461">
        <f t="shared" si="22"/>
        <v>127244</v>
      </c>
      <c r="AX46" s="461">
        <f t="shared" si="23"/>
        <v>3765</v>
      </c>
      <c r="AY46" s="461">
        <f t="shared" si="24"/>
        <v>4046</v>
      </c>
      <c r="AZ46" s="462">
        <f t="shared" si="25"/>
        <v>1.21</v>
      </c>
      <c r="BA46" s="462">
        <f t="shared" si="26"/>
        <v>0</v>
      </c>
      <c r="BB46" s="464">
        <f t="shared" si="27"/>
        <v>1.21</v>
      </c>
    </row>
    <row r="47" spans="1:54" s="98" customFormat="1" ht="14.1" customHeight="1" x14ac:dyDescent="0.2">
      <c r="A47" s="121">
        <v>6</v>
      </c>
      <c r="B47" s="78">
        <v>2453</v>
      </c>
      <c r="C47" s="95">
        <v>600079686</v>
      </c>
      <c r="D47" s="78">
        <v>72743603</v>
      </c>
      <c r="E47" s="78" t="s">
        <v>735</v>
      </c>
      <c r="F47" s="96">
        <v>3143</v>
      </c>
      <c r="G47" s="78" t="s">
        <v>614</v>
      </c>
      <c r="H47" s="97" t="s">
        <v>276</v>
      </c>
      <c r="I47" s="463">
        <v>1185831</v>
      </c>
      <c r="J47" s="660">
        <v>844957</v>
      </c>
      <c r="K47" s="660">
        <v>35000</v>
      </c>
      <c r="L47" s="458">
        <v>297425</v>
      </c>
      <c r="M47" s="458">
        <v>8449</v>
      </c>
      <c r="N47" s="660">
        <v>0</v>
      </c>
      <c r="O47" s="459">
        <v>1.8214999999999999</v>
      </c>
      <c r="P47" s="661">
        <v>1.8214999999999999</v>
      </c>
      <c r="Q47" s="710">
        <v>0</v>
      </c>
      <c r="R47" s="471">
        <f t="shared" si="9"/>
        <v>27400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0"/>
        <v>27400</v>
      </c>
      <c r="X47" s="461">
        <v>-27400</v>
      </c>
      <c r="Y47" s="461">
        <v>0</v>
      </c>
      <c r="Z47" s="461">
        <v>0</v>
      </c>
      <c r="AA47" s="461">
        <f t="shared" si="11"/>
        <v>-27400</v>
      </c>
      <c r="AB47" s="461">
        <f t="shared" si="12"/>
        <v>0</v>
      </c>
      <c r="AC47" s="69">
        <f t="shared" si="13"/>
        <v>0</v>
      </c>
      <c r="AD47" s="69">
        <f t="shared" si="14"/>
        <v>274</v>
      </c>
      <c r="AE47" s="461">
        <v>0</v>
      </c>
      <c r="AF47" s="461">
        <v>0</v>
      </c>
      <c r="AG47" s="461">
        <f t="shared" si="15"/>
        <v>0</v>
      </c>
      <c r="AH47" s="461">
        <f t="shared" si="16"/>
        <v>274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17"/>
        <v>0</v>
      </c>
      <c r="AR47" s="462">
        <f t="shared" si="18"/>
        <v>0</v>
      </c>
      <c r="AS47" s="464">
        <f t="shared" si="19"/>
        <v>0</v>
      </c>
      <c r="AT47" s="470">
        <f t="shared" si="20"/>
        <v>1186105</v>
      </c>
      <c r="AU47" s="461">
        <f t="shared" si="21"/>
        <v>872357</v>
      </c>
      <c r="AV47" s="461">
        <f t="shared" si="36"/>
        <v>7600</v>
      </c>
      <c r="AW47" s="461">
        <f t="shared" si="22"/>
        <v>297425</v>
      </c>
      <c r="AX47" s="461">
        <f t="shared" si="23"/>
        <v>8723</v>
      </c>
      <c r="AY47" s="461">
        <f t="shared" si="24"/>
        <v>0</v>
      </c>
      <c r="AZ47" s="462">
        <f t="shared" si="25"/>
        <v>1.8214999999999999</v>
      </c>
      <c r="BA47" s="462">
        <f t="shared" si="26"/>
        <v>1.8214999999999999</v>
      </c>
      <c r="BB47" s="464">
        <f t="shared" si="27"/>
        <v>0</v>
      </c>
    </row>
    <row r="48" spans="1:54" s="98" customFormat="1" ht="14.1" customHeight="1" x14ac:dyDescent="0.2">
      <c r="A48" s="121">
        <v>6</v>
      </c>
      <c r="B48" s="78">
        <v>2453</v>
      </c>
      <c r="C48" s="95">
        <v>600079686</v>
      </c>
      <c r="D48" s="78">
        <v>72743603</v>
      </c>
      <c r="E48" s="78" t="s">
        <v>735</v>
      </c>
      <c r="F48" s="96">
        <v>3143</v>
      </c>
      <c r="G48" s="78" t="s">
        <v>615</v>
      </c>
      <c r="H48" s="97" t="s">
        <v>277</v>
      </c>
      <c r="I48" s="463">
        <v>43979</v>
      </c>
      <c r="J48" s="646">
        <v>31424</v>
      </c>
      <c r="K48" s="646">
        <v>0</v>
      </c>
      <c r="L48" s="458">
        <v>10621</v>
      </c>
      <c r="M48" s="458">
        <v>314</v>
      </c>
      <c r="N48" s="646">
        <v>1620</v>
      </c>
      <c r="O48" s="459">
        <v>0.13</v>
      </c>
      <c r="P48" s="460">
        <v>0</v>
      </c>
      <c r="Q48" s="704">
        <v>0.13</v>
      </c>
      <c r="R48" s="471">
        <f t="shared" si="9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0"/>
        <v>0</v>
      </c>
      <c r="X48" s="461">
        <v>0</v>
      </c>
      <c r="Y48" s="461">
        <v>0</v>
      </c>
      <c r="Z48" s="461">
        <v>0</v>
      </c>
      <c r="AA48" s="461">
        <f t="shared" si="11"/>
        <v>0</v>
      </c>
      <c r="AB48" s="461">
        <f t="shared" si="12"/>
        <v>0</v>
      </c>
      <c r="AC48" s="69">
        <f t="shared" si="13"/>
        <v>0</v>
      </c>
      <c r="AD48" s="69">
        <f t="shared" si="14"/>
        <v>0</v>
      </c>
      <c r="AE48" s="461">
        <v>0</v>
      </c>
      <c r="AF48" s="461">
        <v>0</v>
      </c>
      <c r="AG48" s="461">
        <f t="shared" si="15"/>
        <v>0</v>
      </c>
      <c r="AH48" s="461">
        <f t="shared" si="16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7"/>
        <v>0</v>
      </c>
      <c r="AR48" s="462">
        <f t="shared" si="18"/>
        <v>0</v>
      </c>
      <c r="AS48" s="464">
        <f t="shared" si="19"/>
        <v>0</v>
      </c>
      <c r="AT48" s="470">
        <f t="shared" si="20"/>
        <v>43979</v>
      </c>
      <c r="AU48" s="461">
        <f t="shared" si="21"/>
        <v>31424</v>
      </c>
      <c r="AV48" s="461">
        <f t="shared" si="36"/>
        <v>0</v>
      </c>
      <c r="AW48" s="461">
        <f t="shared" si="22"/>
        <v>10621</v>
      </c>
      <c r="AX48" s="461">
        <f t="shared" si="23"/>
        <v>314</v>
      </c>
      <c r="AY48" s="461">
        <f t="shared" si="24"/>
        <v>1620</v>
      </c>
      <c r="AZ48" s="462">
        <f t="shared" si="25"/>
        <v>0.13</v>
      </c>
      <c r="BA48" s="462">
        <f t="shared" si="26"/>
        <v>0</v>
      </c>
      <c r="BB48" s="464">
        <f t="shared" si="27"/>
        <v>0.13</v>
      </c>
    </row>
    <row r="49" spans="1:54" s="98" customFormat="1" ht="14.1" customHeight="1" x14ac:dyDescent="0.2">
      <c r="A49" s="122">
        <v>6</v>
      </c>
      <c r="B49" s="99">
        <v>2453</v>
      </c>
      <c r="C49" s="100">
        <v>600079686</v>
      </c>
      <c r="D49" s="99">
        <v>72743603</v>
      </c>
      <c r="E49" s="99" t="s">
        <v>736</v>
      </c>
      <c r="F49" s="108"/>
      <c r="G49" s="102"/>
      <c r="H49" s="103"/>
      <c r="I49" s="490">
        <v>12913779</v>
      </c>
      <c r="J49" s="486">
        <v>9392009</v>
      </c>
      <c r="K49" s="486">
        <v>79568</v>
      </c>
      <c r="L49" s="486">
        <v>3201392</v>
      </c>
      <c r="M49" s="486">
        <v>93919</v>
      </c>
      <c r="N49" s="486">
        <v>146891</v>
      </c>
      <c r="O49" s="487">
        <v>20.712299999999999</v>
      </c>
      <c r="P49" s="487">
        <v>16.0123</v>
      </c>
      <c r="Q49" s="672">
        <v>4.7</v>
      </c>
      <c r="R49" s="490">
        <f t="shared" ref="R49:BB49" si="37">SUM(R43:R48)</f>
        <v>40568</v>
      </c>
      <c r="S49" s="486">
        <f t="shared" si="37"/>
        <v>-63511</v>
      </c>
      <c r="T49" s="486">
        <f t="shared" si="37"/>
        <v>0</v>
      </c>
      <c r="U49" s="486">
        <f t="shared" si="37"/>
        <v>0</v>
      </c>
      <c r="V49" s="486">
        <f t="shared" si="37"/>
        <v>0</v>
      </c>
      <c r="W49" s="486">
        <f t="shared" si="37"/>
        <v>-22943</v>
      </c>
      <c r="X49" s="486">
        <f t="shared" si="37"/>
        <v>-40568</v>
      </c>
      <c r="Y49" s="486">
        <f t="shared" si="37"/>
        <v>0</v>
      </c>
      <c r="Z49" s="486">
        <f t="shared" si="37"/>
        <v>0</v>
      </c>
      <c r="AA49" s="486">
        <f t="shared" si="37"/>
        <v>-40568</v>
      </c>
      <c r="AB49" s="486">
        <f t="shared" si="37"/>
        <v>-63511</v>
      </c>
      <c r="AC49" s="486">
        <f t="shared" si="37"/>
        <v>-21467</v>
      </c>
      <c r="AD49" s="486">
        <f t="shared" si="37"/>
        <v>-229</v>
      </c>
      <c r="AE49" s="486">
        <f t="shared" si="37"/>
        <v>0</v>
      </c>
      <c r="AF49" s="486">
        <f t="shared" si="37"/>
        <v>0</v>
      </c>
      <c r="AG49" s="486">
        <f t="shared" si="37"/>
        <v>0</v>
      </c>
      <c r="AH49" s="486">
        <f t="shared" si="37"/>
        <v>-85207</v>
      </c>
      <c r="AI49" s="487">
        <f t="shared" si="37"/>
        <v>-0.05</v>
      </c>
      <c r="AJ49" s="487">
        <f t="shared" si="37"/>
        <v>0</v>
      </c>
      <c r="AK49" s="487">
        <f t="shared" si="37"/>
        <v>-0.25</v>
      </c>
      <c r="AL49" s="487">
        <f t="shared" si="37"/>
        <v>0</v>
      </c>
      <c r="AM49" s="487">
        <f t="shared" si="37"/>
        <v>0</v>
      </c>
      <c r="AN49" s="487">
        <f t="shared" si="37"/>
        <v>0</v>
      </c>
      <c r="AO49" s="487">
        <f t="shared" si="37"/>
        <v>0</v>
      </c>
      <c r="AP49" s="487">
        <f t="shared" si="37"/>
        <v>0</v>
      </c>
      <c r="AQ49" s="487">
        <f t="shared" si="37"/>
        <v>-0.3</v>
      </c>
      <c r="AR49" s="487">
        <f t="shared" si="37"/>
        <v>0</v>
      </c>
      <c r="AS49" s="105">
        <f t="shared" si="37"/>
        <v>-0.3</v>
      </c>
      <c r="AT49" s="492">
        <f t="shared" si="37"/>
        <v>12828572</v>
      </c>
      <c r="AU49" s="486">
        <f t="shared" si="37"/>
        <v>9369066</v>
      </c>
      <c r="AV49" s="486">
        <f t="shared" si="37"/>
        <v>39000</v>
      </c>
      <c r="AW49" s="486">
        <f t="shared" si="37"/>
        <v>3179925</v>
      </c>
      <c r="AX49" s="486">
        <f t="shared" si="37"/>
        <v>93690</v>
      </c>
      <c r="AY49" s="486">
        <f t="shared" si="37"/>
        <v>146891</v>
      </c>
      <c r="AZ49" s="487">
        <f t="shared" si="37"/>
        <v>20.412299999999998</v>
      </c>
      <c r="BA49" s="487">
        <f t="shared" si="37"/>
        <v>15.712300000000003</v>
      </c>
      <c r="BB49" s="105">
        <f t="shared" si="37"/>
        <v>4.7</v>
      </c>
    </row>
    <row r="50" spans="1:54" s="98" customFormat="1" ht="14.1" customHeight="1" x14ac:dyDescent="0.2">
      <c r="A50" s="121">
        <v>7</v>
      </c>
      <c r="B50" s="104">
        <v>2320</v>
      </c>
      <c r="C50" s="95">
        <v>650034180</v>
      </c>
      <c r="D50" s="78">
        <v>72755369</v>
      </c>
      <c r="E50" s="78" t="s">
        <v>737</v>
      </c>
      <c r="F50" s="96">
        <v>3111</v>
      </c>
      <c r="G50" s="78" t="s">
        <v>306</v>
      </c>
      <c r="H50" s="97" t="s">
        <v>276</v>
      </c>
      <c r="I50" s="463">
        <v>3054518</v>
      </c>
      <c r="J50" s="16">
        <v>2239799</v>
      </c>
      <c r="K50" s="16">
        <v>15000</v>
      </c>
      <c r="L50" s="458">
        <v>762122</v>
      </c>
      <c r="M50" s="458">
        <v>22397</v>
      </c>
      <c r="N50" s="16">
        <v>15200</v>
      </c>
      <c r="O50" s="459">
        <v>4.72</v>
      </c>
      <c r="P50" s="13">
        <v>4</v>
      </c>
      <c r="Q50" s="172">
        <v>0.72</v>
      </c>
      <c r="R50" s="471">
        <f t="shared" si="9"/>
        <v>15000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si="10"/>
        <v>15000</v>
      </c>
      <c r="X50" s="461">
        <v>-15000</v>
      </c>
      <c r="Y50" s="461">
        <v>0</v>
      </c>
      <c r="Z50" s="461">
        <v>0</v>
      </c>
      <c r="AA50" s="461">
        <f t="shared" si="11"/>
        <v>-15000</v>
      </c>
      <c r="AB50" s="461">
        <f t="shared" si="12"/>
        <v>0</v>
      </c>
      <c r="AC50" s="69">
        <f t="shared" si="13"/>
        <v>0</v>
      </c>
      <c r="AD50" s="69">
        <f t="shared" si="14"/>
        <v>150</v>
      </c>
      <c r="AE50" s="461">
        <v>0</v>
      </c>
      <c r="AF50" s="461">
        <v>0</v>
      </c>
      <c r="AG50" s="461">
        <f t="shared" si="15"/>
        <v>0</v>
      </c>
      <c r="AH50" s="461">
        <f t="shared" si="16"/>
        <v>150</v>
      </c>
      <c r="AI50" s="462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si="17"/>
        <v>0</v>
      </c>
      <c r="AR50" s="462">
        <f t="shared" si="18"/>
        <v>0</v>
      </c>
      <c r="AS50" s="464">
        <f t="shared" si="19"/>
        <v>0</v>
      </c>
      <c r="AT50" s="470">
        <f t="shared" si="20"/>
        <v>3054668</v>
      </c>
      <c r="AU50" s="461">
        <f t="shared" si="21"/>
        <v>2254799</v>
      </c>
      <c r="AV50" s="461">
        <f t="shared" ref="AV50:AV55" si="38">K50+AA50</f>
        <v>0</v>
      </c>
      <c r="AW50" s="461">
        <f t="shared" si="22"/>
        <v>762122</v>
      </c>
      <c r="AX50" s="461">
        <f t="shared" si="23"/>
        <v>22547</v>
      </c>
      <c r="AY50" s="461">
        <f t="shared" si="24"/>
        <v>15200</v>
      </c>
      <c r="AZ50" s="462">
        <f t="shared" si="25"/>
        <v>4.72</v>
      </c>
      <c r="BA50" s="462">
        <f t="shared" si="26"/>
        <v>4</v>
      </c>
      <c r="BB50" s="464">
        <f t="shared" si="27"/>
        <v>0.72</v>
      </c>
    </row>
    <row r="51" spans="1:54" s="98" customFormat="1" ht="14.1" customHeight="1" x14ac:dyDescent="0.2">
      <c r="A51" s="121">
        <v>7</v>
      </c>
      <c r="B51" s="106">
        <v>2320</v>
      </c>
      <c r="C51" s="95">
        <v>650034180</v>
      </c>
      <c r="D51" s="78">
        <v>72755369</v>
      </c>
      <c r="E51" s="106" t="s">
        <v>737</v>
      </c>
      <c r="F51" s="107">
        <v>3117</v>
      </c>
      <c r="G51" s="106" t="s">
        <v>309</v>
      </c>
      <c r="H51" s="97" t="s">
        <v>276</v>
      </c>
      <c r="I51" s="463">
        <v>4569230</v>
      </c>
      <c r="J51" s="16">
        <v>3280920</v>
      </c>
      <c r="K51" s="16">
        <v>50000</v>
      </c>
      <c r="L51" s="458">
        <v>1125851</v>
      </c>
      <c r="M51" s="458">
        <v>32809</v>
      </c>
      <c r="N51" s="16">
        <v>79650</v>
      </c>
      <c r="O51" s="459">
        <v>6.2320000000000002</v>
      </c>
      <c r="P51" s="13">
        <v>4.1820000000000004</v>
      </c>
      <c r="Q51" s="172">
        <v>2.0499999999999998</v>
      </c>
      <c r="R51" s="471">
        <f t="shared" si="9"/>
        <v>-8000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0"/>
        <v>-8000</v>
      </c>
      <c r="X51" s="461">
        <v>8000</v>
      </c>
      <c r="Y51" s="461">
        <v>0</v>
      </c>
      <c r="Z51" s="461">
        <v>0</v>
      </c>
      <c r="AA51" s="461">
        <f t="shared" si="11"/>
        <v>8000</v>
      </c>
      <c r="AB51" s="461">
        <f t="shared" si="12"/>
        <v>0</v>
      </c>
      <c r="AC51" s="69">
        <f t="shared" si="13"/>
        <v>0</v>
      </c>
      <c r="AD51" s="69">
        <f t="shared" si="14"/>
        <v>-80</v>
      </c>
      <c r="AE51" s="461">
        <v>0</v>
      </c>
      <c r="AF51" s="461">
        <v>0</v>
      </c>
      <c r="AG51" s="461">
        <f t="shared" si="15"/>
        <v>0</v>
      </c>
      <c r="AH51" s="461">
        <f t="shared" si="16"/>
        <v>-80</v>
      </c>
      <c r="AI51" s="462">
        <v>0</v>
      </c>
      <c r="AJ51" s="462">
        <v>-0.16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17"/>
        <v>0</v>
      </c>
      <c r="AR51" s="462">
        <f t="shared" si="18"/>
        <v>-0.16</v>
      </c>
      <c r="AS51" s="464">
        <f t="shared" si="19"/>
        <v>-0.16</v>
      </c>
      <c r="AT51" s="470">
        <f t="shared" si="20"/>
        <v>4569150</v>
      </c>
      <c r="AU51" s="461">
        <f t="shared" si="21"/>
        <v>3272920</v>
      </c>
      <c r="AV51" s="461">
        <f t="shared" si="38"/>
        <v>58000</v>
      </c>
      <c r="AW51" s="461">
        <f t="shared" si="22"/>
        <v>1125851</v>
      </c>
      <c r="AX51" s="461">
        <f t="shared" si="23"/>
        <v>32729</v>
      </c>
      <c r="AY51" s="461">
        <f t="shared" si="24"/>
        <v>79650</v>
      </c>
      <c r="AZ51" s="462">
        <f t="shared" si="25"/>
        <v>6.0720000000000001</v>
      </c>
      <c r="BA51" s="462">
        <f t="shared" si="26"/>
        <v>4.1820000000000004</v>
      </c>
      <c r="BB51" s="464">
        <f t="shared" si="27"/>
        <v>1.89</v>
      </c>
    </row>
    <row r="52" spans="1:54" s="98" customFormat="1" ht="14.1" customHeight="1" x14ac:dyDescent="0.2">
      <c r="A52" s="121">
        <v>7</v>
      </c>
      <c r="B52" s="104">
        <v>2320</v>
      </c>
      <c r="C52" s="95">
        <v>650034180</v>
      </c>
      <c r="D52" s="78">
        <v>72755369</v>
      </c>
      <c r="E52" s="104" t="s">
        <v>737</v>
      </c>
      <c r="F52" s="96">
        <v>3117</v>
      </c>
      <c r="G52" s="78" t="s">
        <v>307</v>
      </c>
      <c r="H52" s="97" t="s">
        <v>277</v>
      </c>
      <c r="I52" s="463">
        <v>218791</v>
      </c>
      <c r="J52" s="590">
        <v>162308</v>
      </c>
      <c r="K52" s="590">
        <v>0</v>
      </c>
      <c r="L52" s="458">
        <v>54860</v>
      </c>
      <c r="M52" s="458">
        <v>1623</v>
      </c>
      <c r="N52" s="590">
        <v>0</v>
      </c>
      <c r="O52" s="459">
        <v>0.64</v>
      </c>
      <c r="P52" s="460">
        <v>0.64</v>
      </c>
      <c r="Q52" s="704">
        <v>0</v>
      </c>
      <c r="R52" s="471">
        <f t="shared" si="9"/>
        <v>0</v>
      </c>
      <c r="S52" s="461">
        <v>0</v>
      </c>
      <c r="T52" s="461">
        <v>0</v>
      </c>
      <c r="U52" s="461">
        <v>0</v>
      </c>
      <c r="V52" s="461">
        <v>0</v>
      </c>
      <c r="W52" s="461">
        <f t="shared" si="10"/>
        <v>0</v>
      </c>
      <c r="X52" s="461">
        <v>0</v>
      </c>
      <c r="Y52" s="461">
        <v>0</v>
      </c>
      <c r="Z52" s="461">
        <v>0</v>
      </c>
      <c r="AA52" s="461">
        <f t="shared" si="11"/>
        <v>0</v>
      </c>
      <c r="AB52" s="461">
        <f t="shared" si="12"/>
        <v>0</v>
      </c>
      <c r="AC52" s="69">
        <f t="shared" si="13"/>
        <v>0</v>
      </c>
      <c r="AD52" s="69">
        <f t="shared" si="14"/>
        <v>0</v>
      </c>
      <c r="AE52" s="461">
        <v>0</v>
      </c>
      <c r="AF52" s="461">
        <v>0</v>
      </c>
      <c r="AG52" s="461">
        <f t="shared" si="15"/>
        <v>0</v>
      </c>
      <c r="AH52" s="461">
        <f t="shared" si="16"/>
        <v>0</v>
      </c>
      <c r="AI52" s="462">
        <v>0</v>
      </c>
      <c r="AJ52" s="462">
        <v>0</v>
      </c>
      <c r="AK52" s="462">
        <v>0</v>
      </c>
      <c r="AL52" s="462">
        <v>0</v>
      </c>
      <c r="AM52" s="462">
        <v>0</v>
      </c>
      <c r="AN52" s="462">
        <v>0</v>
      </c>
      <c r="AO52" s="462">
        <v>0</v>
      </c>
      <c r="AP52" s="462">
        <v>0</v>
      </c>
      <c r="AQ52" s="462">
        <f t="shared" si="17"/>
        <v>0</v>
      </c>
      <c r="AR52" s="462">
        <f t="shared" si="18"/>
        <v>0</v>
      </c>
      <c r="AS52" s="464">
        <f t="shared" si="19"/>
        <v>0</v>
      </c>
      <c r="AT52" s="470">
        <f t="shared" si="20"/>
        <v>218791</v>
      </c>
      <c r="AU52" s="461">
        <f t="shared" si="21"/>
        <v>162308</v>
      </c>
      <c r="AV52" s="461">
        <f t="shared" si="38"/>
        <v>0</v>
      </c>
      <c r="AW52" s="461">
        <f t="shared" si="22"/>
        <v>54860</v>
      </c>
      <c r="AX52" s="461">
        <f t="shared" si="23"/>
        <v>1623</v>
      </c>
      <c r="AY52" s="461">
        <f t="shared" si="24"/>
        <v>0</v>
      </c>
      <c r="AZ52" s="462">
        <f t="shared" si="25"/>
        <v>0.64</v>
      </c>
      <c r="BA52" s="462">
        <f t="shared" si="26"/>
        <v>0.64</v>
      </c>
      <c r="BB52" s="464">
        <f t="shared" si="27"/>
        <v>0</v>
      </c>
    </row>
    <row r="53" spans="1:54" s="98" customFormat="1" ht="14.1" customHeight="1" x14ac:dyDescent="0.2">
      <c r="A53" s="121">
        <v>7</v>
      </c>
      <c r="B53" s="78">
        <v>2320</v>
      </c>
      <c r="C53" s="95">
        <v>650034180</v>
      </c>
      <c r="D53" s="78">
        <v>72755369</v>
      </c>
      <c r="E53" s="78" t="s">
        <v>737</v>
      </c>
      <c r="F53" s="96">
        <v>3141</v>
      </c>
      <c r="G53" s="78" t="s">
        <v>310</v>
      </c>
      <c r="H53" s="97" t="s">
        <v>277</v>
      </c>
      <c r="I53" s="463">
        <v>994339</v>
      </c>
      <c r="J53" s="668">
        <v>734439</v>
      </c>
      <c r="K53" s="668">
        <v>0</v>
      </c>
      <c r="L53" s="458">
        <v>248240</v>
      </c>
      <c r="M53" s="458">
        <v>7344</v>
      </c>
      <c r="N53" s="668">
        <v>4316</v>
      </c>
      <c r="O53" s="459">
        <v>2.3600000000000003</v>
      </c>
      <c r="P53" s="669">
        <v>0</v>
      </c>
      <c r="Q53" s="711">
        <v>2.3600000000000003</v>
      </c>
      <c r="R53" s="471">
        <f t="shared" si="9"/>
        <v>0</v>
      </c>
      <c r="S53" s="461">
        <v>0</v>
      </c>
      <c r="T53" s="461">
        <v>0</v>
      </c>
      <c r="U53" s="461">
        <v>0</v>
      </c>
      <c r="V53" s="461">
        <v>0</v>
      </c>
      <c r="W53" s="461">
        <f t="shared" si="10"/>
        <v>0</v>
      </c>
      <c r="X53" s="461">
        <v>0</v>
      </c>
      <c r="Y53" s="461">
        <v>0</v>
      </c>
      <c r="Z53" s="461">
        <v>0</v>
      </c>
      <c r="AA53" s="461">
        <f t="shared" si="11"/>
        <v>0</v>
      </c>
      <c r="AB53" s="461">
        <f t="shared" si="12"/>
        <v>0</v>
      </c>
      <c r="AC53" s="69">
        <f t="shared" si="13"/>
        <v>0</v>
      </c>
      <c r="AD53" s="69">
        <f t="shared" si="14"/>
        <v>0</v>
      </c>
      <c r="AE53" s="461">
        <v>0</v>
      </c>
      <c r="AF53" s="461">
        <v>0</v>
      </c>
      <c r="AG53" s="461">
        <f t="shared" si="15"/>
        <v>0</v>
      </c>
      <c r="AH53" s="461">
        <f t="shared" si="16"/>
        <v>0</v>
      </c>
      <c r="AI53" s="462">
        <v>0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si="17"/>
        <v>0</v>
      </c>
      <c r="AR53" s="462">
        <f t="shared" si="18"/>
        <v>0</v>
      </c>
      <c r="AS53" s="464">
        <f t="shared" si="19"/>
        <v>0</v>
      </c>
      <c r="AT53" s="470">
        <f t="shared" si="20"/>
        <v>994339</v>
      </c>
      <c r="AU53" s="461">
        <f t="shared" si="21"/>
        <v>734439</v>
      </c>
      <c r="AV53" s="461">
        <f t="shared" si="38"/>
        <v>0</v>
      </c>
      <c r="AW53" s="461">
        <f t="shared" si="22"/>
        <v>248240</v>
      </c>
      <c r="AX53" s="461">
        <f t="shared" si="23"/>
        <v>7344</v>
      </c>
      <c r="AY53" s="461">
        <f t="shared" si="24"/>
        <v>4316</v>
      </c>
      <c r="AZ53" s="462">
        <f t="shared" si="25"/>
        <v>2.3600000000000003</v>
      </c>
      <c r="BA53" s="462">
        <f t="shared" si="26"/>
        <v>0</v>
      </c>
      <c r="BB53" s="464">
        <f t="shared" si="27"/>
        <v>2.3600000000000003</v>
      </c>
    </row>
    <row r="54" spans="1:54" s="98" customFormat="1" ht="14.1" customHeight="1" x14ac:dyDescent="0.2">
      <c r="A54" s="121">
        <v>7</v>
      </c>
      <c r="B54" s="78">
        <v>2320</v>
      </c>
      <c r="C54" s="95">
        <v>650034180</v>
      </c>
      <c r="D54" s="78">
        <v>72755369</v>
      </c>
      <c r="E54" s="78" t="s">
        <v>737</v>
      </c>
      <c r="F54" s="96">
        <v>3143</v>
      </c>
      <c r="G54" s="78" t="s">
        <v>614</v>
      </c>
      <c r="H54" s="97" t="s">
        <v>276</v>
      </c>
      <c r="I54" s="463">
        <v>861700</v>
      </c>
      <c r="J54" s="660">
        <v>624355</v>
      </c>
      <c r="K54" s="660">
        <v>15000</v>
      </c>
      <c r="L54" s="458">
        <v>216102</v>
      </c>
      <c r="M54" s="458">
        <v>6243</v>
      </c>
      <c r="N54" s="660">
        <v>0</v>
      </c>
      <c r="O54" s="459">
        <v>1.4582999999999999</v>
      </c>
      <c r="P54" s="661">
        <v>1.4582999999999999</v>
      </c>
      <c r="Q54" s="710">
        <v>0</v>
      </c>
      <c r="R54" s="471">
        <f t="shared" si="9"/>
        <v>15000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si="10"/>
        <v>15000</v>
      </c>
      <c r="X54" s="461">
        <v>-15000</v>
      </c>
      <c r="Y54" s="461">
        <v>0</v>
      </c>
      <c r="Z54" s="461">
        <v>0</v>
      </c>
      <c r="AA54" s="461">
        <f t="shared" si="11"/>
        <v>-15000</v>
      </c>
      <c r="AB54" s="461">
        <f t="shared" si="12"/>
        <v>0</v>
      </c>
      <c r="AC54" s="69">
        <f t="shared" si="13"/>
        <v>0</v>
      </c>
      <c r="AD54" s="69">
        <f t="shared" si="14"/>
        <v>150</v>
      </c>
      <c r="AE54" s="461">
        <v>0</v>
      </c>
      <c r="AF54" s="461">
        <v>0</v>
      </c>
      <c r="AG54" s="461">
        <f t="shared" si="15"/>
        <v>0</v>
      </c>
      <c r="AH54" s="461">
        <f t="shared" si="16"/>
        <v>150</v>
      </c>
      <c r="AI54" s="462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17"/>
        <v>0</v>
      </c>
      <c r="AR54" s="462">
        <f t="shared" si="18"/>
        <v>0</v>
      </c>
      <c r="AS54" s="464">
        <f t="shared" si="19"/>
        <v>0</v>
      </c>
      <c r="AT54" s="470">
        <f t="shared" si="20"/>
        <v>861850</v>
      </c>
      <c r="AU54" s="461">
        <f t="shared" si="21"/>
        <v>639355</v>
      </c>
      <c r="AV54" s="461">
        <f t="shared" si="38"/>
        <v>0</v>
      </c>
      <c r="AW54" s="461">
        <f t="shared" si="22"/>
        <v>216102</v>
      </c>
      <c r="AX54" s="461">
        <f t="shared" si="23"/>
        <v>6393</v>
      </c>
      <c r="AY54" s="461">
        <f t="shared" si="24"/>
        <v>0</v>
      </c>
      <c r="AZ54" s="462">
        <f t="shared" si="25"/>
        <v>1.4582999999999999</v>
      </c>
      <c r="BA54" s="462">
        <f t="shared" si="26"/>
        <v>1.4582999999999999</v>
      </c>
      <c r="BB54" s="464">
        <f t="shared" si="27"/>
        <v>0</v>
      </c>
    </row>
    <row r="55" spans="1:54" s="98" customFormat="1" ht="14.1" customHeight="1" x14ac:dyDescent="0.2">
      <c r="A55" s="121">
        <v>7</v>
      </c>
      <c r="B55" s="78">
        <v>2320</v>
      </c>
      <c r="C55" s="95">
        <v>650034180</v>
      </c>
      <c r="D55" s="78">
        <v>72755369</v>
      </c>
      <c r="E55" s="78" t="s">
        <v>737</v>
      </c>
      <c r="F55" s="96">
        <v>3143</v>
      </c>
      <c r="G55" s="78" t="s">
        <v>615</v>
      </c>
      <c r="H55" s="97" t="s">
        <v>277</v>
      </c>
      <c r="I55" s="463">
        <v>32985</v>
      </c>
      <c r="J55" s="646">
        <v>23568</v>
      </c>
      <c r="K55" s="646">
        <v>0</v>
      </c>
      <c r="L55" s="458">
        <v>7966</v>
      </c>
      <c r="M55" s="458">
        <v>236</v>
      </c>
      <c r="N55" s="646">
        <v>1215</v>
      </c>
      <c r="O55" s="459">
        <v>0.09</v>
      </c>
      <c r="P55" s="460">
        <v>0</v>
      </c>
      <c r="Q55" s="704">
        <v>0.09</v>
      </c>
      <c r="R55" s="471">
        <f t="shared" si="9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0"/>
        <v>0</v>
      </c>
      <c r="X55" s="461">
        <v>0</v>
      </c>
      <c r="Y55" s="461">
        <v>0</v>
      </c>
      <c r="Z55" s="461">
        <v>0</v>
      </c>
      <c r="AA55" s="461">
        <f t="shared" si="11"/>
        <v>0</v>
      </c>
      <c r="AB55" s="461">
        <f t="shared" si="12"/>
        <v>0</v>
      </c>
      <c r="AC55" s="69">
        <f t="shared" si="13"/>
        <v>0</v>
      </c>
      <c r="AD55" s="69">
        <f t="shared" si="14"/>
        <v>0</v>
      </c>
      <c r="AE55" s="461">
        <v>0</v>
      </c>
      <c r="AF55" s="461">
        <v>0</v>
      </c>
      <c r="AG55" s="461">
        <f t="shared" si="15"/>
        <v>0</v>
      </c>
      <c r="AH55" s="461">
        <f t="shared" si="16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7"/>
        <v>0</v>
      </c>
      <c r="AR55" s="462">
        <f t="shared" si="18"/>
        <v>0</v>
      </c>
      <c r="AS55" s="464">
        <f t="shared" si="19"/>
        <v>0</v>
      </c>
      <c r="AT55" s="470">
        <f t="shared" si="20"/>
        <v>32985</v>
      </c>
      <c r="AU55" s="461">
        <f t="shared" si="21"/>
        <v>23568</v>
      </c>
      <c r="AV55" s="461">
        <f t="shared" si="38"/>
        <v>0</v>
      </c>
      <c r="AW55" s="461">
        <f t="shared" si="22"/>
        <v>7966</v>
      </c>
      <c r="AX55" s="461">
        <f t="shared" si="23"/>
        <v>236</v>
      </c>
      <c r="AY55" s="461">
        <f t="shared" si="24"/>
        <v>1215</v>
      </c>
      <c r="AZ55" s="462">
        <f t="shared" si="25"/>
        <v>0.09</v>
      </c>
      <c r="BA55" s="462">
        <f t="shared" si="26"/>
        <v>0</v>
      </c>
      <c r="BB55" s="464">
        <f t="shared" si="27"/>
        <v>0.09</v>
      </c>
    </row>
    <row r="56" spans="1:54" s="98" customFormat="1" ht="14.1" customHeight="1" x14ac:dyDescent="0.2">
      <c r="A56" s="122">
        <v>7</v>
      </c>
      <c r="B56" s="99">
        <v>2320</v>
      </c>
      <c r="C56" s="100">
        <v>650034180</v>
      </c>
      <c r="D56" s="99">
        <v>72755369</v>
      </c>
      <c r="E56" s="99" t="s">
        <v>738</v>
      </c>
      <c r="F56" s="108"/>
      <c r="G56" s="102"/>
      <c r="H56" s="103"/>
      <c r="I56" s="490">
        <v>9731563</v>
      </c>
      <c r="J56" s="486">
        <v>7065389</v>
      </c>
      <c r="K56" s="486">
        <v>80000</v>
      </c>
      <c r="L56" s="486">
        <v>2415141</v>
      </c>
      <c r="M56" s="486">
        <v>70652</v>
      </c>
      <c r="N56" s="486">
        <v>100381</v>
      </c>
      <c r="O56" s="487">
        <v>15.500300000000001</v>
      </c>
      <c r="P56" s="487">
        <v>10.2803</v>
      </c>
      <c r="Q56" s="672">
        <v>5.22</v>
      </c>
      <c r="R56" s="490">
        <f t="shared" ref="R56:BB56" si="39">SUM(R50:R55)</f>
        <v>22000</v>
      </c>
      <c r="S56" s="486">
        <f t="shared" si="39"/>
        <v>0</v>
      </c>
      <c r="T56" s="486">
        <f t="shared" si="39"/>
        <v>0</v>
      </c>
      <c r="U56" s="486">
        <f t="shared" si="39"/>
        <v>0</v>
      </c>
      <c r="V56" s="486">
        <f t="shared" si="39"/>
        <v>0</v>
      </c>
      <c r="W56" s="486">
        <f t="shared" si="39"/>
        <v>22000</v>
      </c>
      <c r="X56" s="486">
        <f t="shared" si="39"/>
        <v>-22000</v>
      </c>
      <c r="Y56" s="486">
        <f t="shared" si="39"/>
        <v>0</v>
      </c>
      <c r="Z56" s="486">
        <f t="shared" si="39"/>
        <v>0</v>
      </c>
      <c r="AA56" s="486">
        <f t="shared" si="39"/>
        <v>-22000</v>
      </c>
      <c r="AB56" s="486">
        <f t="shared" si="39"/>
        <v>0</v>
      </c>
      <c r="AC56" s="486">
        <f t="shared" si="39"/>
        <v>0</v>
      </c>
      <c r="AD56" s="486">
        <f t="shared" si="39"/>
        <v>220</v>
      </c>
      <c r="AE56" s="486">
        <f t="shared" si="39"/>
        <v>0</v>
      </c>
      <c r="AF56" s="486">
        <f t="shared" si="39"/>
        <v>0</v>
      </c>
      <c r="AG56" s="486">
        <f t="shared" si="39"/>
        <v>0</v>
      </c>
      <c r="AH56" s="486">
        <f t="shared" si="39"/>
        <v>220</v>
      </c>
      <c r="AI56" s="487">
        <f t="shared" si="39"/>
        <v>0</v>
      </c>
      <c r="AJ56" s="487">
        <f t="shared" si="39"/>
        <v>-0.16</v>
      </c>
      <c r="AK56" s="487">
        <f t="shared" si="39"/>
        <v>0</v>
      </c>
      <c r="AL56" s="487">
        <f t="shared" si="39"/>
        <v>0</v>
      </c>
      <c r="AM56" s="487">
        <f t="shared" si="39"/>
        <v>0</v>
      </c>
      <c r="AN56" s="487">
        <f t="shared" si="39"/>
        <v>0</v>
      </c>
      <c r="AO56" s="487">
        <f t="shared" si="39"/>
        <v>0</v>
      </c>
      <c r="AP56" s="487">
        <f t="shared" si="39"/>
        <v>0</v>
      </c>
      <c r="AQ56" s="487">
        <f t="shared" si="39"/>
        <v>0</v>
      </c>
      <c r="AR56" s="487">
        <f t="shared" si="39"/>
        <v>-0.16</v>
      </c>
      <c r="AS56" s="105">
        <f t="shared" si="39"/>
        <v>-0.16</v>
      </c>
      <c r="AT56" s="492">
        <f t="shared" si="39"/>
        <v>9731783</v>
      </c>
      <c r="AU56" s="486">
        <f t="shared" si="39"/>
        <v>7087389</v>
      </c>
      <c r="AV56" s="486">
        <f t="shared" si="39"/>
        <v>58000</v>
      </c>
      <c r="AW56" s="486">
        <f t="shared" si="39"/>
        <v>2415141</v>
      </c>
      <c r="AX56" s="486">
        <f t="shared" si="39"/>
        <v>70872</v>
      </c>
      <c r="AY56" s="486">
        <f t="shared" si="39"/>
        <v>100381</v>
      </c>
      <c r="AZ56" s="487">
        <f t="shared" si="39"/>
        <v>15.340300000000001</v>
      </c>
      <c r="BA56" s="487">
        <f t="shared" si="39"/>
        <v>10.2803</v>
      </c>
      <c r="BB56" s="105">
        <f t="shared" si="39"/>
        <v>5.0600000000000005</v>
      </c>
    </row>
    <row r="57" spans="1:54" s="98" customFormat="1" ht="14.1" customHeight="1" x14ac:dyDescent="0.2">
      <c r="A57" s="121">
        <v>8</v>
      </c>
      <c r="B57" s="104">
        <v>2455</v>
      </c>
      <c r="C57" s="95">
        <v>600080145</v>
      </c>
      <c r="D57" s="78">
        <v>72741601</v>
      </c>
      <c r="E57" s="78" t="s">
        <v>739</v>
      </c>
      <c r="F57" s="96">
        <v>3111</v>
      </c>
      <c r="G57" s="78" t="s">
        <v>306</v>
      </c>
      <c r="H57" s="97" t="s">
        <v>276</v>
      </c>
      <c r="I57" s="463">
        <v>1554736</v>
      </c>
      <c r="J57" s="16">
        <v>1148024</v>
      </c>
      <c r="K57" s="16">
        <v>0</v>
      </c>
      <c r="L57" s="458">
        <v>388032</v>
      </c>
      <c r="M57" s="458">
        <v>11480</v>
      </c>
      <c r="N57" s="16">
        <v>7200</v>
      </c>
      <c r="O57" s="459">
        <v>2.36</v>
      </c>
      <c r="P57" s="13">
        <v>2</v>
      </c>
      <c r="Q57" s="172">
        <v>0.36</v>
      </c>
      <c r="R57" s="471">
        <f t="shared" si="9"/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0"/>
        <v>0</v>
      </c>
      <c r="X57" s="461">
        <v>0</v>
      </c>
      <c r="Y57" s="461">
        <v>0</v>
      </c>
      <c r="Z57" s="461">
        <v>0</v>
      </c>
      <c r="AA57" s="461">
        <f t="shared" si="11"/>
        <v>0</v>
      </c>
      <c r="AB57" s="461">
        <f t="shared" si="12"/>
        <v>0</v>
      </c>
      <c r="AC57" s="69">
        <f t="shared" si="13"/>
        <v>0</v>
      </c>
      <c r="AD57" s="69">
        <f t="shared" si="14"/>
        <v>0</v>
      </c>
      <c r="AE57" s="461">
        <v>0</v>
      </c>
      <c r="AF57" s="461">
        <v>0</v>
      </c>
      <c r="AG57" s="461">
        <f t="shared" si="15"/>
        <v>0</v>
      </c>
      <c r="AH57" s="461">
        <f t="shared" si="16"/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17"/>
        <v>0</v>
      </c>
      <c r="AR57" s="462">
        <f t="shared" si="18"/>
        <v>0</v>
      </c>
      <c r="AS57" s="464">
        <f t="shared" si="19"/>
        <v>0</v>
      </c>
      <c r="AT57" s="470">
        <f t="shared" si="20"/>
        <v>1554736</v>
      </c>
      <c r="AU57" s="461">
        <f t="shared" si="21"/>
        <v>1148024</v>
      </c>
      <c r="AV57" s="461">
        <f t="shared" ref="AV57:AV62" si="40">K57+AA57</f>
        <v>0</v>
      </c>
      <c r="AW57" s="461">
        <f t="shared" si="22"/>
        <v>388032</v>
      </c>
      <c r="AX57" s="461">
        <f t="shared" si="23"/>
        <v>11480</v>
      </c>
      <c r="AY57" s="461">
        <f t="shared" si="24"/>
        <v>7200</v>
      </c>
      <c r="AZ57" s="462">
        <f t="shared" si="25"/>
        <v>2.36</v>
      </c>
      <c r="BA57" s="462">
        <f t="shared" si="26"/>
        <v>2</v>
      </c>
      <c r="BB57" s="464">
        <f t="shared" si="27"/>
        <v>0.36</v>
      </c>
    </row>
    <row r="58" spans="1:54" s="98" customFormat="1" ht="14.1" customHeight="1" x14ac:dyDescent="0.2">
      <c r="A58" s="121">
        <v>8</v>
      </c>
      <c r="B58" s="106">
        <v>2455</v>
      </c>
      <c r="C58" s="95">
        <v>600080145</v>
      </c>
      <c r="D58" s="78">
        <v>72741601</v>
      </c>
      <c r="E58" s="106" t="s">
        <v>739</v>
      </c>
      <c r="F58" s="107">
        <v>3117</v>
      </c>
      <c r="G58" s="106" t="s">
        <v>324</v>
      </c>
      <c r="H58" s="97" t="s">
        <v>276</v>
      </c>
      <c r="I58" s="463">
        <v>3325749</v>
      </c>
      <c r="J58" s="16">
        <v>2427781</v>
      </c>
      <c r="K58" s="16">
        <v>0</v>
      </c>
      <c r="L58" s="458">
        <v>820590</v>
      </c>
      <c r="M58" s="458">
        <v>24278</v>
      </c>
      <c r="N58" s="16">
        <v>53100</v>
      </c>
      <c r="O58" s="459">
        <v>4.4421999999999997</v>
      </c>
      <c r="P58" s="13">
        <v>3.3635999999999999</v>
      </c>
      <c r="Q58" s="172">
        <v>1.0786</v>
      </c>
      <c r="R58" s="471">
        <f t="shared" si="9"/>
        <v>0</v>
      </c>
      <c r="S58" s="461">
        <v>0</v>
      </c>
      <c r="T58" s="461">
        <v>0</v>
      </c>
      <c r="U58" s="461">
        <v>0</v>
      </c>
      <c r="V58" s="461">
        <v>0</v>
      </c>
      <c r="W58" s="461">
        <f t="shared" si="10"/>
        <v>0</v>
      </c>
      <c r="X58" s="461">
        <v>0</v>
      </c>
      <c r="Y58" s="461">
        <v>0</v>
      </c>
      <c r="Z58" s="461">
        <v>0</v>
      </c>
      <c r="AA58" s="461">
        <f t="shared" si="11"/>
        <v>0</v>
      </c>
      <c r="AB58" s="461">
        <f t="shared" si="12"/>
        <v>0</v>
      </c>
      <c r="AC58" s="69">
        <f t="shared" si="13"/>
        <v>0</v>
      </c>
      <c r="AD58" s="69">
        <f t="shared" si="14"/>
        <v>0</v>
      </c>
      <c r="AE58" s="461">
        <v>0</v>
      </c>
      <c r="AF58" s="461">
        <v>0</v>
      </c>
      <c r="AG58" s="461">
        <f t="shared" si="15"/>
        <v>0</v>
      </c>
      <c r="AH58" s="461">
        <f t="shared" si="16"/>
        <v>0</v>
      </c>
      <c r="AI58" s="462">
        <v>0</v>
      </c>
      <c r="AJ58" s="462">
        <v>0</v>
      </c>
      <c r="AK58" s="462">
        <v>0</v>
      </c>
      <c r="AL58" s="462">
        <v>0</v>
      </c>
      <c r="AM58" s="462">
        <v>0</v>
      </c>
      <c r="AN58" s="462">
        <v>0</v>
      </c>
      <c r="AO58" s="462">
        <v>0</v>
      </c>
      <c r="AP58" s="462">
        <v>0</v>
      </c>
      <c r="AQ58" s="462">
        <f t="shared" si="17"/>
        <v>0</v>
      </c>
      <c r="AR58" s="462">
        <f t="shared" si="18"/>
        <v>0</v>
      </c>
      <c r="AS58" s="464">
        <f t="shared" si="19"/>
        <v>0</v>
      </c>
      <c r="AT58" s="470">
        <f t="shared" si="20"/>
        <v>3325749</v>
      </c>
      <c r="AU58" s="461">
        <f t="shared" si="21"/>
        <v>2427781</v>
      </c>
      <c r="AV58" s="461">
        <f t="shared" si="40"/>
        <v>0</v>
      </c>
      <c r="AW58" s="461">
        <f t="shared" si="22"/>
        <v>820590</v>
      </c>
      <c r="AX58" s="461">
        <f t="shared" si="23"/>
        <v>24278</v>
      </c>
      <c r="AY58" s="461">
        <f t="shared" si="24"/>
        <v>53100</v>
      </c>
      <c r="AZ58" s="462">
        <f t="shared" si="25"/>
        <v>4.4421999999999997</v>
      </c>
      <c r="BA58" s="462">
        <f t="shared" si="26"/>
        <v>3.3635999999999999</v>
      </c>
      <c r="BB58" s="464">
        <f t="shared" si="27"/>
        <v>1.0786</v>
      </c>
    </row>
    <row r="59" spans="1:54" s="98" customFormat="1" ht="14.1" customHeight="1" x14ac:dyDescent="0.2">
      <c r="A59" s="121">
        <v>8</v>
      </c>
      <c r="B59" s="104">
        <v>2455</v>
      </c>
      <c r="C59" s="95">
        <v>600080145</v>
      </c>
      <c r="D59" s="78">
        <v>72741601</v>
      </c>
      <c r="E59" s="104" t="s">
        <v>739</v>
      </c>
      <c r="F59" s="96">
        <v>3117</v>
      </c>
      <c r="G59" s="78" t="s">
        <v>307</v>
      </c>
      <c r="H59" s="97" t="s">
        <v>277</v>
      </c>
      <c r="I59" s="463">
        <v>264692</v>
      </c>
      <c r="J59" s="590">
        <v>196359</v>
      </c>
      <c r="K59" s="590">
        <v>0</v>
      </c>
      <c r="L59" s="458">
        <v>66369</v>
      </c>
      <c r="M59" s="458">
        <v>1964</v>
      </c>
      <c r="N59" s="590">
        <v>0</v>
      </c>
      <c r="O59" s="459">
        <v>0.55000000000000004</v>
      </c>
      <c r="P59" s="460">
        <v>0.55000000000000004</v>
      </c>
      <c r="Q59" s="704">
        <v>0</v>
      </c>
      <c r="R59" s="471">
        <f t="shared" si="9"/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10"/>
        <v>0</v>
      </c>
      <c r="X59" s="461">
        <v>0</v>
      </c>
      <c r="Y59" s="461">
        <v>0</v>
      </c>
      <c r="Z59" s="461">
        <v>0</v>
      </c>
      <c r="AA59" s="461">
        <f t="shared" si="11"/>
        <v>0</v>
      </c>
      <c r="AB59" s="461">
        <f t="shared" si="12"/>
        <v>0</v>
      </c>
      <c r="AC59" s="69">
        <f t="shared" si="13"/>
        <v>0</v>
      </c>
      <c r="AD59" s="69">
        <f t="shared" si="14"/>
        <v>0</v>
      </c>
      <c r="AE59" s="461">
        <v>0</v>
      </c>
      <c r="AF59" s="461">
        <v>0</v>
      </c>
      <c r="AG59" s="461">
        <f t="shared" si="15"/>
        <v>0</v>
      </c>
      <c r="AH59" s="461">
        <f t="shared" si="16"/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17"/>
        <v>0</v>
      </c>
      <c r="AR59" s="462">
        <f t="shared" si="18"/>
        <v>0</v>
      </c>
      <c r="AS59" s="464">
        <f t="shared" si="19"/>
        <v>0</v>
      </c>
      <c r="AT59" s="470">
        <f t="shared" si="20"/>
        <v>264692</v>
      </c>
      <c r="AU59" s="461">
        <f t="shared" si="21"/>
        <v>196359</v>
      </c>
      <c r="AV59" s="461">
        <f t="shared" si="40"/>
        <v>0</v>
      </c>
      <c r="AW59" s="461">
        <f t="shared" si="22"/>
        <v>66369</v>
      </c>
      <c r="AX59" s="461">
        <f t="shared" si="23"/>
        <v>1964</v>
      </c>
      <c r="AY59" s="461">
        <f t="shared" si="24"/>
        <v>0</v>
      </c>
      <c r="AZ59" s="462">
        <f t="shared" si="25"/>
        <v>0.55000000000000004</v>
      </c>
      <c r="BA59" s="462">
        <f t="shared" si="26"/>
        <v>0.55000000000000004</v>
      </c>
      <c r="BB59" s="464">
        <f t="shared" si="27"/>
        <v>0</v>
      </c>
    </row>
    <row r="60" spans="1:54" s="98" customFormat="1" ht="14.1" customHeight="1" x14ac:dyDescent="0.2">
      <c r="A60" s="121">
        <v>8</v>
      </c>
      <c r="B60" s="78">
        <v>2455</v>
      </c>
      <c r="C60" s="95">
        <v>600080145</v>
      </c>
      <c r="D60" s="78">
        <v>72741601</v>
      </c>
      <c r="E60" s="78" t="s">
        <v>739</v>
      </c>
      <c r="F60" s="96">
        <v>3141</v>
      </c>
      <c r="G60" s="78" t="s">
        <v>310</v>
      </c>
      <c r="H60" s="97" t="s">
        <v>277</v>
      </c>
      <c r="I60" s="463">
        <v>697782</v>
      </c>
      <c r="J60" s="668">
        <v>515559</v>
      </c>
      <c r="K60" s="668">
        <v>0</v>
      </c>
      <c r="L60" s="458">
        <v>174259</v>
      </c>
      <c r="M60" s="458">
        <v>5156</v>
      </c>
      <c r="N60" s="668">
        <v>2808</v>
      </c>
      <c r="O60" s="459">
        <v>1.66</v>
      </c>
      <c r="P60" s="669">
        <v>0</v>
      </c>
      <c r="Q60" s="712">
        <v>1.66</v>
      </c>
      <c r="R60" s="471">
        <f t="shared" si="9"/>
        <v>0</v>
      </c>
      <c r="S60" s="461">
        <v>0</v>
      </c>
      <c r="T60" s="461">
        <v>0</v>
      </c>
      <c r="U60" s="461">
        <v>0</v>
      </c>
      <c r="V60" s="461">
        <v>0</v>
      </c>
      <c r="W60" s="461">
        <f t="shared" si="10"/>
        <v>0</v>
      </c>
      <c r="X60" s="461">
        <v>0</v>
      </c>
      <c r="Y60" s="461">
        <v>0</v>
      </c>
      <c r="Z60" s="461">
        <v>0</v>
      </c>
      <c r="AA60" s="461">
        <f t="shared" si="11"/>
        <v>0</v>
      </c>
      <c r="AB60" s="461">
        <f t="shared" si="12"/>
        <v>0</v>
      </c>
      <c r="AC60" s="69">
        <f t="shared" si="13"/>
        <v>0</v>
      </c>
      <c r="AD60" s="69">
        <f t="shared" si="14"/>
        <v>0</v>
      </c>
      <c r="AE60" s="461">
        <v>0</v>
      </c>
      <c r="AF60" s="461">
        <v>0</v>
      </c>
      <c r="AG60" s="461">
        <f t="shared" si="15"/>
        <v>0</v>
      </c>
      <c r="AH60" s="461">
        <f t="shared" si="16"/>
        <v>0</v>
      </c>
      <c r="AI60" s="462">
        <v>0</v>
      </c>
      <c r="AJ60" s="462">
        <v>0</v>
      </c>
      <c r="AK60" s="462">
        <v>0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17"/>
        <v>0</v>
      </c>
      <c r="AR60" s="462">
        <f t="shared" si="18"/>
        <v>0</v>
      </c>
      <c r="AS60" s="464">
        <f t="shared" si="19"/>
        <v>0</v>
      </c>
      <c r="AT60" s="470">
        <f t="shared" si="20"/>
        <v>697782</v>
      </c>
      <c r="AU60" s="461">
        <f t="shared" si="21"/>
        <v>515559</v>
      </c>
      <c r="AV60" s="461">
        <f t="shared" si="40"/>
        <v>0</v>
      </c>
      <c r="AW60" s="461">
        <f t="shared" si="22"/>
        <v>174259</v>
      </c>
      <c r="AX60" s="461">
        <f t="shared" si="23"/>
        <v>5156</v>
      </c>
      <c r="AY60" s="461">
        <f t="shared" si="24"/>
        <v>2808</v>
      </c>
      <c r="AZ60" s="462">
        <f t="shared" si="25"/>
        <v>1.66</v>
      </c>
      <c r="BA60" s="462">
        <f t="shared" si="26"/>
        <v>0</v>
      </c>
      <c r="BB60" s="464">
        <f t="shared" si="27"/>
        <v>1.66</v>
      </c>
    </row>
    <row r="61" spans="1:54" s="98" customFormat="1" ht="14.1" customHeight="1" x14ac:dyDescent="0.2">
      <c r="A61" s="121">
        <v>8</v>
      </c>
      <c r="B61" s="78">
        <v>2455</v>
      </c>
      <c r="C61" s="95">
        <v>600080145</v>
      </c>
      <c r="D61" s="78">
        <v>72741601</v>
      </c>
      <c r="E61" s="78" t="s">
        <v>739</v>
      </c>
      <c r="F61" s="96">
        <v>3143</v>
      </c>
      <c r="G61" s="78" t="s">
        <v>614</v>
      </c>
      <c r="H61" s="97" t="s">
        <v>276</v>
      </c>
      <c r="I61" s="463">
        <v>921530</v>
      </c>
      <c r="J61" s="660">
        <v>683628</v>
      </c>
      <c r="K61" s="660">
        <v>0</v>
      </c>
      <c r="L61" s="458">
        <v>231066</v>
      </c>
      <c r="M61" s="458">
        <v>6836</v>
      </c>
      <c r="N61" s="660">
        <v>0</v>
      </c>
      <c r="O61" s="459">
        <v>1.5713999999999999</v>
      </c>
      <c r="P61" s="661">
        <v>1.5713999999999999</v>
      </c>
      <c r="Q61" s="710">
        <v>0</v>
      </c>
      <c r="R61" s="471">
        <f t="shared" si="9"/>
        <v>0</v>
      </c>
      <c r="S61" s="461">
        <v>0</v>
      </c>
      <c r="T61" s="461">
        <v>0</v>
      </c>
      <c r="U61" s="461">
        <v>0</v>
      </c>
      <c r="V61" s="461">
        <v>0</v>
      </c>
      <c r="W61" s="461">
        <f t="shared" si="10"/>
        <v>0</v>
      </c>
      <c r="X61" s="461">
        <v>0</v>
      </c>
      <c r="Y61" s="461">
        <v>0</v>
      </c>
      <c r="Z61" s="461">
        <v>0</v>
      </c>
      <c r="AA61" s="461">
        <f t="shared" si="11"/>
        <v>0</v>
      </c>
      <c r="AB61" s="461">
        <f t="shared" si="12"/>
        <v>0</v>
      </c>
      <c r="AC61" s="69">
        <f t="shared" si="13"/>
        <v>0</v>
      </c>
      <c r="AD61" s="69">
        <f t="shared" si="14"/>
        <v>0</v>
      </c>
      <c r="AE61" s="461">
        <v>0</v>
      </c>
      <c r="AF61" s="461">
        <v>0</v>
      </c>
      <c r="AG61" s="461">
        <f t="shared" si="15"/>
        <v>0</v>
      </c>
      <c r="AH61" s="461">
        <f t="shared" si="16"/>
        <v>0</v>
      </c>
      <c r="AI61" s="462">
        <v>0</v>
      </c>
      <c r="AJ61" s="462">
        <v>0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17"/>
        <v>0</v>
      </c>
      <c r="AR61" s="462">
        <f t="shared" si="18"/>
        <v>0</v>
      </c>
      <c r="AS61" s="464">
        <f t="shared" si="19"/>
        <v>0</v>
      </c>
      <c r="AT61" s="470">
        <f t="shared" si="20"/>
        <v>921530</v>
      </c>
      <c r="AU61" s="461">
        <f t="shared" si="21"/>
        <v>683628</v>
      </c>
      <c r="AV61" s="461">
        <f t="shared" si="40"/>
        <v>0</v>
      </c>
      <c r="AW61" s="461">
        <f t="shared" si="22"/>
        <v>231066</v>
      </c>
      <c r="AX61" s="461">
        <f t="shared" si="23"/>
        <v>6836</v>
      </c>
      <c r="AY61" s="461">
        <f t="shared" si="24"/>
        <v>0</v>
      </c>
      <c r="AZ61" s="462">
        <f t="shared" si="25"/>
        <v>1.5713999999999999</v>
      </c>
      <c r="BA61" s="462">
        <f t="shared" si="26"/>
        <v>1.5713999999999999</v>
      </c>
      <c r="BB61" s="464">
        <f t="shared" si="27"/>
        <v>0</v>
      </c>
    </row>
    <row r="62" spans="1:54" s="98" customFormat="1" ht="14.1" customHeight="1" x14ac:dyDescent="0.2">
      <c r="A62" s="121">
        <v>8</v>
      </c>
      <c r="B62" s="78">
        <v>2455</v>
      </c>
      <c r="C62" s="95">
        <v>600080145</v>
      </c>
      <c r="D62" s="78">
        <v>72741601</v>
      </c>
      <c r="E62" s="78" t="s">
        <v>739</v>
      </c>
      <c r="F62" s="96">
        <v>3143</v>
      </c>
      <c r="G62" s="78" t="s">
        <v>615</v>
      </c>
      <c r="H62" s="97" t="s">
        <v>277</v>
      </c>
      <c r="I62" s="463">
        <v>26389</v>
      </c>
      <c r="J62" s="646">
        <v>18855</v>
      </c>
      <c r="K62" s="646">
        <v>0</v>
      </c>
      <c r="L62" s="458">
        <v>6373</v>
      </c>
      <c r="M62" s="458">
        <v>189</v>
      </c>
      <c r="N62" s="646">
        <v>972</v>
      </c>
      <c r="O62" s="459">
        <v>0.08</v>
      </c>
      <c r="P62" s="460">
        <v>0</v>
      </c>
      <c r="Q62" s="704">
        <v>0.08</v>
      </c>
      <c r="R62" s="471">
        <f t="shared" si="9"/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0"/>
        <v>0</v>
      </c>
      <c r="X62" s="461">
        <v>0</v>
      </c>
      <c r="Y62" s="461">
        <v>0</v>
      </c>
      <c r="Z62" s="461">
        <v>0</v>
      </c>
      <c r="AA62" s="461">
        <f t="shared" si="11"/>
        <v>0</v>
      </c>
      <c r="AB62" s="461">
        <f t="shared" si="12"/>
        <v>0</v>
      </c>
      <c r="AC62" s="69">
        <f t="shared" si="13"/>
        <v>0</v>
      </c>
      <c r="AD62" s="69">
        <f t="shared" si="14"/>
        <v>0</v>
      </c>
      <c r="AE62" s="461">
        <v>0</v>
      </c>
      <c r="AF62" s="461">
        <v>0</v>
      </c>
      <c r="AG62" s="461">
        <f t="shared" si="15"/>
        <v>0</v>
      </c>
      <c r="AH62" s="461">
        <f t="shared" si="16"/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17"/>
        <v>0</v>
      </c>
      <c r="AR62" s="462">
        <f t="shared" si="18"/>
        <v>0</v>
      </c>
      <c r="AS62" s="464">
        <f t="shared" si="19"/>
        <v>0</v>
      </c>
      <c r="AT62" s="470">
        <f t="shared" si="20"/>
        <v>26389</v>
      </c>
      <c r="AU62" s="461">
        <f t="shared" si="21"/>
        <v>18855</v>
      </c>
      <c r="AV62" s="461">
        <f t="shared" si="40"/>
        <v>0</v>
      </c>
      <c r="AW62" s="461">
        <f t="shared" si="22"/>
        <v>6373</v>
      </c>
      <c r="AX62" s="461">
        <f t="shared" si="23"/>
        <v>189</v>
      </c>
      <c r="AY62" s="461">
        <f t="shared" si="24"/>
        <v>972</v>
      </c>
      <c r="AZ62" s="462">
        <f t="shared" si="25"/>
        <v>0.08</v>
      </c>
      <c r="BA62" s="462">
        <f t="shared" si="26"/>
        <v>0</v>
      </c>
      <c r="BB62" s="464">
        <f t="shared" si="27"/>
        <v>0.08</v>
      </c>
    </row>
    <row r="63" spans="1:54" s="98" customFormat="1" ht="14.1" customHeight="1" x14ac:dyDescent="0.2">
      <c r="A63" s="122">
        <v>8</v>
      </c>
      <c r="B63" s="99">
        <v>2455</v>
      </c>
      <c r="C63" s="100">
        <v>600080145</v>
      </c>
      <c r="D63" s="99">
        <v>72741601</v>
      </c>
      <c r="E63" s="99" t="s">
        <v>740</v>
      </c>
      <c r="F63" s="108"/>
      <c r="G63" s="102"/>
      <c r="H63" s="103"/>
      <c r="I63" s="490">
        <v>6790878</v>
      </c>
      <c r="J63" s="486">
        <v>4990206</v>
      </c>
      <c r="K63" s="486">
        <v>0</v>
      </c>
      <c r="L63" s="486">
        <v>1686689</v>
      </c>
      <c r="M63" s="486">
        <v>49903</v>
      </c>
      <c r="N63" s="486">
        <v>64080</v>
      </c>
      <c r="O63" s="487">
        <v>10.663599999999999</v>
      </c>
      <c r="P63" s="487">
        <v>7.4849999999999994</v>
      </c>
      <c r="Q63" s="672">
        <v>3.1786000000000003</v>
      </c>
      <c r="R63" s="490">
        <f t="shared" ref="R63:BB63" si="41">SUM(R57:R62)</f>
        <v>0</v>
      </c>
      <c r="S63" s="486">
        <f t="shared" si="41"/>
        <v>0</v>
      </c>
      <c r="T63" s="486">
        <f t="shared" si="41"/>
        <v>0</v>
      </c>
      <c r="U63" s="486">
        <f t="shared" si="41"/>
        <v>0</v>
      </c>
      <c r="V63" s="486">
        <f t="shared" si="41"/>
        <v>0</v>
      </c>
      <c r="W63" s="486">
        <f t="shared" si="41"/>
        <v>0</v>
      </c>
      <c r="X63" s="486">
        <f t="shared" si="41"/>
        <v>0</v>
      </c>
      <c r="Y63" s="486">
        <f t="shared" si="41"/>
        <v>0</v>
      </c>
      <c r="Z63" s="486">
        <f t="shared" si="41"/>
        <v>0</v>
      </c>
      <c r="AA63" s="486">
        <f t="shared" si="41"/>
        <v>0</v>
      </c>
      <c r="AB63" s="486">
        <f t="shared" si="41"/>
        <v>0</v>
      </c>
      <c r="AC63" s="486">
        <f t="shared" si="41"/>
        <v>0</v>
      </c>
      <c r="AD63" s="486">
        <f t="shared" si="41"/>
        <v>0</v>
      </c>
      <c r="AE63" s="486">
        <f t="shared" si="41"/>
        <v>0</v>
      </c>
      <c r="AF63" s="486">
        <f t="shared" si="41"/>
        <v>0</v>
      </c>
      <c r="AG63" s="486">
        <f t="shared" si="41"/>
        <v>0</v>
      </c>
      <c r="AH63" s="486">
        <f t="shared" si="41"/>
        <v>0</v>
      </c>
      <c r="AI63" s="487">
        <f t="shared" si="41"/>
        <v>0</v>
      </c>
      <c r="AJ63" s="487">
        <f t="shared" si="41"/>
        <v>0</v>
      </c>
      <c r="AK63" s="487">
        <f t="shared" si="41"/>
        <v>0</v>
      </c>
      <c r="AL63" s="487">
        <f t="shared" si="41"/>
        <v>0</v>
      </c>
      <c r="AM63" s="487">
        <f t="shared" si="41"/>
        <v>0</v>
      </c>
      <c r="AN63" s="487">
        <f t="shared" si="41"/>
        <v>0</v>
      </c>
      <c r="AO63" s="487">
        <f t="shared" si="41"/>
        <v>0</v>
      </c>
      <c r="AP63" s="487">
        <f t="shared" si="41"/>
        <v>0</v>
      </c>
      <c r="AQ63" s="487">
        <f t="shared" si="41"/>
        <v>0</v>
      </c>
      <c r="AR63" s="487">
        <f t="shared" si="41"/>
        <v>0</v>
      </c>
      <c r="AS63" s="105">
        <f t="shared" si="41"/>
        <v>0</v>
      </c>
      <c r="AT63" s="492">
        <f t="shared" si="41"/>
        <v>6790878</v>
      </c>
      <c r="AU63" s="486">
        <f t="shared" si="41"/>
        <v>4990206</v>
      </c>
      <c r="AV63" s="486">
        <f t="shared" si="41"/>
        <v>0</v>
      </c>
      <c r="AW63" s="486">
        <f t="shared" si="41"/>
        <v>1686689</v>
      </c>
      <c r="AX63" s="486">
        <f t="shared" si="41"/>
        <v>49903</v>
      </c>
      <c r="AY63" s="486">
        <f t="shared" si="41"/>
        <v>64080</v>
      </c>
      <c r="AZ63" s="487">
        <f t="shared" si="41"/>
        <v>10.663599999999999</v>
      </c>
      <c r="BA63" s="487">
        <f t="shared" si="41"/>
        <v>7.4849999999999994</v>
      </c>
      <c r="BB63" s="105">
        <f t="shared" si="41"/>
        <v>3.1786000000000003</v>
      </c>
    </row>
    <row r="64" spans="1:54" s="98" customFormat="1" ht="14.1" customHeight="1" x14ac:dyDescent="0.2">
      <c r="A64" s="121">
        <v>9</v>
      </c>
      <c r="B64" s="104">
        <v>2456</v>
      </c>
      <c r="C64" s="95">
        <v>600079732</v>
      </c>
      <c r="D64" s="78">
        <v>70695911</v>
      </c>
      <c r="E64" s="78" t="s">
        <v>741</v>
      </c>
      <c r="F64" s="96">
        <v>3111</v>
      </c>
      <c r="G64" s="78" t="s">
        <v>306</v>
      </c>
      <c r="H64" s="97" t="s">
        <v>276</v>
      </c>
      <c r="I64" s="463">
        <v>9281449</v>
      </c>
      <c r="J64" s="16">
        <v>6841298</v>
      </c>
      <c r="K64" s="16">
        <v>10000</v>
      </c>
      <c r="L64" s="458">
        <v>2315738</v>
      </c>
      <c r="M64" s="458">
        <v>68413</v>
      </c>
      <c r="N64" s="16">
        <v>46000</v>
      </c>
      <c r="O64" s="459">
        <v>14.1601</v>
      </c>
      <c r="P64" s="13">
        <v>12.0001</v>
      </c>
      <c r="Q64" s="172">
        <v>2.16</v>
      </c>
      <c r="R64" s="471">
        <f t="shared" si="9"/>
        <v>-40000</v>
      </c>
      <c r="S64" s="461">
        <v>0</v>
      </c>
      <c r="T64" s="461">
        <v>0</v>
      </c>
      <c r="U64" s="461">
        <v>0</v>
      </c>
      <c r="V64" s="461">
        <v>0</v>
      </c>
      <c r="W64" s="461">
        <f t="shared" si="10"/>
        <v>-40000</v>
      </c>
      <c r="X64" s="461">
        <v>40000</v>
      </c>
      <c r="Y64" s="461">
        <v>0</v>
      </c>
      <c r="Z64" s="461">
        <v>0</v>
      </c>
      <c r="AA64" s="461">
        <f t="shared" si="11"/>
        <v>40000</v>
      </c>
      <c r="AB64" s="461">
        <f t="shared" si="12"/>
        <v>0</v>
      </c>
      <c r="AC64" s="69">
        <f t="shared" si="13"/>
        <v>0</v>
      </c>
      <c r="AD64" s="69">
        <f t="shared" si="14"/>
        <v>-400</v>
      </c>
      <c r="AE64" s="461">
        <v>0</v>
      </c>
      <c r="AF64" s="461">
        <v>0</v>
      </c>
      <c r="AG64" s="461">
        <f t="shared" si="15"/>
        <v>0</v>
      </c>
      <c r="AH64" s="461">
        <f t="shared" si="16"/>
        <v>-400</v>
      </c>
      <c r="AI64" s="462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17"/>
        <v>0</v>
      </c>
      <c r="AR64" s="462">
        <f t="shared" si="18"/>
        <v>0</v>
      </c>
      <c r="AS64" s="464">
        <f t="shared" si="19"/>
        <v>0</v>
      </c>
      <c r="AT64" s="470">
        <f t="shared" si="20"/>
        <v>9281049</v>
      </c>
      <c r="AU64" s="461">
        <f t="shared" si="21"/>
        <v>6801298</v>
      </c>
      <c r="AV64" s="461">
        <f t="shared" ref="AV64:AV69" si="42">K64+AA64</f>
        <v>50000</v>
      </c>
      <c r="AW64" s="461">
        <f t="shared" si="22"/>
        <v>2315738</v>
      </c>
      <c r="AX64" s="461">
        <f t="shared" si="23"/>
        <v>68013</v>
      </c>
      <c r="AY64" s="461">
        <f t="shared" si="24"/>
        <v>46000</v>
      </c>
      <c r="AZ64" s="462">
        <f t="shared" si="25"/>
        <v>14.1601</v>
      </c>
      <c r="BA64" s="462">
        <f t="shared" si="26"/>
        <v>12.0001</v>
      </c>
      <c r="BB64" s="464">
        <f t="shared" si="27"/>
        <v>2.16</v>
      </c>
    </row>
    <row r="65" spans="1:54" s="98" customFormat="1" ht="14.1" customHeight="1" x14ac:dyDescent="0.2">
      <c r="A65" s="121">
        <v>9</v>
      </c>
      <c r="B65" s="78">
        <v>2456</v>
      </c>
      <c r="C65" s="95">
        <v>600079732</v>
      </c>
      <c r="D65" s="78">
        <v>70695911</v>
      </c>
      <c r="E65" s="78" t="s">
        <v>741</v>
      </c>
      <c r="F65" s="96">
        <v>3113</v>
      </c>
      <c r="G65" s="78" t="s">
        <v>309</v>
      </c>
      <c r="H65" s="97" t="s">
        <v>276</v>
      </c>
      <c r="I65" s="463">
        <v>24939114</v>
      </c>
      <c r="J65" s="16">
        <v>18060207</v>
      </c>
      <c r="K65" s="16">
        <v>120000</v>
      </c>
      <c r="L65" s="458">
        <v>6144910</v>
      </c>
      <c r="M65" s="458">
        <v>180602</v>
      </c>
      <c r="N65" s="16">
        <v>433395</v>
      </c>
      <c r="O65" s="459">
        <v>31.6859</v>
      </c>
      <c r="P65" s="13">
        <v>24.395900000000001</v>
      </c>
      <c r="Q65" s="172">
        <v>7.29</v>
      </c>
      <c r="R65" s="471">
        <f t="shared" si="9"/>
        <v>40000</v>
      </c>
      <c r="S65" s="461">
        <v>0</v>
      </c>
      <c r="T65" s="461">
        <v>0</v>
      </c>
      <c r="U65" s="461">
        <v>0</v>
      </c>
      <c r="V65" s="461">
        <v>0</v>
      </c>
      <c r="W65" s="461">
        <f t="shared" si="10"/>
        <v>40000</v>
      </c>
      <c r="X65" s="461">
        <v>-40000</v>
      </c>
      <c r="Y65" s="461">
        <v>0</v>
      </c>
      <c r="Z65" s="461">
        <v>0</v>
      </c>
      <c r="AA65" s="461">
        <f t="shared" si="11"/>
        <v>-40000</v>
      </c>
      <c r="AB65" s="461">
        <f t="shared" si="12"/>
        <v>0</v>
      </c>
      <c r="AC65" s="69">
        <f t="shared" si="13"/>
        <v>0</v>
      </c>
      <c r="AD65" s="69">
        <f t="shared" si="14"/>
        <v>400</v>
      </c>
      <c r="AE65" s="461">
        <v>0</v>
      </c>
      <c r="AF65" s="461">
        <v>0</v>
      </c>
      <c r="AG65" s="461">
        <f t="shared" si="15"/>
        <v>0</v>
      </c>
      <c r="AH65" s="461">
        <f t="shared" si="16"/>
        <v>400</v>
      </c>
      <c r="AI65" s="462">
        <v>0</v>
      </c>
      <c r="AJ65" s="462">
        <v>0.03</v>
      </c>
      <c r="AK65" s="462">
        <v>0</v>
      </c>
      <c r="AL65" s="462">
        <v>0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si="17"/>
        <v>0</v>
      </c>
      <c r="AR65" s="462">
        <f t="shared" si="18"/>
        <v>0.03</v>
      </c>
      <c r="AS65" s="464">
        <f t="shared" si="19"/>
        <v>0.03</v>
      </c>
      <c r="AT65" s="470">
        <f t="shared" si="20"/>
        <v>24939514</v>
      </c>
      <c r="AU65" s="461">
        <f t="shared" si="21"/>
        <v>18100207</v>
      </c>
      <c r="AV65" s="461">
        <f t="shared" si="42"/>
        <v>80000</v>
      </c>
      <c r="AW65" s="461">
        <f t="shared" si="22"/>
        <v>6144910</v>
      </c>
      <c r="AX65" s="461">
        <f t="shared" si="23"/>
        <v>181002</v>
      </c>
      <c r="AY65" s="461">
        <f t="shared" si="24"/>
        <v>433395</v>
      </c>
      <c r="AZ65" s="462">
        <f t="shared" si="25"/>
        <v>31.715900000000001</v>
      </c>
      <c r="BA65" s="462">
        <f t="shared" si="26"/>
        <v>24.395900000000001</v>
      </c>
      <c r="BB65" s="464">
        <f t="shared" si="27"/>
        <v>7.32</v>
      </c>
    </row>
    <row r="66" spans="1:54" s="98" customFormat="1" ht="14.1" customHeight="1" x14ac:dyDescent="0.2">
      <c r="A66" s="121">
        <v>9</v>
      </c>
      <c r="B66" s="104">
        <v>2456</v>
      </c>
      <c r="C66" s="95">
        <v>600079732</v>
      </c>
      <c r="D66" s="78">
        <v>70695911</v>
      </c>
      <c r="E66" s="104" t="s">
        <v>741</v>
      </c>
      <c r="F66" s="96">
        <v>3113</v>
      </c>
      <c r="G66" s="78" t="s">
        <v>307</v>
      </c>
      <c r="H66" s="97" t="s">
        <v>277</v>
      </c>
      <c r="I66" s="463">
        <v>3735463</v>
      </c>
      <c r="J66" s="590">
        <v>2770744</v>
      </c>
      <c r="K66" s="590">
        <v>0</v>
      </c>
      <c r="L66" s="458">
        <v>936511</v>
      </c>
      <c r="M66" s="458">
        <v>27708</v>
      </c>
      <c r="N66" s="590">
        <v>500</v>
      </c>
      <c r="O66" s="459">
        <v>8.2099999999999991</v>
      </c>
      <c r="P66" s="460">
        <v>8.2099999999999991</v>
      </c>
      <c r="Q66" s="704">
        <v>0</v>
      </c>
      <c r="R66" s="471">
        <f t="shared" si="9"/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si="10"/>
        <v>0</v>
      </c>
      <c r="X66" s="461">
        <v>0</v>
      </c>
      <c r="Y66" s="461">
        <v>0</v>
      </c>
      <c r="Z66" s="461">
        <v>0</v>
      </c>
      <c r="AA66" s="461">
        <f t="shared" si="11"/>
        <v>0</v>
      </c>
      <c r="AB66" s="461">
        <f t="shared" si="12"/>
        <v>0</v>
      </c>
      <c r="AC66" s="69">
        <f t="shared" si="13"/>
        <v>0</v>
      </c>
      <c r="AD66" s="69">
        <f t="shared" si="14"/>
        <v>0</v>
      </c>
      <c r="AE66" s="461">
        <v>0</v>
      </c>
      <c r="AF66" s="461">
        <v>0</v>
      </c>
      <c r="AG66" s="461">
        <f t="shared" si="15"/>
        <v>0</v>
      </c>
      <c r="AH66" s="461">
        <f t="shared" si="16"/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17"/>
        <v>0</v>
      </c>
      <c r="AR66" s="462">
        <f t="shared" si="18"/>
        <v>0</v>
      </c>
      <c r="AS66" s="464">
        <f t="shared" si="19"/>
        <v>0</v>
      </c>
      <c r="AT66" s="470">
        <f t="shared" si="20"/>
        <v>3735463</v>
      </c>
      <c r="AU66" s="461">
        <f t="shared" si="21"/>
        <v>2770744</v>
      </c>
      <c r="AV66" s="461">
        <f t="shared" si="42"/>
        <v>0</v>
      </c>
      <c r="AW66" s="461">
        <f t="shared" si="22"/>
        <v>936511</v>
      </c>
      <c r="AX66" s="461">
        <f t="shared" si="23"/>
        <v>27708</v>
      </c>
      <c r="AY66" s="461">
        <f t="shared" si="24"/>
        <v>500</v>
      </c>
      <c r="AZ66" s="462">
        <f t="shared" si="25"/>
        <v>8.2099999999999991</v>
      </c>
      <c r="BA66" s="462">
        <f t="shared" si="26"/>
        <v>8.2099999999999991</v>
      </c>
      <c r="BB66" s="464">
        <f t="shared" si="27"/>
        <v>0</v>
      </c>
    </row>
    <row r="67" spans="1:54" s="98" customFormat="1" ht="14.1" customHeight="1" x14ac:dyDescent="0.2">
      <c r="A67" s="121">
        <v>9</v>
      </c>
      <c r="B67" s="78">
        <v>2456</v>
      </c>
      <c r="C67" s="95">
        <v>600079732</v>
      </c>
      <c r="D67" s="78">
        <v>70695911</v>
      </c>
      <c r="E67" s="78" t="s">
        <v>741</v>
      </c>
      <c r="F67" s="96">
        <v>3141</v>
      </c>
      <c r="G67" s="78" t="s">
        <v>310</v>
      </c>
      <c r="H67" s="97" t="s">
        <v>277</v>
      </c>
      <c r="I67" s="463">
        <v>3072045</v>
      </c>
      <c r="J67" s="668">
        <v>2254573</v>
      </c>
      <c r="K67" s="668">
        <v>10000</v>
      </c>
      <c r="L67" s="458">
        <v>765426</v>
      </c>
      <c r="M67" s="458">
        <v>22546</v>
      </c>
      <c r="N67" s="668">
        <v>19500</v>
      </c>
      <c r="O67" s="459">
        <v>7.2799999999999994</v>
      </c>
      <c r="P67" s="669">
        <v>0</v>
      </c>
      <c r="Q67" s="711">
        <v>7.2799999999999994</v>
      </c>
      <c r="R67" s="471">
        <f t="shared" si="9"/>
        <v>0</v>
      </c>
      <c r="S67" s="461">
        <v>0</v>
      </c>
      <c r="T67" s="461">
        <v>0</v>
      </c>
      <c r="U67" s="461">
        <v>0</v>
      </c>
      <c r="V67" s="461">
        <v>0</v>
      </c>
      <c r="W67" s="461">
        <f t="shared" si="10"/>
        <v>0</v>
      </c>
      <c r="X67" s="461">
        <v>0</v>
      </c>
      <c r="Y67" s="461">
        <v>0</v>
      </c>
      <c r="Z67" s="461">
        <v>0</v>
      </c>
      <c r="AA67" s="461">
        <f t="shared" si="11"/>
        <v>0</v>
      </c>
      <c r="AB67" s="461">
        <f t="shared" si="12"/>
        <v>0</v>
      </c>
      <c r="AC67" s="69">
        <f t="shared" si="13"/>
        <v>0</v>
      </c>
      <c r="AD67" s="69">
        <f t="shared" si="14"/>
        <v>0</v>
      </c>
      <c r="AE67" s="461">
        <v>0</v>
      </c>
      <c r="AF67" s="461">
        <v>0</v>
      </c>
      <c r="AG67" s="461">
        <f t="shared" si="15"/>
        <v>0</v>
      </c>
      <c r="AH67" s="461">
        <f t="shared" si="16"/>
        <v>0</v>
      </c>
      <c r="AI67" s="462">
        <v>0</v>
      </c>
      <c r="AJ67" s="462">
        <v>0</v>
      </c>
      <c r="AK67" s="462">
        <v>0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17"/>
        <v>0</v>
      </c>
      <c r="AR67" s="462">
        <f t="shared" si="18"/>
        <v>0</v>
      </c>
      <c r="AS67" s="464">
        <f t="shared" si="19"/>
        <v>0</v>
      </c>
      <c r="AT67" s="470">
        <f t="shared" si="20"/>
        <v>3072045</v>
      </c>
      <c r="AU67" s="461">
        <f t="shared" si="21"/>
        <v>2254573</v>
      </c>
      <c r="AV67" s="461">
        <f t="shared" si="42"/>
        <v>10000</v>
      </c>
      <c r="AW67" s="461">
        <f t="shared" si="22"/>
        <v>765426</v>
      </c>
      <c r="AX67" s="461">
        <f t="shared" si="23"/>
        <v>22546</v>
      </c>
      <c r="AY67" s="461">
        <f t="shared" si="24"/>
        <v>19500</v>
      </c>
      <c r="AZ67" s="462">
        <f t="shared" si="25"/>
        <v>7.2799999999999994</v>
      </c>
      <c r="BA67" s="462">
        <f t="shared" si="26"/>
        <v>0</v>
      </c>
      <c r="BB67" s="464">
        <f t="shared" si="27"/>
        <v>7.2799999999999994</v>
      </c>
    </row>
    <row r="68" spans="1:54" s="98" customFormat="1" ht="14.1" customHeight="1" x14ac:dyDescent="0.2">
      <c r="A68" s="121">
        <v>9</v>
      </c>
      <c r="B68" s="78">
        <v>2456</v>
      </c>
      <c r="C68" s="95">
        <v>600079732</v>
      </c>
      <c r="D68" s="78">
        <v>70695911</v>
      </c>
      <c r="E68" s="78" t="s">
        <v>741</v>
      </c>
      <c r="F68" s="96">
        <v>3143</v>
      </c>
      <c r="G68" s="78" t="s">
        <v>614</v>
      </c>
      <c r="H68" s="97" t="s">
        <v>276</v>
      </c>
      <c r="I68" s="463">
        <v>1927168</v>
      </c>
      <c r="J68" s="660">
        <v>1409798</v>
      </c>
      <c r="K68" s="660">
        <v>20000</v>
      </c>
      <c r="L68" s="458">
        <v>483272</v>
      </c>
      <c r="M68" s="458">
        <v>14098</v>
      </c>
      <c r="N68" s="660">
        <v>0</v>
      </c>
      <c r="O68" s="459">
        <v>2.7273000000000001</v>
      </c>
      <c r="P68" s="661">
        <v>2.7273000000000001</v>
      </c>
      <c r="Q68" s="710">
        <v>0</v>
      </c>
      <c r="R68" s="471">
        <f t="shared" si="9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0"/>
        <v>0</v>
      </c>
      <c r="X68" s="461">
        <v>0</v>
      </c>
      <c r="Y68" s="461">
        <v>0</v>
      </c>
      <c r="Z68" s="461">
        <v>0</v>
      </c>
      <c r="AA68" s="461">
        <f t="shared" si="11"/>
        <v>0</v>
      </c>
      <c r="AB68" s="461">
        <f t="shared" si="12"/>
        <v>0</v>
      </c>
      <c r="AC68" s="69">
        <f t="shared" si="13"/>
        <v>0</v>
      </c>
      <c r="AD68" s="69">
        <f t="shared" si="14"/>
        <v>0</v>
      </c>
      <c r="AE68" s="461">
        <v>0</v>
      </c>
      <c r="AF68" s="461">
        <v>0</v>
      </c>
      <c r="AG68" s="461">
        <f t="shared" si="15"/>
        <v>0</v>
      </c>
      <c r="AH68" s="461">
        <f t="shared" si="16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17"/>
        <v>0</v>
      </c>
      <c r="AR68" s="462">
        <f t="shared" si="18"/>
        <v>0</v>
      </c>
      <c r="AS68" s="464">
        <f t="shared" si="19"/>
        <v>0</v>
      </c>
      <c r="AT68" s="470">
        <f t="shared" si="20"/>
        <v>1927168</v>
      </c>
      <c r="AU68" s="461">
        <f t="shared" si="21"/>
        <v>1409798</v>
      </c>
      <c r="AV68" s="461">
        <f t="shared" si="42"/>
        <v>20000</v>
      </c>
      <c r="AW68" s="461">
        <f t="shared" si="22"/>
        <v>483272</v>
      </c>
      <c r="AX68" s="461">
        <f t="shared" si="23"/>
        <v>14098</v>
      </c>
      <c r="AY68" s="461">
        <f t="shared" si="24"/>
        <v>0</v>
      </c>
      <c r="AZ68" s="462">
        <f t="shared" si="25"/>
        <v>2.7273000000000001</v>
      </c>
      <c r="BA68" s="462">
        <f t="shared" si="26"/>
        <v>2.7273000000000001</v>
      </c>
      <c r="BB68" s="464">
        <f t="shared" si="27"/>
        <v>0</v>
      </c>
    </row>
    <row r="69" spans="1:54" s="98" customFormat="1" ht="14.1" customHeight="1" x14ac:dyDescent="0.2">
      <c r="A69" s="121">
        <v>9</v>
      </c>
      <c r="B69" s="78">
        <v>2456</v>
      </c>
      <c r="C69" s="95">
        <v>600079732</v>
      </c>
      <c r="D69" s="78">
        <v>70695911</v>
      </c>
      <c r="E69" s="78" t="s">
        <v>741</v>
      </c>
      <c r="F69" s="96">
        <v>3143</v>
      </c>
      <c r="G69" s="78" t="s">
        <v>615</v>
      </c>
      <c r="H69" s="97" t="s">
        <v>277</v>
      </c>
      <c r="I69" s="463">
        <v>65237</v>
      </c>
      <c r="J69" s="646">
        <v>46613</v>
      </c>
      <c r="K69" s="646">
        <v>0</v>
      </c>
      <c r="L69" s="458">
        <v>15755</v>
      </c>
      <c r="M69" s="458">
        <v>466</v>
      </c>
      <c r="N69" s="646">
        <v>2403</v>
      </c>
      <c r="O69" s="459">
        <v>0.19</v>
      </c>
      <c r="P69" s="460">
        <v>0</v>
      </c>
      <c r="Q69" s="704">
        <v>0.19</v>
      </c>
      <c r="R69" s="471">
        <f t="shared" si="9"/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0"/>
        <v>0</v>
      </c>
      <c r="X69" s="461">
        <v>0</v>
      </c>
      <c r="Y69" s="461">
        <v>0</v>
      </c>
      <c r="Z69" s="461">
        <v>0</v>
      </c>
      <c r="AA69" s="461">
        <f t="shared" si="11"/>
        <v>0</v>
      </c>
      <c r="AB69" s="461">
        <f t="shared" si="12"/>
        <v>0</v>
      </c>
      <c r="AC69" s="69">
        <f t="shared" si="13"/>
        <v>0</v>
      </c>
      <c r="AD69" s="69">
        <f t="shared" si="14"/>
        <v>0</v>
      </c>
      <c r="AE69" s="461">
        <v>0</v>
      </c>
      <c r="AF69" s="461">
        <v>0</v>
      </c>
      <c r="AG69" s="461">
        <f t="shared" si="15"/>
        <v>0</v>
      </c>
      <c r="AH69" s="461">
        <f t="shared" si="16"/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17"/>
        <v>0</v>
      </c>
      <c r="AR69" s="462">
        <f t="shared" si="18"/>
        <v>0</v>
      </c>
      <c r="AS69" s="464">
        <f t="shared" si="19"/>
        <v>0</v>
      </c>
      <c r="AT69" s="470">
        <f t="shared" si="20"/>
        <v>65237</v>
      </c>
      <c r="AU69" s="461">
        <f t="shared" si="21"/>
        <v>46613</v>
      </c>
      <c r="AV69" s="461">
        <f t="shared" si="42"/>
        <v>0</v>
      </c>
      <c r="AW69" s="461">
        <f t="shared" si="22"/>
        <v>15755</v>
      </c>
      <c r="AX69" s="461">
        <f t="shared" si="23"/>
        <v>466</v>
      </c>
      <c r="AY69" s="461">
        <f t="shared" si="24"/>
        <v>2403</v>
      </c>
      <c r="AZ69" s="462">
        <f t="shared" si="25"/>
        <v>0.19</v>
      </c>
      <c r="BA69" s="462">
        <f t="shared" si="26"/>
        <v>0</v>
      </c>
      <c r="BB69" s="464">
        <f t="shared" si="27"/>
        <v>0.19</v>
      </c>
    </row>
    <row r="70" spans="1:54" s="98" customFormat="1" ht="14.1" customHeight="1" x14ac:dyDescent="0.2">
      <c r="A70" s="122">
        <v>9</v>
      </c>
      <c r="B70" s="99">
        <v>2456</v>
      </c>
      <c r="C70" s="100">
        <v>600079732</v>
      </c>
      <c r="D70" s="99">
        <v>70695911</v>
      </c>
      <c r="E70" s="99" t="s">
        <v>742</v>
      </c>
      <c r="F70" s="101"/>
      <c r="G70" s="102"/>
      <c r="H70" s="103"/>
      <c r="I70" s="490">
        <v>43020476</v>
      </c>
      <c r="J70" s="486">
        <v>31383233</v>
      </c>
      <c r="K70" s="486">
        <v>160000</v>
      </c>
      <c r="L70" s="486">
        <v>10661612</v>
      </c>
      <c r="M70" s="486">
        <v>313833</v>
      </c>
      <c r="N70" s="486">
        <v>501798</v>
      </c>
      <c r="O70" s="487">
        <v>64.25330000000001</v>
      </c>
      <c r="P70" s="487">
        <v>47.333300000000001</v>
      </c>
      <c r="Q70" s="672">
        <v>16.919999999999998</v>
      </c>
      <c r="R70" s="490">
        <f t="shared" ref="R70:BB70" si="43">SUM(R64:R69)</f>
        <v>0</v>
      </c>
      <c r="S70" s="486">
        <f t="shared" si="43"/>
        <v>0</v>
      </c>
      <c r="T70" s="486">
        <f t="shared" si="43"/>
        <v>0</v>
      </c>
      <c r="U70" s="486">
        <f t="shared" si="43"/>
        <v>0</v>
      </c>
      <c r="V70" s="486">
        <f t="shared" si="43"/>
        <v>0</v>
      </c>
      <c r="W70" s="486">
        <f t="shared" si="43"/>
        <v>0</v>
      </c>
      <c r="X70" s="486">
        <f t="shared" si="43"/>
        <v>0</v>
      </c>
      <c r="Y70" s="486">
        <f t="shared" si="43"/>
        <v>0</v>
      </c>
      <c r="Z70" s="486">
        <f t="shared" si="43"/>
        <v>0</v>
      </c>
      <c r="AA70" s="486">
        <f t="shared" si="43"/>
        <v>0</v>
      </c>
      <c r="AB70" s="486">
        <f t="shared" si="43"/>
        <v>0</v>
      </c>
      <c r="AC70" s="486">
        <f t="shared" si="43"/>
        <v>0</v>
      </c>
      <c r="AD70" s="486">
        <f t="shared" si="43"/>
        <v>0</v>
      </c>
      <c r="AE70" s="486">
        <f t="shared" si="43"/>
        <v>0</v>
      </c>
      <c r="AF70" s="486">
        <f t="shared" si="43"/>
        <v>0</v>
      </c>
      <c r="AG70" s="486">
        <f t="shared" si="43"/>
        <v>0</v>
      </c>
      <c r="AH70" s="486">
        <f t="shared" si="43"/>
        <v>0</v>
      </c>
      <c r="AI70" s="487">
        <f t="shared" si="43"/>
        <v>0</v>
      </c>
      <c r="AJ70" s="487">
        <f t="shared" si="43"/>
        <v>0.03</v>
      </c>
      <c r="AK70" s="487">
        <f t="shared" si="43"/>
        <v>0</v>
      </c>
      <c r="AL70" s="487">
        <f t="shared" si="43"/>
        <v>0</v>
      </c>
      <c r="AM70" s="487">
        <f t="shared" si="43"/>
        <v>0</v>
      </c>
      <c r="AN70" s="487">
        <f t="shared" si="43"/>
        <v>0</v>
      </c>
      <c r="AO70" s="487">
        <f t="shared" si="43"/>
        <v>0</v>
      </c>
      <c r="AP70" s="487">
        <f t="shared" si="43"/>
        <v>0</v>
      </c>
      <c r="AQ70" s="487">
        <f t="shared" si="43"/>
        <v>0</v>
      </c>
      <c r="AR70" s="487">
        <f t="shared" si="43"/>
        <v>0.03</v>
      </c>
      <c r="AS70" s="105">
        <f t="shared" si="43"/>
        <v>0.03</v>
      </c>
      <c r="AT70" s="492">
        <f t="shared" si="43"/>
        <v>43020476</v>
      </c>
      <c r="AU70" s="486">
        <f t="shared" si="43"/>
        <v>31383233</v>
      </c>
      <c r="AV70" s="486">
        <f t="shared" si="43"/>
        <v>160000</v>
      </c>
      <c r="AW70" s="486">
        <f t="shared" si="43"/>
        <v>10661612</v>
      </c>
      <c r="AX70" s="486">
        <f t="shared" si="43"/>
        <v>313833</v>
      </c>
      <c r="AY70" s="486">
        <f t="shared" si="43"/>
        <v>501798</v>
      </c>
      <c r="AZ70" s="487">
        <f t="shared" si="43"/>
        <v>64.283300000000011</v>
      </c>
      <c r="BA70" s="487">
        <f t="shared" si="43"/>
        <v>47.333300000000001</v>
      </c>
      <c r="BB70" s="105">
        <f t="shared" si="43"/>
        <v>16.95</v>
      </c>
    </row>
    <row r="71" spans="1:54" s="98" customFormat="1" ht="14.1" customHeight="1" x14ac:dyDescent="0.2">
      <c r="A71" s="121">
        <v>10</v>
      </c>
      <c r="B71" s="104">
        <v>2462</v>
      </c>
      <c r="C71" s="95">
        <v>600079813</v>
      </c>
      <c r="D71" s="78">
        <v>72744600</v>
      </c>
      <c r="E71" s="78" t="s">
        <v>743</v>
      </c>
      <c r="F71" s="96">
        <v>3111</v>
      </c>
      <c r="G71" s="78" t="s">
        <v>306</v>
      </c>
      <c r="H71" s="97" t="s">
        <v>276</v>
      </c>
      <c r="I71" s="463">
        <v>1527445</v>
      </c>
      <c r="J71" s="16">
        <v>1128075</v>
      </c>
      <c r="K71" s="16">
        <v>0</v>
      </c>
      <c r="L71" s="458">
        <v>381289</v>
      </c>
      <c r="M71" s="458">
        <v>11281</v>
      </c>
      <c r="N71" s="16">
        <v>6800</v>
      </c>
      <c r="O71" s="459">
        <v>2.36</v>
      </c>
      <c r="P71" s="13">
        <v>2</v>
      </c>
      <c r="Q71" s="172">
        <v>0.36</v>
      </c>
      <c r="R71" s="471">
        <f t="shared" si="9"/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10"/>
        <v>0</v>
      </c>
      <c r="X71" s="461">
        <v>0</v>
      </c>
      <c r="Y71" s="461">
        <v>0</v>
      </c>
      <c r="Z71" s="461">
        <v>0</v>
      </c>
      <c r="AA71" s="461">
        <f t="shared" si="11"/>
        <v>0</v>
      </c>
      <c r="AB71" s="461">
        <f t="shared" si="12"/>
        <v>0</v>
      </c>
      <c r="AC71" s="69">
        <f t="shared" si="13"/>
        <v>0</v>
      </c>
      <c r="AD71" s="69">
        <f t="shared" si="14"/>
        <v>0</v>
      </c>
      <c r="AE71" s="461">
        <v>0</v>
      </c>
      <c r="AF71" s="461">
        <v>0</v>
      </c>
      <c r="AG71" s="461">
        <f t="shared" si="15"/>
        <v>0</v>
      </c>
      <c r="AH71" s="461">
        <f t="shared" si="16"/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17"/>
        <v>0</v>
      </c>
      <c r="AR71" s="462">
        <f t="shared" si="18"/>
        <v>0</v>
      </c>
      <c r="AS71" s="464">
        <f t="shared" si="19"/>
        <v>0</v>
      </c>
      <c r="AT71" s="470">
        <f t="shared" si="20"/>
        <v>1527445</v>
      </c>
      <c r="AU71" s="461">
        <f t="shared" si="21"/>
        <v>1128075</v>
      </c>
      <c r="AV71" s="461">
        <f t="shared" ref="AV71:AV76" si="44">K71+AA71</f>
        <v>0</v>
      </c>
      <c r="AW71" s="461">
        <f t="shared" si="22"/>
        <v>381289</v>
      </c>
      <c r="AX71" s="461">
        <f t="shared" si="23"/>
        <v>11281</v>
      </c>
      <c r="AY71" s="461">
        <f t="shared" si="24"/>
        <v>6800</v>
      </c>
      <c r="AZ71" s="462">
        <f t="shared" si="25"/>
        <v>2.36</v>
      </c>
      <c r="BA71" s="462">
        <f t="shared" si="26"/>
        <v>2</v>
      </c>
      <c r="BB71" s="464">
        <f t="shared" si="27"/>
        <v>0.36</v>
      </c>
    </row>
    <row r="72" spans="1:54" s="98" customFormat="1" ht="14.1" customHeight="1" x14ac:dyDescent="0.2">
      <c r="A72" s="121">
        <v>10</v>
      </c>
      <c r="B72" s="106">
        <v>2462</v>
      </c>
      <c r="C72" s="95">
        <v>600079813</v>
      </c>
      <c r="D72" s="78">
        <v>72744600</v>
      </c>
      <c r="E72" s="106" t="s">
        <v>743</v>
      </c>
      <c r="F72" s="107">
        <v>3117</v>
      </c>
      <c r="G72" s="106" t="s">
        <v>324</v>
      </c>
      <c r="H72" s="97" t="s">
        <v>276</v>
      </c>
      <c r="I72" s="463">
        <v>3559379</v>
      </c>
      <c r="J72" s="16">
        <v>2475600</v>
      </c>
      <c r="K72" s="16">
        <v>90000</v>
      </c>
      <c r="L72" s="458">
        <v>867173</v>
      </c>
      <c r="M72" s="458">
        <v>24756</v>
      </c>
      <c r="N72" s="16">
        <v>101850</v>
      </c>
      <c r="O72" s="459">
        <v>4.9228000000000005</v>
      </c>
      <c r="P72" s="13">
        <v>3.6995000000000005</v>
      </c>
      <c r="Q72" s="172">
        <v>1.2232999999999998</v>
      </c>
      <c r="R72" s="471">
        <f t="shared" si="9"/>
        <v>30000</v>
      </c>
      <c r="S72" s="461">
        <v>0</v>
      </c>
      <c r="T72" s="461">
        <v>0</v>
      </c>
      <c r="U72" s="461">
        <v>0</v>
      </c>
      <c r="V72" s="461">
        <v>0</v>
      </c>
      <c r="W72" s="461">
        <f t="shared" si="10"/>
        <v>30000</v>
      </c>
      <c r="X72" s="461">
        <v>-30000</v>
      </c>
      <c r="Y72" s="461">
        <v>0</v>
      </c>
      <c r="Z72" s="461">
        <v>0</v>
      </c>
      <c r="AA72" s="461">
        <f t="shared" si="11"/>
        <v>-30000</v>
      </c>
      <c r="AB72" s="461">
        <f t="shared" si="12"/>
        <v>0</v>
      </c>
      <c r="AC72" s="69">
        <f t="shared" si="13"/>
        <v>0</v>
      </c>
      <c r="AD72" s="69">
        <f t="shared" si="14"/>
        <v>300</v>
      </c>
      <c r="AE72" s="461">
        <v>0</v>
      </c>
      <c r="AF72" s="461">
        <v>0</v>
      </c>
      <c r="AG72" s="461">
        <f t="shared" si="15"/>
        <v>0</v>
      </c>
      <c r="AH72" s="461">
        <f t="shared" si="16"/>
        <v>300</v>
      </c>
      <c r="AI72" s="462">
        <v>7.0000000000000007E-2</v>
      </c>
      <c r="AJ72" s="462">
        <v>-0.05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si="17"/>
        <v>7.0000000000000007E-2</v>
      </c>
      <c r="AR72" s="462">
        <f t="shared" si="18"/>
        <v>-0.05</v>
      </c>
      <c r="AS72" s="464">
        <f t="shared" si="19"/>
        <v>2.0000000000000004E-2</v>
      </c>
      <c r="AT72" s="470">
        <f t="shared" si="20"/>
        <v>3559679</v>
      </c>
      <c r="AU72" s="461">
        <f t="shared" si="21"/>
        <v>2505600</v>
      </c>
      <c r="AV72" s="461">
        <f t="shared" si="44"/>
        <v>60000</v>
      </c>
      <c r="AW72" s="461">
        <f t="shared" si="22"/>
        <v>867173</v>
      </c>
      <c r="AX72" s="461">
        <f t="shared" si="23"/>
        <v>25056</v>
      </c>
      <c r="AY72" s="461">
        <f t="shared" si="24"/>
        <v>101850</v>
      </c>
      <c r="AZ72" s="462">
        <f t="shared" si="25"/>
        <v>4.9428000000000001</v>
      </c>
      <c r="BA72" s="462">
        <f t="shared" si="26"/>
        <v>3.7695000000000003</v>
      </c>
      <c r="BB72" s="464">
        <f t="shared" si="27"/>
        <v>1.1732999999999998</v>
      </c>
    </row>
    <row r="73" spans="1:54" s="98" customFormat="1" ht="14.1" customHeight="1" x14ac:dyDescent="0.2">
      <c r="A73" s="121">
        <v>10</v>
      </c>
      <c r="B73" s="104">
        <v>2462</v>
      </c>
      <c r="C73" s="95">
        <v>600079813</v>
      </c>
      <c r="D73" s="78">
        <v>72744600</v>
      </c>
      <c r="E73" s="104" t="s">
        <v>743</v>
      </c>
      <c r="F73" s="96">
        <v>3117</v>
      </c>
      <c r="G73" s="78" t="s">
        <v>307</v>
      </c>
      <c r="H73" s="97" t="s">
        <v>277</v>
      </c>
      <c r="I73" s="463">
        <v>2032067</v>
      </c>
      <c r="J73" s="590">
        <v>1507469</v>
      </c>
      <c r="K73" s="590">
        <v>0</v>
      </c>
      <c r="L73" s="458">
        <v>509524</v>
      </c>
      <c r="M73" s="458">
        <v>15074</v>
      </c>
      <c r="N73" s="590">
        <v>0</v>
      </c>
      <c r="O73" s="459">
        <v>4.169999999999999</v>
      </c>
      <c r="P73" s="460">
        <v>4.169999999999999</v>
      </c>
      <c r="Q73" s="704">
        <v>0</v>
      </c>
      <c r="R73" s="471">
        <f t="shared" si="9"/>
        <v>0</v>
      </c>
      <c r="S73" s="461">
        <v>-173273</v>
      </c>
      <c r="T73" s="461">
        <v>0</v>
      </c>
      <c r="U73" s="461">
        <v>0</v>
      </c>
      <c r="V73" s="461">
        <v>0</v>
      </c>
      <c r="W73" s="461">
        <f t="shared" si="10"/>
        <v>-173273</v>
      </c>
      <c r="X73" s="461">
        <v>0</v>
      </c>
      <c r="Y73" s="461">
        <v>0</v>
      </c>
      <c r="Z73" s="461">
        <v>0</v>
      </c>
      <c r="AA73" s="461">
        <f t="shared" si="11"/>
        <v>0</v>
      </c>
      <c r="AB73" s="461">
        <f t="shared" si="12"/>
        <v>-173273</v>
      </c>
      <c r="AC73" s="69">
        <f t="shared" si="13"/>
        <v>-58566</v>
      </c>
      <c r="AD73" s="69">
        <f t="shared" si="14"/>
        <v>-1733</v>
      </c>
      <c r="AE73" s="461">
        <v>0</v>
      </c>
      <c r="AF73" s="461">
        <v>0</v>
      </c>
      <c r="AG73" s="461">
        <f t="shared" si="15"/>
        <v>0</v>
      </c>
      <c r="AH73" s="461">
        <f t="shared" si="16"/>
        <v>-233572</v>
      </c>
      <c r="AI73" s="462">
        <v>0</v>
      </c>
      <c r="AJ73" s="462">
        <v>0</v>
      </c>
      <c r="AK73" s="462">
        <v>-0.48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17"/>
        <v>-0.48</v>
      </c>
      <c r="AR73" s="462">
        <f t="shared" si="18"/>
        <v>0</v>
      </c>
      <c r="AS73" s="464">
        <f t="shared" si="19"/>
        <v>-0.48</v>
      </c>
      <c r="AT73" s="470">
        <f t="shared" si="20"/>
        <v>1798495</v>
      </c>
      <c r="AU73" s="461">
        <f t="shared" si="21"/>
        <v>1334196</v>
      </c>
      <c r="AV73" s="461">
        <f t="shared" si="44"/>
        <v>0</v>
      </c>
      <c r="AW73" s="461">
        <f t="shared" si="22"/>
        <v>450958</v>
      </c>
      <c r="AX73" s="461">
        <f t="shared" si="23"/>
        <v>13341</v>
      </c>
      <c r="AY73" s="461">
        <f t="shared" si="24"/>
        <v>0</v>
      </c>
      <c r="AZ73" s="462">
        <f t="shared" si="25"/>
        <v>3.6899999999999991</v>
      </c>
      <c r="BA73" s="462">
        <f t="shared" si="26"/>
        <v>3.6899999999999991</v>
      </c>
      <c r="BB73" s="464">
        <f t="shared" si="27"/>
        <v>0</v>
      </c>
    </row>
    <row r="74" spans="1:54" s="98" customFormat="1" ht="14.1" customHeight="1" x14ac:dyDescent="0.2">
      <c r="A74" s="121">
        <v>10</v>
      </c>
      <c r="B74" s="78">
        <v>2462</v>
      </c>
      <c r="C74" s="95">
        <v>600079813</v>
      </c>
      <c r="D74" s="78">
        <v>72744600</v>
      </c>
      <c r="E74" s="78" t="s">
        <v>743</v>
      </c>
      <c r="F74" s="96">
        <v>3141</v>
      </c>
      <c r="G74" s="78" t="s">
        <v>310</v>
      </c>
      <c r="H74" s="97" t="s">
        <v>277</v>
      </c>
      <c r="I74" s="463">
        <v>608318</v>
      </c>
      <c r="J74" s="668">
        <v>449539</v>
      </c>
      <c r="K74" s="668">
        <v>0</v>
      </c>
      <c r="L74" s="458">
        <v>151944</v>
      </c>
      <c r="M74" s="458">
        <v>4495</v>
      </c>
      <c r="N74" s="668">
        <v>2340</v>
      </c>
      <c r="O74" s="459">
        <v>1.44</v>
      </c>
      <c r="P74" s="669">
        <v>0</v>
      </c>
      <c r="Q74" s="712">
        <v>1.44</v>
      </c>
      <c r="R74" s="471">
        <f t="shared" si="9"/>
        <v>-5000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10"/>
        <v>-5000</v>
      </c>
      <c r="X74" s="461">
        <v>5000</v>
      </c>
      <c r="Y74" s="461">
        <v>0</v>
      </c>
      <c r="Z74" s="461">
        <v>0</v>
      </c>
      <c r="AA74" s="461">
        <f t="shared" si="11"/>
        <v>5000</v>
      </c>
      <c r="AB74" s="461">
        <f t="shared" si="12"/>
        <v>0</v>
      </c>
      <c r="AC74" s="69">
        <f t="shared" si="13"/>
        <v>0</v>
      </c>
      <c r="AD74" s="69">
        <f t="shared" si="14"/>
        <v>-50</v>
      </c>
      <c r="AE74" s="461">
        <v>0</v>
      </c>
      <c r="AF74" s="461">
        <v>0</v>
      </c>
      <c r="AG74" s="461">
        <f t="shared" si="15"/>
        <v>0</v>
      </c>
      <c r="AH74" s="461">
        <f t="shared" si="16"/>
        <v>-50</v>
      </c>
      <c r="AI74" s="462">
        <v>0</v>
      </c>
      <c r="AJ74" s="462">
        <v>-0.02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17"/>
        <v>0</v>
      </c>
      <c r="AR74" s="462">
        <f t="shared" si="18"/>
        <v>-0.02</v>
      </c>
      <c r="AS74" s="464">
        <f t="shared" si="19"/>
        <v>-0.02</v>
      </c>
      <c r="AT74" s="470">
        <f t="shared" si="20"/>
        <v>608268</v>
      </c>
      <c r="AU74" s="461">
        <f t="shared" si="21"/>
        <v>444539</v>
      </c>
      <c r="AV74" s="461">
        <f t="shared" si="44"/>
        <v>5000</v>
      </c>
      <c r="AW74" s="461">
        <f t="shared" si="22"/>
        <v>151944</v>
      </c>
      <c r="AX74" s="461">
        <f t="shared" si="23"/>
        <v>4445</v>
      </c>
      <c r="AY74" s="461">
        <f t="shared" si="24"/>
        <v>2340</v>
      </c>
      <c r="AZ74" s="462">
        <f t="shared" si="25"/>
        <v>1.42</v>
      </c>
      <c r="BA74" s="462">
        <f t="shared" si="26"/>
        <v>0</v>
      </c>
      <c r="BB74" s="464">
        <f t="shared" si="27"/>
        <v>1.42</v>
      </c>
    </row>
    <row r="75" spans="1:54" s="98" customFormat="1" ht="14.1" customHeight="1" x14ac:dyDescent="0.2">
      <c r="A75" s="121">
        <v>10</v>
      </c>
      <c r="B75" s="78">
        <v>2462</v>
      </c>
      <c r="C75" s="95">
        <v>600079813</v>
      </c>
      <c r="D75" s="78">
        <v>72744600</v>
      </c>
      <c r="E75" s="78" t="s">
        <v>743</v>
      </c>
      <c r="F75" s="96">
        <v>3143</v>
      </c>
      <c r="G75" s="78" t="s">
        <v>614</v>
      </c>
      <c r="H75" s="97" t="s">
        <v>276</v>
      </c>
      <c r="I75" s="463">
        <v>709020</v>
      </c>
      <c r="J75" s="660">
        <v>525980</v>
      </c>
      <c r="K75" s="660">
        <v>0</v>
      </c>
      <c r="L75" s="458">
        <v>177781</v>
      </c>
      <c r="M75" s="458">
        <v>5259</v>
      </c>
      <c r="N75" s="660">
        <v>0</v>
      </c>
      <c r="O75" s="459">
        <v>1.1499999999999999</v>
      </c>
      <c r="P75" s="661">
        <v>1.1499999999999999</v>
      </c>
      <c r="Q75" s="710">
        <v>0</v>
      </c>
      <c r="R75" s="471">
        <f t="shared" si="9"/>
        <v>0</v>
      </c>
      <c r="S75" s="461">
        <v>0</v>
      </c>
      <c r="T75" s="461">
        <v>0</v>
      </c>
      <c r="U75" s="461">
        <v>0</v>
      </c>
      <c r="V75" s="461">
        <v>0</v>
      </c>
      <c r="W75" s="461">
        <f t="shared" si="10"/>
        <v>0</v>
      </c>
      <c r="X75" s="461">
        <v>0</v>
      </c>
      <c r="Y75" s="461">
        <v>0</v>
      </c>
      <c r="Z75" s="461">
        <v>0</v>
      </c>
      <c r="AA75" s="461">
        <f t="shared" si="11"/>
        <v>0</v>
      </c>
      <c r="AB75" s="461">
        <f t="shared" si="12"/>
        <v>0</v>
      </c>
      <c r="AC75" s="69">
        <f t="shared" si="13"/>
        <v>0</v>
      </c>
      <c r="AD75" s="69">
        <f t="shared" si="14"/>
        <v>0</v>
      </c>
      <c r="AE75" s="461">
        <v>0</v>
      </c>
      <c r="AF75" s="461">
        <v>0</v>
      </c>
      <c r="AG75" s="461">
        <f t="shared" si="15"/>
        <v>0</v>
      </c>
      <c r="AH75" s="461">
        <f t="shared" si="16"/>
        <v>0</v>
      </c>
      <c r="AI75" s="462">
        <v>0</v>
      </c>
      <c r="AJ75" s="462">
        <v>0</v>
      </c>
      <c r="AK75" s="462">
        <v>0</v>
      </c>
      <c r="AL75" s="462">
        <v>0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si="17"/>
        <v>0</v>
      </c>
      <c r="AR75" s="462">
        <f t="shared" si="18"/>
        <v>0</v>
      </c>
      <c r="AS75" s="464">
        <f t="shared" si="19"/>
        <v>0</v>
      </c>
      <c r="AT75" s="470">
        <f t="shared" si="20"/>
        <v>709020</v>
      </c>
      <c r="AU75" s="461">
        <f t="shared" si="21"/>
        <v>525980</v>
      </c>
      <c r="AV75" s="461">
        <f t="shared" si="44"/>
        <v>0</v>
      </c>
      <c r="AW75" s="461">
        <f t="shared" si="22"/>
        <v>177781</v>
      </c>
      <c r="AX75" s="461">
        <f t="shared" si="23"/>
        <v>5259</v>
      </c>
      <c r="AY75" s="461">
        <f t="shared" si="24"/>
        <v>0</v>
      </c>
      <c r="AZ75" s="462">
        <f t="shared" si="25"/>
        <v>1.1499999999999999</v>
      </c>
      <c r="BA75" s="462">
        <f t="shared" si="26"/>
        <v>1.1499999999999999</v>
      </c>
      <c r="BB75" s="464">
        <f t="shared" si="27"/>
        <v>0</v>
      </c>
    </row>
    <row r="76" spans="1:54" s="98" customFormat="1" ht="14.1" customHeight="1" x14ac:dyDescent="0.2">
      <c r="A76" s="121">
        <v>10</v>
      </c>
      <c r="B76" s="78">
        <v>2462</v>
      </c>
      <c r="C76" s="95">
        <v>600079813</v>
      </c>
      <c r="D76" s="78">
        <v>72744600</v>
      </c>
      <c r="E76" s="78" t="s">
        <v>743</v>
      </c>
      <c r="F76" s="96">
        <v>3143</v>
      </c>
      <c r="G76" s="78" t="s">
        <v>615</v>
      </c>
      <c r="H76" s="97" t="s">
        <v>277</v>
      </c>
      <c r="I76" s="463">
        <v>17593</v>
      </c>
      <c r="J76" s="646">
        <v>12570</v>
      </c>
      <c r="K76" s="646">
        <v>0</v>
      </c>
      <c r="L76" s="458">
        <v>4249</v>
      </c>
      <c r="M76" s="458">
        <v>126</v>
      </c>
      <c r="N76" s="646">
        <v>648</v>
      </c>
      <c r="O76" s="459">
        <v>0.05</v>
      </c>
      <c r="P76" s="460">
        <v>0</v>
      </c>
      <c r="Q76" s="704">
        <v>0.05</v>
      </c>
      <c r="R76" s="471">
        <f t="shared" si="9"/>
        <v>-15000</v>
      </c>
      <c r="S76" s="461">
        <v>0</v>
      </c>
      <c r="T76" s="461">
        <v>0</v>
      </c>
      <c r="U76" s="461">
        <v>0</v>
      </c>
      <c r="V76" s="461">
        <v>0</v>
      </c>
      <c r="W76" s="461">
        <f t="shared" si="10"/>
        <v>-15000</v>
      </c>
      <c r="X76" s="461">
        <v>15000</v>
      </c>
      <c r="Y76" s="461">
        <v>0</v>
      </c>
      <c r="Z76" s="461">
        <v>0</v>
      </c>
      <c r="AA76" s="461">
        <f t="shared" si="11"/>
        <v>15000</v>
      </c>
      <c r="AB76" s="461">
        <f t="shared" si="12"/>
        <v>0</v>
      </c>
      <c r="AC76" s="69">
        <f t="shared" si="13"/>
        <v>0</v>
      </c>
      <c r="AD76" s="69">
        <f t="shared" si="14"/>
        <v>-150</v>
      </c>
      <c r="AE76" s="461">
        <v>0</v>
      </c>
      <c r="AF76" s="461">
        <v>0</v>
      </c>
      <c r="AG76" s="461">
        <f t="shared" si="15"/>
        <v>0</v>
      </c>
      <c r="AH76" s="461">
        <f t="shared" si="16"/>
        <v>-150</v>
      </c>
      <c r="AI76" s="462">
        <v>0</v>
      </c>
      <c r="AJ76" s="462">
        <v>-0.06</v>
      </c>
      <c r="AK76" s="462">
        <v>0</v>
      </c>
      <c r="AL76" s="462">
        <v>0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si="17"/>
        <v>0</v>
      </c>
      <c r="AR76" s="462">
        <f t="shared" si="18"/>
        <v>-0.06</v>
      </c>
      <c r="AS76" s="464">
        <f t="shared" si="19"/>
        <v>-0.06</v>
      </c>
      <c r="AT76" s="470">
        <f t="shared" si="20"/>
        <v>17443</v>
      </c>
      <c r="AU76" s="461">
        <f t="shared" si="21"/>
        <v>-2430</v>
      </c>
      <c r="AV76" s="461">
        <f t="shared" si="44"/>
        <v>15000</v>
      </c>
      <c r="AW76" s="461">
        <f t="shared" si="22"/>
        <v>4249</v>
      </c>
      <c r="AX76" s="461">
        <f t="shared" si="23"/>
        <v>-24</v>
      </c>
      <c r="AY76" s="461">
        <f t="shared" si="24"/>
        <v>648</v>
      </c>
      <c r="AZ76" s="462">
        <f t="shared" si="25"/>
        <v>-9.999999999999995E-3</v>
      </c>
      <c r="BA76" s="462">
        <f t="shared" si="26"/>
        <v>0</v>
      </c>
      <c r="BB76" s="464">
        <f t="shared" si="27"/>
        <v>-9.999999999999995E-3</v>
      </c>
    </row>
    <row r="77" spans="1:54" s="98" customFormat="1" ht="14.1" customHeight="1" x14ac:dyDescent="0.2">
      <c r="A77" s="122">
        <v>10</v>
      </c>
      <c r="B77" s="99">
        <v>2462</v>
      </c>
      <c r="C77" s="100">
        <v>600079813</v>
      </c>
      <c r="D77" s="99">
        <v>72744600</v>
      </c>
      <c r="E77" s="99" t="s">
        <v>744</v>
      </c>
      <c r="F77" s="108"/>
      <c r="G77" s="102"/>
      <c r="H77" s="103"/>
      <c r="I77" s="490">
        <v>8453822</v>
      </c>
      <c r="J77" s="486">
        <v>6099233</v>
      </c>
      <c r="K77" s="486">
        <v>90000</v>
      </c>
      <c r="L77" s="486">
        <v>2091960</v>
      </c>
      <c r="M77" s="486">
        <v>60991</v>
      </c>
      <c r="N77" s="486">
        <v>111638</v>
      </c>
      <c r="O77" s="487">
        <v>14.0928</v>
      </c>
      <c r="P77" s="487">
        <v>11.019499999999999</v>
      </c>
      <c r="Q77" s="672">
        <v>3.0732999999999997</v>
      </c>
      <c r="R77" s="490">
        <f t="shared" ref="R77:BB77" si="45">SUM(R71:R76)</f>
        <v>10000</v>
      </c>
      <c r="S77" s="486">
        <f t="shared" si="45"/>
        <v>-173273</v>
      </c>
      <c r="T77" s="486">
        <f t="shared" si="45"/>
        <v>0</v>
      </c>
      <c r="U77" s="486">
        <f t="shared" si="45"/>
        <v>0</v>
      </c>
      <c r="V77" s="486">
        <f t="shared" si="45"/>
        <v>0</v>
      </c>
      <c r="W77" s="486">
        <f t="shared" si="45"/>
        <v>-163273</v>
      </c>
      <c r="X77" s="486">
        <f t="shared" si="45"/>
        <v>-10000</v>
      </c>
      <c r="Y77" s="486">
        <f t="shared" si="45"/>
        <v>0</v>
      </c>
      <c r="Z77" s="486">
        <f t="shared" si="45"/>
        <v>0</v>
      </c>
      <c r="AA77" s="486">
        <f t="shared" si="45"/>
        <v>-10000</v>
      </c>
      <c r="AB77" s="486">
        <f t="shared" si="45"/>
        <v>-173273</v>
      </c>
      <c r="AC77" s="486">
        <f t="shared" si="45"/>
        <v>-58566</v>
      </c>
      <c r="AD77" s="486">
        <f t="shared" si="45"/>
        <v>-1633</v>
      </c>
      <c r="AE77" s="486">
        <f t="shared" si="45"/>
        <v>0</v>
      </c>
      <c r="AF77" s="486">
        <f t="shared" si="45"/>
        <v>0</v>
      </c>
      <c r="AG77" s="486">
        <f t="shared" si="45"/>
        <v>0</v>
      </c>
      <c r="AH77" s="486">
        <f t="shared" si="45"/>
        <v>-233472</v>
      </c>
      <c r="AI77" s="487">
        <f t="shared" si="45"/>
        <v>7.0000000000000007E-2</v>
      </c>
      <c r="AJ77" s="487">
        <f t="shared" si="45"/>
        <v>-0.13</v>
      </c>
      <c r="AK77" s="487">
        <f t="shared" si="45"/>
        <v>-0.48</v>
      </c>
      <c r="AL77" s="487">
        <f t="shared" si="45"/>
        <v>0</v>
      </c>
      <c r="AM77" s="487">
        <f t="shared" si="45"/>
        <v>0</v>
      </c>
      <c r="AN77" s="487">
        <f t="shared" si="45"/>
        <v>0</v>
      </c>
      <c r="AO77" s="487">
        <f t="shared" si="45"/>
        <v>0</v>
      </c>
      <c r="AP77" s="487">
        <f t="shared" si="45"/>
        <v>0</v>
      </c>
      <c r="AQ77" s="487">
        <f t="shared" si="45"/>
        <v>-0.41</v>
      </c>
      <c r="AR77" s="487">
        <f t="shared" si="45"/>
        <v>-0.13</v>
      </c>
      <c r="AS77" s="105">
        <f t="shared" si="45"/>
        <v>-0.54</v>
      </c>
      <c r="AT77" s="492">
        <f t="shared" si="45"/>
        <v>8220350</v>
      </c>
      <c r="AU77" s="486">
        <f t="shared" si="45"/>
        <v>5935960</v>
      </c>
      <c r="AV77" s="486">
        <f t="shared" si="45"/>
        <v>80000</v>
      </c>
      <c r="AW77" s="486">
        <f t="shared" si="45"/>
        <v>2033394</v>
      </c>
      <c r="AX77" s="486">
        <f t="shared" si="45"/>
        <v>59358</v>
      </c>
      <c r="AY77" s="486">
        <f t="shared" si="45"/>
        <v>111638</v>
      </c>
      <c r="AZ77" s="487">
        <f t="shared" si="45"/>
        <v>13.5528</v>
      </c>
      <c r="BA77" s="487">
        <f t="shared" si="45"/>
        <v>10.609500000000001</v>
      </c>
      <c r="BB77" s="105">
        <f t="shared" si="45"/>
        <v>2.9432999999999998</v>
      </c>
    </row>
    <row r="78" spans="1:54" s="98" customFormat="1" ht="14.1" customHeight="1" x14ac:dyDescent="0.2">
      <c r="A78" s="121">
        <v>11</v>
      </c>
      <c r="B78" s="104">
        <v>2464</v>
      </c>
      <c r="C78" s="95">
        <v>600080081</v>
      </c>
      <c r="D78" s="78">
        <v>72753846</v>
      </c>
      <c r="E78" s="78" t="s">
        <v>745</v>
      </c>
      <c r="F78" s="96">
        <v>3111</v>
      </c>
      <c r="G78" s="78" t="s">
        <v>306</v>
      </c>
      <c r="H78" s="97" t="s">
        <v>276</v>
      </c>
      <c r="I78" s="463">
        <v>1697793</v>
      </c>
      <c r="J78" s="16">
        <v>1254446</v>
      </c>
      <c r="K78" s="16">
        <v>0</v>
      </c>
      <c r="L78" s="458">
        <v>424003</v>
      </c>
      <c r="M78" s="458">
        <v>12544</v>
      </c>
      <c r="N78" s="16">
        <v>6800</v>
      </c>
      <c r="O78" s="459">
        <v>2.6162000000000001</v>
      </c>
      <c r="P78" s="13">
        <v>2.2562000000000002</v>
      </c>
      <c r="Q78" s="172">
        <v>0.36</v>
      </c>
      <c r="R78" s="471">
        <f t="shared" ref="R78:R129" si="46">X78*-1</f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ref="W78:W129" si="47">SUM(R78:V78)</f>
        <v>0</v>
      </c>
      <c r="X78" s="461">
        <v>0</v>
      </c>
      <c r="Y78" s="461">
        <v>0</v>
      </c>
      <c r="Z78" s="461">
        <v>0</v>
      </c>
      <c r="AA78" s="461">
        <f t="shared" ref="AA78:AA129" si="48">SUM(X78:Z78)</f>
        <v>0</v>
      </c>
      <c r="AB78" s="461">
        <f t="shared" ref="AB78:AB129" si="49">W78+AA78</f>
        <v>0</v>
      </c>
      <c r="AC78" s="69">
        <f t="shared" ref="AC78:AC129" si="50">ROUND((W78+X78+Y78)*33.8%,0)</f>
        <v>0</v>
      </c>
      <c r="AD78" s="69">
        <f t="shared" ref="AD78:AD129" si="51">ROUND(W78*1%,0)</f>
        <v>0</v>
      </c>
      <c r="AE78" s="461">
        <v>0</v>
      </c>
      <c r="AF78" s="461">
        <v>0</v>
      </c>
      <c r="AG78" s="461">
        <f t="shared" ref="AG78:AG129" si="52">SUM(AE78:AF78)</f>
        <v>0</v>
      </c>
      <c r="AH78" s="461">
        <f t="shared" ref="AH78:AH129" si="53">AB78+AC78+AD78+AG78</f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ref="AQ78:AQ129" si="54">AI78+AK78+AL78+AN78+AO78</f>
        <v>0</v>
      </c>
      <c r="AR78" s="462">
        <f t="shared" ref="AR78:AR129" si="55">AJ78+AM78+AP78</f>
        <v>0</v>
      </c>
      <c r="AS78" s="464">
        <f t="shared" ref="AS78:AS129" si="56">SUM(AQ78:AR78)</f>
        <v>0</v>
      </c>
      <c r="AT78" s="470">
        <f t="shared" ref="AT78:AT129" si="57">I78+AH78</f>
        <v>1697793</v>
      </c>
      <c r="AU78" s="461">
        <f t="shared" ref="AU78:AU129" si="58">J78+W78</f>
        <v>1254446</v>
      </c>
      <c r="AV78" s="461">
        <f t="shared" ref="AV78:AV83" si="59">K78+AA78</f>
        <v>0</v>
      </c>
      <c r="AW78" s="461">
        <f t="shared" ref="AW78:AW129" si="60">L78+AC78</f>
        <v>424003</v>
      </c>
      <c r="AX78" s="461">
        <f t="shared" ref="AX78:AX129" si="61">M78+AD78</f>
        <v>12544</v>
      </c>
      <c r="AY78" s="461">
        <f t="shared" ref="AY78:AY129" si="62">N78+AG78</f>
        <v>6800</v>
      </c>
      <c r="AZ78" s="462">
        <f t="shared" ref="AZ78:AZ129" si="63">O78+AS78</f>
        <v>2.6162000000000001</v>
      </c>
      <c r="BA78" s="462">
        <f t="shared" ref="BA78:BA129" si="64">P78+AQ78</f>
        <v>2.2562000000000002</v>
      </c>
      <c r="BB78" s="464">
        <f t="shared" ref="BB78:BB129" si="65">Q78+AR78</f>
        <v>0.36</v>
      </c>
    </row>
    <row r="79" spans="1:54" s="98" customFormat="1" ht="14.1" customHeight="1" x14ac:dyDescent="0.2">
      <c r="A79" s="121">
        <v>11</v>
      </c>
      <c r="B79" s="106">
        <v>2464</v>
      </c>
      <c r="C79" s="95">
        <v>600080081</v>
      </c>
      <c r="D79" s="78">
        <v>72753846</v>
      </c>
      <c r="E79" s="106" t="s">
        <v>745</v>
      </c>
      <c r="F79" s="107">
        <v>3117</v>
      </c>
      <c r="G79" s="106" t="s">
        <v>324</v>
      </c>
      <c r="H79" s="97" t="s">
        <v>276</v>
      </c>
      <c r="I79" s="463">
        <v>1184796</v>
      </c>
      <c r="J79" s="16">
        <v>808432</v>
      </c>
      <c r="K79" s="16">
        <v>60000</v>
      </c>
      <c r="L79" s="458">
        <v>293529</v>
      </c>
      <c r="M79" s="458">
        <v>8085</v>
      </c>
      <c r="N79" s="16">
        <v>14750</v>
      </c>
      <c r="O79" s="459">
        <v>1.5530000000000002</v>
      </c>
      <c r="P79" s="13">
        <v>1.2430000000000001</v>
      </c>
      <c r="Q79" s="172">
        <v>0.31</v>
      </c>
      <c r="R79" s="471">
        <f t="shared" si="46"/>
        <v>0</v>
      </c>
      <c r="S79" s="461">
        <v>0</v>
      </c>
      <c r="T79" s="461">
        <v>0</v>
      </c>
      <c r="U79" s="461">
        <v>0</v>
      </c>
      <c r="V79" s="461">
        <v>0</v>
      </c>
      <c r="W79" s="461">
        <f t="shared" si="47"/>
        <v>0</v>
      </c>
      <c r="X79" s="461">
        <v>0</v>
      </c>
      <c r="Y79" s="461">
        <v>0</v>
      </c>
      <c r="Z79" s="461">
        <v>0</v>
      </c>
      <c r="AA79" s="461">
        <f t="shared" si="48"/>
        <v>0</v>
      </c>
      <c r="AB79" s="461">
        <f t="shared" si="49"/>
        <v>0</v>
      </c>
      <c r="AC79" s="69">
        <f t="shared" si="50"/>
        <v>0</v>
      </c>
      <c r="AD79" s="69">
        <f t="shared" si="51"/>
        <v>0</v>
      </c>
      <c r="AE79" s="461">
        <v>0</v>
      </c>
      <c r="AF79" s="461">
        <v>0</v>
      </c>
      <c r="AG79" s="461">
        <f t="shared" si="52"/>
        <v>0</v>
      </c>
      <c r="AH79" s="461">
        <f t="shared" si="53"/>
        <v>0</v>
      </c>
      <c r="AI79" s="462">
        <v>0</v>
      </c>
      <c r="AJ79" s="462">
        <v>0</v>
      </c>
      <c r="AK79" s="462">
        <v>0</v>
      </c>
      <c r="AL79" s="462">
        <v>0</v>
      </c>
      <c r="AM79" s="462">
        <v>0</v>
      </c>
      <c r="AN79" s="462">
        <v>0</v>
      </c>
      <c r="AO79" s="462">
        <v>0</v>
      </c>
      <c r="AP79" s="462">
        <v>0</v>
      </c>
      <c r="AQ79" s="462">
        <f t="shared" si="54"/>
        <v>0</v>
      </c>
      <c r="AR79" s="462">
        <f t="shared" si="55"/>
        <v>0</v>
      </c>
      <c r="AS79" s="464">
        <f t="shared" si="56"/>
        <v>0</v>
      </c>
      <c r="AT79" s="470">
        <f t="shared" si="57"/>
        <v>1184796</v>
      </c>
      <c r="AU79" s="461">
        <f t="shared" si="58"/>
        <v>808432</v>
      </c>
      <c r="AV79" s="461">
        <f t="shared" si="59"/>
        <v>60000</v>
      </c>
      <c r="AW79" s="461">
        <f t="shared" si="60"/>
        <v>293529</v>
      </c>
      <c r="AX79" s="461">
        <f t="shared" si="61"/>
        <v>8085</v>
      </c>
      <c r="AY79" s="461">
        <f t="shared" si="62"/>
        <v>14750</v>
      </c>
      <c r="AZ79" s="462">
        <f t="shared" si="63"/>
        <v>1.5530000000000002</v>
      </c>
      <c r="BA79" s="462">
        <f t="shared" si="64"/>
        <v>1.2430000000000001</v>
      </c>
      <c r="BB79" s="464">
        <f t="shared" si="65"/>
        <v>0.31</v>
      </c>
    </row>
    <row r="80" spans="1:54" s="98" customFormat="1" ht="14.1" customHeight="1" x14ac:dyDescent="0.2">
      <c r="A80" s="121">
        <v>11</v>
      </c>
      <c r="B80" s="104">
        <v>2464</v>
      </c>
      <c r="C80" s="95">
        <v>600080081</v>
      </c>
      <c r="D80" s="78">
        <v>72753846</v>
      </c>
      <c r="E80" s="104" t="s">
        <v>745</v>
      </c>
      <c r="F80" s="96">
        <v>3117</v>
      </c>
      <c r="G80" s="78" t="s">
        <v>307</v>
      </c>
      <c r="H80" s="97" t="s">
        <v>277</v>
      </c>
      <c r="I80" s="463">
        <v>796571</v>
      </c>
      <c r="J80" s="590">
        <v>590928</v>
      </c>
      <c r="K80" s="590">
        <v>0</v>
      </c>
      <c r="L80" s="458">
        <v>199734</v>
      </c>
      <c r="M80" s="458">
        <v>5909</v>
      </c>
      <c r="N80" s="590">
        <v>0</v>
      </c>
      <c r="O80" s="459">
        <v>1.69</v>
      </c>
      <c r="P80" s="460">
        <v>1.69</v>
      </c>
      <c r="Q80" s="704">
        <v>0</v>
      </c>
      <c r="R80" s="471">
        <f t="shared" si="46"/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si="47"/>
        <v>0</v>
      </c>
      <c r="X80" s="461">
        <v>0</v>
      </c>
      <c r="Y80" s="461">
        <v>0</v>
      </c>
      <c r="Z80" s="461">
        <v>0</v>
      </c>
      <c r="AA80" s="461">
        <f t="shared" si="48"/>
        <v>0</v>
      </c>
      <c r="AB80" s="461">
        <f t="shared" si="49"/>
        <v>0</v>
      </c>
      <c r="AC80" s="69">
        <f t="shared" si="50"/>
        <v>0</v>
      </c>
      <c r="AD80" s="69">
        <f t="shared" si="51"/>
        <v>0</v>
      </c>
      <c r="AE80" s="461">
        <v>0</v>
      </c>
      <c r="AF80" s="461">
        <v>0</v>
      </c>
      <c r="AG80" s="461">
        <f t="shared" si="52"/>
        <v>0</v>
      </c>
      <c r="AH80" s="461">
        <f t="shared" si="53"/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54"/>
        <v>0</v>
      </c>
      <c r="AR80" s="462">
        <f t="shared" si="55"/>
        <v>0</v>
      </c>
      <c r="AS80" s="464">
        <f t="shared" si="56"/>
        <v>0</v>
      </c>
      <c r="AT80" s="470">
        <f t="shared" si="57"/>
        <v>796571</v>
      </c>
      <c r="AU80" s="461">
        <f t="shared" si="58"/>
        <v>590928</v>
      </c>
      <c r="AV80" s="461">
        <f t="shared" si="59"/>
        <v>0</v>
      </c>
      <c r="AW80" s="461">
        <f t="shared" si="60"/>
        <v>199734</v>
      </c>
      <c r="AX80" s="461">
        <f t="shared" si="61"/>
        <v>5909</v>
      </c>
      <c r="AY80" s="461">
        <f t="shared" si="62"/>
        <v>0</v>
      </c>
      <c r="AZ80" s="462">
        <f t="shared" si="63"/>
        <v>1.69</v>
      </c>
      <c r="BA80" s="462">
        <f t="shared" si="64"/>
        <v>1.69</v>
      </c>
      <c r="BB80" s="464">
        <f t="shared" si="65"/>
        <v>0</v>
      </c>
    </row>
    <row r="81" spans="1:54" s="98" customFormat="1" ht="14.1" customHeight="1" x14ac:dyDescent="0.2">
      <c r="A81" s="121">
        <v>11</v>
      </c>
      <c r="B81" s="78">
        <v>2464</v>
      </c>
      <c r="C81" s="95">
        <v>600080081</v>
      </c>
      <c r="D81" s="78">
        <v>72753846</v>
      </c>
      <c r="E81" s="78" t="s">
        <v>745</v>
      </c>
      <c r="F81" s="96">
        <v>3141</v>
      </c>
      <c r="G81" s="78" t="s">
        <v>310</v>
      </c>
      <c r="H81" s="97" t="s">
        <v>277</v>
      </c>
      <c r="I81" s="463">
        <v>405182</v>
      </c>
      <c r="J81" s="668">
        <v>299539</v>
      </c>
      <c r="K81" s="668">
        <v>0</v>
      </c>
      <c r="L81" s="458">
        <v>101244</v>
      </c>
      <c r="M81" s="458">
        <v>2995</v>
      </c>
      <c r="N81" s="668">
        <v>1404</v>
      </c>
      <c r="O81" s="459">
        <v>0.96</v>
      </c>
      <c r="P81" s="669">
        <v>0</v>
      </c>
      <c r="Q81" s="712">
        <v>0.96</v>
      </c>
      <c r="R81" s="471">
        <f t="shared" si="46"/>
        <v>0</v>
      </c>
      <c r="S81" s="461">
        <v>0</v>
      </c>
      <c r="T81" s="461">
        <v>0</v>
      </c>
      <c r="U81" s="461">
        <v>0</v>
      </c>
      <c r="V81" s="461">
        <v>0</v>
      </c>
      <c r="W81" s="461">
        <f t="shared" si="47"/>
        <v>0</v>
      </c>
      <c r="X81" s="461">
        <v>0</v>
      </c>
      <c r="Y81" s="461">
        <v>0</v>
      </c>
      <c r="Z81" s="461">
        <v>0</v>
      </c>
      <c r="AA81" s="461">
        <f t="shared" si="48"/>
        <v>0</v>
      </c>
      <c r="AB81" s="461">
        <f t="shared" si="49"/>
        <v>0</v>
      </c>
      <c r="AC81" s="69">
        <f t="shared" si="50"/>
        <v>0</v>
      </c>
      <c r="AD81" s="69">
        <f t="shared" si="51"/>
        <v>0</v>
      </c>
      <c r="AE81" s="461">
        <v>0</v>
      </c>
      <c r="AF81" s="461">
        <v>0</v>
      </c>
      <c r="AG81" s="461">
        <f t="shared" si="52"/>
        <v>0</v>
      </c>
      <c r="AH81" s="461">
        <f t="shared" si="53"/>
        <v>0</v>
      </c>
      <c r="AI81" s="462">
        <v>0</v>
      </c>
      <c r="AJ81" s="462">
        <v>0</v>
      </c>
      <c r="AK81" s="462">
        <v>0</v>
      </c>
      <c r="AL81" s="462">
        <v>0</v>
      </c>
      <c r="AM81" s="462">
        <v>0</v>
      </c>
      <c r="AN81" s="462">
        <v>0</v>
      </c>
      <c r="AO81" s="462">
        <v>0</v>
      </c>
      <c r="AP81" s="462">
        <v>0</v>
      </c>
      <c r="AQ81" s="462">
        <f t="shared" si="54"/>
        <v>0</v>
      </c>
      <c r="AR81" s="462">
        <f t="shared" si="55"/>
        <v>0</v>
      </c>
      <c r="AS81" s="464">
        <f t="shared" si="56"/>
        <v>0</v>
      </c>
      <c r="AT81" s="470">
        <f t="shared" si="57"/>
        <v>405182</v>
      </c>
      <c r="AU81" s="461">
        <f t="shared" si="58"/>
        <v>299539</v>
      </c>
      <c r="AV81" s="461">
        <f t="shared" si="59"/>
        <v>0</v>
      </c>
      <c r="AW81" s="461">
        <f t="shared" si="60"/>
        <v>101244</v>
      </c>
      <c r="AX81" s="461">
        <f t="shared" si="61"/>
        <v>2995</v>
      </c>
      <c r="AY81" s="461">
        <f t="shared" si="62"/>
        <v>1404</v>
      </c>
      <c r="AZ81" s="462">
        <f t="shared" si="63"/>
        <v>0.96</v>
      </c>
      <c r="BA81" s="462">
        <f t="shared" si="64"/>
        <v>0</v>
      </c>
      <c r="BB81" s="464">
        <f t="shared" si="65"/>
        <v>0.96</v>
      </c>
    </row>
    <row r="82" spans="1:54" s="98" customFormat="1" ht="14.1" customHeight="1" x14ac:dyDescent="0.2">
      <c r="A82" s="121">
        <v>11</v>
      </c>
      <c r="B82" s="78">
        <v>2464</v>
      </c>
      <c r="C82" s="95">
        <v>600080081</v>
      </c>
      <c r="D82" s="78">
        <v>72753846</v>
      </c>
      <c r="E82" s="78" t="s">
        <v>745</v>
      </c>
      <c r="F82" s="96">
        <v>3143</v>
      </c>
      <c r="G82" s="78" t="s">
        <v>614</v>
      </c>
      <c r="H82" s="97" t="s">
        <v>276</v>
      </c>
      <c r="I82" s="463">
        <v>552276</v>
      </c>
      <c r="J82" s="660">
        <v>409700</v>
      </c>
      <c r="K82" s="660">
        <v>0</v>
      </c>
      <c r="L82" s="458">
        <v>138479</v>
      </c>
      <c r="M82" s="458">
        <v>4097</v>
      </c>
      <c r="N82" s="660">
        <v>0</v>
      </c>
      <c r="O82" s="459">
        <v>1.0832999999999999</v>
      </c>
      <c r="P82" s="661">
        <v>1.0832999999999999</v>
      </c>
      <c r="Q82" s="710">
        <v>0</v>
      </c>
      <c r="R82" s="471">
        <f t="shared" si="46"/>
        <v>0</v>
      </c>
      <c r="S82" s="461">
        <v>0</v>
      </c>
      <c r="T82" s="461">
        <v>0</v>
      </c>
      <c r="U82" s="461">
        <v>0</v>
      </c>
      <c r="V82" s="461">
        <v>0</v>
      </c>
      <c r="W82" s="461">
        <f t="shared" si="47"/>
        <v>0</v>
      </c>
      <c r="X82" s="461">
        <v>0</v>
      </c>
      <c r="Y82" s="461">
        <v>0</v>
      </c>
      <c r="Z82" s="461">
        <v>0</v>
      </c>
      <c r="AA82" s="461">
        <f t="shared" si="48"/>
        <v>0</v>
      </c>
      <c r="AB82" s="461">
        <f t="shared" si="49"/>
        <v>0</v>
      </c>
      <c r="AC82" s="69">
        <f t="shared" si="50"/>
        <v>0</v>
      </c>
      <c r="AD82" s="69">
        <f t="shared" si="51"/>
        <v>0</v>
      </c>
      <c r="AE82" s="461">
        <v>0</v>
      </c>
      <c r="AF82" s="461">
        <v>0</v>
      </c>
      <c r="AG82" s="461">
        <f t="shared" si="52"/>
        <v>0</v>
      </c>
      <c r="AH82" s="461">
        <f t="shared" si="53"/>
        <v>0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si="54"/>
        <v>0</v>
      </c>
      <c r="AR82" s="462">
        <f t="shared" si="55"/>
        <v>0</v>
      </c>
      <c r="AS82" s="464">
        <f t="shared" si="56"/>
        <v>0</v>
      </c>
      <c r="AT82" s="470">
        <f t="shared" si="57"/>
        <v>552276</v>
      </c>
      <c r="AU82" s="461">
        <f t="shared" si="58"/>
        <v>409700</v>
      </c>
      <c r="AV82" s="461">
        <f t="shared" si="59"/>
        <v>0</v>
      </c>
      <c r="AW82" s="461">
        <f t="shared" si="60"/>
        <v>138479</v>
      </c>
      <c r="AX82" s="461">
        <f t="shared" si="61"/>
        <v>4097</v>
      </c>
      <c r="AY82" s="461">
        <f t="shared" si="62"/>
        <v>0</v>
      </c>
      <c r="AZ82" s="462">
        <f t="shared" si="63"/>
        <v>1.0832999999999999</v>
      </c>
      <c r="BA82" s="462">
        <f t="shared" si="64"/>
        <v>1.0832999999999999</v>
      </c>
      <c r="BB82" s="464">
        <f t="shared" si="65"/>
        <v>0</v>
      </c>
    </row>
    <row r="83" spans="1:54" s="98" customFormat="1" ht="14.1" customHeight="1" x14ac:dyDescent="0.2">
      <c r="A83" s="121">
        <v>11</v>
      </c>
      <c r="B83" s="78">
        <v>2464</v>
      </c>
      <c r="C83" s="95">
        <v>600080081</v>
      </c>
      <c r="D83" s="78">
        <v>72753846</v>
      </c>
      <c r="E83" s="78" t="s">
        <v>745</v>
      </c>
      <c r="F83" s="96">
        <v>3143</v>
      </c>
      <c r="G83" s="78" t="s">
        <v>615</v>
      </c>
      <c r="H83" s="97" t="s">
        <v>277</v>
      </c>
      <c r="I83" s="463">
        <v>7329</v>
      </c>
      <c r="J83" s="646">
        <v>5237</v>
      </c>
      <c r="K83" s="646">
        <v>0</v>
      </c>
      <c r="L83" s="458">
        <v>1770</v>
      </c>
      <c r="M83" s="458">
        <v>52</v>
      </c>
      <c r="N83" s="646">
        <v>270</v>
      </c>
      <c r="O83" s="459">
        <v>0.02</v>
      </c>
      <c r="P83" s="460">
        <v>0</v>
      </c>
      <c r="Q83" s="704">
        <v>0.02</v>
      </c>
      <c r="R83" s="471">
        <f t="shared" si="46"/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si="47"/>
        <v>0</v>
      </c>
      <c r="X83" s="461">
        <v>0</v>
      </c>
      <c r="Y83" s="461">
        <v>0</v>
      </c>
      <c r="Z83" s="461">
        <v>0</v>
      </c>
      <c r="AA83" s="461">
        <f t="shared" si="48"/>
        <v>0</v>
      </c>
      <c r="AB83" s="461">
        <f t="shared" si="49"/>
        <v>0</v>
      </c>
      <c r="AC83" s="69">
        <f t="shared" si="50"/>
        <v>0</v>
      </c>
      <c r="AD83" s="69">
        <f t="shared" si="51"/>
        <v>0</v>
      </c>
      <c r="AE83" s="461">
        <v>0</v>
      </c>
      <c r="AF83" s="461">
        <v>0</v>
      </c>
      <c r="AG83" s="461">
        <f t="shared" si="52"/>
        <v>0</v>
      </c>
      <c r="AH83" s="461">
        <f t="shared" si="53"/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54"/>
        <v>0</v>
      </c>
      <c r="AR83" s="462">
        <f t="shared" si="55"/>
        <v>0</v>
      </c>
      <c r="AS83" s="464">
        <f t="shared" si="56"/>
        <v>0</v>
      </c>
      <c r="AT83" s="470">
        <f t="shared" si="57"/>
        <v>7329</v>
      </c>
      <c r="AU83" s="461">
        <f t="shared" si="58"/>
        <v>5237</v>
      </c>
      <c r="AV83" s="461">
        <f t="shared" si="59"/>
        <v>0</v>
      </c>
      <c r="AW83" s="461">
        <f t="shared" si="60"/>
        <v>1770</v>
      </c>
      <c r="AX83" s="461">
        <f t="shared" si="61"/>
        <v>52</v>
      </c>
      <c r="AY83" s="461">
        <f t="shared" si="62"/>
        <v>270</v>
      </c>
      <c r="AZ83" s="462">
        <f t="shared" si="63"/>
        <v>0.02</v>
      </c>
      <c r="BA83" s="462">
        <f t="shared" si="64"/>
        <v>0</v>
      </c>
      <c r="BB83" s="464">
        <f t="shared" si="65"/>
        <v>0.02</v>
      </c>
    </row>
    <row r="84" spans="1:54" s="98" customFormat="1" ht="14.1" customHeight="1" x14ac:dyDescent="0.2">
      <c r="A84" s="122">
        <v>11</v>
      </c>
      <c r="B84" s="99">
        <v>2464</v>
      </c>
      <c r="C84" s="100">
        <v>600080081</v>
      </c>
      <c r="D84" s="99">
        <v>72753846</v>
      </c>
      <c r="E84" s="99" t="s">
        <v>746</v>
      </c>
      <c r="F84" s="108"/>
      <c r="G84" s="102"/>
      <c r="H84" s="103"/>
      <c r="I84" s="490">
        <v>4643947</v>
      </c>
      <c r="J84" s="486">
        <v>3368282</v>
      </c>
      <c r="K84" s="486">
        <v>60000</v>
      </c>
      <c r="L84" s="486">
        <v>1158759</v>
      </c>
      <c r="M84" s="486">
        <v>33682</v>
      </c>
      <c r="N84" s="486">
        <v>23224</v>
      </c>
      <c r="O84" s="487">
        <v>7.9224999999999994</v>
      </c>
      <c r="P84" s="487">
        <v>6.2724999999999991</v>
      </c>
      <c r="Q84" s="672">
        <v>1.65</v>
      </c>
      <c r="R84" s="490">
        <f t="shared" ref="R84:BB84" si="66">SUM(R78:R83)</f>
        <v>0</v>
      </c>
      <c r="S84" s="486">
        <f t="shared" si="66"/>
        <v>0</v>
      </c>
      <c r="T84" s="486">
        <f t="shared" si="66"/>
        <v>0</v>
      </c>
      <c r="U84" s="486">
        <f t="shared" si="66"/>
        <v>0</v>
      </c>
      <c r="V84" s="486">
        <f t="shared" si="66"/>
        <v>0</v>
      </c>
      <c r="W84" s="486">
        <f t="shared" si="66"/>
        <v>0</v>
      </c>
      <c r="X84" s="486">
        <f t="shared" si="66"/>
        <v>0</v>
      </c>
      <c r="Y84" s="486">
        <f t="shared" si="66"/>
        <v>0</v>
      </c>
      <c r="Z84" s="486">
        <f t="shared" si="66"/>
        <v>0</v>
      </c>
      <c r="AA84" s="486">
        <f t="shared" si="66"/>
        <v>0</v>
      </c>
      <c r="AB84" s="486">
        <f t="shared" si="66"/>
        <v>0</v>
      </c>
      <c r="AC84" s="486">
        <f t="shared" si="66"/>
        <v>0</v>
      </c>
      <c r="AD84" s="486">
        <f t="shared" si="66"/>
        <v>0</v>
      </c>
      <c r="AE84" s="486">
        <f t="shared" si="66"/>
        <v>0</v>
      </c>
      <c r="AF84" s="486">
        <f t="shared" si="66"/>
        <v>0</v>
      </c>
      <c r="AG84" s="486">
        <f t="shared" si="66"/>
        <v>0</v>
      </c>
      <c r="AH84" s="486">
        <f t="shared" si="66"/>
        <v>0</v>
      </c>
      <c r="AI84" s="487">
        <f t="shared" si="66"/>
        <v>0</v>
      </c>
      <c r="AJ84" s="487">
        <f t="shared" si="66"/>
        <v>0</v>
      </c>
      <c r="AK84" s="487">
        <f t="shared" si="66"/>
        <v>0</v>
      </c>
      <c r="AL84" s="487">
        <f t="shared" si="66"/>
        <v>0</v>
      </c>
      <c r="AM84" s="487">
        <f t="shared" si="66"/>
        <v>0</v>
      </c>
      <c r="AN84" s="487">
        <f t="shared" si="66"/>
        <v>0</v>
      </c>
      <c r="AO84" s="487">
        <f t="shared" si="66"/>
        <v>0</v>
      </c>
      <c r="AP84" s="487">
        <f t="shared" si="66"/>
        <v>0</v>
      </c>
      <c r="AQ84" s="487">
        <f t="shared" si="66"/>
        <v>0</v>
      </c>
      <c r="AR84" s="487">
        <f t="shared" si="66"/>
        <v>0</v>
      </c>
      <c r="AS84" s="105">
        <f t="shared" si="66"/>
        <v>0</v>
      </c>
      <c r="AT84" s="492">
        <f t="shared" si="66"/>
        <v>4643947</v>
      </c>
      <c r="AU84" s="486">
        <f t="shared" si="66"/>
        <v>3368282</v>
      </c>
      <c r="AV84" s="486">
        <f t="shared" si="66"/>
        <v>60000</v>
      </c>
      <c r="AW84" s="486">
        <f t="shared" si="66"/>
        <v>1158759</v>
      </c>
      <c r="AX84" s="486">
        <f t="shared" si="66"/>
        <v>33682</v>
      </c>
      <c r="AY84" s="486">
        <f t="shared" si="66"/>
        <v>23224</v>
      </c>
      <c r="AZ84" s="487">
        <f t="shared" si="66"/>
        <v>7.9224999999999994</v>
      </c>
      <c r="BA84" s="487">
        <f t="shared" si="66"/>
        <v>6.2724999999999991</v>
      </c>
      <c r="BB84" s="105">
        <f t="shared" si="66"/>
        <v>1.65</v>
      </c>
    </row>
    <row r="85" spans="1:54" s="98" customFormat="1" ht="14.1" customHeight="1" x14ac:dyDescent="0.2">
      <c r="A85" s="121">
        <v>12</v>
      </c>
      <c r="B85" s="104">
        <v>2467</v>
      </c>
      <c r="C85" s="95">
        <v>600079708</v>
      </c>
      <c r="D85" s="78">
        <v>71012303</v>
      </c>
      <c r="E85" s="78" t="s">
        <v>747</v>
      </c>
      <c r="F85" s="96">
        <v>3111</v>
      </c>
      <c r="G85" s="78" t="s">
        <v>306</v>
      </c>
      <c r="H85" s="97" t="s">
        <v>276</v>
      </c>
      <c r="I85" s="463">
        <v>1607544</v>
      </c>
      <c r="J85" s="16">
        <v>1186309</v>
      </c>
      <c r="K85" s="16">
        <v>0</v>
      </c>
      <c r="L85" s="458">
        <v>400972</v>
      </c>
      <c r="M85" s="458">
        <v>11863</v>
      </c>
      <c r="N85" s="16">
        <v>8400</v>
      </c>
      <c r="O85" s="459">
        <v>2.4</v>
      </c>
      <c r="P85" s="13">
        <v>2</v>
      </c>
      <c r="Q85" s="172">
        <v>0.4</v>
      </c>
      <c r="R85" s="471">
        <f t="shared" si="46"/>
        <v>0</v>
      </c>
      <c r="S85" s="461">
        <v>0</v>
      </c>
      <c r="T85" s="461">
        <f>8272+24279</f>
        <v>32551</v>
      </c>
      <c r="U85" s="461">
        <v>0</v>
      </c>
      <c r="V85" s="461">
        <v>0</v>
      </c>
      <c r="W85" s="461">
        <f t="shared" si="47"/>
        <v>32551</v>
      </c>
      <c r="X85" s="461">
        <v>0</v>
      </c>
      <c r="Y85" s="461">
        <v>0</v>
      </c>
      <c r="Z85" s="461">
        <v>0</v>
      </c>
      <c r="AA85" s="461">
        <f t="shared" si="48"/>
        <v>0</v>
      </c>
      <c r="AB85" s="461">
        <f t="shared" si="49"/>
        <v>32551</v>
      </c>
      <c r="AC85" s="69">
        <f t="shared" si="50"/>
        <v>11002</v>
      </c>
      <c r="AD85" s="69">
        <f t="shared" si="51"/>
        <v>326</v>
      </c>
      <c r="AE85" s="461">
        <v>0</v>
      </c>
      <c r="AF85" s="461">
        <v>0</v>
      </c>
      <c r="AG85" s="461">
        <f t="shared" si="52"/>
        <v>0</v>
      </c>
      <c r="AH85" s="461">
        <f t="shared" si="53"/>
        <v>43879</v>
      </c>
      <c r="AI85" s="462">
        <v>0</v>
      </c>
      <c r="AJ85" s="462">
        <v>0</v>
      </c>
      <c r="AK85" s="462">
        <v>0</v>
      </c>
      <c r="AL85" s="462">
        <v>0.02</v>
      </c>
      <c r="AM85" s="462">
        <v>7.0000000000000007E-2</v>
      </c>
      <c r="AN85" s="462">
        <v>0</v>
      </c>
      <c r="AO85" s="462">
        <v>0</v>
      </c>
      <c r="AP85" s="462">
        <v>0</v>
      </c>
      <c r="AQ85" s="462">
        <f t="shared" si="54"/>
        <v>0.02</v>
      </c>
      <c r="AR85" s="462">
        <f t="shared" si="55"/>
        <v>7.0000000000000007E-2</v>
      </c>
      <c r="AS85" s="464">
        <f t="shared" si="56"/>
        <v>9.0000000000000011E-2</v>
      </c>
      <c r="AT85" s="470">
        <f t="shared" si="57"/>
        <v>1651423</v>
      </c>
      <c r="AU85" s="461">
        <f t="shared" si="58"/>
        <v>1218860</v>
      </c>
      <c r="AV85" s="461">
        <f t="shared" ref="AV85:AV90" si="67">K85+AA85</f>
        <v>0</v>
      </c>
      <c r="AW85" s="461">
        <f t="shared" si="60"/>
        <v>411974</v>
      </c>
      <c r="AX85" s="461">
        <f t="shared" si="61"/>
        <v>12189</v>
      </c>
      <c r="AY85" s="461">
        <f t="shared" si="62"/>
        <v>8400</v>
      </c>
      <c r="AZ85" s="462">
        <f t="shared" si="63"/>
        <v>2.4899999999999998</v>
      </c>
      <c r="BA85" s="462">
        <f t="shared" si="64"/>
        <v>2.02</v>
      </c>
      <c r="BB85" s="464">
        <f t="shared" si="65"/>
        <v>0.47000000000000003</v>
      </c>
    </row>
    <row r="86" spans="1:54" s="98" customFormat="1" ht="14.1" customHeight="1" x14ac:dyDescent="0.2">
      <c r="A86" s="121">
        <v>12</v>
      </c>
      <c r="B86" s="106">
        <v>2467</v>
      </c>
      <c r="C86" s="95">
        <v>600079708</v>
      </c>
      <c r="D86" s="78">
        <v>71012303</v>
      </c>
      <c r="E86" s="106" t="s">
        <v>747</v>
      </c>
      <c r="F86" s="107">
        <v>3117</v>
      </c>
      <c r="G86" s="106" t="s">
        <v>324</v>
      </c>
      <c r="H86" s="97" t="s">
        <v>276</v>
      </c>
      <c r="I86" s="463">
        <v>1529272</v>
      </c>
      <c r="J86" s="16">
        <v>1122437</v>
      </c>
      <c r="K86" s="16">
        <v>0</v>
      </c>
      <c r="L86" s="458">
        <v>379385</v>
      </c>
      <c r="M86" s="458">
        <v>11225</v>
      </c>
      <c r="N86" s="16">
        <v>16225</v>
      </c>
      <c r="O86" s="459">
        <v>2.3639999999999999</v>
      </c>
      <c r="P86" s="13">
        <v>1.4181999999999999</v>
      </c>
      <c r="Q86" s="172">
        <v>0.9458000000000002</v>
      </c>
      <c r="R86" s="471">
        <f t="shared" si="46"/>
        <v>-24250</v>
      </c>
      <c r="S86" s="461">
        <v>0</v>
      </c>
      <c r="T86" s="461">
        <f>-237329+(-101404)</f>
        <v>-338733</v>
      </c>
      <c r="U86" s="461">
        <v>0</v>
      </c>
      <c r="V86" s="461">
        <v>0</v>
      </c>
      <c r="W86" s="461">
        <f t="shared" si="47"/>
        <v>-362983</v>
      </c>
      <c r="X86" s="461">
        <v>24250</v>
      </c>
      <c r="Y86" s="461">
        <v>0</v>
      </c>
      <c r="Z86" s="461">
        <v>0</v>
      </c>
      <c r="AA86" s="461">
        <f t="shared" si="48"/>
        <v>24250</v>
      </c>
      <c r="AB86" s="461">
        <f t="shared" si="49"/>
        <v>-338733</v>
      </c>
      <c r="AC86" s="69">
        <f t="shared" si="50"/>
        <v>-114492</v>
      </c>
      <c r="AD86" s="69">
        <f t="shared" si="51"/>
        <v>-3630</v>
      </c>
      <c r="AE86" s="461">
        <v>0</v>
      </c>
      <c r="AF86" s="461">
        <v>0</v>
      </c>
      <c r="AG86" s="461">
        <f t="shared" si="52"/>
        <v>0</v>
      </c>
      <c r="AH86" s="461">
        <f t="shared" si="53"/>
        <v>-456855</v>
      </c>
      <c r="AI86" s="462">
        <v>-0.04</v>
      </c>
      <c r="AJ86" s="462">
        <v>0</v>
      </c>
      <c r="AK86" s="462">
        <v>0</v>
      </c>
      <c r="AL86" s="462">
        <v>-0.49</v>
      </c>
      <c r="AM86" s="462">
        <v>-0.32</v>
      </c>
      <c r="AN86" s="462">
        <v>0</v>
      </c>
      <c r="AO86" s="462">
        <v>0</v>
      </c>
      <c r="AP86" s="462">
        <v>0</v>
      </c>
      <c r="AQ86" s="462">
        <f t="shared" si="54"/>
        <v>-0.53</v>
      </c>
      <c r="AR86" s="462">
        <f t="shared" si="55"/>
        <v>-0.32</v>
      </c>
      <c r="AS86" s="464">
        <f t="shared" si="56"/>
        <v>-0.85000000000000009</v>
      </c>
      <c r="AT86" s="470">
        <f t="shared" si="57"/>
        <v>1072417</v>
      </c>
      <c r="AU86" s="461">
        <f t="shared" si="58"/>
        <v>759454</v>
      </c>
      <c r="AV86" s="461">
        <f t="shared" si="67"/>
        <v>24250</v>
      </c>
      <c r="AW86" s="461">
        <f t="shared" si="60"/>
        <v>264893</v>
      </c>
      <c r="AX86" s="461">
        <f t="shared" si="61"/>
        <v>7595</v>
      </c>
      <c r="AY86" s="461">
        <f t="shared" si="62"/>
        <v>16225</v>
      </c>
      <c r="AZ86" s="462">
        <f t="shared" si="63"/>
        <v>1.5139999999999998</v>
      </c>
      <c r="BA86" s="462">
        <f t="shared" si="64"/>
        <v>0.88819999999999988</v>
      </c>
      <c r="BB86" s="464">
        <f t="shared" si="65"/>
        <v>0.62580000000000013</v>
      </c>
    </row>
    <row r="87" spans="1:54" s="98" customFormat="1" ht="14.1" customHeight="1" x14ac:dyDescent="0.2">
      <c r="A87" s="121">
        <v>12</v>
      </c>
      <c r="B87" s="104">
        <v>2467</v>
      </c>
      <c r="C87" s="95">
        <v>600079708</v>
      </c>
      <c r="D87" s="78">
        <v>71012303</v>
      </c>
      <c r="E87" s="104" t="s">
        <v>747</v>
      </c>
      <c r="F87" s="96">
        <v>3117</v>
      </c>
      <c r="G87" s="78" t="s">
        <v>307</v>
      </c>
      <c r="H87" s="97" t="s">
        <v>277</v>
      </c>
      <c r="I87" s="463">
        <v>265191</v>
      </c>
      <c r="J87" s="590">
        <v>196359</v>
      </c>
      <c r="K87" s="590">
        <v>0</v>
      </c>
      <c r="L87" s="458">
        <v>66369</v>
      </c>
      <c r="M87" s="458">
        <v>1963</v>
      </c>
      <c r="N87" s="590">
        <v>500</v>
      </c>
      <c r="O87" s="459">
        <v>0.55000000000000004</v>
      </c>
      <c r="P87" s="460">
        <v>0.55000000000000004</v>
      </c>
      <c r="Q87" s="704">
        <v>0</v>
      </c>
      <c r="R87" s="471">
        <f t="shared" si="46"/>
        <v>0</v>
      </c>
      <c r="S87" s="461">
        <v>-65453</v>
      </c>
      <c r="T87" s="461">
        <v>0</v>
      </c>
      <c r="U87" s="461">
        <v>0</v>
      </c>
      <c r="V87" s="461">
        <v>0</v>
      </c>
      <c r="W87" s="461">
        <f t="shared" si="47"/>
        <v>-65453</v>
      </c>
      <c r="X87" s="461">
        <v>0</v>
      </c>
      <c r="Y87" s="461">
        <v>0</v>
      </c>
      <c r="Z87" s="461">
        <v>0</v>
      </c>
      <c r="AA87" s="461">
        <f t="shared" si="48"/>
        <v>0</v>
      </c>
      <c r="AB87" s="461">
        <f t="shared" si="49"/>
        <v>-65453</v>
      </c>
      <c r="AC87" s="69">
        <f t="shared" si="50"/>
        <v>-22123</v>
      </c>
      <c r="AD87" s="69">
        <f t="shared" si="51"/>
        <v>-655</v>
      </c>
      <c r="AE87" s="461">
        <v>0</v>
      </c>
      <c r="AF87" s="461">
        <v>0</v>
      </c>
      <c r="AG87" s="461">
        <f t="shared" si="52"/>
        <v>0</v>
      </c>
      <c r="AH87" s="461">
        <f t="shared" si="53"/>
        <v>-88231</v>
      </c>
      <c r="AI87" s="462">
        <v>0</v>
      </c>
      <c r="AJ87" s="462">
        <v>0</v>
      </c>
      <c r="AK87" s="462">
        <v>-0.19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54"/>
        <v>-0.19</v>
      </c>
      <c r="AR87" s="462">
        <f t="shared" si="55"/>
        <v>0</v>
      </c>
      <c r="AS87" s="464">
        <f t="shared" si="56"/>
        <v>-0.19</v>
      </c>
      <c r="AT87" s="470">
        <f t="shared" si="57"/>
        <v>176960</v>
      </c>
      <c r="AU87" s="461">
        <f t="shared" si="58"/>
        <v>130906</v>
      </c>
      <c r="AV87" s="461">
        <f t="shared" si="67"/>
        <v>0</v>
      </c>
      <c r="AW87" s="461">
        <f t="shared" si="60"/>
        <v>44246</v>
      </c>
      <c r="AX87" s="461">
        <f t="shared" si="61"/>
        <v>1308</v>
      </c>
      <c r="AY87" s="461">
        <f t="shared" si="62"/>
        <v>500</v>
      </c>
      <c r="AZ87" s="462">
        <f t="shared" si="63"/>
        <v>0.36000000000000004</v>
      </c>
      <c r="BA87" s="462">
        <f t="shared" si="64"/>
        <v>0.36000000000000004</v>
      </c>
      <c r="BB87" s="464">
        <f t="shared" si="65"/>
        <v>0</v>
      </c>
    </row>
    <row r="88" spans="1:54" s="98" customFormat="1" ht="14.1" customHeight="1" x14ac:dyDescent="0.2">
      <c r="A88" s="121">
        <v>12</v>
      </c>
      <c r="B88" s="78">
        <v>2467</v>
      </c>
      <c r="C88" s="95">
        <v>600079708</v>
      </c>
      <c r="D88" s="78">
        <v>71012303</v>
      </c>
      <c r="E88" s="78" t="s">
        <v>747</v>
      </c>
      <c r="F88" s="96">
        <v>3141</v>
      </c>
      <c r="G88" s="78" t="s">
        <v>310</v>
      </c>
      <c r="H88" s="97" t="s">
        <v>277</v>
      </c>
      <c r="I88" s="463">
        <v>434363</v>
      </c>
      <c r="J88" s="668">
        <v>321109</v>
      </c>
      <c r="K88" s="668">
        <v>0</v>
      </c>
      <c r="L88" s="458">
        <v>108535</v>
      </c>
      <c r="M88" s="458">
        <v>3211</v>
      </c>
      <c r="N88" s="668">
        <v>1508</v>
      </c>
      <c r="O88" s="459">
        <v>1.03</v>
      </c>
      <c r="P88" s="669">
        <v>0</v>
      </c>
      <c r="Q88" s="712">
        <v>1.03</v>
      </c>
      <c r="R88" s="471">
        <f t="shared" si="46"/>
        <v>-37900</v>
      </c>
      <c r="S88" s="461">
        <v>0</v>
      </c>
      <c r="T88" s="461">
        <v>-22119</v>
      </c>
      <c r="U88" s="461">
        <v>0</v>
      </c>
      <c r="V88" s="461">
        <v>0</v>
      </c>
      <c r="W88" s="461">
        <f t="shared" si="47"/>
        <v>-60019</v>
      </c>
      <c r="X88" s="461">
        <v>37900</v>
      </c>
      <c r="Y88" s="461">
        <v>0</v>
      </c>
      <c r="Z88" s="461">
        <v>0</v>
      </c>
      <c r="AA88" s="461">
        <f t="shared" si="48"/>
        <v>37900</v>
      </c>
      <c r="AB88" s="461">
        <f t="shared" si="49"/>
        <v>-22119</v>
      </c>
      <c r="AC88" s="69">
        <f t="shared" si="50"/>
        <v>-7476</v>
      </c>
      <c r="AD88" s="69">
        <f t="shared" si="51"/>
        <v>-600</v>
      </c>
      <c r="AE88" s="461">
        <v>0</v>
      </c>
      <c r="AF88" s="461">
        <v>0</v>
      </c>
      <c r="AG88" s="461">
        <f t="shared" si="52"/>
        <v>0</v>
      </c>
      <c r="AH88" s="461">
        <f t="shared" si="53"/>
        <v>-30195</v>
      </c>
      <c r="AI88" s="462">
        <v>0</v>
      </c>
      <c r="AJ88" s="462">
        <v>-0.12</v>
      </c>
      <c r="AK88" s="462">
        <v>0</v>
      </c>
      <c r="AL88" s="462">
        <v>0</v>
      </c>
      <c r="AM88" s="462">
        <v>-7.0000000000000007E-2</v>
      </c>
      <c r="AN88" s="462">
        <v>0</v>
      </c>
      <c r="AO88" s="462">
        <v>0</v>
      </c>
      <c r="AP88" s="462">
        <v>0</v>
      </c>
      <c r="AQ88" s="462">
        <f t="shared" si="54"/>
        <v>0</v>
      </c>
      <c r="AR88" s="462">
        <f t="shared" si="55"/>
        <v>-0.19</v>
      </c>
      <c r="AS88" s="464">
        <f t="shared" si="56"/>
        <v>-0.19</v>
      </c>
      <c r="AT88" s="470">
        <f t="shared" si="57"/>
        <v>404168</v>
      </c>
      <c r="AU88" s="461">
        <f t="shared" si="58"/>
        <v>261090</v>
      </c>
      <c r="AV88" s="461">
        <f t="shared" si="67"/>
        <v>37900</v>
      </c>
      <c r="AW88" s="461">
        <f t="shared" si="60"/>
        <v>101059</v>
      </c>
      <c r="AX88" s="461">
        <f t="shared" si="61"/>
        <v>2611</v>
      </c>
      <c r="AY88" s="461">
        <f t="shared" si="62"/>
        <v>1508</v>
      </c>
      <c r="AZ88" s="462">
        <f t="shared" si="63"/>
        <v>0.84000000000000008</v>
      </c>
      <c r="BA88" s="462">
        <f t="shared" si="64"/>
        <v>0</v>
      </c>
      <c r="BB88" s="464">
        <f t="shared" si="65"/>
        <v>0.84000000000000008</v>
      </c>
    </row>
    <row r="89" spans="1:54" s="98" customFormat="1" ht="14.1" customHeight="1" x14ac:dyDescent="0.2">
      <c r="A89" s="121">
        <v>12</v>
      </c>
      <c r="B89" s="78">
        <v>2467</v>
      </c>
      <c r="C89" s="95">
        <v>600079708</v>
      </c>
      <c r="D89" s="78">
        <v>71012303</v>
      </c>
      <c r="E89" s="78" t="s">
        <v>747</v>
      </c>
      <c r="F89" s="96">
        <v>3143</v>
      </c>
      <c r="G89" s="78" t="s">
        <v>614</v>
      </c>
      <c r="H89" s="97" t="s">
        <v>276</v>
      </c>
      <c r="I89" s="463">
        <v>333894</v>
      </c>
      <c r="J89" s="660">
        <v>247696</v>
      </c>
      <c r="K89" s="660">
        <v>0</v>
      </c>
      <c r="L89" s="458">
        <v>83721</v>
      </c>
      <c r="M89" s="458">
        <v>2477</v>
      </c>
      <c r="N89" s="660">
        <v>0</v>
      </c>
      <c r="O89" s="459">
        <v>0.6</v>
      </c>
      <c r="P89" s="661">
        <v>0.6</v>
      </c>
      <c r="Q89" s="710">
        <v>0</v>
      </c>
      <c r="R89" s="471">
        <f t="shared" si="46"/>
        <v>0</v>
      </c>
      <c r="S89" s="461">
        <v>0</v>
      </c>
      <c r="T89" s="461">
        <v>-76632</v>
      </c>
      <c r="U89" s="461">
        <v>0</v>
      </c>
      <c r="V89" s="461">
        <v>0</v>
      </c>
      <c r="W89" s="461">
        <f t="shared" si="47"/>
        <v>-76632</v>
      </c>
      <c r="X89" s="461">
        <v>0</v>
      </c>
      <c r="Y89" s="461">
        <v>0</v>
      </c>
      <c r="Z89" s="461">
        <v>0</v>
      </c>
      <c r="AA89" s="461">
        <f t="shared" si="48"/>
        <v>0</v>
      </c>
      <c r="AB89" s="461">
        <f t="shared" si="49"/>
        <v>-76632</v>
      </c>
      <c r="AC89" s="69">
        <f t="shared" si="50"/>
        <v>-25902</v>
      </c>
      <c r="AD89" s="69">
        <f t="shared" si="51"/>
        <v>-766</v>
      </c>
      <c r="AE89" s="461">
        <v>0</v>
      </c>
      <c r="AF89" s="461">
        <v>0</v>
      </c>
      <c r="AG89" s="461">
        <f t="shared" si="52"/>
        <v>0</v>
      </c>
      <c r="AH89" s="461">
        <f t="shared" si="53"/>
        <v>-103300</v>
      </c>
      <c r="AI89" s="462">
        <v>0</v>
      </c>
      <c r="AJ89" s="462">
        <v>0</v>
      </c>
      <c r="AK89" s="462">
        <v>0</v>
      </c>
      <c r="AL89" s="462">
        <v>-0.2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54"/>
        <v>-0.2</v>
      </c>
      <c r="AR89" s="462">
        <f t="shared" si="55"/>
        <v>0</v>
      </c>
      <c r="AS89" s="464">
        <f t="shared" si="56"/>
        <v>-0.2</v>
      </c>
      <c r="AT89" s="470">
        <f t="shared" si="57"/>
        <v>230594</v>
      </c>
      <c r="AU89" s="461">
        <f t="shared" si="58"/>
        <v>171064</v>
      </c>
      <c r="AV89" s="461">
        <f t="shared" si="67"/>
        <v>0</v>
      </c>
      <c r="AW89" s="461">
        <f t="shared" si="60"/>
        <v>57819</v>
      </c>
      <c r="AX89" s="461">
        <f t="shared" si="61"/>
        <v>1711</v>
      </c>
      <c r="AY89" s="461">
        <f t="shared" si="62"/>
        <v>0</v>
      </c>
      <c r="AZ89" s="462">
        <f t="shared" si="63"/>
        <v>0.39999999999999997</v>
      </c>
      <c r="BA89" s="462">
        <f t="shared" si="64"/>
        <v>0.39999999999999997</v>
      </c>
      <c r="BB89" s="464">
        <f t="shared" si="65"/>
        <v>0</v>
      </c>
    </row>
    <row r="90" spans="1:54" s="98" customFormat="1" ht="14.1" customHeight="1" x14ac:dyDescent="0.2">
      <c r="A90" s="121">
        <v>12</v>
      </c>
      <c r="B90" s="78">
        <v>2467</v>
      </c>
      <c r="C90" s="95">
        <v>600079708</v>
      </c>
      <c r="D90" s="78">
        <v>71012303</v>
      </c>
      <c r="E90" s="78" t="s">
        <v>747</v>
      </c>
      <c r="F90" s="96">
        <v>3143</v>
      </c>
      <c r="G90" s="78" t="s">
        <v>615</v>
      </c>
      <c r="H90" s="97" t="s">
        <v>277</v>
      </c>
      <c r="I90" s="463">
        <v>8063</v>
      </c>
      <c r="J90" s="646">
        <v>5761</v>
      </c>
      <c r="K90" s="646">
        <v>0</v>
      </c>
      <c r="L90" s="458">
        <v>1947</v>
      </c>
      <c r="M90" s="458">
        <v>58</v>
      </c>
      <c r="N90" s="646">
        <v>297</v>
      </c>
      <c r="O90" s="459">
        <v>0.02</v>
      </c>
      <c r="P90" s="460">
        <v>0</v>
      </c>
      <c r="Q90" s="704">
        <v>0.02</v>
      </c>
      <c r="R90" s="471">
        <f t="shared" si="46"/>
        <v>0</v>
      </c>
      <c r="S90" s="461">
        <v>0</v>
      </c>
      <c r="T90" s="461">
        <v>-1920</v>
      </c>
      <c r="U90" s="461">
        <v>0</v>
      </c>
      <c r="V90" s="461">
        <v>0</v>
      </c>
      <c r="W90" s="461">
        <f t="shared" si="47"/>
        <v>-1920</v>
      </c>
      <c r="X90" s="461">
        <v>0</v>
      </c>
      <c r="Y90" s="461">
        <v>0</v>
      </c>
      <c r="Z90" s="461">
        <v>0</v>
      </c>
      <c r="AA90" s="461">
        <f t="shared" si="48"/>
        <v>0</v>
      </c>
      <c r="AB90" s="461">
        <f t="shared" si="49"/>
        <v>-1920</v>
      </c>
      <c r="AC90" s="69">
        <f t="shared" si="50"/>
        <v>-649</v>
      </c>
      <c r="AD90" s="69">
        <f t="shared" si="51"/>
        <v>-19</v>
      </c>
      <c r="AE90" s="461">
        <v>0</v>
      </c>
      <c r="AF90" s="461">
        <v>0</v>
      </c>
      <c r="AG90" s="461">
        <f t="shared" si="52"/>
        <v>0</v>
      </c>
      <c r="AH90" s="461">
        <f t="shared" si="53"/>
        <v>-2588</v>
      </c>
      <c r="AI90" s="462">
        <v>0</v>
      </c>
      <c r="AJ90" s="462">
        <v>0</v>
      </c>
      <c r="AK90" s="462">
        <v>0</v>
      </c>
      <c r="AL90" s="462">
        <v>0</v>
      </c>
      <c r="AM90" s="462">
        <v>-0.01</v>
      </c>
      <c r="AN90" s="462">
        <v>0</v>
      </c>
      <c r="AO90" s="462">
        <v>0</v>
      </c>
      <c r="AP90" s="462">
        <v>0</v>
      </c>
      <c r="AQ90" s="462">
        <f t="shared" si="54"/>
        <v>0</v>
      </c>
      <c r="AR90" s="462">
        <f t="shared" si="55"/>
        <v>-0.01</v>
      </c>
      <c r="AS90" s="464">
        <f t="shared" si="56"/>
        <v>-0.01</v>
      </c>
      <c r="AT90" s="470">
        <f t="shared" si="57"/>
        <v>5475</v>
      </c>
      <c r="AU90" s="461">
        <f t="shared" si="58"/>
        <v>3841</v>
      </c>
      <c r="AV90" s="461">
        <f t="shared" si="67"/>
        <v>0</v>
      </c>
      <c r="AW90" s="461">
        <f t="shared" si="60"/>
        <v>1298</v>
      </c>
      <c r="AX90" s="461">
        <f t="shared" si="61"/>
        <v>39</v>
      </c>
      <c r="AY90" s="461">
        <f t="shared" si="62"/>
        <v>297</v>
      </c>
      <c r="AZ90" s="462">
        <f t="shared" si="63"/>
        <v>0.01</v>
      </c>
      <c r="BA90" s="462">
        <f t="shared" si="64"/>
        <v>0</v>
      </c>
      <c r="BB90" s="464">
        <f t="shared" si="65"/>
        <v>0.01</v>
      </c>
    </row>
    <row r="91" spans="1:54" s="98" customFormat="1" ht="14.1" customHeight="1" x14ac:dyDescent="0.2">
      <c r="A91" s="122">
        <v>12</v>
      </c>
      <c r="B91" s="99">
        <v>2467</v>
      </c>
      <c r="C91" s="100">
        <v>600079708</v>
      </c>
      <c r="D91" s="99">
        <v>71012303</v>
      </c>
      <c r="E91" s="99" t="s">
        <v>748</v>
      </c>
      <c r="F91" s="108"/>
      <c r="G91" s="102"/>
      <c r="H91" s="103"/>
      <c r="I91" s="490">
        <v>4178327</v>
      </c>
      <c r="J91" s="486">
        <v>3079671</v>
      </c>
      <c r="K91" s="486">
        <v>0</v>
      </c>
      <c r="L91" s="486">
        <v>1040929</v>
      </c>
      <c r="M91" s="486">
        <v>30797</v>
      </c>
      <c r="N91" s="486">
        <v>26930</v>
      </c>
      <c r="O91" s="487">
        <v>6.9639999999999986</v>
      </c>
      <c r="P91" s="487">
        <v>4.5681999999999992</v>
      </c>
      <c r="Q91" s="672">
        <v>2.3957999999999999</v>
      </c>
      <c r="R91" s="490">
        <f t="shared" ref="R91:BB91" si="68">SUM(R85:R90)</f>
        <v>-62150</v>
      </c>
      <c r="S91" s="486">
        <f t="shared" si="68"/>
        <v>-65453</v>
      </c>
      <c r="T91" s="486">
        <f t="shared" si="68"/>
        <v>-406853</v>
      </c>
      <c r="U91" s="486">
        <f t="shared" si="68"/>
        <v>0</v>
      </c>
      <c r="V91" s="486">
        <f t="shared" si="68"/>
        <v>0</v>
      </c>
      <c r="W91" s="486">
        <f t="shared" si="68"/>
        <v>-534456</v>
      </c>
      <c r="X91" s="486">
        <f t="shared" si="68"/>
        <v>62150</v>
      </c>
      <c r="Y91" s="486">
        <f t="shared" si="68"/>
        <v>0</v>
      </c>
      <c r="Z91" s="486">
        <f t="shared" si="68"/>
        <v>0</v>
      </c>
      <c r="AA91" s="486">
        <f t="shared" si="68"/>
        <v>62150</v>
      </c>
      <c r="AB91" s="486">
        <f t="shared" si="68"/>
        <v>-472306</v>
      </c>
      <c r="AC91" s="486">
        <f t="shared" si="68"/>
        <v>-159640</v>
      </c>
      <c r="AD91" s="486">
        <f t="shared" si="68"/>
        <v>-5344</v>
      </c>
      <c r="AE91" s="486">
        <f t="shared" si="68"/>
        <v>0</v>
      </c>
      <c r="AF91" s="486">
        <f t="shared" si="68"/>
        <v>0</v>
      </c>
      <c r="AG91" s="486">
        <f t="shared" si="68"/>
        <v>0</v>
      </c>
      <c r="AH91" s="486">
        <f t="shared" si="68"/>
        <v>-637290</v>
      </c>
      <c r="AI91" s="487">
        <f t="shared" si="68"/>
        <v>-0.04</v>
      </c>
      <c r="AJ91" s="487">
        <f t="shared" si="68"/>
        <v>-0.12</v>
      </c>
      <c r="AK91" s="487">
        <f t="shared" si="68"/>
        <v>-0.19</v>
      </c>
      <c r="AL91" s="487">
        <f t="shared" si="68"/>
        <v>-0.66999999999999993</v>
      </c>
      <c r="AM91" s="487">
        <f t="shared" si="68"/>
        <v>-0.33</v>
      </c>
      <c r="AN91" s="487">
        <f t="shared" si="68"/>
        <v>0</v>
      </c>
      <c r="AO91" s="487">
        <f t="shared" si="68"/>
        <v>0</v>
      </c>
      <c r="AP91" s="487">
        <f t="shared" si="68"/>
        <v>0</v>
      </c>
      <c r="AQ91" s="487">
        <f t="shared" si="68"/>
        <v>-0.89999999999999991</v>
      </c>
      <c r="AR91" s="487">
        <f t="shared" si="68"/>
        <v>-0.45</v>
      </c>
      <c r="AS91" s="105">
        <f t="shared" si="68"/>
        <v>-1.35</v>
      </c>
      <c r="AT91" s="492">
        <f t="shared" si="68"/>
        <v>3541037</v>
      </c>
      <c r="AU91" s="486">
        <f t="shared" si="68"/>
        <v>2545215</v>
      </c>
      <c r="AV91" s="486">
        <f t="shared" si="68"/>
        <v>62150</v>
      </c>
      <c r="AW91" s="486">
        <f t="shared" si="68"/>
        <v>881289</v>
      </c>
      <c r="AX91" s="486">
        <f t="shared" si="68"/>
        <v>25453</v>
      </c>
      <c r="AY91" s="486">
        <f t="shared" si="68"/>
        <v>26930</v>
      </c>
      <c r="AZ91" s="487">
        <f t="shared" si="68"/>
        <v>5.6139999999999999</v>
      </c>
      <c r="BA91" s="487">
        <f t="shared" si="68"/>
        <v>3.6681999999999997</v>
      </c>
      <c r="BB91" s="105">
        <f t="shared" si="68"/>
        <v>1.9458000000000002</v>
      </c>
    </row>
    <row r="92" spans="1:54" s="98" customFormat="1" ht="14.1" customHeight="1" x14ac:dyDescent="0.2">
      <c r="A92" s="121">
        <v>13</v>
      </c>
      <c r="B92" s="104">
        <v>2408</v>
      </c>
      <c r="C92" s="95">
        <v>600079058</v>
      </c>
      <c r="D92" s="78">
        <v>72741511</v>
      </c>
      <c r="E92" s="78" t="s">
        <v>749</v>
      </c>
      <c r="F92" s="96">
        <v>3111</v>
      </c>
      <c r="G92" s="78" t="s">
        <v>306</v>
      </c>
      <c r="H92" s="97" t="s">
        <v>276</v>
      </c>
      <c r="I92" s="463">
        <v>2003856</v>
      </c>
      <c r="J92" s="16">
        <v>1430976</v>
      </c>
      <c r="K92" s="16">
        <v>50000</v>
      </c>
      <c r="L92" s="458">
        <v>500570</v>
      </c>
      <c r="M92" s="458">
        <v>14310</v>
      </c>
      <c r="N92" s="16">
        <v>8000</v>
      </c>
      <c r="O92" s="459">
        <v>2.8010000000000002</v>
      </c>
      <c r="P92" s="13">
        <v>2.3109999999999999</v>
      </c>
      <c r="Q92" s="172">
        <v>0.49</v>
      </c>
      <c r="R92" s="471">
        <f t="shared" si="46"/>
        <v>26800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si="47"/>
        <v>26800</v>
      </c>
      <c r="X92" s="461">
        <v>-26800</v>
      </c>
      <c r="Y92" s="461">
        <v>0</v>
      </c>
      <c r="Z92" s="461">
        <v>0</v>
      </c>
      <c r="AA92" s="461">
        <f t="shared" si="48"/>
        <v>-26800</v>
      </c>
      <c r="AB92" s="461">
        <f t="shared" si="49"/>
        <v>0</v>
      </c>
      <c r="AC92" s="69">
        <f t="shared" si="50"/>
        <v>0</v>
      </c>
      <c r="AD92" s="69">
        <f t="shared" si="51"/>
        <v>268</v>
      </c>
      <c r="AE92" s="461">
        <v>0</v>
      </c>
      <c r="AF92" s="461">
        <v>0</v>
      </c>
      <c r="AG92" s="461">
        <f t="shared" si="52"/>
        <v>0</v>
      </c>
      <c r="AH92" s="461">
        <f t="shared" si="53"/>
        <v>268</v>
      </c>
      <c r="AI92" s="462">
        <v>0.05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si="54"/>
        <v>0.05</v>
      </c>
      <c r="AR92" s="462">
        <f t="shared" si="55"/>
        <v>0</v>
      </c>
      <c r="AS92" s="464">
        <f t="shared" si="56"/>
        <v>0.05</v>
      </c>
      <c r="AT92" s="470">
        <f t="shared" si="57"/>
        <v>2004124</v>
      </c>
      <c r="AU92" s="461">
        <f t="shared" si="58"/>
        <v>1457776</v>
      </c>
      <c r="AV92" s="461">
        <f t="shared" ref="AV92:AV94" si="69">K92+AA92</f>
        <v>23200</v>
      </c>
      <c r="AW92" s="461">
        <f t="shared" si="60"/>
        <v>500570</v>
      </c>
      <c r="AX92" s="461">
        <f t="shared" si="61"/>
        <v>14578</v>
      </c>
      <c r="AY92" s="461">
        <f t="shared" si="62"/>
        <v>8000</v>
      </c>
      <c r="AZ92" s="462">
        <f t="shared" si="63"/>
        <v>2.851</v>
      </c>
      <c r="BA92" s="462">
        <f t="shared" si="64"/>
        <v>2.3609999999999998</v>
      </c>
      <c r="BB92" s="464">
        <f t="shared" si="65"/>
        <v>0.49</v>
      </c>
    </row>
    <row r="93" spans="1:54" s="98" customFormat="1" ht="14.1" customHeight="1" x14ac:dyDescent="0.2">
      <c r="A93" s="121">
        <v>13</v>
      </c>
      <c r="B93" s="78">
        <v>2408</v>
      </c>
      <c r="C93" s="95">
        <v>600079058</v>
      </c>
      <c r="D93" s="78">
        <v>72741511</v>
      </c>
      <c r="E93" s="78" t="s">
        <v>749</v>
      </c>
      <c r="F93" s="96">
        <v>3111</v>
      </c>
      <c r="G93" s="78" t="s">
        <v>307</v>
      </c>
      <c r="H93" s="97" t="s">
        <v>277</v>
      </c>
      <c r="I93" s="463">
        <v>295879</v>
      </c>
      <c r="J93" s="590">
        <v>219495</v>
      </c>
      <c r="K93" s="590">
        <v>0</v>
      </c>
      <c r="L93" s="458">
        <v>74189</v>
      </c>
      <c r="M93" s="458">
        <v>2195</v>
      </c>
      <c r="N93" s="590">
        <v>0</v>
      </c>
      <c r="O93" s="459">
        <v>0.6</v>
      </c>
      <c r="P93" s="460">
        <v>0.6</v>
      </c>
      <c r="Q93" s="704">
        <v>0</v>
      </c>
      <c r="R93" s="471">
        <f t="shared" si="46"/>
        <v>0</v>
      </c>
      <c r="S93" s="461">
        <v>0</v>
      </c>
      <c r="T93" s="461">
        <v>0</v>
      </c>
      <c r="U93" s="461">
        <v>0</v>
      </c>
      <c r="V93" s="461">
        <v>0</v>
      </c>
      <c r="W93" s="461">
        <f t="shared" si="47"/>
        <v>0</v>
      </c>
      <c r="X93" s="461">
        <v>0</v>
      </c>
      <c r="Y93" s="461">
        <v>0</v>
      </c>
      <c r="Z93" s="461">
        <v>0</v>
      </c>
      <c r="AA93" s="461">
        <f t="shared" si="48"/>
        <v>0</v>
      </c>
      <c r="AB93" s="461">
        <f t="shared" si="49"/>
        <v>0</v>
      </c>
      <c r="AC93" s="69">
        <f t="shared" si="50"/>
        <v>0</v>
      </c>
      <c r="AD93" s="69">
        <f t="shared" si="51"/>
        <v>0</v>
      </c>
      <c r="AE93" s="461">
        <v>0</v>
      </c>
      <c r="AF93" s="461">
        <v>0</v>
      </c>
      <c r="AG93" s="461">
        <f t="shared" si="52"/>
        <v>0</v>
      </c>
      <c r="AH93" s="461">
        <f t="shared" si="53"/>
        <v>0</v>
      </c>
      <c r="AI93" s="462">
        <v>0</v>
      </c>
      <c r="AJ93" s="462">
        <v>0</v>
      </c>
      <c r="AK93" s="462">
        <v>0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si="54"/>
        <v>0</v>
      </c>
      <c r="AR93" s="462">
        <f t="shared" si="55"/>
        <v>0</v>
      </c>
      <c r="AS93" s="464">
        <f t="shared" si="56"/>
        <v>0</v>
      </c>
      <c r="AT93" s="470">
        <f t="shared" si="57"/>
        <v>295879</v>
      </c>
      <c r="AU93" s="461">
        <f t="shared" si="58"/>
        <v>219495</v>
      </c>
      <c r="AV93" s="461">
        <f t="shared" si="69"/>
        <v>0</v>
      </c>
      <c r="AW93" s="461">
        <f t="shared" si="60"/>
        <v>74189</v>
      </c>
      <c r="AX93" s="461">
        <f t="shared" si="61"/>
        <v>2195</v>
      </c>
      <c r="AY93" s="461">
        <f t="shared" si="62"/>
        <v>0</v>
      </c>
      <c r="AZ93" s="462">
        <f t="shared" si="63"/>
        <v>0.6</v>
      </c>
      <c r="BA93" s="462">
        <f t="shared" si="64"/>
        <v>0.6</v>
      </c>
      <c r="BB93" s="464">
        <f t="shared" si="65"/>
        <v>0</v>
      </c>
    </row>
    <row r="94" spans="1:54" s="98" customFormat="1" ht="14.1" customHeight="1" x14ac:dyDescent="0.2">
      <c r="A94" s="121">
        <v>13</v>
      </c>
      <c r="B94" s="78">
        <v>2408</v>
      </c>
      <c r="C94" s="95">
        <v>600079058</v>
      </c>
      <c r="D94" s="78">
        <v>72741511</v>
      </c>
      <c r="E94" s="78" t="s">
        <v>749</v>
      </c>
      <c r="F94" s="96">
        <v>3141</v>
      </c>
      <c r="G94" s="78" t="s">
        <v>310</v>
      </c>
      <c r="H94" s="97" t="s">
        <v>277</v>
      </c>
      <c r="I94" s="463">
        <v>445795</v>
      </c>
      <c r="J94" s="668">
        <v>329551</v>
      </c>
      <c r="K94" s="668">
        <v>0</v>
      </c>
      <c r="L94" s="458">
        <v>111388</v>
      </c>
      <c r="M94" s="458">
        <v>3296</v>
      </c>
      <c r="N94" s="668">
        <v>1560</v>
      </c>
      <c r="O94" s="459">
        <v>1.06</v>
      </c>
      <c r="P94" s="669">
        <v>0</v>
      </c>
      <c r="Q94" s="712">
        <v>1.06</v>
      </c>
      <c r="R94" s="471">
        <f t="shared" si="46"/>
        <v>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si="47"/>
        <v>0</v>
      </c>
      <c r="X94" s="461">
        <v>0</v>
      </c>
      <c r="Y94" s="461">
        <v>0</v>
      </c>
      <c r="Z94" s="461">
        <v>0</v>
      </c>
      <c r="AA94" s="461">
        <f t="shared" si="48"/>
        <v>0</v>
      </c>
      <c r="AB94" s="461">
        <f t="shared" si="49"/>
        <v>0</v>
      </c>
      <c r="AC94" s="69">
        <f t="shared" si="50"/>
        <v>0</v>
      </c>
      <c r="AD94" s="69">
        <f t="shared" si="51"/>
        <v>0</v>
      </c>
      <c r="AE94" s="461">
        <v>0</v>
      </c>
      <c r="AF94" s="461">
        <v>0</v>
      </c>
      <c r="AG94" s="461">
        <f t="shared" si="52"/>
        <v>0</v>
      </c>
      <c r="AH94" s="461">
        <f t="shared" si="53"/>
        <v>0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si="54"/>
        <v>0</v>
      </c>
      <c r="AR94" s="462">
        <f t="shared" si="55"/>
        <v>0</v>
      </c>
      <c r="AS94" s="464">
        <f t="shared" si="56"/>
        <v>0</v>
      </c>
      <c r="AT94" s="470">
        <f t="shared" si="57"/>
        <v>445795</v>
      </c>
      <c r="AU94" s="461">
        <f t="shared" si="58"/>
        <v>329551</v>
      </c>
      <c r="AV94" s="461">
        <f t="shared" si="69"/>
        <v>0</v>
      </c>
      <c r="AW94" s="461">
        <f t="shared" si="60"/>
        <v>111388</v>
      </c>
      <c r="AX94" s="461">
        <f t="shared" si="61"/>
        <v>3296</v>
      </c>
      <c r="AY94" s="461">
        <f t="shared" si="62"/>
        <v>1560</v>
      </c>
      <c r="AZ94" s="462">
        <f t="shared" si="63"/>
        <v>1.06</v>
      </c>
      <c r="BA94" s="462">
        <f t="shared" si="64"/>
        <v>0</v>
      </c>
      <c r="BB94" s="464">
        <f t="shared" si="65"/>
        <v>1.06</v>
      </c>
    </row>
    <row r="95" spans="1:54" s="98" customFormat="1" ht="14.1" customHeight="1" x14ac:dyDescent="0.2">
      <c r="A95" s="122">
        <v>13</v>
      </c>
      <c r="B95" s="99">
        <v>2408</v>
      </c>
      <c r="C95" s="100">
        <v>600079058</v>
      </c>
      <c r="D95" s="99">
        <v>72741511</v>
      </c>
      <c r="E95" s="99" t="s">
        <v>750</v>
      </c>
      <c r="F95" s="101"/>
      <c r="G95" s="102"/>
      <c r="H95" s="103"/>
      <c r="I95" s="490">
        <v>2745530</v>
      </c>
      <c r="J95" s="486">
        <v>1980022</v>
      </c>
      <c r="K95" s="486">
        <v>50000</v>
      </c>
      <c r="L95" s="486">
        <v>686147</v>
      </c>
      <c r="M95" s="486">
        <v>19801</v>
      </c>
      <c r="N95" s="486">
        <v>9560</v>
      </c>
      <c r="O95" s="487">
        <v>4.4610000000000003</v>
      </c>
      <c r="P95" s="487">
        <v>2.911</v>
      </c>
      <c r="Q95" s="672">
        <v>1.55</v>
      </c>
      <c r="R95" s="490">
        <f t="shared" ref="R95:BB95" si="70">SUM(R92:R94)</f>
        <v>26800</v>
      </c>
      <c r="S95" s="486">
        <f t="shared" si="70"/>
        <v>0</v>
      </c>
      <c r="T95" s="486">
        <f t="shared" si="70"/>
        <v>0</v>
      </c>
      <c r="U95" s="486">
        <f t="shared" si="70"/>
        <v>0</v>
      </c>
      <c r="V95" s="486">
        <f t="shared" si="70"/>
        <v>0</v>
      </c>
      <c r="W95" s="486">
        <f t="shared" si="70"/>
        <v>26800</v>
      </c>
      <c r="X95" s="486">
        <f t="shared" si="70"/>
        <v>-26800</v>
      </c>
      <c r="Y95" s="486">
        <f t="shared" si="70"/>
        <v>0</v>
      </c>
      <c r="Z95" s="486">
        <f t="shared" si="70"/>
        <v>0</v>
      </c>
      <c r="AA95" s="486">
        <f t="shared" si="70"/>
        <v>-26800</v>
      </c>
      <c r="AB95" s="486">
        <f t="shared" si="70"/>
        <v>0</v>
      </c>
      <c r="AC95" s="486">
        <f t="shared" si="70"/>
        <v>0</v>
      </c>
      <c r="AD95" s="486">
        <f t="shared" si="70"/>
        <v>268</v>
      </c>
      <c r="AE95" s="486">
        <f t="shared" si="70"/>
        <v>0</v>
      </c>
      <c r="AF95" s="486">
        <f t="shared" si="70"/>
        <v>0</v>
      </c>
      <c r="AG95" s="486">
        <f t="shared" si="70"/>
        <v>0</v>
      </c>
      <c r="AH95" s="486">
        <f t="shared" si="70"/>
        <v>268</v>
      </c>
      <c r="AI95" s="487">
        <f t="shared" si="70"/>
        <v>0.05</v>
      </c>
      <c r="AJ95" s="487">
        <f t="shared" si="70"/>
        <v>0</v>
      </c>
      <c r="AK95" s="487">
        <f t="shared" si="70"/>
        <v>0</v>
      </c>
      <c r="AL95" s="487">
        <f t="shared" si="70"/>
        <v>0</v>
      </c>
      <c r="AM95" s="487">
        <f t="shared" si="70"/>
        <v>0</v>
      </c>
      <c r="AN95" s="487">
        <f t="shared" si="70"/>
        <v>0</v>
      </c>
      <c r="AO95" s="487">
        <f t="shared" si="70"/>
        <v>0</v>
      </c>
      <c r="AP95" s="487">
        <f t="shared" si="70"/>
        <v>0</v>
      </c>
      <c r="AQ95" s="487">
        <f t="shared" si="70"/>
        <v>0.05</v>
      </c>
      <c r="AR95" s="487">
        <f t="shared" si="70"/>
        <v>0</v>
      </c>
      <c r="AS95" s="105">
        <f t="shared" si="70"/>
        <v>0.05</v>
      </c>
      <c r="AT95" s="492">
        <f t="shared" si="70"/>
        <v>2745798</v>
      </c>
      <c r="AU95" s="486">
        <f t="shared" si="70"/>
        <v>2006822</v>
      </c>
      <c r="AV95" s="486">
        <f t="shared" si="70"/>
        <v>23200</v>
      </c>
      <c r="AW95" s="486">
        <f t="shared" si="70"/>
        <v>686147</v>
      </c>
      <c r="AX95" s="486">
        <f t="shared" si="70"/>
        <v>20069</v>
      </c>
      <c r="AY95" s="486">
        <f t="shared" si="70"/>
        <v>9560</v>
      </c>
      <c r="AZ95" s="487">
        <f t="shared" si="70"/>
        <v>4.5110000000000001</v>
      </c>
      <c r="BA95" s="487">
        <f t="shared" si="70"/>
        <v>2.9609999999999999</v>
      </c>
      <c r="BB95" s="105">
        <f t="shared" si="70"/>
        <v>1.55</v>
      </c>
    </row>
    <row r="96" spans="1:54" s="98" customFormat="1" ht="14.1" customHeight="1" x14ac:dyDescent="0.2">
      <c r="A96" s="121">
        <v>14</v>
      </c>
      <c r="B96" s="78">
        <v>2304</v>
      </c>
      <c r="C96" s="95">
        <v>600080382</v>
      </c>
      <c r="D96" s="78">
        <v>72743417</v>
      </c>
      <c r="E96" s="78" t="s">
        <v>751</v>
      </c>
      <c r="F96" s="96">
        <v>3113</v>
      </c>
      <c r="G96" s="78" t="s">
        <v>309</v>
      </c>
      <c r="H96" s="97" t="s">
        <v>276</v>
      </c>
      <c r="I96" s="463">
        <v>4411587</v>
      </c>
      <c r="J96" s="16">
        <v>3237405</v>
      </c>
      <c r="K96" s="16">
        <v>0</v>
      </c>
      <c r="L96" s="458">
        <v>1094243</v>
      </c>
      <c r="M96" s="458">
        <v>32374</v>
      </c>
      <c r="N96" s="16">
        <v>47565</v>
      </c>
      <c r="O96" s="459">
        <v>6.1600999999999999</v>
      </c>
      <c r="P96" s="13">
        <v>5.0000999999999998</v>
      </c>
      <c r="Q96" s="172">
        <v>1.1599999999999999</v>
      </c>
      <c r="R96" s="471">
        <f t="shared" si="46"/>
        <v>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si="47"/>
        <v>0</v>
      </c>
      <c r="X96" s="461">
        <v>0</v>
      </c>
      <c r="Y96" s="461">
        <v>0</v>
      </c>
      <c r="Z96" s="461">
        <v>0</v>
      </c>
      <c r="AA96" s="461">
        <f t="shared" si="48"/>
        <v>0</v>
      </c>
      <c r="AB96" s="461">
        <f t="shared" si="49"/>
        <v>0</v>
      </c>
      <c r="AC96" s="69">
        <f t="shared" si="50"/>
        <v>0</v>
      </c>
      <c r="AD96" s="69">
        <f t="shared" si="51"/>
        <v>0</v>
      </c>
      <c r="AE96" s="461">
        <v>0</v>
      </c>
      <c r="AF96" s="461">
        <v>0</v>
      </c>
      <c r="AG96" s="461">
        <f t="shared" si="52"/>
        <v>0</v>
      </c>
      <c r="AH96" s="461">
        <f t="shared" si="53"/>
        <v>0</v>
      </c>
      <c r="AI96" s="462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54"/>
        <v>0</v>
      </c>
      <c r="AR96" s="462">
        <f t="shared" si="55"/>
        <v>0</v>
      </c>
      <c r="AS96" s="464">
        <f t="shared" si="56"/>
        <v>0</v>
      </c>
      <c r="AT96" s="470">
        <f t="shared" si="57"/>
        <v>4411587</v>
      </c>
      <c r="AU96" s="461">
        <f t="shared" si="58"/>
        <v>3237405</v>
      </c>
      <c r="AV96" s="461">
        <f t="shared" ref="AV96:AV100" si="71">K96+AA96</f>
        <v>0</v>
      </c>
      <c r="AW96" s="461">
        <f t="shared" si="60"/>
        <v>1094243</v>
      </c>
      <c r="AX96" s="461">
        <f t="shared" si="61"/>
        <v>32374</v>
      </c>
      <c r="AY96" s="461">
        <f t="shared" si="62"/>
        <v>47565</v>
      </c>
      <c r="AZ96" s="462">
        <f t="shared" si="63"/>
        <v>6.1600999999999999</v>
      </c>
      <c r="BA96" s="462">
        <f t="shared" si="64"/>
        <v>5.0000999999999998</v>
      </c>
      <c r="BB96" s="464">
        <f t="shared" si="65"/>
        <v>1.1599999999999999</v>
      </c>
    </row>
    <row r="97" spans="1:54" s="98" customFormat="1" ht="14.1" customHeight="1" x14ac:dyDescent="0.2">
      <c r="A97" s="121">
        <v>14</v>
      </c>
      <c r="B97" s="78">
        <v>2304</v>
      </c>
      <c r="C97" s="95">
        <v>600080382</v>
      </c>
      <c r="D97" s="78">
        <v>72743417</v>
      </c>
      <c r="E97" s="78" t="s">
        <v>751</v>
      </c>
      <c r="F97" s="96">
        <v>3113</v>
      </c>
      <c r="G97" s="44" t="s">
        <v>308</v>
      </c>
      <c r="H97" s="97" t="s">
        <v>276</v>
      </c>
      <c r="I97" s="463">
        <v>896508</v>
      </c>
      <c r="J97" s="16">
        <v>665065</v>
      </c>
      <c r="K97" s="16">
        <v>0</v>
      </c>
      <c r="L97" s="458">
        <v>224792</v>
      </c>
      <c r="M97" s="458">
        <v>6651</v>
      </c>
      <c r="N97" s="16">
        <v>0</v>
      </c>
      <c r="O97" s="459">
        <v>1.7222</v>
      </c>
      <c r="P97" s="13">
        <v>1.7222</v>
      </c>
      <c r="Q97" s="172">
        <v>0</v>
      </c>
      <c r="R97" s="471">
        <f t="shared" si="46"/>
        <v>0</v>
      </c>
      <c r="S97" s="461">
        <v>0</v>
      </c>
      <c r="T97" s="461">
        <v>0</v>
      </c>
      <c r="U97" s="461">
        <v>0</v>
      </c>
      <c r="V97" s="461">
        <v>0</v>
      </c>
      <c r="W97" s="461">
        <f t="shared" si="47"/>
        <v>0</v>
      </c>
      <c r="X97" s="461">
        <v>0</v>
      </c>
      <c r="Y97" s="461">
        <v>0</v>
      </c>
      <c r="Z97" s="461">
        <v>0</v>
      </c>
      <c r="AA97" s="461">
        <f t="shared" si="48"/>
        <v>0</v>
      </c>
      <c r="AB97" s="461">
        <f t="shared" si="49"/>
        <v>0</v>
      </c>
      <c r="AC97" s="69">
        <f t="shared" si="50"/>
        <v>0</v>
      </c>
      <c r="AD97" s="69">
        <f t="shared" si="51"/>
        <v>0</v>
      </c>
      <c r="AE97" s="461">
        <v>0</v>
      </c>
      <c r="AF97" s="461">
        <v>0</v>
      </c>
      <c r="AG97" s="461">
        <f t="shared" si="52"/>
        <v>0</v>
      </c>
      <c r="AH97" s="461">
        <f t="shared" si="53"/>
        <v>0</v>
      </c>
      <c r="AI97" s="462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54"/>
        <v>0</v>
      </c>
      <c r="AR97" s="462">
        <f t="shared" si="55"/>
        <v>0</v>
      </c>
      <c r="AS97" s="464">
        <f t="shared" si="56"/>
        <v>0</v>
      </c>
      <c r="AT97" s="470">
        <f t="shared" si="57"/>
        <v>896508</v>
      </c>
      <c r="AU97" s="461">
        <f t="shared" si="58"/>
        <v>665065</v>
      </c>
      <c r="AV97" s="461">
        <f t="shared" si="71"/>
        <v>0</v>
      </c>
      <c r="AW97" s="461">
        <f t="shared" si="60"/>
        <v>224792</v>
      </c>
      <c r="AX97" s="461">
        <f t="shared" si="61"/>
        <v>6651</v>
      </c>
      <c r="AY97" s="461">
        <f t="shared" si="62"/>
        <v>0</v>
      </c>
      <c r="AZ97" s="462">
        <f t="shared" si="63"/>
        <v>1.7222</v>
      </c>
      <c r="BA97" s="462">
        <f t="shared" si="64"/>
        <v>1.7222</v>
      </c>
      <c r="BB97" s="464">
        <f t="shared" si="65"/>
        <v>0</v>
      </c>
    </row>
    <row r="98" spans="1:54" s="98" customFormat="1" ht="14.1" customHeight="1" x14ac:dyDescent="0.2">
      <c r="A98" s="121">
        <v>14</v>
      </c>
      <c r="B98" s="78">
        <v>2304</v>
      </c>
      <c r="C98" s="95">
        <v>600080382</v>
      </c>
      <c r="D98" s="78">
        <v>72743417</v>
      </c>
      <c r="E98" s="78" t="s">
        <v>751</v>
      </c>
      <c r="F98" s="96">
        <v>3113</v>
      </c>
      <c r="G98" s="78" t="s">
        <v>307</v>
      </c>
      <c r="H98" s="97" t="s">
        <v>277</v>
      </c>
      <c r="I98" s="463">
        <v>775873</v>
      </c>
      <c r="J98" s="590">
        <v>575573</v>
      </c>
      <c r="K98" s="590">
        <v>0</v>
      </c>
      <c r="L98" s="458">
        <v>194544</v>
      </c>
      <c r="M98" s="458">
        <v>5756</v>
      </c>
      <c r="N98" s="590">
        <v>0</v>
      </c>
      <c r="O98" s="459">
        <v>1.63</v>
      </c>
      <c r="P98" s="460">
        <v>1.63</v>
      </c>
      <c r="Q98" s="704">
        <v>0</v>
      </c>
      <c r="R98" s="471">
        <f t="shared" si="46"/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si="47"/>
        <v>0</v>
      </c>
      <c r="X98" s="461">
        <v>0</v>
      </c>
      <c r="Y98" s="461">
        <v>0</v>
      </c>
      <c r="Z98" s="461">
        <v>0</v>
      </c>
      <c r="AA98" s="461">
        <f t="shared" si="48"/>
        <v>0</v>
      </c>
      <c r="AB98" s="461">
        <f t="shared" si="49"/>
        <v>0</v>
      </c>
      <c r="AC98" s="69">
        <f t="shared" si="50"/>
        <v>0</v>
      </c>
      <c r="AD98" s="69">
        <f t="shared" si="51"/>
        <v>0</v>
      </c>
      <c r="AE98" s="461">
        <v>0</v>
      </c>
      <c r="AF98" s="461">
        <v>0</v>
      </c>
      <c r="AG98" s="461">
        <f t="shared" si="52"/>
        <v>0</v>
      </c>
      <c r="AH98" s="461">
        <f t="shared" si="53"/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si="54"/>
        <v>0</v>
      </c>
      <c r="AR98" s="462">
        <f t="shared" si="55"/>
        <v>0</v>
      </c>
      <c r="AS98" s="464">
        <f t="shared" si="56"/>
        <v>0</v>
      </c>
      <c r="AT98" s="470">
        <f t="shared" si="57"/>
        <v>775873</v>
      </c>
      <c r="AU98" s="461">
        <f t="shared" si="58"/>
        <v>575573</v>
      </c>
      <c r="AV98" s="461">
        <f t="shared" si="71"/>
        <v>0</v>
      </c>
      <c r="AW98" s="461">
        <f t="shared" si="60"/>
        <v>194544</v>
      </c>
      <c r="AX98" s="461">
        <f t="shared" si="61"/>
        <v>5756</v>
      </c>
      <c r="AY98" s="461">
        <f t="shared" si="62"/>
        <v>0</v>
      </c>
      <c r="AZ98" s="462">
        <f t="shared" si="63"/>
        <v>1.63</v>
      </c>
      <c r="BA98" s="462">
        <f t="shared" si="64"/>
        <v>1.63</v>
      </c>
      <c r="BB98" s="464">
        <f t="shared" si="65"/>
        <v>0</v>
      </c>
    </row>
    <row r="99" spans="1:54" s="98" customFormat="1" ht="14.1" customHeight="1" x14ac:dyDescent="0.2">
      <c r="A99" s="121">
        <v>14</v>
      </c>
      <c r="B99" s="78">
        <v>2304</v>
      </c>
      <c r="C99" s="95">
        <v>600080382</v>
      </c>
      <c r="D99" s="78">
        <v>72743417</v>
      </c>
      <c r="E99" s="78" t="s">
        <v>751</v>
      </c>
      <c r="F99" s="96">
        <v>3143</v>
      </c>
      <c r="G99" s="78" t="s">
        <v>614</v>
      </c>
      <c r="H99" s="97" t="s">
        <v>276</v>
      </c>
      <c r="I99" s="463">
        <v>276186</v>
      </c>
      <c r="J99" s="660">
        <v>204886</v>
      </c>
      <c r="K99" s="660">
        <v>0</v>
      </c>
      <c r="L99" s="458">
        <v>69251</v>
      </c>
      <c r="M99" s="458">
        <v>2049</v>
      </c>
      <c r="N99" s="660">
        <v>0</v>
      </c>
      <c r="O99" s="459">
        <v>0.5</v>
      </c>
      <c r="P99" s="661">
        <v>0.5</v>
      </c>
      <c r="Q99" s="710">
        <v>0</v>
      </c>
      <c r="R99" s="471">
        <f t="shared" si="46"/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si="47"/>
        <v>0</v>
      </c>
      <c r="X99" s="461">
        <v>0</v>
      </c>
      <c r="Y99" s="461">
        <v>0</v>
      </c>
      <c r="Z99" s="461">
        <v>0</v>
      </c>
      <c r="AA99" s="461">
        <f t="shared" si="48"/>
        <v>0</v>
      </c>
      <c r="AB99" s="461">
        <f t="shared" si="49"/>
        <v>0</v>
      </c>
      <c r="AC99" s="69">
        <f t="shared" si="50"/>
        <v>0</v>
      </c>
      <c r="AD99" s="69">
        <f t="shared" si="51"/>
        <v>0</v>
      </c>
      <c r="AE99" s="461">
        <v>0</v>
      </c>
      <c r="AF99" s="461">
        <v>0</v>
      </c>
      <c r="AG99" s="461">
        <f t="shared" si="52"/>
        <v>0</v>
      </c>
      <c r="AH99" s="461">
        <f t="shared" si="53"/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54"/>
        <v>0</v>
      </c>
      <c r="AR99" s="462">
        <f t="shared" si="55"/>
        <v>0</v>
      </c>
      <c r="AS99" s="464">
        <f t="shared" si="56"/>
        <v>0</v>
      </c>
      <c r="AT99" s="470">
        <f t="shared" si="57"/>
        <v>276186</v>
      </c>
      <c r="AU99" s="461">
        <f t="shared" si="58"/>
        <v>204886</v>
      </c>
      <c r="AV99" s="461">
        <f t="shared" si="71"/>
        <v>0</v>
      </c>
      <c r="AW99" s="461">
        <f t="shared" si="60"/>
        <v>69251</v>
      </c>
      <c r="AX99" s="461">
        <f t="shared" si="61"/>
        <v>2049</v>
      </c>
      <c r="AY99" s="461">
        <f t="shared" si="62"/>
        <v>0</v>
      </c>
      <c r="AZ99" s="462">
        <f t="shared" si="63"/>
        <v>0.5</v>
      </c>
      <c r="BA99" s="462">
        <f t="shared" si="64"/>
        <v>0.5</v>
      </c>
      <c r="BB99" s="464">
        <f t="shared" si="65"/>
        <v>0</v>
      </c>
    </row>
    <row r="100" spans="1:54" s="98" customFormat="1" ht="14.1" customHeight="1" x14ac:dyDescent="0.2">
      <c r="A100" s="121">
        <v>14</v>
      </c>
      <c r="B100" s="78">
        <v>2304</v>
      </c>
      <c r="C100" s="95">
        <v>600080382</v>
      </c>
      <c r="D100" s="78">
        <v>72743417</v>
      </c>
      <c r="E100" s="78" t="s">
        <v>751</v>
      </c>
      <c r="F100" s="96">
        <v>3143</v>
      </c>
      <c r="G100" s="78" t="s">
        <v>615</v>
      </c>
      <c r="H100" s="97" t="s">
        <v>277</v>
      </c>
      <c r="I100" s="463">
        <v>7329</v>
      </c>
      <c r="J100" s="646">
        <v>5237</v>
      </c>
      <c r="K100" s="646">
        <v>0</v>
      </c>
      <c r="L100" s="458">
        <v>1770</v>
      </c>
      <c r="M100" s="458">
        <v>52</v>
      </c>
      <c r="N100" s="646">
        <v>270</v>
      </c>
      <c r="O100" s="459">
        <v>0.02</v>
      </c>
      <c r="P100" s="460">
        <v>0</v>
      </c>
      <c r="Q100" s="704">
        <v>0.02</v>
      </c>
      <c r="R100" s="471">
        <f t="shared" si="46"/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f t="shared" si="47"/>
        <v>0</v>
      </c>
      <c r="X100" s="461">
        <v>0</v>
      </c>
      <c r="Y100" s="461">
        <v>0</v>
      </c>
      <c r="Z100" s="461">
        <v>0</v>
      </c>
      <c r="AA100" s="461">
        <f t="shared" si="48"/>
        <v>0</v>
      </c>
      <c r="AB100" s="461">
        <f t="shared" si="49"/>
        <v>0</v>
      </c>
      <c r="AC100" s="69">
        <f t="shared" si="50"/>
        <v>0</v>
      </c>
      <c r="AD100" s="69">
        <f t="shared" si="51"/>
        <v>0</v>
      </c>
      <c r="AE100" s="461">
        <v>0</v>
      </c>
      <c r="AF100" s="461">
        <v>0</v>
      </c>
      <c r="AG100" s="461">
        <f t="shared" si="52"/>
        <v>0</v>
      </c>
      <c r="AH100" s="461">
        <f t="shared" si="53"/>
        <v>0</v>
      </c>
      <c r="AI100" s="462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54"/>
        <v>0</v>
      </c>
      <c r="AR100" s="462">
        <f t="shared" si="55"/>
        <v>0</v>
      </c>
      <c r="AS100" s="464">
        <f t="shared" si="56"/>
        <v>0</v>
      </c>
      <c r="AT100" s="470">
        <f t="shared" si="57"/>
        <v>7329</v>
      </c>
      <c r="AU100" s="461">
        <f t="shared" si="58"/>
        <v>5237</v>
      </c>
      <c r="AV100" s="461">
        <f t="shared" si="71"/>
        <v>0</v>
      </c>
      <c r="AW100" s="461">
        <f t="shared" si="60"/>
        <v>1770</v>
      </c>
      <c r="AX100" s="461">
        <f t="shared" si="61"/>
        <v>52</v>
      </c>
      <c r="AY100" s="461">
        <f t="shared" si="62"/>
        <v>270</v>
      </c>
      <c r="AZ100" s="462">
        <f t="shared" si="63"/>
        <v>0.02</v>
      </c>
      <c r="BA100" s="462">
        <f t="shared" si="64"/>
        <v>0</v>
      </c>
      <c r="BB100" s="464">
        <f t="shared" si="65"/>
        <v>0.02</v>
      </c>
    </row>
    <row r="101" spans="1:54" s="98" customFormat="1" ht="14.1" customHeight="1" x14ac:dyDescent="0.2">
      <c r="A101" s="122">
        <v>14</v>
      </c>
      <c r="B101" s="99">
        <v>2304</v>
      </c>
      <c r="C101" s="100">
        <v>600080382</v>
      </c>
      <c r="D101" s="99">
        <v>72743417</v>
      </c>
      <c r="E101" s="99" t="s">
        <v>752</v>
      </c>
      <c r="F101" s="101"/>
      <c r="G101" s="102"/>
      <c r="H101" s="103"/>
      <c r="I101" s="490">
        <v>6367483</v>
      </c>
      <c r="J101" s="486">
        <v>4688166</v>
      </c>
      <c r="K101" s="486">
        <v>0</v>
      </c>
      <c r="L101" s="486">
        <v>1584600</v>
      </c>
      <c r="M101" s="486">
        <v>46882</v>
      </c>
      <c r="N101" s="486">
        <v>47835</v>
      </c>
      <c r="O101" s="487">
        <v>10.032299999999999</v>
      </c>
      <c r="P101" s="487">
        <v>8.8522999999999996</v>
      </c>
      <c r="Q101" s="672">
        <v>1.18</v>
      </c>
      <c r="R101" s="490">
        <f t="shared" ref="R101:BB101" si="72">SUM(R96:R100)</f>
        <v>0</v>
      </c>
      <c r="S101" s="486">
        <f t="shared" si="72"/>
        <v>0</v>
      </c>
      <c r="T101" s="486">
        <f t="shared" si="72"/>
        <v>0</v>
      </c>
      <c r="U101" s="486">
        <f t="shared" si="72"/>
        <v>0</v>
      </c>
      <c r="V101" s="486">
        <f t="shared" si="72"/>
        <v>0</v>
      </c>
      <c r="W101" s="486">
        <f t="shared" si="72"/>
        <v>0</v>
      </c>
      <c r="X101" s="486">
        <f t="shared" si="72"/>
        <v>0</v>
      </c>
      <c r="Y101" s="486">
        <f t="shared" si="72"/>
        <v>0</v>
      </c>
      <c r="Z101" s="486">
        <f t="shared" si="72"/>
        <v>0</v>
      </c>
      <c r="AA101" s="486">
        <f t="shared" si="72"/>
        <v>0</v>
      </c>
      <c r="AB101" s="486">
        <f t="shared" si="72"/>
        <v>0</v>
      </c>
      <c r="AC101" s="486">
        <f t="shared" si="72"/>
        <v>0</v>
      </c>
      <c r="AD101" s="486">
        <f t="shared" si="72"/>
        <v>0</v>
      </c>
      <c r="AE101" s="486">
        <f t="shared" si="72"/>
        <v>0</v>
      </c>
      <c r="AF101" s="486">
        <f t="shared" si="72"/>
        <v>0</v>
      </c>
      <c r="AG101" s="486">
        <f t="shared" si="72"/>
        <v>0</v>
      </c>
      <c r="AH101" s="486">
        <f t="shared" si="72"/>
        <v>0</v>
      </c>
      <c r="AI101" s="487">
        <f t="shared" si="72"/>
        <v>0</v>
      </c>
      <c r="AJ101" s="487">
        <f t="shared" si="72"/>
        <v>0</v>
      </c>
      <c r="AK101" s="487">
        <f t="shared" si="72"/>
        <v>0</v>
      </c>
      <c r="AL101" s="487">
        <f t="shared" si="72"/>
        <v>0</v>
      </c>
      <c r="AM101" s="487">
        <f t="shared" si="72"/>
        <v>0</v>
      </c>
      <c r="AN101" s="487">
        <f t="shared" si="72"/>
        <v>0</v>
      </c>
      <c r="AO101" s="487">
        <f t="shared" si="72"/>
        <v>0</v>
      </c>
      <c r="AP101" s="487">
        <f t="shared" si="72"/>
        <v>0</v>
      </c>
      <c r="AQ101" s="487">
        <f t="shared" si="72"/>
        <v>0</v>
      </c>
      <c r="AR101" s="487">
        <f t="shared" si="72"/>
        <v>0</v>
      </c>
      <c r="AS101" s="105">
        <f t="shared" si="72"/>
        <v>0</v>
      </c>
      <c r="AT101" s="492">
        <f t="shared" si="72"/>
        <v>6367483</v>
      </c>
      <c r="AU101" s="486">
        <f t="shared" si="72"/>
        <v>4688166</v>
      </c>
      <c r="AV101" s="486">
        <f t="shared" si="72"/>
        <v>0</v>
      </c>
      <c r="AW101" s="486">
        <f t="shared" si="72"/>
        <v>1584600</v>
      </c>
      <c r="AX101" s="486">
        <f t="shared" si="72"/>
        <v>46882</v>
      </c>
      <c r="AY101" s="486">
        <f t="shared" si="72"/>
        <v>47835</v>
      </c>
      <c r="AZ101" s="487">
        <f t="shared" si="72"/>
        <v>10.032299999999999</v>
      </c>
      <c r="BA101" s="487">
        <f t="shared" si="72"/>
        <v>8.8522999999999996</v>
      </c>
      <c r="BB101" s="105">
        <f t="shared" si="72"/>
        <v>1.18</v>
      </c>
    </row>
    <row r="102" spans="1:54" s="98" customFormat="1" ht="14.1" customHeight="1" x14ac:dyDescent="0.2">
      <c r="A102" s="121">
        <v>15</v>
      </c>
      <c r="B102" s="104">
        <v>2438</v>
      </c>
      <c r="C102" s="95">
        <v>600079384</v>
      </c>
      <c r="D102" s="78">
        <v>72741911</v>
      </c>
      <c r="E102" s="78" t="s">
        <v>753</v>
      </c>
      <c r="F102" s="96">
        <v>3111</v>
      </c>
      <c r="G102" s="78" t="s">
        <v>306</v>
      </c>
      <c r="H102" s="97" t="s">
        <v>276</v>
      </c>
      <c r="I102" s="463">
        <v>8572843</v>
      </c>
      <c r="J102" s="16">
        <v>6225587</v>
      </c>
      <c r="K102" s="16">
        <v>104000</v>
      </c>
      <c r="L102" s="458">
        <v>2139400</v>
      </c>
      <c r="M102" s="458">
        <v>62256</v>
      </c>
      <c r="N102" s="16">
        <v>41600</v>
      </c>
      <c r="O102" s="459">
        <v>12.806999999999999</v>
      </c>
      <c r="P102" s="13">
        <v>10.387</v>
      </c>
      <c r="Q102" s="172">
        <v>2.42</v>
      </c>
      <c r="R102" s="471">
        <f t="shared" si="46"/>
        <v>0</v>
      </c>
      <c r="S102" s="461">
        <v>0</v>
      </c>
      <c r="T102" s="461">
        <v>0</v>
      </c>
      <c r="U102" s="461">
        <v>0</v>
      </c>
      <c r="V102" s="461">
        <v>0</v>
      </c>
      <c r="W102" s="461">
        <f t="shared" si="47"/>
        <v>0</v>
      </c>
      <c r="X102" s="461">
        <v>0</v>
      </c>
      <c r="Y102" s="461">
        <v>0</v>
      </c>
      <c r="Z102" s="461">
        <v>0</v>
      </c>
      <c r="AA102" s="461">
        <f t="shared" si="48"/>
        <v>0</v>
      </c>
      <c r="AB102" s="461">
        <f t="shared" si="49"/>
        <v>0</v>
      </c>
      <c r="AC102" s="69">
        <f t="shared" si="50"/>
        <v>0</v>
      </c>
      <c r="AD102" s="69">
        <f t="shared" si="51"/>
        <v>0</v>
      </c>
      <c r="AE102" s="461">
        <v>0</v>
      </c>
      <c r="AF102" s="461">
        <v>0</v>
      </c>
      <c r="AG102" s="461">
        <f t="shared" si="52"/>
        <v>0</v>
      </c>
      <c r="AH102" s="461">
        <f t="shared" si="53"/>
        <v>0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</v>
      </c>
      <c r="AN102" s="462">
        <v>0</v>
      </c>
      <c r="AO102" s="462">
        <v>0</v>
      </c>
      <c r="AP102" s="462">
        <v>0</v>
      </c>
      <c r="AQ102" s="462">
        <f t="shared" si="54"/>
        <v>0</v>
      </c>
      <c r="AR102" s="462">
        <f t="shared" si="55"/>
        <v>0</v>
      </c>
      <c r="AS102" s="464">
        <f t="shared" si="56"/>
        <v>0</v>
      </c>
      <c r="AT102" s="470">
        <f t="shared" si="57"/>
        <v>8572843</v>
      </c>
      <c r="AU102" s="461">
        <f t="shared" si="58"/>
        <v>6225587</v>
      </c>
      <c r="AV102" s="461">
        <f t="shared" ref="AV102:AV104" si="73">K102+AA102</f>
        <v>104000</v>
      </c>
      <c r="AW102" s="461">
        <f t="shared" si="60"/>
        <v>2139400</v>
      </c>
      <c r="AX102" s="461">
        <f t="shared" si="61"/>
        <v>62256</v>
      </c>
      <c r="AY102" s="461">
        <f t="shared" si="62"/>
        <v>41600</v>
      </c>
      <c r="AZ102" s="462">
        <f t="shared" si="63"/>
        <v>12.806999999999999</v>
      </c>
      <c r="BA102" s="462">
        <f t="shared" si="64"/>
        <v>10.387</v>
      </c>
      <c r="BB102" s="464">
        <f t="shared" si="65"/>
        <v>2.42</v>
      </c>
    </row>
    <row r="103" spans="1:54" s="98" customFormat="1" ht="14.1" customHeight="1" x14ac:dyDescent="0.2">
      <c r="A103" s="121">
        <v>15</v>
      </c>
      <c r="B103" s="78">
        <v>2438</v>
      </c>
      <c r="C103" s="95">
        <v>600079384</v>
      </c>
      <c r="D103" s="78">
        <v>72741911</v>
      </c>
      <c r="E103" s="78" t="s">
        <v>753</v>
      </c>
      <c r="F103" s="96">
        <v>3111</v>
      </c>
      <c r="G103" s="78" t="s">
        <v>307</v>
      </c>
      <c r="H103" s="97" t="s">
        <v>277</v>
      </c>
      <c r="I103" s="463">
        <v>1401031</v>
      </c>
      <c r="J103" s="590">
        <v>1039341</v>
      </c>
      <c r="K103" s="590">
        <v>0</v>
      </c>
      <c r="L103" s="458">
        <v>351297</v>
      </c>
      <c r="M103" s="458">
        <v>10393</v>
      </c>
      <c r="N103" s="590">
        <v>0</v>
      </c>
      <c r="O103" s="459">
        <v>3</v>
      </c>
      <c r="P103" s="460">
        <v>3</v>
      </c>
      <c r="Q103" s="704">
        <v>0</v>
      </c>
      <c r="R103" s="471">
        <f t="shared" si="46"/>
        <v>0</v>
      </c>
      <c r="S103" s="461">
        <v>-21158</v>
      </c>
      <c r="T103" s="461">
        <v>0</v>
      </c>
      <c r="U103" s="461">
        <v>0</v>
      </c>
      <c r="V103" s="461">
        <v>0</v>
      </c>
      <c r="W103" s="461">
        <f t="shared" si="47"/>
        <v>-21158</v>
      </c>
      <c r="X103" s="461">
        <v>0</v>
      </c>
      <c r="Y103" s="461">
        <v>0</v>
      </c>
      <c r="Z103" s="461">
        <v>0</v>
      </c>
      <c r="AA103" s="461">
        <f t="shared" si="48"/>
        <v>0</v>
      </c>
      <c r="AB103" s="461">
        <f t="shared" si="49"/>
        <v>-21158</v>
      </c>
      <c r="AC103" s="69">
        <f t="shared" si="50"/>
        <v>-7151</v>
      </c>
      <c r="AD103" s="69">
        <f t="shared" si="51"/>
        <v>-212</v>
      </c>
      <c r="AE103" s="461">
        <v>1250</v>
      </c>
      <c r="AF103" s="461">
        <v>0</v>
      </c>
      <c r="AG103" s="461">
        <f t="shared" si="52"/>
        <v>1250</v>
      </c>
      <c r="AH103" s="461">
        <f t="shared" si="53"/>
        <v>-27271</v>
      </c>
      <c r="AI103" s="462">
        <v>0</v>
      </c>
      <c r="AJ103" s="462">
        <v>0</v>
      </c>
      <c r="AK103" s="462">
        <v>-0.06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54"/>
        <v>-0.06</v>
      </c>
      <c r="AR103" s="462">
        <f t="shared" si="55"/>
        <v>0</v>
      </c>
      <c r="AS103" s="464">
        <f t="shared" si="56"/>
        <v>-0.06</v>
      </c>
      <c r="AT103" s="470">
        <f t="shared" si="57"/>
        <v>1373760</v>
      </c>
      <c r="AU103" s="461">
        <f t="shared" si="58"/>
        <v>1018183</v>
      </c>
      <c r="AV103" s="461">
        <f t="shared" si="73"/>
        <v>0</v>
      </c>
      <c r="AW103" s="461">
        <f t="shared" si="60"/>
        <v>344146</v>
      </c>
      <c r="AX103" s="461">
        <f t="shared" si="61"/>
        <v>10181</v>
      </c>
      <c r="AY103" s="461">
        <f t="shared" si="62"/>
        <v>1250</v>
      </c>
      <c r="AZ103" s="462">
        <f t="shared" si="63"/>
        <v>2.94</v>
      </c>
      <c r="BA103" s="462">
        <f t="shared" si="64"/>
        <v>2.94</v>
      </c>
      <c r="BB103" s="464">
        <f t="shared" si="65"/>
        <v>0</v>
      </c>
    </row>
    <row r="104" spans="1:54" s="98" customFormat="1" ht="14.1" customHeight="1" x14ac:dyDescent="0.2">
      <c r="A104" s="121">
        <v>15</v>
      </c>
      <c r="B104" s="78">
        <v>2438</v>
      </c>
      <c r="C104" s="95">
        <v>600079384</v>
      </c>
      <c r="D104" s="78">
        <v>72741911</v>
      </c>
      <c r="E104" s="78" t="s">
        <v>753</v>
      </c>
      <c r="F104" s="96">
        <v>3141</v>
      </c>
      <c r="G104" s="78" t="s">
        <v>310</v>
      </c>
      <c r="H104" s="97" t="s">
        <v>277</v>
      </c>
      <c r="I104" s="463">
        <v>2250725</v>
      </c>
      <c r="J104" s="668">
        <v>1659648</v>
      </c>
      <c r="K104" s="668">
        <v>0</v>
      </c>
      <c r="L104" s="458">
        <v>560961</v>
      </c>
      <c r="M104" s="458">
        <v>16596</v>
      </c>
      <c r="N104" s="668">
        <v>13520</v>
      </c>
      <c r="O104" s="459">
        <v>5.33</v>
      </c>
      <c r="P104" s="669">
        <v>0</v>
      </c>
      <c r="Q104" s="712">
        <v>5.33</v>
      </c>
      <c r="R104" s="471">
        <f t="shared" si="46"/>
        <v>0</v>
      </c>
      <c r="S104" s="461">
        <v>0</v>
      </c>
      <c r="T104" s="461">
        <v>0</v>
      </c>
      <c r="U104" s="461">
        <v>0</v>
      </c>
      <c r="V104" s="461">
        <v>0</v>
      </c>
      <c r="W104" s="461">
        <f t="shared" si="47"/>
        <v>0</v>
      </c>
      <c r="X104" s="461">
        <v>0</v>
      </c>
      <c r="Y104" s="461">
        <v>0</v>
      </c>
      <c r="Z104" s="461">
        <v>0</v>
      </c>
      <c r="AA104" s="461">
        <f t="shared" si="48"/>
        <v>0</v>
      </c>
      <c r="AB104" s="461">
        <f t="shared" si="49"/>
        <v>0</v>
      </c>
      <c r="AC104" s="69">
        <f t="shared" si="50"/>
        <v>0</v>
      </c>
      <c r="AD104" s="69">
        <f t="shared" si="51"/>
        <v>0</v>
      </c>
      <c r="AE104" s="461">
        <v>0</v>
      </c>
      <c r="AF104" s="461">
        <v>0</v>
      </c>
      <c r="AG104" s="461">
        <f t="shared" si="52"/>
        <v>0</v>
      </c>
      <c r="AH104" s="461">
        <f t="shared" si="53"/>
        <v>0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54"/>
        <v>0</v>
      </c>
      <c r="AR104" s="462">
        <f t="shared" si="55"/>
        <v>0</v>
      </c>
      <c r="AS104" s="464">
        <f t="shared" si="56"/>
        <v>0</v>
      </c>
      <c r="AT104" s="470">
        <f t="shared" si="57"/>
        <v>2250725</v>
      </c>
      <c r="AU104" s="461">
        <f t="shared" si="58"/>
        <v>1659648</v>
      </c>
      <c r="AV104" s="461">
        <f t="shared" si="73"/>
        <v>0</v>
      </c>
      <c r="AW104" s="461">
        <f t="shared" si="60"/>
        <v>560961</v>
      </c>
      <c r="AX104" s="461">
        <f t="shared" si="61"/>
        <v>16596</v>
      </c>
      <c r="AY104" s="461">
        <f t="shared" si="62"/>
        <v>13520</v>
      </c>
      <c r="AZ104" s="462">
        <f t="shared" si="63"/>
        <v>5.33</v>
      </c>
      <c r="BA104" s="462">
        <f t="shared" si="64"/>
        <v>0</v>
      </c>
      <c r="BB104" s="464">
        <f t="shared" si="65"/>
        <v>5.33</v>
      </c>
    </row>
    <row r="105" spans="1:54" s="98" customFormat="1" ht="14.1" customHeight="1" x14ac:dyDescent="0.2">
      <c r="A105" s="122">
        <v>15</v>
      </c>
      <c r="B105" s="99">
        <v>2438</v>
      </c>
      <c r="C105" s="100">
        <v>600079384</v>
      </c>
      <c r="D105" s="99">
        <v>72741911</v>
      </c>
      <c r="E105" s="99" t="s">
        <v>754</v>
      </c>
      <c r="F105" s="101"/>
      <c r="G105" s="102"/>
      <c r="H105" s="103"/>
      <c r="I105" s="490">
        <v>12224599</v>
      </c>
      <c r="J105" s="486">
        <v>8924576</v>
      </c>
      <c r="K105" s="486">
        <v>104000</v>
      </c>
      <c r="L105" s="486">
        <v>3051658</v>
      </c>
      <c r="M105" s="486">
        <v>89245</v>
      </c>
      <c r="N105" s="486">
        <v>55120</v>
      </c>
      <c r="O105" s="487">
        <v>21.137</v>
      </c>
      <c r="P105" s="487">
        <v>13.387</v>
      </c>
      <c r="Q105" s="672">
        <v>7.75</v>
      </c>
      <c r="R105" s="490">
        <f t="shared" ref="R105:BB105" si="74">SUM(R102:R104)</f>
        <v>0</v>
      </c>
      <c r="S105" s="486">
        <f t="shared" si="74"/>
        <v>-21158</v>
      </c>
      <c r="T105" s="486">
        <f t="shared" si="74"/>
        <v>0</v>
      </c>
      <c r="U105" s="486">
        <f t="shared" si="74"/>
        <v>0</v>
      </c>
      <c r="V105" s="486">
        <f t="shared" si="74"/>
        <v>0</v>
      </c>
      <c r="W105" s="486">
        <f t="shared" si="74"/>
        <v>-21158</v>
      </c>
      <c r="X105" s="486">
        <f t="shared" si="74"/>
        <v>0</v>
      </c>
      <c r="Y105" s="486">
        <f t="shared" si="74"/>
        <v>0</v>
      </c>
      <c r="Z105" s="486">
        <f t="shared" si="74"/>
        <v>0</v>
      </c>
      <c r="AA105" s="486">
        <f t="shared" si="74"/>
        <v>0</v>
      </c>
      <c r="AB105" s="486">
        <f t="shared" si="74"/>
        <v>-21158</v>
      </c>
      <c r="AC105" s="486">
        <f t="shared" si="74"/>
        <v>-7151</v>
      </c>
      <c r="AD105" s="486">
        <f t="shared" si="74"/>
        <v>-212</v>
      </c>
      <c r="AE105" s="486">
        <f t="shared" si="74"/>
        <v>1250</v>
      </c>
      <c r="AF105" s="486">
        <f t="shared" si="74"/>
        <v>0</v>
      </c>
      <c r="AG105" s="486">
        <f t="shared" si="74"/>
        <v>1250</v>
      </c>
      <c r="AH105" s="486">
        <f t="shared" si="74"/>
        <v>-27271</v>
      </c>
      <c r="AI105" s="487">
        <f t="shared" si="74"/>
        <v>0</v>
      </c>
      <c r="AJ105" s="487">
        <f t="shared" si="74"/>
        <v>0</v>
      </c>
      <c r="AK105" s="487">
        <f t="shared" si="74"/>
        <v>-0.06</v>
      </c>
      <c r="AL105" s="487">
        <f t="shared" si="74"/>
        <v>0</v>
      </c>
      <c r="AM105" s="487">
        <f t="shared" si="74"/>
        <v>0</v>
      </c>
      <c r="AN105" s="487">
        <f t="shared" si="74"/>
        <v>0</v>
      </c>
      <c r="AO105" s="487">
        <f t="shared" si="74"/>
        <v>0</v>
      </c>
      <c r="AP105" s="487">
        <f t="shared" si="74"/>
        <v>0</v>
      </c>
      <c r="AQ105" s="487">
        <f t="shared" si="74"/>
        <v>-0.06</v>
      </c>
      <c r="AR105" s="487">
        <f t="shared" si="74"/>
        <v>0</v>
      </c>
      <c r="AS105" s="105">
        <f t="shared" si="74"/>
        <v>-0.06</v>
      </c>
      <c r="AT105" s="492">
        <f t="shared" si="74"/>
        <v>12197328</v>
      </c>
      <c r="AU105" s="486">
        <f t="shared" si="74"/>
        <v>8903418</v>
      </c>
      <c r="AV105" s="486">
        <f t="shared" si="74"/>
        <v>104000</v>
      </c>
      <c r="AW105" s="486">
        <f t="shared" si="74"/>
        <v>3044507</v>
      </c>
      <c r="AX105" s="486">
        <f t="shared" si="74"/>
        <v>89033</v>
      </c>
      <c r="AY105" s="486">
        <f t="shared" si="74"/>
        <v>56370</v>
      </c>
      <c r="AZ105" s="487">
        <f t="shared" si="74"/>
        <v>21.076999999999998</v>
      </c>
      <c r="BA105" s="487">
        <f t="shared" si="74"/>
        <v>13.327</v>
      </c>
      <c r="BB105" s="105">
        <f t="shared" si="74"/>
        <v>7.75</v>
      </c>
    </row>
    <row r="106" spans="1:54" s="98" customFormat="1" ht="14.1" customHeight="1" x14ac:dyDescent="0.2">
      <c r="A106" s="121">
        <v>16</v>
      </c>
      <c r="B106" s="78">
        <v>2315</v>
      </c>
      <c r="C106" s="95">
        <v>600080447</v>
      </c>
      <c r="D106" s="78">
        <v>46744819</v>
      </c>
      <c r="E106" s="78" t="s">
        <v>755</v>
      </c>
      <c r="F106" s="96">
        <v>3233</v>
      </c>
      <c r="G106" s="78" t="s">
        <v>313</v>
      </c>
      <c r="H106" s="97" t="s">
        <v>277</v>
      </c>
      <c r="I106" s="463">
        <v>1996838</v>
      </c>
      <c r="J106" s="590">
        <v>1380694</v>
      </c>
      <c r="K106" s="590">
        <v>100000</v>
      </c>
      <c r="L106" s="458">
        <v>500475</v>
      </c>
      <c r="M106" s="458">
        <v>13807</v>
      </c>
      <c r="N106" s="590">
        <v>1862</v>
      </c>
      <c r="O106" s="459">
        <v>2.9699999999999998</v>
      </c>
      <c r="P106" s="460">
        <v>2.19</v>
      </c>
      <c r="Q106" s="704">
        <v>0.78</v>
      </c>
      <c r="R106" s="471">
        <f t="shared" si="46"/>
        <v>-100000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si="47"/>
        <v>-100000</v>
      </c>
      <c r="X106" s="461">
        <v>100000</v>
      </c>
      <c r="Y106" s="461">
        <v>0</v>
      </c>
      <c r="Z106" s="461">
        <v>74436</v>
      </c>
      <c r="AA106" s="461">
        <f t="shared" si="48"/>
        <v>174436</v>
      </c>
      <c r="AB106" s="461">
        <f t="shared" si="49"/>
        <v>74436</v>
      </c>
      <c r="AC106" s="69">
        <f t="shared" si="50"/>
        <v>0</v>
      </c>
      <c r="AD106" s="69">
        <f t="shared" si="51"/>
        <v>-1000</v>
      </c>
      <c r="AE106" s="461">
        <v>0</v>
      </c>
      <c r="AF106" s="461">
        <v>0</v>
      </c>
      <c r="AG106" s="461">
        <f t="shared" si="52"/>
        <v>0</v>
      </c>
      <c r="AH106" s="461">
        <f t="shared" si="53"/>
        <v>73436</v>
      </c>
      <c r="AI106" s="462">
        <v>0.11</v>
      </c>
      <c r="AJ106" s="462">
        <v>0.14000000000000001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si="54"/>
        <v>0.11</v>
      </c>
      <c r="AR106" s="462">
        <f t="shared" si="55"/>
        <v>0.14000000000000001</v>
      </c>
      <c r="AS106" s="464">
        <f t="shared" si="56"/>
        <v>0.25</v>
      </c>
      <c r="AT106" s="470">
        <f t="shared" si="57"/>
        <v>2070274</v>
      </c>
      <c r="AU106" s="461">
        <f t="shared" si="58"/>
        <v>1280694</v>
      </c>
      <c r="AV106" s="461">
        <f>K106+AA106</f>
        <v>274436</v>
      </c>
      <c r="AW106" s="461">
        <f t="shared" si="60"/>
        <v>500475</v>
      </c>
      <c r="AX106" s="461">
        <f t="shared" si="61"/>
        <v>12807</v>
      </c>
      <c r="AY106" s="461">
        <f t="shared" si="62"/>
        <v>1862</v>
      </c>
      <c r="AZ106" s="462">
        <f t="shared" si="63"/>
        <v>3.2199999999999998</v>
      </c>
      <c r="BA106" s="462">
        <f t="shared" si="64"/>
        <v>2.2999999999999998</v>
      </c>
      <c r="BB106" s="464">
        <f t="shared" si="65"/>
        <v>0.92</v>
      </c>
    </row>
    <row r="107" spans="1:54" s="98" customFormat="1" ht="14.1" customHeight="1" x14ac:dyDescent="0.2">
      <c r="A107" s="122">
        <v>16</v>
      </c>
      <c r="B107" s="99">
        <v>2315</v>
      </c>
      <c r="C107" s="100">
        <v>600080447</v>
      </c>
      <c r="D107" s="99">
        <v>46744819</v>
      </c>
      <c r="E107" s="99" t="s">
        <v>756</v>
      </c>
      <c r="F107" s="101"/>
      <c r="G107" s="102"/>
      <c r="H107" s="103"/>
      <c r="I107" s="490">
        <v>1996838</v>
      </c>
      <c r="J107" s="486">
        <v>1380694</v>
      </c>
      <c r="K107" s="486">
        <v>100000</v>
      </c>
      <c r="L107" s="486">
        <v>500475</v>
      </c>
      <c r="M107" s="486">
        <v>13807</v>
      </c>
      <c r="N107" s="486">
        <v>1862</v>
      </c>
      <c r="O107" s="487">
        <v>2.9699999999999998</v>
      </c>
      <c r="P107" s="487">
        <v>2.19</v>
      </c>
      <c r="Q107" s="672">
        <v>0.78</v>
      </c>
      <c r="R107" s="490">
        <f t="shared" ref="R107:BB107" si="75">SUM(R106:R106)</f>
        <v>-100000</v>
      </c>
      <c r="S107" s="486">
        <f t="shared" si="75"/>
        <v>0</v>
      </c>
      <c r="T107" s="486">
        <f t="shared" si="75"/>
        <v>0</v>
      </c>
      <c r="U107" s="486">
        <f t="shared" si="75"/>
        <v>0</v>
      </c>
      <c r="V107" s="486">
        <f t="shared" si="75"/>
        <v>0</v>
      </c>
      <c r="W107" s="486">
        <f t="shared" si="75"/>
        <v>-100000</v>
      </c>
      <c r="X107" s="486">
        <f t="shared" si="75"/>
        <v>100000</v>
      </c>
      <c r="Y107" s="486">
        <f t="shared" si="75"/>
        <v>0</v>
      </c>
      <c r="Z107" s="486">
        <f t="shared" si="75"/>
        <v>74436</v>
      </c>
      <c r="AA107" s="486">
        <f t="shared" si="75"/>
        <v>174436</v>
      </c>
      <c r="AB107" s="486">
        <f t="shared" si="75"/>
        <v>74436</v>
      </c>
      <c r="AC107" s="486">
        <f t="shared" si="75"/>
        <v>0</v>
      </c>
      <c r="AD107" s="486">
        <f t="shared" si="75"/>
        <v>-1000</v>
      </c>
      <c r="AE107" s="486">
        <f t="shared" si="75"/>
        <v>0</v>
      </c>
      <c r="AF107" s="486">
        <f t="shared" si="75"/>
        <v>0</v>
      </c>
      <c r="AG107" s="486">
        <f t="shared" si="75"/>
        <v>0</v>
      </c>
      <c r="AH107" s="486">
        <f t="shared" si="75"/>
        <v>73436</v>
      </c>
      <c r="AI107" s="487">
        <f t="shared" si="75"/>
        <v>0.11</v>
      </c>
      <c r="AJ107" s="487">
        <f t="shared" si="75"/>
        <v>0.14000000000000001</v>
      </c>
      <c r="AK107" s="487">
        <f t="shared" si="75"/>
        <v>0</v>
      </c>
      <c r="AL107" s="487">
        <f t="shared" si="75"/>
        <v>0</v>
      </c>
      <c r="AM107" s="487">
        <f t="shared" si="75"/>
        <v>0</v>
      </c>
      <c r="AN107" s="487">
        <f t="shared" si="75"/>
        <v>0</v>
      </c>
      <c r="AO107" s="487">
        <f t="shared" si="75"/>
        <v>0</v>
      </c>
      <c r="AP107" s="487">
        <f t="shared" si="75"/>
        <v>0</v>
      </c>
      <c r="AQ107" s="487">
        <f t="shared" si="75"/>
        <v>0.11</v>
      </c>
      <c r="AR107" s="487">
        <f t="shared" si="75"/>
        <v>0.14000000000000001</v>
      </c>
      <c r="AS107" s="105">
        <f t="shared" si="75"/>
        <v>0.25</v>
      </c>
      <c r="AT107" s="492">
        <f t="shared" si="75"/>
        <v>2070274</v>
      </c>
      <c r="AU107" s="486">
        <f t="shared" si="75"/>
        <v>1280694</v>
      </c>
      <c r="AV107" s="486">
        <f t="shared" si="75"/>
        <v>274436</v>
      </c>
      <c r="AW107" s="486">
        <f t="shared" si="75"/>
        <v>500475</v>
      </c>
      <c r="AX107" s="486">
        <f t="shared" si="75"/>
        <v>12807</v>
      </c>
      <c r="AY107" s="486">
        <f t="shared" si="75"/>
        <v>1862</v>
      </c>
      <c r="AZ107" s="487">
        <f t="shared" si="75"/>
        <v>3.2199999999999998</v>
      </c>
      <c r="BA107" s="487">
        <f t="shared" si="75"/>
        <v>2.2999999999999998</v>
      </c>
      <c r="BB107" s="105">
        <f t="shared" si="75"/>
        <v>0.92</v>
      </c>
    </row>
    <row r="108" spans="1:54" s="98" customFormat="1" ht="14.1" customHeight="1" x14ac:dyDescent="0.2">
      <c r="A108" s="121">
        <v>17</v>
      </c>
      <c r="B108" s="78">
        <v>2494</v>
      </c>
      <c r="C108" s="95">
        <v>600080315</v>
      </c>
      <c r="D108" s="78">
        <v>72741996</v>
      </c>
      <c r="E108" s="78" t="s">
        <v>757</v>
      </c>
      <c r="F108" s="96">
        <v>3113</v>
      </c>
      <c r="G108" s="78" t="s">
        <v>309</v>
      </c>
      <c r="H108" s="97" t="s">
        <v>276</v>
      </c>
      <c r="I108" s="463">
        <v>25756076</v>
      </c>
      <c r="J108" s="16">
        <v>18785910</v>
      </c>
      <c r="K108" s="16">
        <v>0</v>
      </c>
      <c r="L108" s="458">
        <v>6349637</v>
      </c>
      <c r="M108" s="458">
        <v>187859</v>
      </c>
      <c r="N108" s="16">
        <v>432670</v>
      </c>
      <c r="O108" s="459">
        <v>33.768000000000001</v>
      </c>
      <c r="P108" s="13">
        <v>26.678000000000001</v>
      </c>
      <c r="Q108" s="172">
        <v>7.09</v>
      </c>
      <c r="R108" s="471">
        <f t="shared" si="46"/>
        <v>-21606</v>
      </c>
      <c r="S108" s="461">
        <v>0</v>
      </c>
      <c r="T108" s="461">
        <v>0</v>
      </c>
      <c r="U108" s="461">
        <v>0</v>
      </c>
      <c r="V108" s="461">
        <v>0</v>
      </c>
      <c r="W108" s="461">
        <f t="shared" si="47"/>
        <v>-21606</v>
      </c>
      <c r="X108" s="461">
        <v>21606</v>
      </c>
      <c r="Y108" s="461">
        <v>0</v>
      </c>
      <c r="Z108" s="461">
        <v>0</v>
      </c>
      <c r="AA108" s="461">
        <f t="shared" si="48"/>
        <v>21606</v>
      </c>
      <c r="AB108" s="461">
        <f t="shared" si="49"/>
        <v>0</v>
      </c>
      <c r="AC108" s="69">
        <f t="shared" si="50"/>
        <v>0</v>
      </c>
      <c r="AD108" s="69">
        <f t="shared" si="51"/>
        <v>-216</v>
      </c>
      <c r="AE108" s="461">
        <v>0</v>
      </c>
      <c r="AF108" s="461">
        <v>0</v>
      </c>
      <c r="AG108" s="461">
        <f t="shared" si="52"/>
        <v>0</v>
      </c>
      <c r="AH108" s="461">
        <f t="shared" si="53"/>
        <v>-216</v>
      </c>
      <c r="AI108" s="462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si="54"/>
        <v>0</v>
      </c>
      <c r="AR108" s="462">
        <f t="shared" si="55"/>
        <v>0</v>
      </c>
      <c r="AS108" s="464">
        <f t="shared" si="56"/>
        <v>0</v>
      </c>
      <c r="AT108" s="470">
        <f t="shared" si="57"/>
        <v>25755860</v>
      </c>
      <c r="AU108" s="461">
        <f t="shared" si="58"/>
        <v>18764304</v>
      </c>
      <c r="AV108" s="461">
        <f t="shared" ref="AV108:AV112" si="76">K108+AA108</f>
        <v>21606</v>
      </c>
      <c r="AW108" s="461">
        <f t="shared" si="60"/>
        <v>6349637</v>
      </c>
      <c r="AX108" s="461">
        <f t="shared" si="61"/>
        <v>187643</v>
      </c>
      <c r="AY108" s="461">
        <f t="shared" si="62"/>
        <v>432670</v>
      </c>
      <c r="AZ108" s="462">
        <f t="shared" si="63"/>
        <v>33.768000000000001</v>
      </c>
      <c r="BA108" s="462">
        <f t="shared" si="64"/>
        <v>26.678000000000001</v>
      </c>
      <c r="BB108" s="464">
        <f t="shared" si="65"/>
        <v>7.09</v>
      </c>
    </row>
    <row r="109" spans="1:54" s="98" customFormat="1" ht="14.1" customHeight="1" x14ac:dyDescent="0.2">
      <c r="A109" s="121">
        <v>17</v>
      </c>
      <c r="B109" s="78">
        <v>2494</v>
      </c>
      <c r="C109" s="95">
        <v>600080315</v>
      </c>
      <c r="D109" s="78">
        <v>72741996</v>
      </c>
      <c r="E109" s="78" t="s">
        <v>757</v>
      </c>
      <c r="F109" s="96">
        <v>3113</v>
      </c>
      <c r="G109" s="44" t="s">
        <v>308</v>
      </c>
      <c r="H109" s="97" t="s">
        <v>276</v>
      </c>
      <c r="I109" s="463">
        <v>820512</v>
      </c>
      <c r="J109" s="16">
        <v>608688</v>
      </c>
      <c r="K109" s="16">
        <v>0</v>
      </c>
      <c r="L109" s="458">
        <v>205737</v>
      </c>
      <c r="M109" s="458">
        <v>6087</v>
      </c>
      <c r="N109" s="16">
        <v>0</v>
      </c>
      <c r="O109" s="459">
        <v>1.5</v>
      </c>
      <c r="P109" s="13">
        <v>1.5</v>
      </c>
      <c r="Q109" s="172">
        <v>0</v>
      </c>
      <c r="R109" s="471">
        <f t="shared" si="46"/>
        <v>0</v>
      </c>
      <c r="S109" s="461">
        <v>0</v>
      </c>
      <c r="T109" s="461">
        <v>0</v>
      </c>
      <c r="U109" s="461">
        <v>0</v>
      </c>
      <c r="V109" s="461">
        <v>0</v>
      </c>
      <c r="W109" s="461">
        <f t="shared" si="47"/>
        <v>0</v>
      </c>
      <c r="X109" s="461">
        <v>0</v>
      </c>
      <c r="Y109" s="461">
        <v>0</v>
      </c>
      <c r="Z109" s="461">
        <v>0</v>
      </c>
      <c r="AA109" s="461">
        <f t="shared" si="48"/>
        <v>0</v>
      </c>
      <c r="AB109" s="461">
        <f t="shared" si="49"/>
        <v>0</v>
      </c>
      <c r="AC109" s="69">
        <f t="shared" si="50"/>
        <v>0</v>
      </c>
      <c r="AD109" s="69">
        <f t="shared" si="51"/>
        <v>0</v>
      </c>
      <c r="AE109" s="461">
        <v>0</v>
      </c>
      <c r="AF109" s="461">
        <v>0</v>
      </c>
      <c r="AG109" s="461">
        <f t="shared" si="52"/>
        <v>0</v>
      </c>
      <c r="AH109" s="461">
        <f t="shared" si="53"/>
        <v>0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si="54"/>
        <v>0</v>
      </c>
      <c r="AR109" s="462">
        <f t="shared" si="55"/>
        <v>0</v>
      </c>
      <c r="AS109" s="464">
        <f t="shared" si="56"/>
        <v>0</v>
      </c>
      <c r="AT109" s="470">
        <f t="shared" si="57"/>
        <v>820512</v>
      </c>
      <c r="AU109" s="461">
        <f t="shared" si="58"/>
        <v>608688</v>
      </c>
      <c r="AV109" s="461">
        <f t="shared" si="76"/>
        <v>0</v>
      </c>
      <c r="AW109" s="461">
        <f t="shared" si="60"/>
        <v>205737</v>
      </c>
      <c r="AX109" s="461">
        <f t="shared" si="61"/>
        <v>6087</v>
      </c>
      <c r="AY109" s="461">
        <f t="shared" si="62"/>
        <v>0</v>
      </c>
      <c r="AZ109" s="462">
        <f t="shared" si="63"/>
        <v>1.5</v>
      </c>
      <c r="BA109" s="462">
        <f t="shared" si="64"/>
        <v>1.5</v>
      </c>
      <c r="BB109" s="464">
        <f t="shared" si="65"/>
        <v>0</v>
      </c>
    </row>
    <row r="110" spans="1:54" s="98" customFormat="1" ht="14.1" customHeight="1" x14ac:dyDescent="0.2">
      <c r="A110" s="121">
        <v>17</v>
      </c>
      <c r="B110" s="104">
        <v>2494</v>
      </c>
      <c r="C110" s="95">
        <v>600080315</v>
      </c>
      <c r="D110" s="78">
        <v>72741996</v>
      </c>
      <c r="E110" s="104" t="s">
        <v>757</v>
      </c>
      <c r="F110" s="96">
        <v>3113</v>
      </c>
      <c r="G110" s="78" t="s">
        <v>307</v>
      </c>
      <c r="H110" s="97" t="s">
        <v>277</v>
      </c>
      <c r="I110" s="463">
        <v>2888246</v>
      </c>
      <c r="J110" s="590">
        <v>2141317</v>
      </c>
      <c r="K110" s="590">
        <v>0</v>
      </c>
      <c r="L110" s="458">
        <v>723765</v>
      </c>
      <c r="M110" s="458">
        <v>21414</v>
      </c>
      <c r="N110" s="590">
        <v>1750</v>
      </c>
      <c r="O110" s="459">
        <v>6.1499999999999995</v>
      </c>
      <c r="P110" s="460">
        <v>6.1499999999999995</v>
      </c>
      <c r="Q110" s="704">
        <v>0</v>
      </c>
      <c r="R110" s="471">
        <f t="shared" si="46"/>
        <v>0</v>
      </c>
      <c r="S110" s="461">
        <v>144353</v>
      </c>
      <c r="T110" s="461">
        <v>0</v>
      </c>
      <c r="U110" s="461">
        <v>0</v>
      </c>
      <c r="V110" s="461">
        <v>0</v>
      </c>
      <c r="W110" s="461">
        <f t="shared" si="47"/>
        <v>144353</v>
      </c>
      <c r="X110" s="461">
        <v>0</v>
      </c>
      <c r="Y110" s="461">
        <v>0</v>
      </c>
      <c r="Z110" s="461">
        <v>0</v>
      </c>
      <c r="AA110" s="461">
        <f t="shared" si="48"/>
        <v>0</v>
      </c>
      <c r="AB110" s="461">
        <f t="shared" si="49"/>
        <v>144353</v>
      </c>
      <c r="AC110" s="69">
        <f t="shared" si="50"/>
        <v>48791</v>
      </c>
      <c r="AD110" s="69">
        <f t="shared" si="51"/>
        <v>1444</v>
      </c>
      <c r="AE110" s="461">
        <v>13500</v>
      </c>
      <c r="AF110" s="461">
        <v>0</v>
      </c>
      <c r="AG110" s="461">
        <f t="shared" si="52"/>
        <v>13500</v>
      </c>
      <c r="AH110" s="461">
        <f t="shared" si="53"/>
        <v>208088</v>
      </c>
      <c r="AI110" s="462">
        <v>0</v>
      </c>
      <c r="AJ110" s="462">
        <v>0</v>
      </c>
      <c r="AK110" s="462">
        <v>0.41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si="54"/>
        <v>0.41</v>
      </c>
      <c r="AR110" s="462">
        <f t="shared" si="55"/>
        <v>0</v>
      </c>
      <c r="AS110" s="464">
        <f t="shared" si="56"/>
        <v>0.41</v>
      </c>
      <c r="AT110" s="470">
        <f t="shared" si="57"/>
        <v>3096334</v>
      </c>
      <c r="AU110" s="461">
        <f t="shared" si="58"/>
        <v>2285670</v>
      </c>
      <c r="AV110" s="461">
        <f t="shared" si="76"/>
        <v>0</v>
      </c>
      <c r="AW110" s="461">
        <f t="shared" si="60"/>
        <v>772556</v>
      </c>
      <c r="AX110" s="461">
        <f t="shared" si="61"/>
        <v>22858</v>
      </c>
      <c r="AY110" s="461">
        <f t="shared" si="62"/>
        <v>15250</v>
      </c>
      <c r="AZ110" s="462">
        <f t="shared" si="63"/>
        <v>6.56</v>
      </c>
      <c r="BA110" s="462">
        <f t="shared" si="64"/>
        <v>6.56</v>
      </c>
      <c r="BB110" s="464">
        <f t="shared" si="65"/>
        <v>0</v>
      </c>
    </row>
    <row r="111" spans="1:54" s="98" customFormat="1" ht="14.1" customHeight="1" x14ac:dyDescent="0.2">
      <c r="A111" s="121">
        <v>17</v>
      </c>
      <c r="B111" s="78">
        <v>2494</v>
      </c>
      <c r="C111" s="95">
        <v>600080315</v>
      </c>
      <c r="D111" s="78">
        <v>72741996</v>
      </c>
      <c r="E111" s="78" t="s">
        <v>757</v>
      </c>
      <c r="F111" s="96">
        <v>3143</v>
      </c>
      <c r="G111" s="78" t="s">
        <v>614</v>
      </c>
      <c r="H111" s="97" t="s">
        <v>276</v>
      </c>
      <c r="I111" s="463">
        <v>1283833</v>
      </c>
      <c r="J111" s="660">
        <v>952398</v>
      </c>
      <c r="K111" s="660">
        <v>0</v>
      </c>
      <c r="L111" s="458">
        <v>321911</v>
      </c>
      <c r="M111" s="458">
        <v>9524</v>
      </c>
      <c r="N111" s="660">
        <v>0</v>
      </c>
      <c r="O111" s="459">
        <v>2.0089999999999999</v>
      </c>
      <c r="P111" s="661">
        <v>2.0089999999999999</v>
      </c>
      <c r="Q111" s="710">
        <v>0</v>
      </c>
      <c r="R111" s="471">
        <f t="shared" si="46"/>
        <v>-8500</v>
      </c>
      <c r="S111" s="461">
        <v>0</v>
      </c>
      <c r="T111" s="461">
        <v>0</v>
      </c>
      <c r="U111" s="461">
        <v>0</v>
      </c>
      <c r="V111" s="461">
        <v>0</v>
      </c>
      <c r="W111" s="461">
        <f t="shared" si="47"/>
        <v>-8500</v>
      </c>
      <c r="X111" s="461">
        <v>8500</v>
      </c>
      <c r="Y111" s="461">
        <v>0</v>
      </c>
      <c r="Z111" s="461">
        <v>0</v>
      </c>
      <c r="AA111" s="461">
        <f t="shared" si="48"/>
        <v>8500</v>
      </c>
      <c r="AB111" s="461">
        <f t="shared" si="49"/>
        <v>0</v>
      </c>
      <c r="AC111" s="69">
        <f t="shared" si="50"/>
        <v>0</v>
      </c>
      <c r="AD111" s="69">
        <f t="shared" si="51"/>
        <v>-85</v>
      </c>
      <c r="AE111" s="461">
        <v>0</v>
      </c>
      <c r="AF111" s="461">
        <v>0</v>
      </c>
      <c r="AG111" s="461">
        <f t="shared" si="52"/>
        <v>0</v>
      </c>
      <c r="AH111" s="461">
        <f t="shared" si="53"/>
        <v>-85</v>
      </c>
      <c r="AI111" s="462">
        <v>0</v>
      </c>
      <c r="AJ111" s="462">
        <v>0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si="54"/>
        <v>0</v>
      </c>
      <c r="AR111" s="462">
        <f t="shared" si="55"/>
        <v>0</v>
      </c>
      <c r="AS111" s="464">
        <f t="shared" si="56"/>
        <v>0</v>
      </c>
      <c r="AT111" s="470">
        <f t="shared" si="57"/>
        <v>1283748</v>
      </c>
      <c r="AU111" s="461">
        <f t="shared" si="58"/>
        <v>943898</v>
      </c>
      <c r="AV111" s="461">
        <f t="shared" si="76"/>
        <v>8500</v>
      </c>
      <c r="AW111" s="461">
        <f t="shared" si="60"/>
        <v>321911</v>
      </c>
      <c r="AX111" s="461">
        <f t="shared" si="61"/>
        <v>9439</v>
      </c>
      <c r="AY111" s="461">
        <f t="shared" si="62"/>
        <v>0</v>
      </c>
      <c r="AZ111" s="462">
        <f t="shared" si="63"/>
        <v>2.0089999999999999</v>
      </c>
      <c r="BA111" s="462">
        <f t="shared" si="64"/>
        <v>2.0089999999999999</v>
      </c>
      <c r="BB111" s="464">
        <f t="shared" si="65"/>
        <v>0</v>
      </c>
    </row>
    <row r="112" spans="1:54" s="98" customFormat="1" ht="14.1" customHeight="1" x14ac:dyDescent="0.2">
      <c r="A112" s="121">
        <v>17</v>
      </c>
      <c r="B112" s="78">
        <v>2494</v>
      </c>
      <c r="C112" s="95">
        <v>600080315</v>
      </c>
      <c r="D112" s="78">
        <v>72741996</v>
      </c>
      <c r="E112" s="78" t="s">
        <v>757</v>
      </c>
      <c r="F112" s="96">
        <v>3143</v>
      </c>
      <c r="G112" s="78" t="s">
        <v>615</v>
      </c>
      <c r="H112" s="97" t="s">
        <v>277</v>
      </c>
      <c r="I112" s="463">
        <v>48379</v>
      </c>
      <c r="J112" s="646">
        <v>34567</v>
      </c>
      <c r="K112" s="646">
        <v>0</v>
      </c>
      <c r="L112" s="458">
        <v>11684</v>
      </c>
      <c r="M112" s="458">
        <v>346</v>
      </c>
      <c r="N112" s="646">
        <v>1782</v>
      </c>
      <c r="O112" s="459">
        <v>0.14000000000000001</v>
      </c>
      <c r="P112" s="460">
        <v>0</v>
      </c>
      <c r="Q112" s="704">
        <v>0.14000000000000001</v>
      </c>
      <c r="R112" s="471">
        <f t="shared" si="46"/>
        <v>0</v>
      </c>
      <c r="S112" s="461">
        <v>0</v>
      </c>
      <c r="T112" s="461">
        <v>0</v>
      </c>
      <c r="U112" s="461">
        <v>0</v>
      </c>
      <c r="V112" s="461">
        <v>0</v>
      </c>
      <c r="W112" s="461">
        <f t="shared" si="47"/>
        <v>0</v>
      </c>
      <c r="X112" s="461">
        <v>0</v>
      </c>
      <c r="Y112" s="461">
        <v>0</v>
      </c>
      <c r="Z112" s="461">
        <v>0</v>
      </c>
      <c r="AA112" s="461">
        <f t="shared" si="48"/>
        <v>0</v>
      </c>
      <c r="AB112" s="461">
        <f t="shared" si="49"/>
        <v>0</v>
      </c>
      <c r="AC112" s="69">
        <f t="shared" si="50"/>
        <v>0</v>
      </c>
      <c r="AD112" s="69">
        <f t="shared" si="51"/>
        <v>0</v>
      </c>
      <c r="AE112" s="461">
        <v>0</v>
      </c>
      <c r="AF112" s="461">
        <v>0</v>
      </c>
      <c r="AG112" s="461">
        <f t="shared" si="52"/>
        <v>0</v>
      </c>
      <c r="AH112" s="461">
        <f t="shared" si="53"/>
        <v>0</v>
      </c>
      <c r="AI112" s="462">
        <v>0</v>
      </c>
      <c r="AJ112" s="462">
        <v>0</v>
      </c>
      <c r="AK112" s="462">
        <v>0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54"/>
        <v>0</v>
      </c>
      <c r="AR112" s="462">
        <f t="shared" si="55"/>
        <v>0</v>
      </c>
      <c r="AS112" s="464">
        <f t="shared" si="56"/>
        <v>0</v>
      </c>
      <c r="AT112" s="470">
        <f t="shared" si="57"/>
        <v>48379</v>
      </c>
      <c r="AU112" s="461">
        <f t="shared" si="58"/>
        <v>34567</v>
      </c>
      <c r="AV112" s="461">
        <f t="shared" si="76"/>
        <v>0</v>
      </c>
      <c r="AW112" s="461">
        <f t="shared" si="60"/>
        <v>11684</v>
      </c>
      <c r="AX112" s="461">
        <f t="shared" si="61"/>
        <v>346</v>
      </c>
      <c r="AY112" s="461">
        <f t="shared" si="62"/>
        <v>1782</v>
      </c>
      <c r="AZ112" s="462">
        <f t="shared" si="63"/>
        <v>0.14000000000000001</v>
      </c>
      <c r="BA112" s="462">
        <f t="shared" si="64"/>
        <v>0</v>
      </c>
      <c r="BB112" s="464">
        <f t="shared" si="65"/>
        <v>0.14000000000000001</v>
      </c>
    </row>
    <row r="113" spans="1:54" s="98" customFormat="1" ht="14.1" customHeight="1" x14ac:dyDescent="0.2">
      <c r="A113" s="122">
        <v>17</v>
      </c>
      <c r="B113" s="99">
        <v>2494</v>
      </c>
      <c r="C113" s="100">
        <v>600080315</v>
      </c>
      <c r="D113" s="99">
        <v>72741996</v>
      </c>
      <c r="E113" s="99" t="s">
        <v>758</v>
      </c>
      <c r="F113" s="101"/>
      <c r="G113" s="102"/>
      <c r="H113" s="103"/>
      <c r="I113" s="490">
        <v>30797046</v>
      </c>
      <c r="J113" s="486">
        <v>22522880</v>
      </c>
      <c r="K113" s="486">
        <v>0</v>
      </c>
      <c r="L113" s="486">
        <v>7612734</v>
      </c>
      <c r="M113" s="486">
        <v>225230</v>
      </c>
      <c r="N113" s="486">
        <v>436202</v>
      </c>
      <c r="O113" s="487">
        <v>43.567</v>
      </c>
      <c r="P113" s="487">
        <v>36.337000000000003</v>
      </c>
      <c r="Q113" s="672">
        <v>7.2299999999999995</v>
      </c>
      <c r="R113" s="490">
        <f t="shared" ref="R113:BB113" si="77">SUM(R108:R112)</f>
        <v>-30106</v>
      </c>
      <c r="S113" s="486">
        <f t="shared" si="77"/>
        <v>144353</v>
      </c>
      <c r="T113" s="486">
        <f t="shared" si="77"/>
        <v>0</v>
      </c>
      <c r="U113" s="486">
        <f t="shared" si="77"/>
        <v>0</v>
      </c>
      <c r="V113" s="486">
        <f t="shared" si="77"/>
        <v>0</v>
      </c>
      <c r="W113" s="486">
        <f t="shared" si="77"/>
        <v>114247</v>
      </c>
      <c r="X113" s="486">
        <f t="shared" si="77"/>
        <v>30106</v>
      </c>
      <c r="Y113" s="486">
        <f t="shared" si="77"/>
        <v>0</v>
      </c>
      <c r="Z113" s="486">
        <f t="shared" si="77"/>
        <v>0</v>
      </c>
      <c r="AA113" s="486">
        <f t="shared" si="77"/>
        <v>30106</v>
      </c>
      <c r="AB113" s="486">
        <f t="shared" si="77"/>
        <v>144353</v>
      </c>
      <c r="AC113" s="486">
        <f t="shared" si="77"/>
        <v>48791</v>
      </c>
      <c r="AD113" s="486">
        <f t="shared" si="77"/>
        <v>1143</v>
      </c>
      <c r="AE113" s="486">
        <f t="shared" si="77"/>
        <v>13500</v>
      </c>
      <c r="AF113" s="486">
        <f t="shared" si="77"/>
        <v>0</v>
      </c>
      <c r="AG113" s="486">
        <f t="shared" si="77"/>
        <v>13500</v>
      </c>
      <c r="AH113" s="486">
        <f t="shared" si="77"/>
        <v>207787</v>
      </c>
      <c r="AI113" s="487">
        <f t="shared" si="77"/>
        <v>0</v>
      </c>
      <c r="AJ113" s="487">
        <f t="shared" si="77"/>
        <v>0</v>
      </c>
      <c r="AK113" s="487">
        <f t="shared" si="77"/>
        <v>0.41</v>
      </c>
      <c r="AL113" s="487">
        <f t="shared" si="77"/>
        <v>0</v>
      </c>
      <c r="AM113" s="487">
        <f t="shared" si="77"/>
        <v>0</v>
      </c>
      <c r="AN113" s="487">
        <f t="shared" si="77"/>
        <v>0</v>
      </c>
      <c r="AO113" s="487">
        <f t="shared" si="77"/>
        <v>0</v>
      </c>
      <c r="AP113" s="487">
        <f t="shared" si="77"/>
        <v>0</v>
      </c>
      <c r="AQ113" s="487">
        <f t="shared" si="77"/>
        <v>0.41</v>
      </c>
      <c r="AR113" s="487">
        <f t="shared" si="77"/>
        <v>0</v>
      </c>
      <c r="AS113" s="105">
        <f t="shared" si="77"/>
        <v>0.41</v>
      </c>
      <c r="AT113" s="492">
        <f t="shared" si="77"/>
        <v>31004833</v>
      </c>
      <c r="AU113" s="486">
        <f t="shared" si="77"/>
        <v>22637127</v>
      </c>
      <c r="AV113" s="486">
        <f t="shared" si="77"/>
        <v>30106</v>
      </c>
      <c r="AW113" s="486">
        <f t="shared" si="77"/>
        <v>7661525</v>
      </c>
      <c r="AX113" s="486">
        <f t="shared" si="77"/>
        <v>226373</v>
      </c>
      <c r="AY113" s="486">
        <f t="shared" si="77"/>
        <v>449702</v>
      </c>
      <c r="AZ113" s="487">
        <f t="shared" si="77"/>
        <v>43.977000000000004</v>
      </c>
      <c r="BA113" s="487">
        <f t="shared" si="77"/>
        <v>36.747</v>
      </c>
      <c r="BB113" s="105">
        <f t="shared" si="77"/>
        <v>7.2299999999999995</v>
      </c>
    </row>
    <row r="114" spans="1:54" s="98" customFormat="1" ht="14.1" customHeight="1" x14ac:dyDescent="0.2">
      <c r="A114" s="121">
        <v>18</v>
      </c>
      <c r="B114" s="78">
        <v>2301</v>
      </c>
      <c r="C114" s="95">
        <v>600080226</v>
      </c>
      <c r="D114" s="78">
        <v>72741830</v>
      </c>
      <c r="E114" s="78" t="s">
        <v>759</v>
      </c>
      <c r="F114" s="96">
        <v>3231</v>
      </c>
      <c r="G114" s="78" t="s">
        <v>311</v>
      </c>
      <c r="H114" s="97" t="s">
        <v>276</v>
      </c>
      <c r="I114" s="463">
        <v>5180592</v>
      </c>
      <c r="J114" s="16">
        <v>3832522</v>
      </c>
      <c r="K114" s="16">
        <v>0</v>
      </c>
      <c r="L114" s="458">
        <v>1295392</v>
      </c>
      <c r="M114" s="458">
        <v>38325</v>
      </c>
      <c r="N114" s="16">
        <v>14353</v>
      </c>
      <c r="O114" s="459">
        <v>6.7332999999999998</v>
      </c>
      <c r="P114" s="13">
        <v>6.0724</v>
      </c>
      <c r="Q114" s="172">
        <v>0.66090000000000004</v>
      </c>
      <c r="R114" s="471">
        <f t="shared" si="46"/>
        <v>0</v>
      </c>
      <c r="S114" s="461">
        <v>0</v>
      </c>
      <c r="T114" s="461">
        <v>0</v>
      </c>
      <c r="U114" s="461">
        <v>0</v>
      </c>
      <c r="V114" s="461">
        <v>0</v>
      </c>
      <c r="W114" s="461">
        <f t="shared" si="47"/>
        <v>0</v>
      </c>
      <c r="X114" s="461">
        <v>0</v>
      </c>
      <c r="Y114" s="461">
        <v>0</v>
      </c>
      <c r="Z114" s="461">
        <v>0</v>
      </c>
      <c r="AA114" s="461">
        <f t="shared" si="48"/>
        <v>0</v>
      </c>
      <c r="AB114" s="461">
        <f t="shared" si="49"/>
        <v>0</v>
      </c>
      <c r="AC114" s="69">
        <f t="shared" si="50"/>
        <v>0</v>
      </c>
      <c r="AD114" s="69">
        <f t="shared" si="51"/>
        <v>0</v>
      </c>
      <c r="AE114" s="461">
        <v>0</v>
      </c>
      <c r="AF114" s="461">
        <v>0</v>
      </c>
      <c r="AG114" s="461">
        <f t="shared" si="52"/>
        <v>0</v>
      </c>
      <c r="AH114" s="461">
        <f t="shared" si="53"/>
        <v>0</v>
      </c>
      <c r="AI114" s="462">
        <v>0</v>
      </c>
      <c r="AJ114" s="462">
        <v>0</v>
      </c>
      <c r="AK114" s="462">
        <v>0</v>
      </c>
      <c r="AL114" s="462">
        <v>0</v>
      </c>
      <c r="AM114" s="462">
        <v>0</v>
      </c>
      <c r="AN114" s="462">
        <v>0</v>
      </c>
      <c r="AO114" s="462">
        <v>0</v>
      </c>
      <c r="AP114" s="462">
        <v>0</v>
      </c>
      <c r="AQ114" s="462">
        <f t="shared" si="54"/>
        <v>0</v>
      </c>
      <c r="AR114" s="462">
        <f t="shared" si="55"/>
        <v>0</v>
      </c>
      <c r="AS114" s="464">
        <f t="shared" si="56"/>
        <v>0</v>
      </c>
      <c r="AT114" s="470">
        <f t="shared" si="57"/>
        <v>5180592</v>
      </c>
      <c r="AU114" s="461">
        <f t="shared" si="58"/>
        <v>3832522</v>
      </c>
      <c r="AV114" s="461">
        <f>K114+AA114</f>
        <v>0</v>
      </c>
      <c r="AW114" s="461">
        <f t="shared" si="60"/>
        <v>1295392</v>
      </c>
      <c r="AX114" s="461">
        <f t="shared" si="61"/>
        <v>38325</v>
      </c>
      <c r="AY114" s="461">
        <f t="shared" si="62"/>
        <v>14353</v>
      </c>
      <c r="AZ114" s="462">
        <f t="shared" si="63"/>
        <v>6.7332999999999998</v>
      </c>
      <c r="BA114" s="462">
        <f t="shared" si="64"/>
        <v>6.0724</v>
      </c>
      <c r="BB114" s="464">
        <f t="shared" si="65"/>
        <v>0.66090000000000004</v>
      </c>
    </row>
    <row r="115" spans="1:54" s="98" customFormat="1" ht="14.1" customHeight="1" x14ac:dyDescent="0.2">
      <c r="A115" s="122">
        <v>18</v>
      </c>
      <c r="B115" s="99">
        <v>2301</v>
      </c>
      <c r="C115" s="100">
        <v>600080226</v>
      </c>
      <c r="D115" s="99">
        <v>72741830</v>
      </c>
      <c r="E115" s="99" t="s">
        <v>760</v>
      </c>
      <c r="F115" s="101"/>
      <c r="G115" s="102"/>
      <c r="H115" s="103"/>
      <c r="I115" s="491">
        <v>5180592</v>
      </c>
      <c r="J115" s="488">
        <v>3832522</v>
      </c>
      <c r="K115" s="488">
        <v>0</v>
      </c>
      <c r="L115" s="488">
        <v>1295392</v>
      </c>
      <c r="M115" s="488">
        <v>38325</v>
      </c>
      <c r="N115" s="488">
        <v>14353</v>
      </c>
      <c r="O115" s="489">
        <v>6.7332999999999998</v>
      </c>
      <c r="P115" s="489">
        <v>6.0724</v>
      </c>
      <c r="Q115" s="673">
        <v>0.66090000000000004</v>
      </c>
      <c r="R115" s="491">
        <f t="shared" ref="R115:BB115" si="78">SUM(R114)</f>
        <v>0</v>
      </c>
      <c r="S115" s="488">
        <f t="shared" si="78"/>
        <v>0</v>
      </c>
      <c r="T115" s="488">
        <f t="shared" si="78"/>
        <v>0</v>
      </c>
      <c r="U115" s="488">
        <f t="shared" si="78"/>
        <v>0</v>
      </c>
      <c r="V115" s="488">
        <f t="shared" si="78"/>
        <v>0</v>
      </c>
      <c r="W115" s="488">
        <f t="shared" si="78"/>
        <v>0</v>
      </c>
      <c r="X115" s="488">
        <f t="shared" si="78"/>
        <v>0</v>
      </c>
      <c r="Y115" s="488">
        <f t="shared" si="78"/>
        <v>0</v>
      </c>
      <c r="Z115" s="488">
        <f t="shared" si="78"/>
        <v>0</v>
      </c>
      <c r="AA115" s="488">
        <f t="shared" si="78"/>
        <v>0</v>
      </c>
      <c r="AB115" s="488">
        <f t="shared" si="78"/>
        <v>0</v>
      </c>
      <c r="AC115" s="488">
        <f t="shared" si="78"/>
        <v>0</v>
      </c>
      <c r="AD115" s="488">
        <f t="shared" si="78"/>
        <v>0</v>
      </c>
      <c r="AE115" s="488">
        <f t="shared" si="78"/>
        <v>0</v>
      </c>
      <c r="AF115" s="488">
        <f t="shared" si="78"/>
        <v>0</v>
      </c>
      <c r="AG115" s="488">
        <f t="shared" si="78"/>
        <v>0</v>
      </c>
      <c r="AH115" s="488">
        <f t="shared" si="78"/>
        <v>0</v>
      </c>
      <c r="AI115" s="489">
        <f t="shared" si="78"/>
        <v>0</v>
      </c>
      <c r="AJ115" s="489">
        <f t="shared" si="78"/>
        <v>0</v>
      </c>
      <c r="AK115" s="489">
        <f t="shared" si="78"/>
        <v>0</v>
      </c>
      <c r="AL115" s="489">
        <f t="shared" si="78"/>
        <v>0</v>
      </c>
      <c r="AM115" s="489">
        <f t="shared" si="78"/>
        <v>0</v>
      </c>
      <c r="AN115" s="489">
        <f t="shared" si="78"/>
        <v>0</v>
      </c>
      <c r="AO115" s="489">
        <f t="shared" si="78"/>
        <v>0</v>
      </c>
      <c r="AP115" s="489">
        <f t="shared" si="78"/>
        <v>0</v>
      </c>
      <c r="AQ115" s="489">
        <f t="shared" si="78"/>
        <v>0</v>
      </c>
      <c r="AR115" s="489">
        <f t="shared" si="78"/>
        <v>0</v>
      </c>
      <c r="AS115" s="109">
        <f t="shared" si="78"/>
        <v>0</v>
      </c>
      <c r="AT115" s="493">
        <f t="shared" si="78"/>
        <v>5180592</v>
      </c>
      <c r="AU115" s="488">
        <f t="shared" si="78"/>
        <v>3832522</v>
      </c>
      <c r="AV115" s="488">
        <f t="shared" si="78"/>
        <v>0</v>
      </c>
      <c r="AW115" s="488">
        <f t="shared" si="78"/>
        <v>1295392</v>
      </c>
      <c r="AX115" s="488">
        <f t="shared" si="78"/>
        <v>38325</v>
      </c>
      <c r="AY115" s="488">
        <f t="shared" si="78"/>
        <v>14353</v>
      </c>
      <c r="AZ115" s="489">
        <f t="shared" si="78"/>
        <v>6.7332999999999998</v>
      </c>
      <c r="BA115" s="489">
        <f t="shared" si="78"/>
        <v>6.0724</v>
      </c>
      <c r="BB115" s="109">
        <f t="shared" si="78"/>
        <v>0.66090000000000004</v>
      </c>
    </row>
    <row r="116" spans="1:54" s="98" customFormat="1" ht="14.1" customHeight="1" x14ac:dyDescent="0.2">
      <c r="A116" s="121">
        <v>19</v>
      </c>
      <c r="B116" s="104">
        <v>2497</v>
      </c>
      <c r="C116" s="95">
        <v>600080064</v>
      </c>
      <c r="D116" s="78">
        <v>72744189</v>
      </c>
      <c r="E116" s="78" t="s">
        <v>761</v>
      </c>
      <c r="F116" s="96">
        <v>3111</v>
      </c>
      <c r="G116" s="78" t="s">
        <v>306</v>
      </c>
      <c r="H116" s="97" t="s">
        <v>276</v>
      </c>
      <c r="I116" s="463">
        <v>6635173</v>
      </c>
      <c r="J116" s="16">
        <v>4800641</v>
      </c>
      <c r="K116" s="16">
        <v>95000</v>
      </c>
      <c r="L116" s="458">
        <v>1654727</v>
      </c>
      <c r="M116" s="458">
        <v>48005</v>
      </c>
      <c r="N116" s="16">
        <v>36800</v>
      </c>
      <c r="O116" s="459">
        <v>9.4699999999999989</v>
      </c>
      <c r="P116" s="13">
        <v>7.87</v>
      </c>
      <c r="Q116" s="172">
        <v>1.6</v>
      </c>
      <c r="R116" s="471">
        <f t="shared" si="46"/>
        <v>-15000</v>
      </c>
      <c r="S116" s="461">
        <v>0</v>
      </c>
      <c r="T116" s="461">
        <v>0</v>
      </c>
      <c r="U116" s="461">
        <v>0</v>
      </c>
      <c r="V116" s="461">
        <v>0</v>
      </c>
      <c r="W116" s="461">
        <f t="shared" si="47"/>
        <v>-15000</v>
      </c>
      <c r="X116" s="461">
        <v>15000</v>
      </c>
      <c r="Y116" s="461">
        <v>0</v>
      </c>
      <c r="Z116" s="461">
        <v>0</v>
      </c>
      <c r="AA116" s="461">
        <f t="shared" si="48"/>
        <v>15000</v>
      </c>
      <c r="AB116" s="461">
        <f t="shared" si="49"/>
        <v>0</v>
      </c>
      <c r="AC116" s="69">
        <f t="shared" si="50"/>
        <v>0</v>
      </c>
      <c r="AD116" s="69">
        <f t="shared" si="51"/>
        <v>-150</v>
      </c>
      <c r="AE116" s="461">
        <v>0</v>
      </c>
      <c r="AF116" s="461">
        <v>0</v>
      </c>
      <c r="AG116" s="461">
        <f t="shared" si="52"/>
        <v>0</v>
      </c>
      <c r="AH116" s="461">
        <f t="shared" si="53"/>
        <v>-150</v>
      </c>
      <c r="AI116" s="462">
        <v>0</v>
      </c>
      <c r="AJ116" s="462">
        <v>0</v>
      </c>
      <c r="AK116" s="462">
        <v>0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si="54"/>
        <v>0</v>
      </c>
      <c r="AR116" s="462">
        <f t="shared" si="55"/>
        <v>0</v>
      </c>
      <c r="AS116" s="464">
        <f t="shared" si="56"/>
        <v>0</v>
      </c>
      <c r="AT116" s="470">
        <f t="shared" si="57"/>
        <v>6635023</v>
      </c>
      <c r="AU116" s="461">
        <f t="shared" si="58"/>
        <v>4785641</v>
      </c>
      <c r="AV116" s="461">
        <f t="shared" ref="AV116:AV123" si="79">K116+AA116</f>
        <v>110000</v>
      </c>
      <c r="AW116" s="461">
        <f t="shared" si="60"/>
        <v>1654727</v>
      </c>
      <c r="AX116" s="461">
        <f t="shared" si="61"/>
        <v>47855</v>
      </c>
      <c r="AY116" s="461">
        <f t="shared" si="62"/>
        <v>36800</v>
      </c>
      <c r="AZ116" s="462">
        <f t="shared" si="63"/>
        <v>9.4699999999999989</v>
      </c>
      <c r="BA116" s="462">
        <f t="shared" si="64"/>
        <v>7.87</v>
      </c>
      <c r="BB116" s="464">
        <f t="shared" si="65"/>
        <v>1.6</v>
      </c>
    </row>
    <row r="117" spans="1:54" s="98" customFormat="1" ht="14.1" customHeight="1" x14ac:dyDescent="0.2">
      <c r="A117" s="121">
        <v>19</v>
      </c>
      <c r="B117" s="78">
        <v>2497</v>
      </c>
      <c r="C117" s="95">
        <v>600080064</v>
      </c>
      <c r="D117" s="78">
        <v>72744189</v>
      </c>
      <c r="E117" s="78" t="s">
        <v>761</v>
      </c>
      <c r="F117" s="96">
        <v>3113</v>
      </c>
      <c r="G117" s="78" t="s">
        <v>309</v>
      </c>
      <c r="H117" s="97" t="s">
        <v>276</v>
      </c>
      <c r="I117" s="463">
        <v>20603263</v>
      </c>
      <c r="J117" s="16">
        <v>14938997</v>
      </c>
      <c r="K117" s="16">
        <v>105000</v>
      </c>
      <c r="L117" s="458">
        <v>5084871</v>
      </c>
      <c r="M117" s="458">
        <v>149390</v>
      </c>
      <c r="N117" s="16">
        <v>325005</v>
      </c>
      <c r="O117" s="459">
        <v>26.368100000000002</v>
      </c>
      <c r="P117" s="13">
        <v>20.088100000000001</v>
      </c>
      <c r="Q117" s="172">
        <v>6.28</v>
      </c>
      <c r="R117" s="471">
        <f t="shared" si="46"/>
        <v>0</v>
      </c>
      <c r="S117" s="461">
        <v>0</v>
      </c>
      <c r="T117" s="461">
        <v>-100380</v>
      </c>
      <c r="U117" s="461">
        <v>0</v>
      </c>
      <c r="V117" s="461">
        <v>0</v>
      </c>
      <c r="W117" s="461">
        <f t="shared" si="47"/>
        <v>-100380</v>
      </c>
      <c r="X117" s="461">
        <v>0</v>
      </c>
      <c r="Y117" s="461">
        <v>0</v>
      </c>
      <c r="Z117" s="461">
        <v>0</v>
      </c>
      <c r="AA117" s="461">
        <f t="shared" si="48"/>
        <v>0</v>
      </c>
      <c r="AB117" s="461">
        <f t="shared" si="49"/>
        <v>-100380</v>
      </c>
      <c r="AC117" s="69">
        <f t="shared" si="50"/>
        <v>-33928</v>
      </c>
      <c r="AD117" s="69">
        <f t="shared" si="51"/>
        <v>-1004</v>
      </c>
      <c r="AE117" s="461">
        <v>0</v>
      </c>
      <c r="AF117" s="461">
        <v>0</v>
      </c>
      <c r="AG117" s="461">
        <f t="shared" si="52"/>
        <v>0</v>
      </c>
      <c r="AH117" s="461">
        <f t="shared" si="53"/>
        <v>-135312</v>
      </c>
      <c r="AI117" s="462">
        <v>0</v>
      </c>
      <c r="AJ117" s="462">
        <v>0</v>
      </c>
      <c r="AK117" s="462">
        <v>0</v>
      </c>
      <c r="AL117" s="462">
        <v>-0.21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si="54"/>
        <v>-0.21</v>
      </c>
      <c r="AR117" s="462">
        <f t="shared" si="55"/>
        <v>0</v>
      </c>
      <c r="AS117" s="464">
        <f t="shared" si="56"/>
        <v>-0.21</v>
      </c>
      <c r="AT117" s="470">
        <f t="shared" si="57"/>
        <v>20467951</v>
      </c>
      <c r="AU117" s="461">
        <f t="shared" si="58"/>
        <v>14838617</v>
      </c>
      <c r="AV117" s="461">
        <f t="shared" si="79"/>
        <v>105000</v>
      </c>
      <c r="AW117" s="461">
        <f t="shared" si="60"/>
        <v>5050943</v>
      </c>
      <c r="AX117" s="461">
        <f t="shared" si="61"/>
        <v>148386</v>
      </c>
      <c r="AY117" s="461">
        <f t="shared" si="62"/>
        <v>325005</v>
      </c>
      <c r="AZ117" s="462">
        <f t="shared" si="63"/>
        <v>26.158100000000001</v>
      </c>
      <c r="BA117" s="462">
        <f t="shared" si="64"/>
        <v>19.8781</v>
      </c>
      <c r="BB117" s="464">
        <f t="shared" si="65"/>
        <v>6.28</v>
      </c>
    </row>
    <row r="118" spans="1:54" s="98" customFormat="1" ht="14.1" customHeight="1" x14ac:dyDescent="0.2">
      <c r="A118" s="121">
        <v>19</v>
      </c>
      <c r="B118" s="78">
        <v>2497</v>
      </c>
      <c r="C118" s="95">
        <v>600080064</v>
      </c>
      <c r="D118" s="78">
        <v>72744189</v>
      </c>
      <c r="E118" s="78" t="s">
        <v>761</v>
      </c>
      <c r="F118" s="96">
        <v>3113</v>
      </c>
      <c r="G118" s="44" t="s">
        <v>308</v>
      </c>
      <c r="H118" s="97" t="s">
        <v>276</v>
      </c>
      <c r="I118" s="463">
        <v>2032298</v>
      </c>
      <c r="J118" s="16">
        <v>1507640</v>
      </c>
      <c r="K118" s="16">
        <v>0</v>
      </c>
      <c r="L118" s="458">
        <v>509582</v>
      </c>
      <c r="M118" s="458">
        <v>15076</v>
      </c>
      <c r="N118" s="16">
        <v>0</v>
      </c>
      <c r="O118" s="459">
        <v>3.7778999999999998</v>
      </c>
      <c r="P118" s="13">
        <v>3.7778999999999998</v>
      </c>
      <c r="Q118" s="172">
        <v>0</v>
      </c>
      <c r="R118" s="471">
        <f t="shared" si="46"/>
        <v>0</v>
      </c>
      <c r="S118" s="461">
        <v>0</v>
      </c>
      <c r="T118" s="461">
        <v>0</v>
      </c>
      <c r="U118" s="461">
        <v>0</v>
      </c>
      <c r="V118" s="461">
        <v>0</v>
      </c>
      <c r="W118" s="461">
        <f t="shared" si="47"/>
        <v>0</v>
      </c>
      <c r="X118" s="461">
        <v>0</v>
      </c>
      <c r="Y118" s="461">
        <v>0</v>
      </c>
      <c r="Z118" s="461">
        <v>0</v>
      </c>
      <c r="AA118" s="461">
        <f t="shared" si="48"/>
        <v>0</v>
      </c>
      <c r="AB118" s="461">
        <f t="shared" si="49"/>
        <v>0</v>
      </c>
      <c r="AC118" s="69">
        <f t="shared" si="50"/>
        <v>0</v>
      </c>
      <c r="AD118" s="69">
        <f t="shared" si="51"/>
        <v>0</v>
      </c>
      <c r="AE118" s="461">
        <v>0</v>
      </c>
      <c r="AF118" s="461">
        <v>0</v>
      </c>
      <c r="AG118" s="461">
        <f t="shared" si="52"/>
        <v>0</v>
      </c>
      <c r="AH118" s="461">
        <f t="shared" si="53"/>
        <v>0</v>
      </c>
      <c r="AI118" s="462">
        <v>0</v>
      </c>
      <c r="AJ118" s="462">
        <v>0</v>
      </c>
      <c r="AK118" s="462">
        <v>0</v>
      </c>
      <c r="AL118" s="462">
        <v>0</v>
      </c>
      <c r="AM118" s="462">
        <v>0</v>
      </c>
      <c r="AN118" s="462">
        <v>0</v>
      </c>
      <c r="AO118" s="462">
        <v>0</v>
      </c>
      <c r="AP118" s="462">
        <v>0</v>
      </c>
      <c r="AQ118" s="462">
        <f t="shared" si="54"/>
        <v>0</v>
      </c>
      <c r="AR118" s="462">
        <f t="shared" si="55"/>
        <v>0</v>
      </c>
      <c r="AS118" s="464">
        <f t="shared" si="56"/>
        <v>0</v>
      </c>
      <c r="AT118" s="470">
        <f t="shared" si="57"/>
        <v>2032298</v>
      </c>
      <c r="AU118" s="461">
        <f t="shared" si="58"/>
        <v>1507640</v>
      </c>
      <c r="AV118" s="461">
        <f t="shared" si="79"/>
        <v>0</v>
      </c>
      <c r="AW118" s="461">
        <f t="shared" si="60"/>
        <v>509582</v>
      </c>
      <c r="AX118" s="461">
        <f t="shared" si="61"/>
        <v>15076</v>
      </c>
      <c r="AY118" s="461">
        <f t="shared" si="62"/>
        <v>0</v>
      </c>
      <c r="AZ118" s="462">
        <f t="shared" si="63"/>
        <v>3.7778999999999998</v>
      </c>
      <c r="BA118" s="462">
        <f t="shared" si="64"/>
        <v>3.7778999999999998</v>
      </c>
      <c r="BB118" s="464">
        <f t="shared" si="65"/>
        <v>0</v>
      </c>
    </row>
    <row r="119" spans="1:54" s="98" customFormat="1" ht="14.1" customHeight="1" x14ac:dyDescent="0.2">
      <c r="A119" s="121">
        <v>19</v>
      </c>
      <c r="B119" s="104">
        <v>2497</v>
      </c>
      <c r="C119" s="95">
        <v>600080064</v>
      </c>
      <c r="D119" s="78">
        <v>72744189</v>
      </c>
      <c r="E119" s="104" t="s">
        <v>761</v>
      </c>
      <c r="F119" s="96">
        <v>3113</v>
      </c>
      <c r="G119" s="78" t="s">
        <v>307</v>
      </c>
      <c r="H119" s="97" t="s">
        <v>277</v>
      </c>
      <c r="I119" s="463">
        <v>4162751</v>
      </c>
      <c r="J119" s="590">
        <v>3085869</v>
      </c>
      <c r="K119" s="590">
        <v>0</v>
      </c>
      <c r="L119" s="458">
        <v>1043023</v>
      </c>
      <c r="M119" s="458">
        <v>30859</v>
      </c>
      <c r="N119" s="590">
        <v>3000</v>
      </c>
      <c r="O119" s="459">
        <v>8.68</v>
      </c>
      <c r="P119" s="460">
        <v>8.68</v>
      </c>
      <c r="Q119" s="704">
        <v>0</v>
      </c>
      <c r="R119" s="471">
        <f t="shared" si="46"/>
        <v>0</v>
      </c>
      <c r="S119" s="461">
        <v>67978</v>
      </c>
      <c r="T119" s="461">
        <v>0</v>
      </c>
      <c r="U119" s="461">
        <v>0</v>
      </c>
      <c r="V119" s="461">
        <v>0</v>
      </c>
      <c r="W119" s="461">
        <f t="shared" si="47"/>
        <v>67978</v>
      </c>
      <c r="X119" s="461">
        <v>0</v>
      </c>
      <c r="Y119" s="461">
        <v>0</v>
      </c>
      <c r="Z119" s="461">
        <v>0</v>
      </c>
      <c r="AA119" s="461">
        <f t="shared" si="48"/>
        <v>0</v>
      </c>
      <c r="AB119" s="461">
        <f t="shared" si="49"/>
        <v>67978</v>
      </c>
      <c r="AC119" s="69">
        <f t="shared" si="50"/>
        <v>22977</v>
      </c>
      <c r="AD119" s="69">
        <f t="shared" si="51"/>
        <v>680</v>
      </c>
      <c r="AE119" s="461">
        <v>5500</v>
      </c>
      <c r="AF119" s="461">
        <v>0</v>
      </c>
      <c r="AG119" s="461">
        <f t="shared" si="52"/>
        <v>5500</v>
      </c>
      <c r="AH119" s="461">
        <f t="shared" si="53"/>
        <v>97135</v>
      </c>
      <c r="AI119" s="462">
        <v>0</v>
      </c>
      <c r="AJ119" s="462">
        <v>0</v>
      </c>
      <c r="AK119" s="462">
        <v>0.2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54"/>
        <v>0.2</v>
      </c>
      <c r="AR119" s="462">
        <f t="shared" si="55"/>
        <v>0</v>
      </c>
      <c r="AS119" s="464">
        <f t="shared" si="56"/>
        <v>0.2</v>
      </c>
      <c r="AT119" s="470">
        <f t="shared" si="57"/>
        <v>4259886</v>
      </c>
      <c r="AU119" s="461">
        <f t="shared" si="58"/>
        <v>3153847</v>
      </c>
      <c r="AV119" s="461">
        <f t="shared" si="79"/>
        <v>0</v>
      </c>
      <c r="AW119" s="461">
        <f t="shared" si="60"/>
        <v>1066000</v>
      </c>
      <c r="AX119" s="461">
        <f t="shared" si="61"/>
        <v>31539</v>
      </c>
      <c r="AY119" s="461">
        <f t="shared" si="62"/>
        <v>8500</v>
      </c>
      <c r="AZ119" s="462">
        <f t="shared" si="63"/>
        <v>8.879999999999999</v>
      </c>
      <c r="BA119" s="462">
        <f t="shared" si="64"/>
        <v>8.879999999999999</v>
      </c>
      <c r="BB119" s="464">
        <f t="shared" si="65"/>
        <v>0</v>
      </c>
    </row>
    <row r="120" spans="1:54" s="98" customFormat="1" ht="14.1" customHeight="1" x14ac:dyDescent="0.2">
      <c r="A120" s="121">
        <v>19</v>
      </c>
      <c r="B120" s="78">
        <v>2497</v>
      </c>
      <c r="C120" s="95">
        <v>600080064</v>
      </c>
      <c r="D120" s="78">
        <v>72744189</v>
      </c>
      <c r="E120" s="78" t="s">
        <v>761</v>
      </c>
      <c r="F120" s="96">
        <v>3141</v>
      </c>
      <c r="G120" s="78" t="s">
        <v>310</v>
      </c>
      <c r="H120" s="97" t="s">
        <v>277</v>
      </c>
      <c r="I120" s="463">
        <v>2433636</v>
      </c>
      <c r="J120" s="668">
        <v>1766937</v>
      </c>
      <c r="K120" s="668">
        <v>25000</v>
      </c>
      <c r="L120" s="458">
        <v>605675</v>
      </c>
      <c r="M120" s="458">
        <v>17668</v>
      </c>
      <c r="N120" s="668">
        <v>18356</v>
      </c>
      <c r="O120" s="459">
        <v>5.76</v>
      </c>
      <c r="P120" s="669">
        <v>0</v>
      </c>
      <c r="Q120" s="711">
        <v>5.76</v>
      </c>
      <c r="R120" s="471">
        <f t="shared" si="46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47"/>
        <v>0</v>
      </c>
      <c r="X120" s="461">
        <v>0</v>
      </c>
      <c r="Y120" s="461">
        <v>0</v>
      </c>
      <c r="Z120" s="461">
        <v>0</v>
      </c>
      <c r="AA120" s="461">
        <f t="shared" si="48"/>
        <v>0</v>
      </c>
      <c r="AB120" s="461">
        <f t="shared" si="49"/>
        <v>0</v>
      </c>
      <c r="AC120" s="69">
        <f t="shared" si="50"/>
        <v>0</v>
      </c>
      <c r="AD120" s="69">
        <f t="shared" si="51"/>
        <v>0</v>
      </c>
      <c r="AE120" s="461">
        <v>0</v>
      </c>
      <c r="AF120" s="461">
        <v>0</v>
      </c>
      <c r="AG120" s="461">
        <f t="shared" si="52"/>
        <v>0</v>
      </c>
      <c r="AH120" s="461">
        <f t="shared" si="53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54"/>
        <v>0</v>
      </c>
      <c r="AR120" s="462">
        <f t="shared" si="55"/>
        <v>0</v>
      </c>
      <c r="AS120" s="464">
        <f t="shared" si="56"/>
        <v>0</v>
      </c>
      <c r="AT120" s="470">
        <f t="shared" si="57"/>
        <v>2433636</v>
      </c>
      <c r="AU120" s="461">
        <f t="shared" si="58"/>
        <v>1766937</v>
      </c>
      <c r="AV120" s="461">
        <f t="shared" si="79"/>
        <v>25000</v>
      </c>
      <c r="AW120" s="461">
        <f t="shared" si="60"/>
        <v>605675</v>
      </c>
      <c r="AX120" s="461">
        <f t="shared" si="61"/>
        <v>17668</v>
      </c>
      <c r="AY120" s="461">
        <f t="shared" si="62"/>
        <v>18356</v>
      </c>
      <c r="AZ120" s="462">
        <f t="shared" si="63"/>
        <v>5.76</v>
      </c>
      <c r="BA120" s="462">
        <f t="shared" si="64"/>
        <v>0</v>
      </c>
      <c r="BB120" s="464">
        <f t="shared" si="65"/>
        <v>5.76</v>
      </c>
    </row>
    <row r="121" spans="1:54" s="98" customFormat="1" ht="14.1" customHeight="1" x14ac:dyDescent="0.2">
      <c r="A121" s="121">
        <v>19</v>
      </c>
      <c r="B121" s="78">
        <v>2497</v>
      </c>
      <c r="C121" s="95">
        <v>600080064</v>
      </c>
      <c r="D121" s="78">
        <v>72744189</v>
      </c>
      <c r="E121" s="78" t="s">
        <v>761</v>
      </c>
      <c r="F121" s="96">
        <v>3143</v>
      </c>
      <c r="G121" s="78" t="s">
        <v>614</v>
      </c>
      <c r="H121" s="97" t="s">
        <v>276</v>
      </c>
      <c r="I121" s="463">
        <v>1015846</v>
      </c>
      <c r="J121" s="660">
        <v>728781</v>
      </c>
      <c r="K121" s="660">
        <v>25000</v>
      </c>
      <c r="L121" s="458">
        <v>254778</v>
      </c>
      <c r="M121" s="458">
        <v>7287</v>
      </c>
      <c r="N121" s="660">
        <v>0</v>
      </c>
      <c r="O121" s="459">
        <v>1.76</v>
      </c>
      <c r="P121" s="661">
        <v>1.76</v>
      </c>
      <c r="Q121" s="710">
        <v>0</v>
      </c>
      <c r="R121" s="471">
        <f t="shared" si="46"/>
        <v>0</v>
      </c>
      <c r="S121" s="461">
        <v>0</v>
      </c>
      <c r="T121" s="461">
        <v>0</v>
      </c>
      <c r="U121" s="461">
        <v>0</v>
      </c>
      <c r="V121" s="461">
        <v>0</v>
      </c>
      <c r="W121" s="461">
        <f t="shared" si="47"/>
        <v>0</v>
      </c>
      <c r="X121" s="461">
        <v>0</v>
      </c>
      <c r="Y121" s="461">
        <v>0</v>
      </c>
      <c r="Z121" s="461">
        <v>0</v>
      </c>
      <c r="AA121" s="461">
        <f t="shared" si="48"/>
        <v>0</v>
      </c>
      <c r="AB121" s="461">
        <f t="shared" si="49"/>
        <v>0</v>
      </c>
      <c r="AC121" s="69">
        <f t="shared" si="50"/>
        <v>0</v>
      </c>
      <c r="AD121" s="69">
        <f t="shared" si="51"/>
        <v>0</v>
      </c>
      <c r="AE121" s="461">
        <v>0</v>
      </c>
      <c r="AF121" s="461">
        <v>0</v>
      </c>
      <c r="AG121" s="461">
        <f t="shared" si="52"/>
        <v>0</v>
      </c>
      <c r="AH121" s="461">
        <f t="shared" si="53"/>
        <v>0</v>
      </c>
      <c r="AI121" s="462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si="54"/>
        <v>0</v>
      </c>
      <c r="AR121" s="462">
        <f t="shared" si="55"/>
        <v>0</v>
      </c>
      <c r="AS121" s="464">
        <f t="shared" si="56"/>
        <v>0</v>
      </c>
      <c r="AT121" s="470">
        <f t="shared" si="57"/>
        <v>1015846</v>
      </c>
      <c r="AU121" s="461">
        <f t="shared" si="58"/>
        <v>728781</v>
      </c>
      <c r="AV121" s="461">
        <f t="shared" si="79"/>
        <v>25000</v>
      </c>
      <c r="AW121" s="461">
        <f t="shared" si="60"/>
        <v>254778</v>
      </c>
      <c r="AX121" s="461">
        <f t="shared" si="61"/>
        <v>7287</v>
      </c>
      <c r="AY121" s="461">
        <f t="shared" si="62"/>
        <v>0</v>
      </c>
      <c r="AZ121" s="462">
        <f t="shared" si="63"/>
        <v>1.76</v>
      </c>
      <c r="BA121" s="462">
        <f t="shared" si="64"/>
        <v>1.76</v>
      </c>
      <c r="BB121" s="464">
        <f t="shared" si="65"/>
        <v>0</v>
      </c>
    </row>
    <row r="122" spans="1:54" s="98" customFormat="1" ht="14.1" customHeight="1" x14ac:dyDescent="0.2">
      <c r="A122" s="121">
        <v>19</v>
      </c>
      <c r="B122" s="78">
        <v>2497</v>
      </c>
      <c r="C122" s="95">
        <v>600080064</v>
      </c>
      <c r="D122" s="78">
        <v>72744189</v>
      </c>
      <c r="E122" s="78" t="s">
        <v>761</v>
      </c>
      <c r="F122" s="96">
        <v>3143</v>
      </c>
      <c r="G122" s="78" t="s">
        <v>615</v>
      </c>
      <c r="H122" s="97" t="s">
        <v>277</v>
      </c>
      <c r="I122" s="463">
        <v>39582</v>
      </c>
      <c r="J122" s="646">
        <v>28282</v>
      </c>
      <c r="K122" s="646">
        <v>0</v>
      </c>
      <c r="L122" s="458">
        <v>9559</v>
      </c>
      <c r="M122" s="458">
        <v>283</v>
      </c>
      <c r="N122" s="646">
        <v>1458</v>
      </c>
      <c r="O122" s="459">
        <v>0.11</v>
      </c>
      <c r="P122" s="460">
        <v>0</v>
      </c>
      <c r="Q122" s="704">
        <v>0.11</v>
      </c>
      <c r="R122" s="471">
        <f t="shared" si="46"/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47"/>
        <v>0</v>
      </c>
      <c r="X122" s="461">
        <v>0</v>
      </c>
      <c r="Y122" s="461">
        <v>0</v>
      </c>
      <c r="Z122" s="461">
        <v>0</v>
      </c>
      <c r="AA122" s="461">
        <f t="shared" si="48"/>
        <v>0</v>
      </c>
      <c r="AB122" s="461">
        <f t="shared" si="49"/>
        <v>0</v>
      </c>
      <c r="AC122" s="69">
        <f t="shared" si="50"/>
        <v>0</v>
      </c>
      <c r="AD122" s="69">
        <f t="shared" si="51"/>
        <v>0</v>
      </c>
      <c r="AE122" s="461">
        <v>0</v>
      </c>
      <c r="AF122" s="461">
        <v>0</v>
      </c>
      <c r="AG122" s="461">
        <f t="shared" si="52"/>
        <v>0</v>
      </c>
      <c r="AH122" s="461">
        <f t="shared" si="53"/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54"/>
        <v>0</v>
      </c>
      <c r="AR122" s="462">
        <f t="shared" si="55"/>
        <v>0</v>
      </c>
      <c r="AS122" s="464">
        <f t="shared" si="56"/>
        <v>0</v>
      </c>
      <c r="AT122" s="470">
        <f t="shared" si="57"/>
        <v>39582</v>
      </c>
      <c r="AU122" s="461">
        <f t="shared" si="58"/>
        <v>28282</v>
      </c>
      <c r="AV122" s="461">
        <f t="shared" si="79"/>
        <v>0</v>
      </c>
      <c r="AW122" s="461">
        <f t="shared" si="60"/>
        <v>9559</v>
      </c>
      <c r="AX122" s="461">
        <f t="shared" si="61"/>
        <v>283</v>
      </c>
      <c r="AY122" s="461">
        <f t="shared" si="62"/>
        <v>1458</v>
      </c>
      <c r="AZ122" s="462">
        <f t="shared" si="63"/>
        <v>0.11</v>
      </c>
      <c r="BA122" s="462">
        <f t="shared" si="64"/>
        <v>0</v>
      </c>
      <c r="BB122" s="464">
        <f t="shared" si="65"/>
        <v>0.11</v>
      </c>
    </row>
    <row r="123" spans="1:54" s="98" customFormat="1" ht="14.1" customHeight="1" x14ac:dyDescent="0.2">
      <c r="A123" s="121">
        <v>19</v>
      </c>
      <c r="B123" s="78">
        <v>2497</v>
      </c>
      <c r="C123" s="95">
        <v>600080064</v>
      </c>
      <c r="D123" s="78">
        <v>72744189</v>
      </c>
      <c r="E123" s="78" t="s">
        <v>761</v>
      </c>
      <c r="F123" s="96">
        <v>3143</v>
      </c>
      <c r="G123" s="78" t="s">
        <v>312</v>
      </c>
      <c r="H123" s="97" t="s">
        <v>277</v>
      </c>
      <c r="I123" s="463">
        <v>358692</v>
      </c>
      <c r="J123" s="590">
        <v>255792</v>
      </c>
      <c r="K123" s="590">
        <v>10000</v>
      </c>
      <c r="L123" s="458">
        <v>89838</v>
      </c>
      <c r="M123" s="458">
        <v>2558</v>
      </c>
      <c r="N123" s="590">
        <v>504</v>
      </c>
      <c r="O123" s="459">
        <v>0.58000000000000007</v>
      </c>
      <c r="P123" s="460">
        <v>0.52</v>
      </c>
      <c r="Q123" s="704">
        <v>0.06</v>
      </c>
      <c r="R123" s="471">
        <f t="shared" si="46"/>
        <v>0</v>
      </c>
      <c r="S123" s="461">
        <v>0</v>
      </c>
      <c r="T123" s="461">
        <v>0</v>
      </c>
      <c r="U123" s="461">
        <v>0</v>
      </c>
      <c r="V123" s="461">
        <v>0</v>
      </c>
      <c r="W123" s="461">
        <f t="shared" si="47"/>
        <v>0</v>
      </c>
      <c r="X123" s="461">
        <v>0</v>
      </c>
      <c r="Y123" s="461">
        <v>0</v>
      </c>
      <c r="Z123" s="461">
        <v>0</v>
      </c>
      <c r="AA123" s="461">
        <f t="shared" si="48"/>
        <v>0</v>
      </c>
      <c r="AB123" s="461">
        <f t="shared" si="49"/>
        <v>0</v>
      </c>
      <c r="AC123" s="69">
        <f t="shared" si="50"/>
        <v>0</v>
      </c>
      <c r="AD123" s="69">
        <f t="shared" si="51"/>
        <v>0</v>
      </c>
      <c r="AE123" s="461">
        <v>0</v>
      </c>
      <c r="AF123" s="461">
        <v>0</v>
      </c>
      <c r="AG123" s="461">
        <f t="shared" si="52"/>
        <v>0</v>
      </c>
      <c r="AH123" s="461">
        <f t="shared" si="53"/>
        <v>0</v>
      </c>
      <c r="AI123" s="462">
        <v>0</v>
      </c>
      <c r="AJ123" s="462">
        <v>0</v>
      </c>
      <c r="AK123" s="462">
        <v>0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54"/>
        <v>0</v>
      </c>
      <c r="AR123" s="462">
        <f t="shared" si="55"/>
        <v>0</v>
      </c>
      <c r="AS123" s="464">
        <f t="shared" si="56"/>
        <v>0</v>
      </c>
      <c r="AT123" s="470">
        <f t="shared" si="57"/>
        <v>358692</v>
      </c>
      <c r="AU123" s="461">
        <f t="shared" si="58"/>
        <v>255792</v>
      </c>
      <c r="AV123" s="461">
        <f t="shared" si="79"/>
        <v>10000</v>
      </c>
      <c r="AW123" s="461">
        <f t="shared" si="60"/>
        <v>89838</v>
      </c>
      <c r="AX123" s="461">
        <f t="shared" si="61"/>
        <v>2558</v>
      </c>
      <c r="AY123" s="461">
        <f t="shared" si="62"/>
        <v>504</v>
      </c>
      <c r="AZ123" s="462">
        <f t="shared" si="63"/>
        <v>0.58000000000000007</v>
      </c>
      <c r="BA123" s="462">
        <f t="shared" si="64"/>
        <v>0.52</v>
      </c>
      <c r="BB123" s="464">
        <f t="shared" si="65"/>
        <v>0.06</v>
      </c>
    </row>
    <row r="124" spans="1:54" s="98" customFormat="1" ht="14.1" customHeight="1" x14ac:dyDescent="0.2">
      <c r="A124" s="122">
        <v>19</v>
      </c>
      <c r="B124" s="99">
        <v>2497</v>
      </c>
      <c r="C124" s="100">
        <v>600080064</v>
      </c>
      <c r="D124" s="99">
        <v>72744189</v>
      </c>
      <c r="E124" s="99" t="s">
        <v>762</v>
      </c>
      <c r="F124" s="101"/>
      <c r="G124" s="102"/>
      <c r="H124" s="103"/>
      <c r="I124" s="490">
        <v>37281241</v>
      </c>
      <c r="J124" s="486">
        <v>27112939</v>
      </c>
      <c r="K124" s="486">
        <v>260000</v>
      </c>
      <c r="L124" s="486">
        <v>9252053</v>
      </c>
      <c r="M124" s="486">
        <v>271126</v>
      </c>
      <c r="N124" s="486">
        <v>385123</v>
      </c>
      <c r="O124" s="487">
        <v>56.505999999999993</v>
      </c>
      <c r="P124" s="487">
        <v>42.695999999999998</v>
      </c>
      <c r="Q124" s="672">
        <v>13.81</v>
      </c>
      <c r="R124" s="490">
        <f t="shared" ref="R124:BB124" si="80">SUM(R116:R123)</f>
        <v>-15000</v>
      </c>
      <c r="S124" s="486">
        <f t="shared" si="80"/>
        <v>67978</v>
      </c>
      <c r="T124" s="486">
        <f t="shared" si="80"/>
        <v>-100380</v>
      </c>
      <c r="U124" s="486">
        <f t="shared" si="80"/>
        <v>0</v>
      </c>
      <c r="V124" s="486">
        <f t="shared" si="80"/>
        <v>0</v>
      </c>
      <c r="W124" s="486">
        <f t="shared" si="80"/>
        <v>-47402</v>
      </c>
      <c r="X124" s="486">
        <f t="shared" si="80"/>
        <v>15000</v>
      </c>
      <c r="Y124" s="486">
        <f t="shared" si="80"/>
        <v>0</v>
      </c>
      <c r="Z124" s="486">
        <f t="shared" si="80"/>
        <v>0</v>
      </c>
      <c r="AA124" s="486">
        <f t="shared" si="80"/>
        <v>15000</v>
      </c>
      <c r="AB124" s="486">
        <f t="shared" si="80"/>
        <v>-32402</v>
      </c>
      <c r="AC124" s="486">
        <f t="shared" si="80"/>
        <v>-10951</v>
      </c>
      <c r="AD124" s="486">
        <f t="shared" si="80"/>
        <v>-474</v>
      </c>
      <c r="AE124" s="486">
        <f t="shared" si="80"/>
        <v>5500</v>
      </c>
      <c r="AF124" s="486">
        <f t="shared" si="80"/>
        <v>0</v>
      </c>
      <c r="AG124" s="486">
        <f t="shared" si="80"/>
        <v>5500</v>
      </c>
      <c r="AH124" s="486">
        <f t="shared" si="80"/>
        <v>-38327</v>
      </c>
      <c r="AI124" s="487">
        <f t="shared" si="80"/>
        <v>0</v>
      </c>
      <c r="AJ124" s="487">
        <f t="shared" si="80"/>
        <v>0</v>
      </c>
      <c r="AK124" s="487">
        <f t="shared" si="80"/>
        <v>0.2</v>
      </c>
      <c r="AL124" s="487">
        <f t="shared" si="80"/>
        <v>-0.21</v>
      </c>
      <c r="AM124" s="487">
        <f t="shared" si="80"/>
        <v>0</v>
      </c>
      <c r="AN124" s="487">
        <f t="shared" si="80"/>
        <v>0</v>
      </c>
      <c r="AO124" s="487">
        <f t="shared" si="80"/>
        <v>0</v>
      </c>
      <c r="AP124" s="487">
        <f t="shared" si="80"/>
        <v>0</v>
      </c>
      <c r="AQ124" s="487">
        <f t="shared" si="80"/>
        <v>-9.9999999999999811E-3</v>
      </c>
      <c r="AR124" s="487">
        <f t="shared" si="80"/>
        <v>0</v>
      </c>
      <c r="AS124" s="105">
        <f t="shared" si="80"/>
        <v>-9.9999999999999811E-3</v>
      </c>
      <c r="AT124" s="492">
        <f t="shared" si="80"/>
        <v>37242914</v>
      </c>
      <c r="AU124" s="486">
        <f t="shared" si="80"/>
        <v>27065537</v>
      </c>
      <c r="AV124" s="486">
        <f t="shared" si="80"/>
        <v>275000</v>
      </c>
      <c r="AW124" s="486">
        <f t="shared" si="80"/>
        <v>9241102</v>
      </c>
      <c r="AX124" s="486">
        <f t="shared" si="80"/>
        <v>270652</v>
      </c>
      <c r="AY124" s="486">
        <f t="shared" si="80"/>
        <v>390623</v>
      </c>
      <c r="AZ124" s="487">
        <f t="shared" si="80"/>
        <v>56.495999999999995</v>
      </c>
      <c r="BA124" s="487">
        <f t="shared" si="80"/>
        <v>42.686</v>
      </c>
      <c r="BB124" s="105">
        <f t="shared" si="80"/>
        <v>13.81</v>
      </c>
    </row>
    <row r="125" spans="1:54" s="98" customFormat="1" ht="14.1" customHeight="1" x14ac:dyDescent="0.2">
      <c r="A125" s="121">
        <v>20</v>
      </c>
      <c r="B125" s="104">
        <v>2446</v>
      </c>
      <c r="C125" s="95">
        <v>600080129</v>
      </c>
      <c r="D125" s="78">
        <v>72743522</v>
      </c>
      <c r="E125" s="78" t="s">
        <v>763</v>
      </c>
      <c r="F125" s="96">
        <v>3111</v>
      </c>
      <c r="G125" s="78" t="s">
        <v>306</v>
      </c>
      <c r="H125" s="97" t="s">
        <v>276</v>
      </c>
      <c r="I125" s="463">
        <v>2974131</v>
      </c>
      <c r="J125" s="16">
        <v>2184534</v>
      </c>
      <c r="K125" s="16">
        <v>10000</v>
      </c>
      <c r="L125" s="458">
        <v>741752</v>
      </c>
      <c r="M125" s="458">
        <v>21845</v>
      </c>
      <c r="N125" s="16">
        <v>16000</v>
      </c>
      <c r="O125" s="459">
        <v>4.5908999999999995</v>
      </c>
      <c r="P125" s="13">
        <v>3.8708999999999998</v>
      </c>
      <c r="Q125" s="172">
        <v>0.72</v>
      </c>
      <c r="R125" s="471">
        <f t="shared" si="46"/>
        <v>0</v>
      </c>
      <c r="S125" s="461">
        <v>0</v>
      </c>
      <c r="T125" s="461">
        <v>0</v>
      </c>
      <c r="U125" s="461">
        <v>0</v>
      </c>
      <c r="V125" s="461">
        <v>0</v>
      </c>
      <c r="W125" s="461">
        <f t="shared" si="47"/>
        <v>0</v>
      </c>
      <c r="X125" s="461">
        <v>0</v>
      </c>
      <c r="Y125" s="461">
        <v>0</v>
      </c>
      <c r="Z125" s="461">
        <v>0</v>
      </c>
      <c r="AA125" s="461">
        <f t="shared" si="48"/>
        <v>0</v>
      </c>
      <c r="AB125" s="461">
        <f t="shared" si="49"/>
        <v>0</v>
      </c>
      <c r="AC125" s="69">
        <f t="shared" si="50"/>
        <v>0</v>
      </c>
      <c r="AD125" s="69">
        <f t="shared" si="51"/>
        <v>0</v>
      </c>
      <c r="AE125" s="461">
        <v>0</v>
      </c>
      <c r="AF125" s="461">
        <v>0</v>
      </c>
      <c r="AG125" s="461">
        <f t="shared" si="52"/>
        <v>0</v>
      </c>
      <c r="AH125" s="461">
        <f t="shared" si="53"/>
        <v>0</v>
      </c>
      <c r="AI125" s="462">
        <v>0</v>
      </c>
      <c r="AJ125" s="462">
        <v>0</v>
      </c>
      <c r="AK125" s="462">
        <v>0</v>
      </c>
      <c r="AL125" s="462">
        <v>0</v>
      </c>
      <c r="AM125" s="462">
        <v>0</v>
      </c>
      <c r="AN125" s="462">
        <v>0</v>
      </c>
      <c r="AO125" s="462">
        <v>0</v>
      </c>
      <c r="AP125" s="462">
        <v>0</v>
      </c>
      <c r="AQ125" s="462">
        <f t="shared" si="54"/>
        <v>0</v>
      </c>
      <c r="AR125" s="462">
        <f t="shared" si="55"/>
        <v>0</v>
      </c>
      <c r="AS125" s="464">
        <f t="shared" si="56"/>
        <v>0</v>
      </c>
      <c r="AT125" s="470">
        <f t="shared" si="57"/>
        <v>2974131</v>
      </c>
      <c r="AU125" s="461">
        <f t="shared" si="58"/>
        <v>2184534</v>
      </c>
      <c r="AV125" s="461">
        <f t="shared" ref="AV125:AV129" si="81">K125+AA125</f>
        <v>10000</v>
      </c>
      <c r="AW125" s="461">
        <f t="shared" si="60"/>
        <v>741752</v>
      </c>
      <c r="AX125" s="461">
        <f t="shared" si="61"/>
        <v>21845</v>
      </c>
      <c r="AY125" s="461">
        <f t="shared" si="62"/>
        <v>16000</v>
      </c>
      <c r="AZ125" s="462">
        <f t="shared" si="63"/>
        <v>4.5908999999999995</v>
      </c>
      <c r="BA125" s="462">
        <f t="shared" si="64"/>
        <v>3.8708999999999998</v>
      </c>
      <c r="BB125" s="464">
        <f t="shared" si="65"/>
        <v>0.72</v>
      </c>
    </row>
    <row r="126" spans="1:54" s="98" customFormat="1" ht="14.1" customHeight="1" x14ac:dyDescent="0.2">
      <c r="A126" s="121">
        <v>20</v>
      </c>
      <c r="B126" s="106">
        <v>2446</v>
      </c>
      <c r="C126" s="95">
        <v>600080129</v>
      </c>
      <c r="D126" s="78">
        <v>72743522</v>
      </c>
      <c r="E126" s="106" t="s">
        <v>763</v>
      </c>
      <c r="F126" s="107">
        <v>3117</v>
      </c>
      <c r="G126" s="106" t="s">
        <v>324</v>
      </c>
      <c r="H126" s="97" t="s">
        <v>276</v>
      </c>
      <c r="I126" s="463">
        <v>5489401</v>
      </c>
      <c r="J126" s="16">
        <v>3996599</v>
      </c>
      <c r="K126" s="16">
        <v>20000</v>
      </c>
      <c r="L126" s="458">
        <v>1357611</v>
      </c>
      <c r="M126" s="458">
        <v>39966</v>
      </c>
      <c r="N126" s="16">
        <v>75225</v>
      </c>
      <c r="O126" s="459">
        <v>7.7160000000000002</v>
      </c>
      <c r="P126" s="13">
        <v>5.6360000000000001</v>
      </c>
      <c r="Q126" s="172">
        <v>2.08</v>
      </c>
      <c r="R126" s="471">
        <f t="shared" si="46"/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si="47"/>
        <v>0</v>
      </c>
      <c r="X126" s="461">
        <v>0</v>
      </c>
      <c r="Y126" s="461">
        <v>0</v>
      </c>
      <c r="Z126" s="461">
        <v>0</v>
      </c>
      <c r="AA126" s="461">
        <f t="shared" si="48"/>
        <v>0</v>
      </c>
      <c r="AB126" s="461">
        <f t="shared" si="49"/>
        <v>0</v>
      </c>
      <c r="AC126" s="69">
        <f t="shared" si="50"/>
        <v>0</v>
      </c>
      <c r="AD126" s="69">
        <f t="shared" si="51"/>
        <v>0</v>
      </c>
      <c r="AE126" s="461">
        <v>0</v>
      </c>
      <c r="AF126" s="461">
        <v>0</v>
      </c>
      <c r="AG126" s="461">
        <f t="shared" si="52"/>
        <v>0</v>
      </c>
      <c r="AH126" s="461">
        <f t="shared" si="53"/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54"/>
        <v>0</v>
      </c>
      <c r="AR126" s="462">
        <f t="shared" si="55"/>
        <v>0</v>
      </c>
      <c r="AS126" s="464">
        <f t="shared" si="56"/>
        <v>0</v>
      </c>
      <c r="AT126" s="470">
        <f t="shared" si="57"/>
        <v>5489401</v>
      </c>
      <c r="AU126" s="461">
        <f t="shared" si="58"/>
        <v>3996599</v>
      </c>
      <c r="AV126" s="461">
        <f t="shared" si="81"/>
        <v>20000</v>
      </c>
      <c r="AW126" s="461">
        <f t="shared" si="60"/>
        <v>1357611</v>
      </c>
      <c r="AX126" s="461">
        <f t="shared" si="61"/>
        <v>39966</v>
      </c>
      <c r="AY126" s="461">
        <f t="shared" si="62"/>
        <v>75225</v>
      </c>
      <c r="AZ126" s="462">
        <f t="shared" si="63"/>
        <v>7.7160000000000002</v>
      </c>
      <c r="BA126" s="462">
        <f t="shared" si="64"/>
        <v>5.6360000000000001</v>
      </c>
      <c r="BB126" s="464">
        <f t="shared" si="65"/>
        <v>2.08</v>
      </c>
    </row>
    <row r="127" spans="1:54" s="98" customFormat="1" ht="14.1" customHeight="1" x14ac:dyDescent="0.2">
      <c r="A127" s="121">
        <v>20</v>
      </c>
      <c r="B127" s="104">
        <v>2446</v>
      </c>
      <c r="C127" s="95">
        <v>600080129</v>
      </c>
      <c r="D127" s="78">
        <v>72743522</v>
      </c>
      <c r="E127" s="104" t="s">
        <v>763</v>
      </c>
      <c r="F127" s="96">
        <v>3117</v>
      </c>
      <c r="G127" s="78" t="s">
        <v>307</v>
      </c>
      <c r="H127" s="97" t="s">
        <v>277</v>
      </c>
      <c r="I127" s="463">
        <v>1123638</v>
      </c>
      <c r="J127" s="590">
        <v>833559</v>
      </c>
      <c r="K127" s="590">
        <v>0</v>
      </c>
      <c r="L127" s="458">
        <v>281743</v>
      </c>
      <c r="M127" s="458">
        <v>8336</v>
      </c>
      <c r="N127" s="590">
        <v>0</v>
      </c>
      <c r="O127" s="459">
        <v>2.34</v>
      </c>
      <c r="P127" s="460">
        <v>2.34</v>
      </c>
      <c r="Q127" s="704">
        <v>0</v>
      </c>
      <c r="R127" s="471">
        <f t="shared" si="46"/>
        <v>0</v>
      </c>
      <c r="S127" s="461">
        <v>121217</v>
      </c>
      <c r="T127" s="461">
        <v>0</v>
      </c>
      <c r="U127" s="461">
        <v>0</v>
      </c>
      <c r="V127" s="461">
        <v>0</v>
      </c>
      <c r="W127" s="461">
        <f t="shared" si="47"/>
        <v>121217</v>
      </c>
      <c r="X127" s="461">
        <v>0</v>
      </c>
      <c r="Y127" s="461">
        <v>0</v>
      </c>
      <c r="Z127" s="461">
        <v>0</v>
      </c>
      <c r="AA127" s="461">
        <f t="shared" si="48"/>
        <v>0</v>
      </c>
      <c r="AB127" s="461">
        <f t="shared" si="49"/>
        <v>121217</v>
      </c>
      <c r="AC127" s="69">
        <f t="shared" si="50"/>
        <v>40971</v>
      </c>
      <c r="AD127" s="69">
        <f t="shared" si="51"/>
        <v>1212</v>
      </c>
      <c r="AE127" s="461">
        <v>0</v>
      </c>
      <c r="AF127" s="461">
        <v>0</v>
      </c>
      <c r="AG127" s="461">
        <f t="shared" si="52"/>
        <v>0</v>
      </c>
      <c r="AH127" s="461">
        <f t="shared" si="53"/>
        <v>163400</v>
      </c>
      <c r="AI127" s="462">
        <v>0</v>
      </c>
      <c r="AJ127" s="462">
        <v>0</v>
      </c>
      <c r="AK127" s="462">
        <v>0.37</v>
      </c>
      <c r="AL127" s="462">
        <v>0</v>
      </c>
      <c r="AM127" s="462">
        <v>0</v>
      </c>
      <c r="AN127" s="462">
        <v>0</v>
      </c>
      <c r="AO127" s="462">
        <v>0</v>
      </c>
      <c r="AP127" s="462">
        <v>0</v>
      </c>
      <c r="AQ127" s="462">
        <f t="shared" si="54"/>
        <v>0.37</v>
      </c>
      <c r="AR127" s="462">
        <f t="shared" si="55"/>
        <v>0</v>
      </c>
      <c r="AS127" s="464">
        <f t="shared" si="56"/>
        <v>0.37</v>
      </c>
      <c r="AT127" s="470">
        <f t="shared" si="57"/>
        <v>1287038</v>
      </c>
      <c r="AU127" s="461">
        <f t="shared" si="58"/>
        <v>954776</v>
      </c>
      <c r="AV127" s="461">
        <f t="shared" si="81"/>
        <v>0</v>
      </c>
      <c r="AW127" s="461">
        <f t="shared" si="60"/>
        <v>322714</v>
      </c>
      <c r="AX127" s="461">
        <f t="shared" si="61"/>
        <v>9548</v>
      </c>
      <c r="AY127" s="461">
        <f t="shared" si="62"/>
        <v>0</v>
      </c>
      <c r="AZ127" s="462">
        <f t="shared" si="63"/>
        <v>2.71</v>
      </c>
      <c r="BA127" s="462">
        <f t="shared" si="64"/>
        <v>2.71</v>
      </c>
      <c r="BB127" s="464">
        <f t="shared" si="65"/>
        <v>0</v>
      </c>
    </row>
    <row r="128" spans="1:54" s="98" customFormat="1" ht="14.1" customHeight="1" x14ac:dyDescent="0.2">
      <c r="A128" s="121">
        <v>20</v>
      </c>
      <c r="B128" s="78">
        <v>2446</v>
      </c>
      <c r="C128" s="95">
        <v>600080129</v>
      </c>
      <c r="D128" s="78">
        <v>72743522</v>
      </c>
      <c r="E128" s="78" t="s">
        <v>763</v>
      </c>
      <c r="F128" s="96">
        <v>3143</v>
      </c>
      <c r="G128" s="78" t="s">
        <v>614</v>
      </c>
      <c r="H128" s="97" t="s">
        <v>276</v>
      </c>
      <c r="I128" s="463">
        <v>841760</v>
      </c>
      <c r="J128" s="660">
        <v>624451</v>
      </c>
      <c r="K128" s="660">
        <v>0</v>
      </c>
      <c r="L128" s="458">
        <v>211064</v>
      </c>
      <c r="M128" s="458">
        <v>6245</v>
      </c>
      <c r="N128" s="660">
        <v>0</v>
      </c>
      <c r="O128" s="459">
        <v>1.3959999999999999</v>
      </c>
      <c r="P128" s="661">
        <v>1.3959999999999999</v>
      </c>
      <c r="Q128" s="710">
        <v>0</v>
      </c>
      <c r="R128" s="471">
        <f t="shared" si="46"/>
        <v>0</v>
      </c>
      <c r="S128" s="461">
        <v>0</v>
      </c>
      <c r="T128" s="461">
        <v>0</v>
      </c>
      <c r="U128" s="461">
        <v>0</v>
      </c>
      <c r="V128" s="461">
        <v>0</v>
      </c>
      <c r="W128" s="461">
        <f t="shared" si="47"/>
        <v>0</v>
      </c>
      <c r="X128" s="461">
        <v>0</v>
      </c>
      <c r="Y128" s="461">
        <v>0</v>
      </c>
      <c r="Z128" s="461">
        <v>0</v>
      </c>
      <c r="AA128" s="461">
        <f t="shared" si="48"/>
        <v>0</v>
      </c>
      <c r="AB128" s="461">
        <f t="shared" si="49"/>
        <v>0</v>
      </c>
      <c r="AC128" s="69">
        <f t="shared" si="50"/>
        <v>0</v>
      </c>
      <c r="AD128" s="69">
        <f t="shared" si="51"/>
        <v>0</v>
      </c>
      <c r="AE128" s="461">
        <v>0</v>
      </c>
      <c r="AF128" s="461">
        <v>0</v>
      </c>
      <c r="AG128" s="461">
        <f t="shared" si="52"/>
        <v>0</v>
      </c>
      <c r="AH128" s="461">
        <f t="shared" si="53"/>
        <v>0</v>
      </c>
      <c r="AI128" s="462">
        <v>0</v>
      </c>
      <c r="AJ128" s="462">
        <v>0</v>
      </c>
      <c r="AK128" s="462">
        <v>0</v>
      </c>
      <c r="AL128" s="462">
        <v>0</v>
      </c>
      <c r="AM128" s="462">
        <v>0</v>
      </c>
      <c r="AN128" s="462">
        <v>0</v>
      </c>
      <c r="AO128" s="462">
        <v>0</v>
      </c>
      <c r="AP128" s="462">
        <v>0</v>
      </c>
      <c r="AQ128" s="462">
        <f t="shared" si="54"/>
        <v>0</v>
      </c>
      <c r="AR128" s="462">
        <f t="shared" si="55"/>
        <v>0</v>
      </c>
      <c r="AS128" s="464">
        <f t="shared" si="56"/>
        <v>0</v>
      </c>
      <c r="AT128" s="470">
        <f t="shared" si="57"/>
        <v>841760</v>
      </c>
      <c r="AU128" s="461">
        <f t="shared" si="58"/>
        <v>624451</v>
      </c>
      <c r="AV128" s="461">
        <f t="shared" si="81"/>
        <v>0</v>
      </c>
      <c r="AW128" s="461">
        <f t="shared" si="60"/>
        <v>211064</v>
      </c>
      <c r="AX128" s="461">
        <f t="shared" si="61"/>
        <v>6245</v>
      </c>
      <c r="AY128" s="461">
        <f t="shared" si="62"/>
        <v>0</v>
      </c>
      <c r="AZ128" s="462">
        <f t="shared" si="63"/>
        <v>1.3959999999999999</v>
      </c>
      <c r="BA128" s="462">
        <f t="shared" si="64"/>
        <v>1.3959999999999999</v>
      </c>
      <c r="BB128" s="464">
        <f t="shared" si="65"/>
        <v>0</v>
      </c>
    </row>
    <row r="129" spans="1:54" s="98" customFormat="1" ht="14.1" customHeight="1" x14ac:dyDescent="0.2">
      <c r="A129" s="121">
        <v>20</v>
      </c>
      <c r="B129" s="78">
        <v>2446</v>
      </c>
      <c r="C129" s="95">
        <v>600080129</v>
      </c>
      <c r="D129" s="78">
        <v>72743522</v>
      </c>
      <c r="E129" s="78" t="s">
        <v>763</v>
      </c>
      <c r="F129" s="96">
        <v>3143</v>
      </c>
      <c r="G129" s="78" t="s">
        <v>615</v>
      </c>
      <c r="H129" s="97" t="s">
        <v>277</v>
      </c>
      <c r="I129" s="463">
        <v>24922</v>
      </c>
      <c r="J129" s="646">
        <v>17807</v>
      </c>
      <c r="K129" s="646">
        <v>0</v>
      </c>
      <c r="L129" s="458">
        <v>6019</v>
      </c>
      <c r="M129" s="458">
        <v>178</v>
      </c>
      <c r="N129" s="646">
        <v>918</v>
      </c>
      <c r="O129" s="459">
        <v>7.0000000000000007E-2</v>
      </c>
      <c r="P129" s="460">
        <v>0</v>
      </c>
      <c r="Q129" s="704">
        <v>7.0000000000000007E-2</v>
      </c>
      <c r="R129" s="471">
        <f t="shared" si="46"/>
        <v>0</v>
      </c>
      <c r="S129" s="461">
        <v>0</v>
      </c>
      <c r="T129" s="461">
        <v>0</v>
      </c>
      <c r="U129" s="461">
        <v>0</v>
      </c>
      <c r="V129" s="461">
        <v>0</v>
      </c>
      <c r="W129" s="461">
        <f t="shared" si="47"/>
        <v>0</v>
      </c>
      <c r="X129" s="461">
        <v>0</v>
      </c>
      <c r="Y129" s="461">
        <v>0</v>
      </c>
      <c r="Z129" s="461">
        <v>0</v>
      </c>
      <c r="AA129" s="461">
        <f t="shared" si="48"/>
        <v>0</v>
      </c>
      <c r="AB129" s="461">
        <f t="shared" si="49"/>
        <v>0</v>
      </c>
      <c r="AC129" s="69">
        <f t="shared" si="50"/>
        <v>0</v>
      </c>
      <c r="AD129" s="69">
        <f t="shared" si="51"/>
        <v>0</v>
      </c>
      <c r="AE129" s="461">
        <v>0</v>
      </c>
      <c r="AF129" s="461">
        <v>0</v>
      </c>
      <c r="AG129" s="461">
        <f t="shared" si="52"/>
        <v>0</v>
      </c>
      <c r="AH129" s="461">
        <f t="shared" si="53"/>
        <v>0</v>
      </c>
      <c r="AI129" s="462">
        <v>0</v>
      </c>
      <c r="AJ129" s="462">
        <v>0</v>
      </c>
      <c r="AK129" s="462">
        <v>0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si="54"/>
        <v>0</v>
      </c>
      <c r="AR129" s="462">
        <f t="shared" si="55"/>
        <v>0</v>
      </c>
      <c r="AS129" s="464">
        <f t="shared" si="56"/>
        <v>0</v>
      </c>
      <c r="AT129" s="470">
        <f t="shared" si="57"/>
        <v>24922</v>
      </c>
      <c r="AU129" s="461">
        <f t="shared" si="58"/>
        <v>17807</v>
      </c>
      <c r="AV129" s="461">
        <f t="shared" si="81"/>
        <v>0</v>
      </c>
      <c r="AW129" s="461">
        <f t="shared" si="60"/>
        <v>6019</v>
      </c>
      <c r="AX129" s="461">
        <f t="shared" si="61"/>
        <v>178</v>
      </c>
      <c r="AY129" s="461">
        <f t="shared" si="62"/>
        <v>918</v>
      </c>
      <c r="AZ129" s="462">
        <f t="shared" si="63"/>
        <v>7.0000000000000007E-2</v>
      </c>
      <c r="BA129" s="462">
        <f t="shared" si="64"/>
        <v>0</v>
      </c>
      <c r="BB129" s="464">
        <f t="shared" si="65"/>
        <v>7.0000000000000007E-2</v>
      </c>
    </row>
    <row r="130" spans="1:54" s="98" customFormat="1" ht="14.1" customHeight="1" thickBot="1" x14ac:dyDescent="0.25">
      <c r="A130" s="123">
        <v>20</v>
      </c>
      <c r="B130" s="110">
        <v>2446</v>
      </c>
      <c r="C130" s="111">
        <v>600080129</v>
      </c>
      <c r="D130" s="110">
        <v>72743522</v>
      </c>
      <c r="E130" s="110" t="s">
        <v>764</v>
      </c>
      <c r="F130" s="112"/>
      <c r="G130" s="113"/>
      <c r="H130" s="114"/>
      <c r="I130" s="623">
        <v>10453852</v>
      </c>
      <c r="J130" s="591">
        <v>7656950</v>
      </c>
      <c r="K130" s="591">
        <v>30000</v>
      </c>
      <c r="L130" s="591">
        <v>2598189</v>
      </c>
      <c r="M130" s="591">
        <v>76570</v>
      </c>
      <c r="N130" s="591">
        <v>92143</v>
      </c>
      <c r="O130" s="592">
        <v>16.1129</v>
      </c>
      <c r="P130" s="592">
        <v>13.242899999999999</v>
      </c>
      <c r="Q130" s="674">
        <v>2.8699999999999997</v>
      </c>
      <c r="R130" s="623">
        <f t="shared" ref="R130:BB130" si="82">SUM(R125:R129)</f>
        <v>0</v>
      </c>
      <c r="S130" s="591">
        <f t="shared" si="82"/>
        <v>121217</v>
      </c>
      <c r="T130" s="591">
        <f t="shared" si="82"/>
        <v>0</v>
      </c>
      <c r="U130" s="591">
        <f t="shared" si="82"/>
        <v>0</v>
      </c>
      <c r="V130" s="591">
        <f t="shared" si="82"/>
        <v>0</v>
      </c>
      <c r="W130" s="591">
        <f t="shared" si="82"/>
        <v>121217</v>
      </c>
      <c r="X130" s="591">
        <f t="shared" si="82"/>
        <v>0</v>
      </c>
      <c r="Y130" s="591">
        <f t="shared" si="82"/>
        <v>0</v>
      </c>
      <c r="Z130" s="591">
        <f t="shared" si="82"/>
        <v>0</v>
      </c>
      <c r="AA130" s="591">
        <f t="shared" si="82"/>
        <v>0</v>
      </c>
      <c r="AB130" s="591">
        <f t="shared" si="82"/>
        <v>121217</v>
      </c>
      <c r="AC130" s="591">
        <f t="shared" si="82"/>
        <v>40971</v>
      </c>
      <c r="AD130" s="591">
        <f t="shared" si="82"/>
        <v>1212</v>
      </c>
      <c r="AE130" s="591">
        <f t="shared" si="82"/>
        <v>0</v>
      </c>
      <c r="AF130" s="591">
        <f t="shared" si="82"/>
        <v>0</v>
      </c>
      <c r="AG130" s="591">
        <f t="shared" si="82"/>
        <v>0</v>
      </c>
      <c r="AH130" s="591">
        <f t="shared" si="82"/>
        <v>163400</v>
      </c>
      <c r="AI130" s="592">
        <f t="shared" si="82"/>
        <v>0</v>
      </c>
      <c r="AJ130" s="592">
        <f t="shared" si="82"/>
        <v>0</v>
      </c>
      <c r="AK130" s="592">
        <f t="shared" si="82"/>
        <v>0.37</v>
      </c>
      <c r="AL130" s="592">
        <f t="shared" si="82"/>
        <v>0</v>
      </c>
      <c r="AM130" s="592">
        <f t="shared" si="82"/>
        <v>0</v>
      </c>
      <c r="AN130" s="592">
        <f t="shared" si="82"/>
        <v>0</v>
      </c>
      <c r="AO130" s="592">
        <f t="shared" si="82"/>
        <v>0</v>
      </c>
      <c r="AP130" s="592">
        <f t="shared" si="82"/>
        <v>0</v>
      </c>
      <c r="AQ130" s="592">
        <f t="shared" si="82"/>
        <v>0.37</v>
      </c>
      <c r="AR130" s="592">
        <f t="shared" si="82"/>
        <v>0</v>
      </c>
      <c r="AS130" s="593">
        <f t="shared" si="82"/>
        <v>0.37</v>
      </c>
      <c r="AT130" s="779">
        <f t="shared" si="82"/>
        <v>10617252</v>
      </c>
      <c r="AU130" s="780">
        <f t="shared" si="82"/>
        <v>7778167</v>
      </c>
      <c r="AV130" s="780">
        <f t="shared" si="82"/>
        <v>30000</v>
      </c>
      <c r="AW130" s="780">
        <f t="shared" si="82"/>
        <v>2639160</v>
      </c>
      <c r="AX130" s="780">
        <f t="shared" si="82"/>
        <v>77782</v>
      </c>
      <c r="AY130" s="780">
        <f t="shared" si="82"/>
        <v>92143</v>
      </c>
      <c r="AZ130" s="781">
        <f t="shared" si="82"/>
        <v>16.482900000000001</v>
      </c>
      <c r="BA130" s="781">
        <f t="shared" si="82"/>
        <v>13.6129</v>
      </c>
      <c r="BB130" s="782">
        <f t="shared" si="82"/>
        <v>2.8699999999999997</v>
      </c>
    </row>
    <row r="131" spans="1:54" s="98" customFormat="1" ht="14.1" customHeight="1" thickBot="1" x14ac:dyDescent="0.25">
      <c r="A131" s="259"/>
      <c r="B131" s="260"/>
      <c r="C131" s="260"/>
      <c r="D131" s="260"/>
      <c r="E131" s="260" t="s">
        <v>765</v>
      </c>
      <c r="F131" s="260"/>
      <c r="G131" s="260"/>
      <c r="H131" s="261"/>
      <c r="I131" s="622">
        <v>335715559</v>
      </c>
      <c r="J131" s="588">
        <v>244236670</v>
      </c>
      <c r="K131" s="588">
        <v>2105568</v>
      </c>
      <c r="L131" s="588">
        <v>83263671</v>
      </c>
      <c r="M131" s="588">
        <v>2442358</v>
      </c>
      <c r="N131" s="588">
        <v>3667292</v>
      </c>
      <c r="O131" s="589">
        <v>502.12679999999995</v>
      </c>
      <c r="P131" s="589">
        <v>377.11279999999999</v>
      </c>
      <c r="Q131" s="715">
        <v>125.014</v>
      </c>
      <c r="R131" s="622">
        <f t="shared" ref="R131:BB131" si="83">R130+R124+R115+R113+R107+R105+R101+R95+R91+R84+R77+R70+R63+R56+R49+R42+R35+R28+R19+R13</f>
        <v>92112</v>
      </c>
      <c r="S131" s="588">
        <f t="shared" si="83"/>
        <v>-92698</v>
      </c>
      <c r="T131" s="588">
        <f t="shared" si="83"/>
        <v>-507233</v>
      </c>
      <c r="U131" s="588">
        <f t="shared" si="83"/>
        <v>0</v>
      </c>
      <c r="V131" s="588">
        <f t="shared" si="83"/>
        <v>46141</v>
      </c>
      <c r="W131" s="588">
        <f t="shared" si="83"/>
        <v>-461678</v>
      </c>
      <c r="X131" s="588">
        <f t="shared" si="83"/>
        <v>-92112</v>
      </c>
      <c r="Y131" s="588">
        <f t="shared" si="83"/>
        <v>0</v>
      </c>
      <c r="Z131" s="588">
        <f t="shared" si="83"/>
        <v>74436</v>
      </c>
      <c r="AA131" s="588">
        <f t="shared" si="83"/>
        <v>-17676</v>
      </c>
      <c r="AB131" s="588">
        <f t="shared" si="83"/>
        <v>-479354</v>
      </c>
      <c r="AC131" s="588">
        <f t="shared" si="83"/>
        <v>-187181</v>
      </c>
      <c r="AD131" s="588">
        <f t="shared" si="83"/>
        <v>-4616</v>
      </c>
      <c r="AE131" s="588">
        <f t="shared" si="83"/>
        <v>25500</v>
      </c>
      <c r="AF131" s="588">
        <f t="shared" si="83"/>
        <v>0</v>
      </c>
      <c r="AG131" s="588">
        <f t="shared" si="83"/>
        <v>25500</v>
      </c>
      <c r="AH131" s="588">
        <f t="shared" si="83"/>
        <v>-645651</v>
      </c>
      <c r="AI131" s="763">
        <f t="shared" si="83"/>
        <v>0.18000000000000002</v>
      </c>
      <c r="AJ131" s="589">
        <f t="shared" si="83"/>
        <v>-0.16999999999999998</v>
      </c>
      <c r="AK131" s="589">
        <f t="shared" si="83"/>
        <v>-0.21000000000000002</v>
      </c>
      <c r="AL131" s="589">
        <f t="shared" ref="AL131:AM131" si="84">AL130+AL124+AL115+AL113+AL107+AL105+AL101+AL95+AL91+AL84+AL77+AL70+AL63+AL56+AL49+AL42+AL35+AL28+AL19+AL13</f>
        <v>-0.87999999999999989</v>
      </c>
      <c r="AM131" s="589">
        <f t="shared" si="84"/>
        <v>-0.33</v>
      </c>
      <c r="AN131" s="589">
        <f t="shared" ref="AN131:AS131" si="85">AN130+AN124+AN115+AN113+AN107+AN105+AN101+AN95+AN91+AN84+AN77+AN70+AN63+AN56+AN49+AN42+AN35+AN28+AN19+AN13</f>
        <v>0</v>
      </c>
      <c r="AO131" s="589">
        <f t="shared" si="85"/>
        <v>7.0000000000000007E-2</v>
      </c>
      <c r="AP131" s="589">
        <f t="shared" si="85"/>
        <v>0</v>
      </c>
      <c r="AQ131" s="589">
        <f t="shared" si="85"/>
        <v>-0.83999999999999986</v>
      </c>
      <c r="AR131" s="589">
        <f t="shared" si="85"/>
        <v>-0.5</v>
      </c>
      <c r="AS131" s="715">
        <f t="shared" si="85"/>
        <v>-1.3399999999999999</v>
      </c>
      <c r="AT131" s="783">
        <f t="shared" si="83"/>
        <v>335069908</v>
      </c>
      <c r="AU131" s="784">
        <f t="shared" si="83"/>
        <v>243774992</v>
      </c>
      <c r="AV131" s="784">
        <f t="shared" si="83"/>
        <v>2087892</v>
      </c>
      <c r="AW131" s="784">
        <f t="shared" si="83"/>
        <v>83076490</v>
      </c>
      <c r="AX131" s="784">
        <f t="shared" si="83"/>
        <v>2437742</v>
      </c>
      <c r="AY131" s="784">
        <f t="shared" si="83"/>
        <v>3692792</v>
      </c>
      <c r="AZ131" s="785">
        <f t="shared" si="83"/>
        <v>500.78680000000003</v>
      </c>
      <c r="BA131" s="785">
        <f t="shared" si="83"/>
        <v>376.27280000000002</v>
      </c>
      <c r="BB131" s="786">
        <f t="shared" si="83"/>
        <v>124.514</v>
      </c>
    </row>
    <row r="132" spans="1:54" s="98" customFormat="1" ht="14.1" customHeight="1" x14ac:dyDescent="0.2">
      <c r="A132" s="116"/>
      <c r="E132" s="115"/>
      <c r="F132" s="115"/>
      <c r="G132" s="115"/>
      <c r="H132" s="115"/>
      <c r="I132" s="475">
        <f>SUM(J131:N131)</f>
        <v>335715559</v>
      </c>
      <c r="J132" s="475"/>
      <c r="K132" s="475"/>
      <c r="L132" s="475"/>
      <c r="M132" s="475"/>
      <c r="N132" s="475"/>
      <c r="O132" s="476">
        <f>SUM(P131:Q131)</f>
        <v>502.1268</v>
      </c>
      <c r="P132" s="476"/>
      <c r="Q132" s="476"/>
      <c r="R132" s="475">
        <f>X131</f>
        <v>-92112</v>
      </c>
      <c r="S132" s="476"/>
      <c r="T132" s="476"/>
      <c r="U132" s="476"/>
      <c r="V132" s="476"/>
      <c r="W132" s="482">
        <f>SUM(R131:V131)</f>
        <v>-461678</v>
      </c>
      <c r="X132" s="482">
        <f>R131</f>
        <v>92112</v>
      </c>
      <c r="Y132" s="483"/>
      <c r="Z132" s="483"/>
      <c r="AA132" s="482">
        <f>SUM(X131:Z131)</f>
        <v>-17676</v>
      </c>
      <c r="AB132" s="482">
        <f>W131+AA131</f>
        <v>-479354</v>
      </c>
      <c r="AC132" s="484"/>
      <c r="AD132" s="484"/>
      <c r="AE132" s="483"/>
      <c r="AF132" s="483"/>
      <c r="AG132" s="482">
        <f>SUM(AE131:AF131)</f>
        <v>25500</v>
      </c>
      <c r="AH132" s="482">
        <f>AB131+AC131+AD131+AG131</f>
        <v>-645651</v>
      </c>
      <c r="AI132" s="485"/>
      <c r="AJ132" s="485"/>
      <c r="AK132" s="485"/>
      <c r="AL132" s="485"/>
      <c r="AM132" s="485"/>
      <c r="AN132" s="485"/>
      <c r="AO132" s="485"/>
      <c r="AP132" s="485"/>
      <c r="AQ132" s="618">
        <f>AI131+AK131+AL131+AN131+AO131</f>
        <v>-0.83999999999999986</v>
      </c>
      <c r="AR132" s="618">
        <f>AJ131+AM131+AP131</f>
        <v>-0.5</v>
      </c>
      <c r="AS132" s="618">
        <f>SUM(AQ131:AR131)</f>
        <v>-1.3399999999999999</v>
      </c>
      <c r="AT132" s="475">
        <f>SUM(AU131:AY131)</f>
        <v>335069908</v>
      </c>
      <c r="AU132" s="54"/>
      <c r="AV132" s="54"/>
      <c r="AW132" s="54"/>
      <c r="AX132" s="54"/>
      <c r="AY132" s="54"/>
      <c r="AZ132" s="476">
        <f>SUM(BA131:BB131)</f>
        <v>500.78680000000003</v>
      </c>
      <c r="BA132" s="89"/>
      <c r="BB132" s="89"/>
    </row>
    <row r="133" spans="1:54" customFormat="1" ht="13.5" thickBot="1" x14ac:dyDescent="0.25">
      <c r="D133" s="23"/>
      <c r="E133" s="24"/>
      <c r="F133" s="23"/>
      <c r="G133" s="42"/>
      <c r="H133" s="24"/>
      <c r="I133" s="87">
        <f>SUM(J134:N134)</f>
        <v>335715559</v>
      </c>
      <c r="J133" s="52"/>
      <c r="K133" s="52"/>
      <c r="L133" s="481"/>
      <c r="M133" s="481"/>
      <c r="N133" s="52"/>
      <c r="O133" s="88">
        <f>SUM(P134:Q134)</f>
        <v>502.1268</v>
      </c>
      <c r="P133" s="179"/>
      <c r="Q133" s="179"/>
      <c r="R133" s="476"/>
      <c r="S133" s="476"/>
      <c r="T133" s="476"/>
      <c r="U133" s="476"/>
      <c r="V133" s="476"/>
      <c r="W133" s="482">
        <f>SUM(R134:V134)</f>
        <v>-461678</v>
      </c>
      <c r="X133" s="483"/>
      <c r="Y133" s="483"/>
      <c r="Z133" s="483"/>
      <c r="AA133" s="482">
        <f>SUM(X134:Z134)</f>
        <v>-17676</v>
      </c>
      <c r="AB133" s="482">
        <f>W134+AA134</f>
        <v>-479354</v>
      </c>
      <c r="AC133" s="484"/>
      <c r="AD133" s="484"/>
      <c r="AE133" s="483"/>
      <c r="AF133" s="483"/>
      <c r="AG133" s="482">
        <f>SUM(AE134:AF134)</f>
        <v>25500</v>
      </c>
      <c r="AH133" s="482">
        <f>AB134+AC134+AD134+AG134</f>
        <v>-645651</v>
      </c>
      <c r="AI133" s="485"/>
      <c r="AJ133" s="485"/>
      <c r="AK133" s="485"/>
      <c r="AL133" s="485"/>
      <c r="AM133" s="485"/>
      <c r="AN133" s="485"/>
      <c r="AO133" s="485"/>
      <c r="AP133" s="485"/>
      <c r="AQ133" s="605">
        <f>AI134+AK134+AL134+AN134+AO134</f>
        <v>-0.83999999999999986</v>
      </c>
      <c r="AR133" s="605">
        <f>AJ134+AM134+AP134</f>
        <v>-0.5</v>
      </c>
      <c r="AS133" s="605">
        <f>SUM(AQ134:AR134)</f>
        <v>-1.3399999999999999</v>
      </c>
      <c r="AT133" s="475">
        <f>SUM(AU134:AY134)</f>
        <v>335069908</v>
      </c>
      <c r="AU133" s="54"/>
      <c r="AV133" s="54"/>
      <c r="AW133" s="54"/>
      <c r="AX133" s="54"/>
      <c r="AY133" s="54"/>
      <c r="AZ133" s="476">
        <f>SUM(BA134:BB134)</f>
        <v>500.78680000000003</v>
      </c>
      <c r="BA133" s="89"/>
      <c r="BB133" s="89"/>
    </row>
    <row r="134" spans="1:54" customFormat="1" ht="13.5" thickBot="1" x14ac:dyDescent="0.25">
      <c r="D134" s="23"/>
      <c r="E134" s="24"/>
      <c r="F134" s="23"/>
      <c r="G134" s="42"/>
      <c r="H134" s="494" t="s">
        <v>0</v>
      </c>
      <c r="I134" s="142">
        <f t="shared" ref="I134:BB134" si="86">SUM(I135:I144)</f>
        <v>335715559</v>
      </c>
      <c r="J134" s="34">
        <f t="shared" si="86"/>
        <v>244236670</v>
      </c>
      <c r="K134" s="34">
        <f t="shared" ref="K134" si="87">SUM(K135:K144)</f>
        <v>2105568</v>
      </c>
      <c r="L134" s="34">
        <f t="shared" si="86"/>
        <v>83263671</v>
      </c>
      <c r="M134" s="34">
        <f t="shared" si="86"/>
        <v>2442358</v>
      </c>
      <c r="N134" s="34">
        <f t="shared" si="86"/>
        <v>3667292</v>
      </c>
      <c r="O134" s="35">
        <f t="shared" si="86"/>
        <v>502.1268</v>
      </c>
      <c r="P134" s="35">
        <f t="shared" si="86"/>
        <v>377.11279999999999</v>
      </c>
      <c r="Q134" s="151">
        <f t="shared" si="86"/>
        <v>125.01400000000001</v>
      </c>
      <c r="R134" s="142">
        <f t="shared" si="86"/>
        <v>92112</v>
      </c>
      <c r="S134" s="34">
        <f t="shared" si="86"/>
        <v>-92698</v>
      </c>
      <c r="T134" s="34">
        <f t="shared" ref="T134:U134" si="88">SUM(T135:T144)</f>
        <v>-507233</v>
      </c>
      <c r="U134" s="34">
        <f t="shared" si="88"/>
        <v>0</v>
      </c>
      <c r="V134" s="34">
        <f t="shared" si="86"/>
        <v>46141</v>
      </c>
      <c r="W134" s="34">
        <f t="shared" si="86"/>
        <v>-461678</v>
      </c>
      <c r="X134" s="34">
        <f t="shared" si="86"/>
        <v>-92112</v>
      </c>
      <c r="Y134" s="34">
        <f t="shared" si="86"/>
        <v>0</v>
      </c>
      <c r="Z134" s="34">
        <f t="shared" si="86"/>
        <v>74436</v>
      </c>
      <c r="AA134" s="34">
        <f t="shared" si="86"/>
        <v>-17676</v>
      </c>
      <c r="AB134" s="34">
        <f t="shared" si="86"/>
        <v>-479354</v>
      </c>
      <c r="AC134" s="34">
        <f t="shared" si="86"/>
        <v>-187181</v>
      </c>
      <c r="AD134" s="34">
        <f t="shared" si="86"/>
        <v>-4616</v>
      </c>
      <c r="AE134" s="34">
        <f t="shared" si="86"/>
        <v>25500</v>
      </c>
      <c r="AF134" s="34">
        <f t="shared" si="86"/>
        <v>0</v>
      </c>
      <c r="AG134" s="34">
        <f t="shared" si="86"/>
        <v>25500</v>
      </c>
      <c r="AH134" s="34">
        <f t="shared" si="86"/>
        <v>-645651</v>
      </c>
      <c r="AI134" s="35">
        <f t="shared" si="86"/>
        <v>0.18</v>
      </c>
      <c r="AJ134" s="35">
        <f t="shared" si="86"/>
        <v>-0.16999999999999998</v>
      </c>
      <c r="AK134" s="35">
        <f t="shared" si="86"/>
        <v>-0.20999999999999996</v>
      </c>
      <c r="AL134" s="35">
        <f t="shared" ref="AL134:AM134" si="89">SUM(AL135:AL144)</f>
        <v>-0.87999999999999989</v>
      </c>
      <c r="AM134" s="35">
        <f t="shared" si="89"/>
        <v>-0.33</v>
      </c>
      <c r="AN134" s="35">
        <f t="shared" ref="AN134:AS134" si="90">SUM(AN135:AN144)</f>
        <v>0</v>
      </c>
      <c r="AO134" s="35">
        <f t="shared" si="90"/>
        <v>7.0000000000000007E-2</v>
      </c>
      <c r="AP134" s="35">
        <f t="shared" si="90"/>
        <v>0</v>
      </c>
      <c r="AQ134" s="35">
        <f t="shared" si="90"/>
        <v>-0.84</v>
      </c>
      <c r="AR134" s="35">
        <f t="shared" si="90"/>
        <v>-0.5</v>
      </c>
      <c r="AS134" s="151">
        <f t="shared" si="90"/>
        <v>-1.3399999999999999</v>
      </c>
      <c r="AT134" s="142">
        <f t="shared" si="86"/>
        <v>335069908</v>
      </c>
      <c r="AU134" s="34">
        <f t="shared" si="86"/>
        <v>243774992</v>
      </c>
      <c r="AV134" s="34">
        <f t="shared" si="86"/>
        <v>2087892</v>
      </c>
      <c r="AW134" s="34">
        <f t="shared" si="86"/>
        <v>83076490</v>
      </c>
      <c r="AX134" s="34">
        <f t="shared" si="86"/>
        <v>2437742</v>
      </c>
      <c r="AY134" s="34">
        <f t="shared" si="86"/>
        <v>3692792</v>
      </c>
      <c r="AZ134" s="35">
        <f t="shared" si="86"/>
        <v>500.78679999999991</v>
      </c>
      <c r="BA134" s="35">
        <f t="shared" si="86"/>
        <v>376.27280000000002</v>
      </c>
      <c r="BB134" s="36">
        <f t="shared" si="86"/>
        <v>124.514</v>
      </c>
    </row>
    <row r="135" spans="1:54" customFormat="1" ht="12.75" x14ac:dyDescent="0.2">
      <c r="D135" s="23"/>
      <c r="E135" s="24"/>
      <c r="F135" s="23"/>
      <c r="G135" s="42"/>
      <c r="H135" s="495">
        <v>3111</v>
      </c>
      <c r="I135" s="31">
        <f t="shared" ref="I135:BB135" si="91">SUMIF($F$12:$F$397,"=3111",I$12:I$397)</f>
        <v>63471258</v>
      </c>
      <c r="J135" s="149">
        <f t="shared" ref="J135:Q135" si="92">SUMIF($F$12:$F$397,"=3111",J$12:J$397)</f>
        <v>46233508</v>
      </c>
      <c r="K135" s="149">
        <f t="shared" si="92"/>
        <v>621000</v>
      </c>
      <c r="L135" s="149">
        <f t="shared" si="92"/>
        <v>15836820</v>
      </c>
      <c r="M135" s="149">
        <f t="shared" si="92"/>
        <v>462330</v>
      </c>
      <c r="N135" s="149">
        <f t="shared" si="92"/>
        <v>317600</v>
      </c>
      <c r="O135" s="150">
        <f t="shared" si="92"/>
        <v>96.398699999999991</v>
      </c>
      <c r="P135" s="150">
        <f t="shared" si="92"/>
        <v>81.048700000000025</v>
      </c>
      <c r="Q135" s="472">
        <f t="shared" si="92"/>
        <v>15.35</v>
      </c>
      <c r="R135" s="31">
        <f t="shared" si="91"/>
        <v>136800</v>
      </c>
      <c r="S135" s="149">
        <f t="shared" si="91"/>
        <v>-21158</v>
      </c>
      <c r="T135" s="149">
        <f t="shared" si="91"/>
        <v>32551</v>
      </c>
      <c r="U135" s="149">
        <f t="shared" si="91"/>
        <v>0</v>
      </c>
      <c r="V135" s="149">
        <f t="shared" si="91"/>
        <v>0</v>
      </c>
      <c r="W135" s="149">
        <f t="shared" si="91"/>
        <v>148193</v>
      </c>
      <c r="X135" s="149">
        <f t="shared" si="91"/>
        <v>-136800</v>
      </c>
      <c r="Y135" s="149">
        <f t="shared" si="91"/>
        <v>0</v>
      </c>
      <c r="Z135" s="149">
        <f t="shared" si="91"/>
        <v>0</v>
      </c>
      <c r="AA135" s="149">
        <f t="shared" si="91"/>
        <v>-136800</v>
      </c>
      <c r="AB135" s="149">
        <f t="shared" si="91"/>
        <v>11393</v>
      </c>
      <c r="AC135" s="149">
        <f t="shared" si="91"/>
        <v>3851</v>
      </c>
      <c r="AD135" s="149">
        <f t="shared" si="91"/>
        <v>1482</v>
      </c>
      <c r="AE135" s="149">
        <f t="shared" si="91"/>
        <v>1250</v>
      </c>
      <c r="AF135" s="149">
        <f t="shared" si="91"/>
        <v>0</v>
      </c>
      <c r="AG135" s="149">
        <f t="shared" si="91"/>
        <v>1250</v>
      </c>
      <c r="AH135" s="149">
        <f t="shared" si="91"/>
        <v>17976</v>
      </c>
      <c r="AI135" s="150">
        <f t="shared" si="91"/>
        <v>0.05</v>
      </c>
      <c r="AJ135" s="150">
        <f t="shared" si="91"/>
        <v>0</v>
      </c>
      <c r="AK135" s="150">
        <f t="shared" si="91"/>
        <v>-0.06</v>
      </c>
      <c r="AL135" s="150">
        <f t="shared" si="91"/>
        <v>0.02</v>
      </c>
      <c r="AM135" s="150">
        <f t="shared" si="91"/>
        <v>7.0000000000000007E-2</v>
      </c>
      <c r="AN135" s="150">
        <f t="shared" si="91"/>
        <v>0</v>
      </c>
      <c r="AO135" s="150">
        <f t="shared" si="91"/>
        <v>0</v>
      </c>
      <c r="AP135" s="150">
        <f t="shared" si="91"/>
        <v>0</v>
      </c>
      <c r="AQ135" s="150">
        <f t="shared" si="91"/>
        <v>1.0000000000000009E-2</v>
      </c>
      <c r="AR135" s="150">
        <f t="shared" si="91"/>
        <v>7.0000000000000007E-2</v>
      </c>
      <c r="AS135" s="472">
        <f t="shared" si="91"/>
        <v>8.0000000000000016E-2</v>
      </c>
      <c r="AT135" s="31">
        <f t="shared" si="91"/>
        <v>63489234</v>
      </c>
      <c r="AU135" s="149">
        <f t="shared" si="91"/>
        <v>46381701</v>
      </c>
      <c r="AV135" s="149">
        <f t="shared" si="91"/>
        <v>484200</v>
      </c>
      <c r="AW135" s="149">
        <f t="shared" si="91"/>
        <v>15840671</v>
      </c>
      <c r="AX135" s="149">
        <f t="shared" si="91"/>
        <v>463812</v>
      </c>
      <c r="AY135" s="149">
        <f t="shared" si="91"/>
        <v>318850</v>
      </c>
      <c r="AZ135" s="150">
        <f t="shared" si="91"/>
        <v>96.478699999999989</v>
      </c>
      <c r="BA135" s="150">
        <f t="shared" si="91"/>
        <v>81.058700000000016</v>
      </c>
      <c r="BB135" s="253">
        <f t="shared" si="91"/>
        <v>15.42</v>
      </c>
    </row>
    <row r="136" spans="1:54" customFormat="1" ht="12.75" x14ac:dyDescent="0.2">
      <c r="D136" s="23"/>
      <c r="E136" s="24"/>
      <c r="F136" s="23"/>
      <c r="G136" s="42"/>
      <c r="H136" s="2">
        <v>3113</v>
      </c>
      <c r="I136" s="25">
        <f t="shared" ref="I136:BB136" si="93">SUMIF($F$12:$F$397,"=3113",I$12:I$397)</f>
        <v>160219275</v>
      </c>
      <c r="J136" s="26">
        <f t="shared" ref="J136:Q136" si="94">SUMIF($F$12:$F$397,"=3113",J$12:J$397)</f>
        <v>116503405</v>
      </c>
      <c r="K136" s="26">
        <f t="shared" si="94"/>
        <v>540000</v>
      </c>
      <c r="L136" s="26">
        <f t="shared" si="94"/>
        <v>39560670</v>
      </c>
      <c r="M136" s="26">
        <f t="shared" si="94"/>
        <v>1165035</v>
      </c>
      <c r="N136" s="26">
        <f t="shared" si="94"/>
        <v>2450165</v>
      </c>
      <c r="O136" s="27">
        <f t="shared" si="94"/>
        <v>220.83309999999997</v>
      </c>
      <c r="P136" s="27">
        <f t="shared" si="94"/>
        <v>183.12309999999999</v>
      </c>
      <c r="Q136" s="473">
        <f t="shared" si="94"/>
        <v>37.71</v>
      </c>
      <c r="R136" s="25">
        <f t="shared" si="93"/>
        <v>58394</v>
      </c>
      <c r="S136" s="26">
        <f t="shared" si="93"/>
        <v>29964</v>
      </c>
      <c r="T136" s="26">
        <f t="shared" si="93"/>
        <v>-100380</v>
      </c>
      <c r="U136" s="26">
        <f t="shared" si="93"/>
        <v>0</v>
      </c>
      <c r="V136" s="26">
        <f t="shared" si="93"/>
        <v>0</v>
      </c>
      <c r="W136" s="26">
        <f t="shared" si="93"/>
        <v>-12022</v>
      </c>
      <c r="X136" s="26">
        <f t="shared" si="93"/>
        <v>-58394</v>
      </c>
      <c r="Y136" s="26">
        <f t="shared" si="93"/>
        <v>0</v>
      </c>
      <c r="Z136" s="26">
        <f t="shared" si="93"/>
        <v>0</v>
      </c>
      <c r="AA136" s="26">
        <f t="shared" si="93"/>
        <v>-58394</v>
      </c>
      <c r="AB136" s="26">
        <f t="shared" si="93"/>
        <v>-70416</v>
      </c>
      <c r="AC136" s="26">
        <f t="shared" si="93"/>
        <v>-23800</v>
      </c>
      <c r="AD136" s="26">
        <f t="shared" si="93"/>
        <v>-120</v>
      </c>
      <c r="AE136" s="26">
        <f t="shared" si="93"/>
        <v>24250</v>
      </c>
      <c r="AF136" s="26">
        <f t="shared" si="93"/>
        <v>0</v>
      </c>
      <c r="AG136" s="26">
        <f t="shared" si="93"/>
        <v>24250</v>
      </c>
      <c r="AH136" s="26">
        <f t="shared" si="93"/>
        <v>-70086</v>
      </c>
      <c r="AI136" s="27">
        <f t="shared" si="93"/>
        <v>0.02</v>
      </c>
      <c r="AJ136" s="27">
        <f t="shared" si="93"/>
        <v>0.05</v>
      </c>
      <c r="AK136" s="27">
        <f t="shared" si="93"/>
        <v>0.14999999999999997</v>
      </c>
      <c r="AL136" s="27">
        <f t="shared" si="93"/>
        <v>-0.21</v>
      </c>
      <c r="AM136" s="27">
        <f t="shared" si="93"/>
        <v>0</v>
      </c>
      <c r="AN136" s="27">
        <f t="shared" si="93"/>
        <v>0</v>
      </c>
      <c r="AO136" s="27">
        <f t="shared" si="93"/>
        <v>0</v>
      </c>
      <c r="AP136" s="27">
        <f t="shared" si="93"/>
        <v>0</v>
      </c>
      <c r="AQ136" s="27">
        <f t="shared" si="93"/>
        <v>-4.0000000000000008E-2</v>
      </c>
      <c r="AR136" s="27">
        <f t="shared" si="93"/>
        <v>0.05</v>
      </c>
      <c r="AS136" s="473">
        <f t="shared" si="93"/>
        <v>9.9999999999999811E-3</v>
      </c>
      <c r="AT136" s="25">
        <f t="shared" si="93"/>
        <v>160149189</v>
      </c>
      <c r="AU136" s="26">
        <f t="shared" si="93"/>
        <v>116491383</v>
      </c>
      <c r="AV136" s="26">
        <f t="shared" si="93"/>
        <v>481606</v>
      </c>
      <c r="AW136" s="26">
        <f t="shared" si="93"/>
        <v>39536870</v>
      </c>
      <c r="AX136" s="26">
        <f t="shared" si="93"/>
        <v>1164915</v>
      </c>
      <c r="AY136" s="26">
        <f t="shared" si="93"/>
        <v>2474415</v>
      </c>
      <c r="AZ136" s="27">
        <f t="shared" si="93"/>
        <v>220.84309999999996</v>
      </c>
      <c r="BA136" s="27">
        <f t="shared" si="93"/>
        <v>183.08309999999997</v>
      </c>
      <c r="BB136" s="254">
        <f t="shared" si="93"/>
        <v>37.76</v>
      </c>
    </row>
    <row r="137" spans="1:54" customFormat="1" ht="12.75" x14ac:dyDescent="0.2">
      <c r="D137" s="23"/>
      <c r="E137" s="24"/>
      <c r="F137" s="23"/>
      <c r="G137" s="42"/>
      <c r="H137" s="2">
        <v>3114</v>
      </c>
      <c r="I137" s="25">
        <f t="shared" ref="I137:BB137" si="95">SUMIF($F$12:$F$397,"=3114",I$12:I$397)</f>
        <v>14081910</v>
      </c>
      <c r="J137" s="26">
        <f t="shared" ref="J137:Q137" si="96">SUMIF($F$12:$F$397,"=3114",J$12:J$397)</f>
        <v>10291731</v>
      </c>
      <c r="K137" s="26">
        <f t="shared" si="96"/>
        <v>54000</v>
      </c>
      <c r="L137" s="26">
        <f t="shared" si="96"/>
        <v>3496857</v>
      </c>
      <c r="M137" s="26">
        <f t="shared" si="96"/>
        <v>102917</v>
      </c>
      <c r="N137" s="26">
        <f t="shared" si="96"/>
        <v>136405</v>
      </c>
      <c r="O137" s="27">
        <f t="shared" si="96"/>
        <v>18.629299999999997</v>
      </c>
      <c r="P137" s="27">
        <f t="shared" si="96"/>
        <v>15.359300000000001</v>
      </c>
      <c r="Q137" s="473">
        <f t="shared" si="96"/>
        <v>3.27</v>
      </c>
      <c r="R137" s="25">
        <f t="shared" si="95"/>
        <v>0</v>
      </c>
      <c r="S137" s="26">
        <f t="shared" si="95"/>
        <v>0</v>
      </c>
      <c r="T137" s="26">
        <f t="shared" si="95"/>
        <v>0</v>
      </c>
      <c r="U137" s="26">
        <f t="shared" si="95"/>
        <v>0</v>
      </c>
      <c r="V137" s="26">
        <f t="shared" si="95"/>
        <v>46141</v>
      </c>
      <c r="W137" s="26">
        <f t="shared" si="95"/>
        <v>46141</v>
      </c>
      <c r="X137" s="26">
        <f t="shared" si="95"/>
        <v>0</v>
      </c>
      <c r="Y137" s="26">
        <f t="shared" si="95"/>
        <v>0</v>
      </c>
      <c r="Z137" s="26">
        <f t="shared" si="95"/>
        <v>0</v>
      </c>
      <c r="AA137" s="26">
        <f t="shared" si="95"/>
        <v>0</v>
      </c>
      <c r="AB137" s="26">
        <f t="shared" si="95"/>
        <v>46141</v>
      </c>
      <c r="AC137" s="26">
        <f t="shared" si="95"/>
        <v>15596</v>
      </c>
      <c r="AD137" s="26">
        <f t="shared" si="95"/>
        <v>461</v>
      </c>
      <c r="AE137" s="26">
        <f t="shared" si="95"/>
        <v>0</v>
      </c>
      <c r="AF137" s="26">
        <f t="shared" si="95"/>
        <v>0</v>
      </c>
      <c r="AG137" s="26">
        <f t="shared" si="95"/>
        <v>0</v>
      </c>
      <c r="AH137" s="26">
        <f t="shared" si="95"/>
        <v>62198</v>
      </c>
      <c r="AI137" s="27">
        <f t="shared" si="95"/>
        <v>0</v>
      </c>
      <c r="AJ137" s="27">
        <f t="shared" si="95"/>
        <v>0</v>
      </c>
      <c r="AK137" s="27">
        <f t="shared" si="95"/>
        <v>0</v>
      </c>
      <c r="AL137" s="27">
        <f t="shared" si="95"/>
        <v>0</v>
      </c>
      <c r="AM137" s="27">
        <f t="shared" si="95"/>
        <v>0</v>
      </c>
      <c r="AN137" s="27">
        <f t="shared" si="95"/>
        <v>0</v>
      </c>
      <c r="AO137" s="27">
        <f t="shared" si="95"/>
        <v>7.0000000000000007E-2</v>
      </c>
      <c r="AP137" s="27">
        <f t="shared" si="95"/>
        <v>0</v>
      </c>
      <c r="AQ137" s="27">
        <f t="shared" si="95"/>
        <v>7.0000000000000007E-2</v>
      </c>
      <c r="AR137" s="27">
        <f t="shared" si="95"/>
        <v>0</v>
      </c>
      <c r="AS137" s="473">
        <f t="shared" si="95"/>
        <v>7.0000000000000007E-2</v>
      </c>
      <c r="AT137" s="25">
        <f t="shared" si="95"/>
        <v>14144108</v>
      </c>
      <c r="AU137" s="26">
        <f t="shared" si="95"/>
        <v>10337872</v>
      </c>
      <c r="AV137" s="26">
        <f t="shared" si="95"/>
        <v>54000</v>
      </c>
      <c r="AW137" s="26">
        <f t="shared" si="95"/>
        <v>3512453</v>
      </c>
      <c r="AX137" s="26">
        <f t="shared" si="95"/>
        <v>103378</v>
      </c>
      <c r="AY137" s="26">
        <f t="shared" si="95"/>
        <v>136405</v>
      </c>
      <c r="AZ137" s="27">
        <f t="shared" si="95"/>
        <v>18.699299999999997</v>
      </c>
      <c r="BA137" s="27">
        <f t="shared" si="95"/>
        <v>15.429300000000001</v>
      </c>
      <c r="BB137" s="254">
        <f t="shared" si="95"/>
        <v>3.27</v>
      </c>
    </row>
    <row r="138" spans="1:54" customFormat="1" ht="12.75" x14ac:dyDescent="0.2">
      <c r="D138" s="23"/>
      <c r="E138" s="24"/>
      <c r="F138" s="23"/>
      <c r="G138" s="42"/>
      <c r="H138" s="2">
        <v>3117</v>
      </c>
      <c r="I138" s="25">
        <f t="shared" ref="I138:BB138" si="97">SUMIF($F$12:$F$397,"=3117",I$12:I$397)</f>
        <v>40800035</v>
      </c>
      <c r="J138" s="26">
        <f t="shared" ref="J138:Q138" si="98">SUMIF($F$12:$F$397,"=3117",J$12:J$397)</f>
        <v>29559648</v>
      </c>
      <c r="K138" s="26">
        <f t="shared" si="98"/>
        <v>286568</v>
      </c>
      <c r="L138" s="26">
        <f t="shared" si="98"/>
        <v>10088022</v>
      </c>
      <c r="M138" s="26">
        <f t="shared" si="98"/>
        <v>295597</v>
      </c>
      <c r="N138" s="26">
        <f t="shared" si="98"/>
        <v>570200</v>
      </c>
      <c r="O138" s="27">
        <f t="shared" si="98"/>
        <v>62.763999999999996</v>
      </c>
      <c r="P138" s="27">
        <f t="shared" si="98"/>
        <v>50.270499999999998</v>
      </c>
      <c r="Q138" s="473">
        <f t="shared" si="98"/>
        <v>12.493499999999999</v>
      </c>
      <c r="R138" s="25">
        <f t="shared" si="97"/>
        <v>10918</v>
      </c>
      <c r="S138" s="26">
        <f t="shared" si="97"/>
        <v>-101504</v>
      </c>
      <c r="T138" s="26">
        <f t="shared" si="97"/>
        <v>-338733</v>
      </c>
      <c r="U138" s="26">
        <f t="shared" si="97"/>
        <v>0</v>
      </c>
      <c r="V138" s="26">
        <f t="shared" si="97"/>
        <v>0</v>
      </c>
      <c r="W138" s="26">
        <f t="shared" si="97"/>
        <v>-429319</v>
      </c>
      <c r="X138" s="26">
        <f t="shared" si="97"/>
        <v>-10918</v>
      </c>
      <c r="Y138" s="26">
        <f t="shared" si="97"/>
        <v>0</v>
      </c>
      <c r="Z138" s="26">
        <f t="shared" si="97"/>
        <v>0</v>
      </c>
      <c r="AA138" s="26">
        <f t="shared" si="97"/>
        <v>-10918</v>
      </c>
      <c r="AB138" s="26">
        <f t="shared" si="97"/>
        <v>-440237</v>
      </c>
      <c r="AC138" s="26">
        <f t="shared" si="97"/>
        <v>-148801</v>
      </c>
      <c r="AD138" s="26">
        <f t="shared" si="97"/>
        <v>-4293</v>
      </c>
      <c r="AE138" s="26">
        <f t="shared" si="97"/>
        <v>0</v>
      </c>
      <c r="AF138" s="26">
        <f t="shared" si="97"/>
        <v>0</v>
      </c>
      <c r="AG138" s="26">
        <f t="shared" si="97"/>
        <v>0</v>
      </c>
      <c r="AH138" s="26">
        <f t="shared" si="97"/>
        <v>-593331</v>
      </c>
      <c r="AI138" s="27">
        <f t="shared" si="97"/>
        <v>-1.9999999999999997E-2</v>
      </c>
      <c r="AJ138" s="27">
        <f t="shared" si="97"/>
        <v>-0.21000000000000002</v>
      </c>
      <c r="AK138" s="27">
        <f t="shared" si="97"/>
        <v>-0.29999999999999993</v>
      </c>
      <c r="AL138" s="27">
        <f t="shared" si="97"/>
        <v>-0.49</v>
      </c>
      <c r="AM138" s="27">
        <f t="shared" si="97"/>
        <v>-0.32</v>
      </c>
      <c r="AN138" s="27">
        <f t="shared" si="97"/>
        <v>0</v>
      </c>
      <c r="AO138" s="27">
        <f t="shared" si="97"/>
        <v>0</v>
      </c>
      <c r="AP138" s="27">
        <f t="shared" si="97"/>
        <v>0</v>
      </c>
      <c r="AQ138" s="27">
        <f t="shared" si="97"/>
        <v>-0.80999999999999994</v>
      </c>
      <c r="AR138" s="27">
        <f t="shared" si="97"/>
        <v>-0.53</v>
      </c>
      <c r="AS138" s="473">
        <f t="shared" si="97"/>
        <v>-1.3399999999999999</v>
      </c>
      <c r="AT138" s="25">
        <f t="shared" si="97"/>
        <v>40206704</v>
      </c>
      <c r="AU138" s="26">
        <f t="shared" si="97"/>
        <v>29130329</v>
      </c>
      <c r="AV138" s="26">
        <f t="shared" si="97"/>
        <v>275650</v>
      </c>
      <c r="AW138" s="26">
        <f t="shared" si="97"/>
        <v>9939221</v>
      </c>
      <c r="AX138" s="26">
        <f t="shared" si="97"/>
        <v>291304</v>
      </c>
      <c r="AY138" s="26">
        <f t="shared" si="97"/>
        <v>570200</v>
      </c>
      <c r="AZ138" s="27">
        <f t="shared" si="97"/>
        <v>61.423999999999992</v>
      </c>
      <c r="BA138" s="27">
        <f t="shared" si="97"/>
        <v>49.460499999999996</v>
      </c>
      <c r="BB138" s="254">
        <f t="shared" si="97"/>
        <v>11.9635</v>
      </c>
    </row>
    <row r="139" spans="1:54" customFormat="1" x14ac:dyDescent="0.25">
      <c r="D139" s="23"/>
      <c r="E139" s="24"/>
      <c r="F139" s="92"/>
      <c r="G139" s="42"/>
      <c r="H139" s="2">
        <v>3122</v>
      </c>
      <c r="I139" s="25">
        <f t="shared" ref="I139:BB139" si="99">SUMIF($F$12:$F$397,"=3122",I$12:I$397)</f>
        <v>0</v>
      </c>
      <c r="J139" s="26">
        <f t="shared" ref="J139:Q139" si="100">SUMIF($F$12:$F$397,"=3122",J$12:J$397)</f>
        <v>0</v>
      </c>
      <c r="K139" s="26">
        <f t="shared" si="100"/>
        <v>0</v>
      </c>
      <c r="L139" s="26">
        <f t="shared" si="100"/>
        <v>0</v>
      </c>
      <c r="M139" s="26">
        <f t="shared" si="100"/>
        <v>0</v>
      </c>
      <c r="N139" s="26">
        <f t="shared" si="100"/>
        <v>0</v>
      </c>
      <c r="O139" s="27">
        <f t="shared" si="100"/>
        <v>0</v>
      </c>
      <c r="P139" s="27">
        <f t="shared" si="100"/>
        <v>0</v>
      </c>
      <c r="Q139" s="473">
        <f t="shared" si="100"/>
        <v>0</v>
      </c>
      <c r="R139" s="25">
        <f t="shared" si="99"/>
        <v>0</v>
      </c>
      <c r="S139" s="26">
        <f t="shared" si="99"/>
        <v>0</v>
      </c>
      <c r="T139" s="26">
        <f t="shared" si="99"/>
        <v>0</v>
      </c>
      <c r="U139" s="26">
        <f t="shared" si="99"/>
        <v>0</v>
      </c>
      <c r="V139" s="26">
        <f t="shared" si="99"/>
        <v>0</v>
      </c>
      <c r="W139" s="26">
        <f t="shared" si="99"/>
        <v>0</v>
      </c>
      <c r="X139" s="26">
        <f t="shared" si="99"/>
        <v>0</v>
      </c>
      <c r="Y139" s="26">
        <f t="shared" si="99"/>
        <v>0</v>
      </c>
      <c r="Z139" s="26">
        <f t="shared" si="99"/>
        <v>0</v>
      </c>
      <c r="AA139" s="26">
        <f t="shared" si="99"/>
        <v>0</v>
      </c>
      <c r="AB139" s="26">
        <f t="shared" si="99"/>
        <v>0</v>
      </c>
      <c r="AC139" s="26">
        <f t="shared" si="99"/>
        <v>0</v>
      </c>
      <c r="AD139" s="26">
        <f t="shared" si="99"/>
        <v>0</v>
      </c>
      <c r="AE139" s="26">
        <f t="shared" si="99"/>
        <v>0</v>
      </c>
      <c r="AF139" s="26">
        <f t="shared" si="99"/>
        <v>0</v>
      </c>
      <c r="AG139" s="26">
        <f t="shared" si="99"/>
        <v>0</v>
      </c>
      <c r="AH139" s="26">
        <f t="shared" si="99"/>
        <v>0</v>
      </c>
      <c r="AI139" s="27">
        <f t="shared" si="99"/>
        <v>0</v>
      </c>
      <c r="AJ139" s="27">
        <f t="shared" si="99"/>
        <v>0</v>
      </c>
      <c r="AK139" s="27">
        <f t="shared" si="99"/>
        <v>0</v>
      </c>
      <c r="AL139" s="27">
        <f t="shared" si="99"/>
        <v>0</v>
      </c>
      <c r="AM139" s="27">
        <f t="shared" si="99"/>
        <v>0</v>
      </c>
      <c r="AN139" s="27">
        <f t="shared" si="99"/>
        <v>0</v>
      </c>
      <c r="AO139" s="27">
        <f t="shared" si="99"/>
        <v>0</v>
      </c>
      <c r="AP139" s="27">
        <f t="shared" si="99"/>
        <v>0</v>
      </c>
      <c r="AQ139" s="27">
        <f t="shared" si="99"/>
        <v>0</v>
      </c>
      <c r="AR139" s="27">
        <f t="shared" si="99"/>
        <v>0</v>
      </c>
      <c r="AS139" s="473">
        <f t="shared" si="99"/>
        <v>0</v>
      </c>
      <c r="AT139" s="25">
        <f t="shared" si="99"/>
        <v>0</v>
      </c>
      <c r="AU139" s="26">
        <f t="shared" si="99"/>
        <v>0</v>
      </c>
      <c r="AV139" s="26">
        <f t="shared" si="99"/>
        <v>0</v>
      </c>
      <c r="AW139" s="26">
        <f t="shared" si="99"/>
        <v>0</v>
      </c>
      <c r="AX139" s="26">
        <f t="shared" si="99"/>
        <v>0</v>
      </c>
      <c r="AY139" s="26">
        <f t="shared" si="99"/>
        <v>0</v>
      </c>
      <c r="AZ139" s="27">
        <f t="shared" si="99"/>
        <v>0</v>
      </c>
      <c r="BA139" s="27">
        <f t="shared" si="99"/>
        <v>0</v>
      </c>
      <c r="BB139" s="254">
        <f t="shared" si="99"/>
        <v>0</v>
      </c>
    </row>
    <row r="140" spans="1:54" customFormat="1" ht="12.75" x14ac:dyDescent="0.2">
      <c r="C140" s="8"/>
      <c r="D140" s="23"/>
      <c r="E140" s="24"/>
      <c r="F140" s="23"/>
      <c r="G140" s="42"/>
      <c r="H140" s="2">
        <v>3124</v>
      </c>
      <c r="I140" s="25">
        <f t="shared" ref="I140:BB140" si="101">SUMIF($F$12:$F$397,"=3124",I$12:I$397)</f>
        <v>0</v>
      </c>
      <c r="J140" s="26">
        <f t="shared" ref="J140:Q140" si="102">SUMIF($F$12:$F$397,"=3124",J$12:J$397)</f>
        <v>0</v>
      </c>
      <c r="K140" s="26">
        <f t="shared" si="102"/>
        <v>0</v>
      </c>
      <c r="L140" s="26">
        <f t="shared" si="102"/>
        <v>0</v>
      </c>
      <c r="M140" s="26">
        <f t="shared" si="102"/>
        <v>0</v>
      </c>
      <c r="N140" s="26">
        <f t="shared" si="102"/>
        <v>0</v>
      </c>
      <c r="O140" s="27">
        <f t="shared" si="102"/>
        <v>0</v>
      </c>
      <c r="P140" s="27">
        <f t="shared" si="102"/>
        <v>0</v>
      </c>
      <c r="Q140" s="473">
        <f t="shared" si="102"/>
        <v>0</v>
      </c>
      <c r="R140" s="25">
        <f t="shared" si="101"/>
        <v>0</v>
      </c>
      <c r="S140" s="26">
        <f t="shared" si="101"/>
        <v>0</v>
      </c>
      <c r="T140" s="26">
        <f t="shared" si="101"/>
        <v>0</v>
      </c>
      <c r="U140" s="26">
        <f t="shared" si="101"/>
        <v>0</v>
      </c>
      <c r="V140" s="26">
        <f t="shared" si="101"/>
        <v>0</v>
      </c>
      <c r="W140" s="26">
        <f t="shared" si="101"/>
        <v>0</v>
      </c>
      <c r="X140" s="26">
        <f t="shared" si="101"/>
        <v>0</v>
      </c>
      <c r="Y140" s="26">
        <f t="shared" si="101"/>
        <v>0</v>
      </c>
      <c r="Z140" s="26">
        <f t="shared" si="101"/>
        <v>0</v>
      </c>
      <c r="AA140" s="26">
        <f t="shared" si="101"/>
        <v>0</v>
      </c>
      <c r="AB140" s="26">
        <f t="shared" si="101"/>
        <v>0</v>
      </c>
      <c r="AC140" s="26">
        <f t="shared" si="101"/>
        <v>0</v>
      </c>
      <c r="AD140" s="26">
        <f t="shared" si="101"/>
        <v>0</v>
      </c>
      <c r="AE140" s="26">
        <f t="shared" si="101"/>
        <v>0</v>
      </c>
      <c r="AF140" s="26">
        <f t="shared" si="101"/>
        <v>0</v>
      </c>
      <c r="AG140" s="26">
        <f t="shared" si="101"/>
        <v>0</v>
      </c>
      <c r="AH140" s="26">
        <f t="shared" si="101"/>
        <v>0</v>
      </c>
      <c r="AI140" s="27">
        <f t="shared" si="101"/>
        <v>0</v>
      </c>
      <c r="AJ140" s="27">
        <f t="shared" si="101"/>
        <v>0</v>
      </c>
      <c r="AK140" s="27">
        <f t="shared" si="101"/>
        <v>0</v>
      </c>
      <c r="AL140" s="27">
        <f t="shared" si="101"/>
        <v>0</v>
      </c>
      <c r="AM140" s="27">
        <f t="shared" si="101"/>
        <v>0</v>
      </c>
      <c r="AN140" s="27">
        <f t="shared" si="101"/>
        <v>0</v>
      </c>
      <c r="AO140" s="27">
        <f t="shared" si="101"/>
        <v>0</v>
      </c>
      <c r="AP140" s="27">
        <f t="shared" si="101"/>
        <v>0</v>
      </c>
      <c r="AQ140" s="27">
        <f t="shared" si="101"/>
        <v>0</v>
      </c>
      <c r="AR140" s="27">
        <f t="shared" si="101"/>
        <v>0</v>
      </c>
      <c r="AS140" s="473">
        <f t="shared" si="101"/>
        <v>0</v>
      </c>
      <c r="AT140" s="25">
        <f t="shared" si="101"/>
        <v>0</v>
      </c>
      <c r="AU140" s="26">
        <f t="shared" si="101"/>
        <v>0</v>
      </c>
      <c r="AV140" s="26">
        <f t="shared" si="101"/>
        <v>0</v>
      </c>
      <c r="AW140" s="26">
        <f t="shared" si="101"/>
        <v>0</v>
      </c>
      <c r="AX140" s="26">
        <f t="shared" si="101"/>
        <v>0</v>
      </c>
      <c r="AY140" s="26">
        <f t="shared" si="101"/>
        <v>0</v>
      </c>
      <c r="AZ140" s="27">
        <f t="shared" si="101"/>
        <v>0</v>
      </c>
      <c r="BA140" s="27">
        <f t="shared" si="101"/>
        <v>0</v>
      </c>
      <c r="BB140" s="254">
        <f t="shared" si="101"/>
        <v>0</v>
      </c>
    </row>
    <row r="141" spans="1:54" customFormat="1" ht="12.75" x14ac:dyDescent="0.2">
      <c r="D141" s="23"/>
      <c r="E141" s="24"/>
      <c r="F141" s="24"/>
      <c r="G141" s="42"/>
      <c r="H141" s="2">
        <v>3141</v>
      </c>
      <c r="I141" s="25">
        <f t="shared" ref="I141:BB141" si="103">SUMIF($F$12:$F$397,"=3141",I$12:I$397)</f>
        <v>21684752</v>
      </c>
      <c r="J141" s="26">
        <f t="shared" ref="J141:Q141" si="104">SUMIF($F$12:$F$397,"=3141",J$12:J$397)</f>
        <v>15825312</v>
      </c>
      <c r="K141" s="26">
        <f t="shared" si="104"/>
        <v>162000</v>
      </c>
      <c r="L141" s="26">
        <f t="shared" si="104"/>
        <v>5403711</v>
      </c>
      <c r="M141" s="26">
        <f t="shared" si="104"/>
        <v>158251</v>
      </c>
      <c r="N141" s="26">
        <f t="shared" si="104"/>
        <v>135478</v>
      </c>
      <c r="O141" s="27">
        <f t="shared" si="104"/>
        <v>51.29</v>
      </c>
      <c r="P141" s="27">
        <f t="shared" si="104"/>
        <v>0</v>
      </c>
      <c r="Q141" s="473">
        <f t="shared" si="104"/>
        <v>51.29</v>
      </c>
      <c r="R141" s="25">
        <f t="shared" si="103"/>
        <v>-42900</v>
      </c>
      <c r="S141" s="26">
        <f t="shared" si="103"/>
        <v>0</v>
      </c>
      <c r="T141" s="26">
        <f t="shared" si="103"/>
        <v>-22119</v>
      </c>
      <c r="U141" s="26">
        <f t="shared" si="103"/>
        <v>0</v>
      </c>
      <c r="V141" s="26">
        <f t="shared" si="103"/>
        <v>0</v>
      </c>
      <c r="W141" s="26">
        <f t="shared" si="103"/>
        <v>-65019</v>
      </c>
      <c r="X141" s="26">
        <f t="shared" si="103"/>
        <v>42900</v>
      </c>
      <c r="Y141" s="26">
        <f t="shared" si="103"/>
        <v>0</v>
      </c>
      <c r="Z141" s="26">
        <f t="shared" si="103"/>
        <v>0</v>
      </c>
      <c r="AA141" s="26">
        <f t="shared" si="103"/>
        <v>42900</v>
      </c>
      <c r="AB141" s="26">
        <f t="shared" si="103"/>
        <v>-22119</v>
      </c>
      <c r="AC141" s="26">
        <f t="shared" si="103"/>
        <v>-7476</v>
      </c>
      <c r="AD141" s="26">
        <f t="shared" si="103"/>
        <v>-650</v>
      </c>
      <c r="AE141" s="26">
        <f t="shared" si="103"/>
        <v>0</v>
      </c>
      <c r="AF141" s="26">
        <f t="shared" si="103"/>
        <v>0</v>
      </c>
      <c r="AG141" s="26">
        <f t="shared" si="103"/>
        <v>0</v>
      </c>
      <c r="AH141" s="26">
        <f t="shared" si="103"/>
        <v>-30245</v>
      </c>
      <c r="AI141" s="27">
        <f t="shared" si="103"/>
        <v>0</v>
      </c>
      <c r="AJ141" s="27">
        <f t="shared" si="103"/>
        <v>-0.09</v>
      </c>
      <c r="AK141" s="27">
        <f t="shared" si="103"/>
        <v>0</v>
      </c>
      <c r="AL141" s="27">
        <f t="shared" si="103"/>
        <v>0</v>
      </c>
      <c r="AM141" s="27">
        <f t="shared" si="103"/>
        <v>-7.0000000000000007E-2</v>
      </c>
      <c r="AN141" s="27">
        <f t="shared" si="103"/>
        <v>0</v>
      </c>
      <c r="AO141" s="27">
        <f t="shared" si="103"/>
        <v>0</v>
      </c>
      <c r="AP141" s="27">
        <f t="shared" si="103"/>
        <v>0</v>
      </c>
      <c r="AQ141" s="27">
        <f t="shared" si="103"/>
        <v>0</v>
      </c>
      <c r="AR141" s="27">
        <f t="shared" si="103"/>
        <v>-0.16</v>
      </c>
      <c r="AS141" s="473">
        <f t="shared" si="103"/>
        <v>-0.16</v>
      </c>
      <c r="AT141" s="25">
        <f t="shared" si="103"/>
        <v>21654507</v>
      </c>
      <c r="AU141" s="26">
        <f t="shared" si="103"/>
        <v>15760293</v>
      </c>
      <c r="AV141" s="26">
        <f t="shared" si="103"/>
        <v>204900</v>
      </c>
      <c r="AW141" s="26">
        <f t="shared" si="103"/>
        <v>5396235</v>
      </c>
      <c r="AX141" s="26">
        <f t="shared" si="103"/>
        <v>157601</v>
      </c>
      <c r="AY141" s="26">
        <f t="shared" si="103"/>
        <v>135478</v>
      </c>
      <c r="AZ141" s="27">
        <f t="shared" si="103"/>
        <v>51.13</v>
      </c>
      <c r="BA141" s="27">
        <f t="shared" si="103"/>
        <v>0</v>
      </c>
      <c r="BB141" s="254">
        <f t="shared" si="103"/>
        <v>51.13</v>
      </c>
    </row>
    <row r="142" spans="1:54" customFormat="1" ht="12.75" x14ac:dyDescent="0.2">
      <c r="C142" s="8"/>
      <c r="D142" s="23"/>
      <c r="E142" s="24"/>
      <c r="F142" s="23"/>
      <c r="G142" s="42"/>
      <c r="H142" s="2">
        <v>3143</v>
      </c>
      <c r="I142" s="25">
        <f t="shared" ref="I142:BB142" si="105">SUMIF($F$12:$F$397,"=3143",I$12:I$397)</f>
        <v>17041780</v>
      </c>
      <c r="J142" s="26">
        <f t="shared" ref="J142:Q142" si="106">SUMIF($F$12:$F$397,"=3143",J$12:J$397)</f>
        <v>12436802</v>
      </c>
      <c r="K142" s="26">
        <f t="shared" si="106"/>
        <v>192000</v>
      </c>
      <c r="L142" s="26">
        <f t="shared" si="106"/>
        <v>4268534</v>
      </c>
      <c r="M142" s="26">
        <f t="shared" si="106"/>
        <v>124365</v>
      </c>
      <c r="N142" s="26">
        <f t="shared" si="106"/>
        <v>20079</v>
      </c>
      <c r="O142" s="27">
        <f t="shared" si="106"/>
        <v>27.583600000000004</v>
      </c>
      <c r="P142" s="27">
        <f t="shared" si="106"/>
        <v>26.003600000000006</v>
      </c>
      <c r="Q142" s="473">
        <f t="shared" si="106"/>
        <v>1.5800000000000005</v>
      </c>
      <c r="R142" s="25">
        <f t="shared" si="105"/>
        <v>18900</v>
      </c>
      <c r="S142" s="26">
        <f t="shared" si="105"/>
        <v>0</v>
      </c>
      <c r="T142" s="26">
        <f t="shared" si="105"/>
        <v>-78552</v>
      </c>
      <c r="U142" s="26">
        <f t="shared" si="105"/>
        <v>0</v>
      </c>
      <c r="V142" s="26">
        <f t="shared" si="105"/>
        <v>0</v>
      </c>
      <c r="W142" s="26">
        <f t="shared" si="105"/>
        <v>-59652</v>
      </c>
      <c r="X142" s="26">
        <f t="shared" si="105"/>
        <v>-18900</v>
      </c>
      <c r="Y142" s="26">
        <f t="shared" si="105"/>
        <v>0</v>
      </c>
      <c r="Z142" s="26">
        <f t="shared" si="105"/>
        <v>0</v>
      </c>
      <c r="AA142" s="26">
        <f t="shared" si="105"/>
        <v>-18900</v>
      </c>
      <c r="AB142" s="26">
        <f t="shared" si="105"/>
        <v>-78552</v>
      </c>
      <c r="AC142" s="26">
        <f t="shared" si="105"/>
        <v>-26551</v>
      </c>
      <c r="AD142" s="26">
        <f t="shared" si="105"/>
        <v>-596</v>
      </c>
      <c r="AE142" s="26">
        <f t="shared" si="105"/>
        <v>0</v>
      </c>
      <c r="AF142" s="26">
        <f t="shared" si="105"/>
        <v>0</v>
      </c>
      <c r="AG142" s="26">
        <f t="shared" si="105"/>
        <v>0</v>
      </c>
      <c r="AH142" s="26">
        <f t="shared" si="105"/>
        <v>-105699</v>
      </c>
      <c r="AI142" s="27">
        <f t="shared" si="105"/>
        <v>0</v>
      </c>
      <c r="AJ142" s="27">
        <f t="shared" si="105"/>
        <v>-0.06</v>
      </c>
      <c r="AK142" s="27">
        <f t="shared" si="105"/>
        <v>0</v>
      </c>
      <c r="AL142" s="27">
        <f t="shared" si="105"/>
        <v>-0.2</v>
      </c>
      <c r="AM142" s="27">
        <f t="shared" si="105"/>
        <v>-0.01</v>
      </c>
      <c r="AN142" s="27">
        <f t="shared" si="105"/>
        <v>0</v>
      </c>
      <c r="AO142" s="27">
        <f t="shared" si="105"/>
        <v>0</v>
      </c>
      <c r="AP142" s="27">
        <f t="shared" si="105"/>
        <v>0</v>
      </c>
      <c r="AQ142" s="27">
        <f t="shared" si="105"/>
        <v>-0.2</v>
      </c>
      <c r="AR142" s="27">
        <f t="shared" si="105"/>
        <v>-6.9999999999999993E-2</v>
      </c>
      <c r="AS142" s="473">
        <f t="shared" si="105"/>
        <v>-0.27</v>
      </c>
      <c r="AT142" s="25">
        <f t="shared" si="105"/>
        <v>16936081</v>
      </c>
      <c r="AU142" s="26">
        <f t="shared" si="105"/>
        <v>12377150</v>
      </c>
      <c r="AV142" s="26">
        <f t="shared" si="105"/>
        <v>173100</v>
      </c>
      <c r="AW142" s="26">
        <f t="shared" si="105"/>
        <v>4241983</v>
      </c>
      <c r="AX142" s="26">
        <f t="shared" si="105"/>
        <v>123769</v>
      </c>
      <c r="AY142" s="26">
        <f t="shared" si="105"/>
        <v>20079</v>
      </c>
      <c r="AZ142" s="27">
        <f t="shared" si="105"/>
        <v>27.313600000000001</v>
      </c>
      <c r="BA142" s="27">
        <f t="shared" si="105"/>
        <v>25.803600000000003</v>
      </c>
      <c r="BB142" s="254">
        <f t="shared" si="105"/>
        <v>1.5100000000000002</v>
      </c>
    </row>
    <row r="143" spans="1:54" customFormat="1" ht="12.75" x14ac:dyDescent="0.2">
      <c r="D143" s="23"/>
      <c r="E143" s="24"/>
      <c r="F143" s="23"/>
      <c r="G143" s="42"/>
      <c r="H143" s="2">
        <v>3231</v>
      </c>
      <c r="I143" s="25">
        <f t="shared" ref="I143:BB143" si="107">SUMIF($F$12:$F$397,"=3231",I$12:I$397)</f>
        <v>14496858</v>
      </c>
      <c r="J143" s="26">
        <f t="shared" ref="J143:Q143" si="108">SUMIF($F$12:$F$397,"=3231",J$12:J$397)</f>
        <v>10580492</v>
      </c>
      <c r="K143" s="26">
        <f t="shared" si="108"/>
        <v>150000</v>
      </c>
      <c r="L143" s="26">
        <f t="shared" si="108"/>
        <v>3626906</v>
      </c>
      <c r="M143" s="26">
        <f t="shared" si="108"/>
        <v>105805</v>
      </c>
      <c r="N143" s="26">
        <f t="shared" si="108"/>
        <v>33655</v>
      </c>
      <c r="O143" s="27">
        <f t="shared" si="108"/>
        <v>18.568100000000001</v>
      </c>
      <c r="P143" s="27">
        <f t="shared" si="108"/>
        <v>16.907600000000002</v>
      </c>
      <c r="Q143" s="473">
        <f t="shared" si="108"/>
        <v>1.6604999999999999</v>
      </c>
      <c r="R143" s="25">
        <f t="shared" si="107"/>
        <v>10000</v>
      </c>
      <c r="S143" s="26">
        <f t="shared" si="107"/>
        <v>0</v>
      </c>
      <c r="T143" s="26">
        <f t="shared" si="107"/>
        <v>0</v>
      </c>
      <c r="U143" s="26">
        <f t="shared" si="107"/>
        <v>0</v>
      </c>
      <c r="V143" s="26">
        <f t="shared" si="107"/>
        <v>0</v>
      </c>
      <c r="W143" s="26">
        <f t="shared" si="107"/>
        <v>10000</v>
      </c>
      <c r="X143" s="26">
        <f t="shared" si="107"/>
        <v>-10000</v>
      </c>
      <c r="Y143" s="26">
        <f t="shared" si="107"/>
        <v>0</v>
      </c>
      <c r="Z143" s="26">
        <f t="shared" si="107"/>
        <v>0</v>
      </c>
      <c r="AA143" s="26">
        <f t="shared" si="107"/>
        <v>-10000</v>
      </c>
      <c r="AB143" s="26">
        <f t="shared" si="107"/>
        <v>0</v>
      </c>
      <c r="AC143" s="26">
        <f t="shared" si="107"/>
        <v>0</v>
      </c>
      <c r="AD143" s="26">
        <f t="shared" si="107"/>
        <v>100</v>
      </c>
      <c r="AE143" s="26">
        <f t="shared" si="107"/>
        <v>0</v>
      </c>
      <c r="AF143" s="26">
        <f t="shared" si="107"/>
        <v>0</v>
      </c>
      <c r="AG143" s="26">
        <f t="shared" si="107"/>
        <v>0</v>
      </c>
      <c r="AH143" s="26">
        <f t="shared" si="107"/>
        <v>100</v>
      </c>
      <c r="AI143" s="27">
        <f t="shared" si="107"/>
        <v>0.02</v>
      </c>
      <c r="AJ143" s="27">
        <f t="shared" si="107"/>
        <v>0</v>
      </c>
      <c r="AK143" s="27">
        <f t="shared" si="107"/>
        <v>0</v>
      </c>
      <c r="AL143" s="27">
        <f t="shared" si="107"/>
        <v>0</v>
      </c>
      <c r="AM143" s="27">
        <f t="shared" si="107"/>
        <v>0</v>
      </c>
      <c r="AN143" s="27">
        <f t="shared" si="107"/>
        <v>0</v>
      </c>
      <c r="AO143" s="27">
        <f t="shared" si="107"/>
        <v>0</v>
      </c>
      <c r="AP143" s="27">
        <f t="shared" si="107"/>
        <v>0</v>
      </c>
      <c r="AQ143" s="27">
        <f t="shared" si="107"/>
        <v>0.02</v>
      </c>
      <c r="AR143" s="27">
        <f t="shared" si="107"/>
        <v>0</v>
      </c>
      <c r="AS143" s="473">
        <f t="shared" si="107"/>
        <v>0.02</v>
      </c>
      <c r="AT143" s="25">
        <f t="shared" si="107"/>
        <v>14496958</v>
      </c>
      <c r="AU143" s="26">
        <f t="shared" si="107"/>
        <v>10590492</v>
      </c>
      <c r="AV143" s="26">
        <f t="shared" si="107"/>
        <v>140000</v>
      </c>
      <c r="AW143" s="26">
        <f t="shared" si="107"/>
        <v>3626906</v>
      </c>
      <c r="AX143" s="26">
        <f t="shared" si="107"/>
        <v>105905</v>
      </c>
      <c r="AY143" s="26">
        <f t="shared" si="107"/>
        <v>33655</v>
      </c>
      <c r="AZ143" s="27">
        <f t="shared" si="107"/>
        <v>18.588099999999997</v>
      </c>
      <c r="BA143" s="27">
        <f t="shared" si="107"/>
        <v>16.927599999999998</v>
      </c>
      <c r="BB143" s="254">
        <f t="shared" si="107"/>
        <v>1.6604999999999999</v>
      </c>
    </row>
    <row r="144" spans="1:54" customFormat="1" ht="13.5" thickBot="1" x14ac:dyDescent="0.25">
      <c r="D144" s="23"/>
      <c r="E144" s="24"/>
      <c r="F144" s="23"/>
      <c r="G144" s="42"/>
      <c r="H144" s="154">
        <v>3233</v>
      </c>
      <c r="I144" s="28">
        <f t="shared" ref="I144:BB144" si="109">SUMIF($F$12:$F$397,"=3233",I$12:I$397)</f>
        <v>3919691</v>
      </c>
      <c r="J144" s="29">
        <f t="shared" ref="J144:Q144" si="110">SUMIF($F$12:$F$397,"=3233",J$12:J$397)</f>
        <v>2805772</v>
      </c>
      <c r="K144" s="29">
        <f t="shared" si="110"/>
        <v>100000</v>
      </c>
      <c r="L144" s="29">
        <f t="shared" si="110"/>
        <v>982151</v>
      </c>
      <c r="M144" s="29">
        <f t="shared" si="110"/>
        <v>28058</v>
      </c>
      <c r="N144" s="29">
        <f t="shared" si="110"/>
        <v>3710</v>
      </c>
      <c r="O144" s="148">
        <f t="shared" si="110"/>
        <v>6.06</v>
      </c>
      <c r="P144" s="148">
        <f t="shared" si="110"/>
        <v>4.4000000000000004</v>
      </c>
      <c r="Q144" s="474">
        <f t="shared" si="110"/>
        <v>1.6600000000000001</v>
      </c>
      <c r="R144" s="28">
        <f t="shared" si="109"/>
        <v>-100000</v>
      </c>
      <c r="S144" s="29">
        <f t="shared" si="109"/>
        <v>0</v>
      </c>
      <c r="T144" s="29">
        <f t="shared" si="109"/>
        <v>0</v>
      </c>
      <c r="U144" s="29">
        <f t="shared" si="109"/>
        <v>0</v>
      </c>
      <c r="V144" s="29">
        <f t="shared" si="109"/>
        <v>0</v>
      </c>
      <c r="W144" s="29">
        <f t="shared" si="109"/>
        <v>-100000</v>
      </c>
      <c r="X144" s="29">
        <f t="shared" si="109"/>
        <v>100000</v>
      </c>
      <c r="Y144" s="29">
        <f t="shared" si="109"/>
        <v>0</v>
      </c>
      <c r="Z144" s="29">
        <f t="shared" si="109"/>
        <v>74436</v>
      </c>
      <c r="AA144" s="29">
        <f t="shared" si="109"/>
        <v>174436</v>
      </c>
      <c r="AB144" s="29">
        <f t="shared" si="109"/>
        <v>74436</v>
      </c>
      <c r="AC144" s="29">
        <f t="shared" si="109"/>
        <v>0</v>
      </c>
      <c r="AD144" s="29">
        <f t="shared" si="109"/>
        <v>-1000</v>
      </c>
      <c r="AE144" s="29">
        <f t="shared" si="109"/>
        <v>0</v>
      </c>
      <c r="AF144" s="29">
        <f t="shared" si="109"/>
        <v>0</v>
      </c>
      <c r="AG144" s="29">
        <f t="shared" si="109"/>
        <v>0</v>
      </c>
      <c r="AH144" s="29">
        <f t="shared" si="109"/>
        <v>73436</v>
      </c>
      <c r="AI144" s="148">
        <f t="shared" si="109"/>
        <v>0.11</v>
      </c>
      <c r="AJ144" s="148">
        <f t="shared" si="109"/>
        <v>0.14000000000000001</v>
      </c>
      <c r="AK144" s="148">
        <f t="shared" si="109"/>
        <v>0</v>
      </c>
      <c r="AL144" s="148">
        <f t="shared" si="109"/>
        <v>0</v>
      </c>
      <c r="AM144" s="148">
        <f t="shared" si="109"/>
        <v>0</v>
      </c>
      <c r="AN144" s="148">
        <f t="shared" si="109"/>
        <v>0</v>
      </c>
      <c r="AO144" s="148">
        <f t="shared" si="109"/>
        <v>0</v>
      </c>
      <c r="AP144" s="148">
        <f t="shared" si="109"/>
        <v>0</v>
      </c>
      <c r="AQ144" s="148">
        <f t="shared" si="109"/>
        <v>0.11</v>
      </c>
      <c r="AR144" s="148">
        <f t="shared" si="109"/>
        <v>0.14000000000000001</v>
      </c>
      <c r="AS144" s="474">
        <f t="shared" si="109"/>
        <v>0.25</v>
      </c>
      <c r="AT144" s="28">
        <f t="shared" si="109"/>
        <v>3993127</v>
      </c>
      <c r="AU144" s="29">
        <f t="shared" si="109"/>
        <v>2705772</v>
      </c>
      <c r="AV144" s="29">
        <f t="shared" si="109"/>
        <v>274436</v>
      </c>
      <c r="AW144" s="29">
        <f t="shared" si="109"/>
        <v>982151</v>
      </c>
      <c r="AX144" s="29">
        <f t="shared" si="109"/>
        <v>27058</v>
      </c>
      <c r="AY144" s="29">
        <f t="shared" si="109"/>
        <v>3710</v>
      </c>
      <c r="AZ144" s="148">
        <f t="shared" si="109"/>
        <v>6.31</v>
      </c>
      <c r="BA144" s="148">
        <f t="shared" si="109"/>
        <v>4.51</v>
      </c>
      <c r="BB144" s="255">
        <f t="shared" si="109"/>
        <v>1.8</v>
      </c>
    </row>
    <row r="146" spans="1:54" s="55" customFormat="1" x14ac:dyDescent="0.25">
      <c r="A146" s="92"/>
      <c r="B146" s="91"/>
      <c r="C146" s="91"/>
      <c r="D146" s="91"/>
      <c r="E146" s="92"/>
      <c r="F146" s="115"/>
      <c r="G146" s="92"/>
      <c r="H146" s="92"/>
      <c r="O146" s="56"/>
      <c r="P146" s="56"/>
      <c r="Q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Z146" s="56"/>
      <c r="BA146" s="56"/>
      <c r="BB146" s="56"/>
    </row>
    <row r="147" spans="1:54" x14ac:dyDescent="0.25">
      <c r="E147" s="587"/>
      <c r="J147" s="251"/>
      <c r="K147" s="251"/>
      <c r="L147" s="251"/>
      <c r="M147" s="251"/>
      <c r="N147" s="251"/>
      <c r="O147" s="252"/>
      <c r="P147" s="252"/>
      <c r="Q147" s="252"/>
    </row>
    <row r="148" spans="1:54" x14ac:dyDescent="0.25">
      <c r="E148" s="587"/>
      <c r="J148" s="251"/>
      <c r="K148" s="251"/>
      <c r="L148" s="251"/>
      <c r="M148" s="251"/>
      <c r="N148" s="251"/>
      <c r="O148" s="252"/>
      <c r="P148" s="252"/>
      <c r="Q148" s="252"/>
    </row>
    <row r="149" spans="1:54" x14ac:dyDescent="0.25">
      <c r="E149" s="587"/>
      <c r="J149" s="251"/>
      <c r="K149" s="251"/>
      <c r="L149" s="251"/>
      <c r="M149" s="251"/>
      <c r="N149" s="251"/>
      <c r="O149" s="252"/>
      <c r="P149" s="252"/>
      <c r="Q149" s="252"/>
    </row>
    <row r="150" spans="1:54" x14ac:dyDescent="0.25">
      <c r="E150" s="587"/>
      <c r="J150" s="659"/>
      <c r="K150" s="659"/>
      <c r="L150" s="659"/>
      <c r="M150" s="659"/>
      <c r="N150" s="251"/>
      <c r="O150" s="252"/>
      <c r="P150" s="252"/>
      <c r="Q150" s="252"/>
    </row>
    <row r="151" spans="1:54" x14ac:dyDescent="0.25">
      <c r="E151" s="587"/>
      <c r="J151" s="659"/>
      <c r="K151" s="659"/>
      <c r="L151" s="659"/>
      <c r="M151" s="659"/>
      <c r="N151" s="251"/>
      <c r="O151" s="252"/>
      <c r="P151" s="252"/>
      <c r="Q151" s="252"/>
    </row>
    <row r="152" spans="1:54" x14ac:dyDescent="0.25">
      <c r="E152" s="587"/>
      <c r="J152" s="659"/>
      <c r="K152" s="659"/>
      <c r="L152" s="659"/>
      <c r="M152" s="659"/>
      <c r="N152" s="251"/>
      <c r="O152" s="252"/>
      <c r="P152" s="252"/>
      <c r="Q152" s="252"/>
    </row>
    <row r="153" spans="1:54" x14ac:dyDescent="0.25">
      <c r="E153" s="587"/>
      <c r="J153" s="659"/>
      <c r="K153" s="659"/>
      <c r="L153" s="659"/>
      <c r="M153" s="659"/>
      <c r="N153" s="251"/>
      <c r="O153" s="252"/>
      <c r="P153" s="252"/>
      <c r="Q153" s="252"/>
    </row>
    <row r="154" spans="1:54" x14ac:dyDescent="0.25">
      <c r="E154" s="587"/>
      <c r="J154" s="659"/>
      <c r="K154" s="659"/>
      <c r="L154" s="659"/>
      <c r="M154" s="659"/>
      <c r="N154" s="251"/>
      <c r="O154" s="252"/>
      <c r="P154" s="252"/>
      <c r="Q154" s="252"/>
    </row>
    <row r="155" spans="1:54" x14ac:dyDescent="0.25">
      <c r="E155" s="587"/>
      <c r="J155" s="659"/>
      <c r="K155" s="659"/>
      <c r="L155" s="659"/>
      <c r="M155" s="659"/>
      <c r="N155" s="251"/>
      <c r="O155" s="252"/>
      <c r="P155" s="252"/>
      <c r="Q155" s="252"/>
    </row>
    <row r="156" spans="1:54" x14ac:dyDescent="0.25">
      <c r="E156" s="52"/>
      <c r="J156" s="659"/>
      <c r="K156" s="659"/>
      <c r="L156" s="659"/>
      <c r="M156" s="659"/>
      <c r="N156" s="251"/>
      <c r="O156" s="252"/>
      <c r="P156" s="252"/>
      <c r="Q156" s="252"/>
    </row>
    <row r="157" spans="1:54" x14ac:dyDescent="0.25">
      <c r="E157" s="52"/>
      <c r="J157" s="659"/>
      <c r="K157" s="659"/>
      <c r="L157" s="659"/>
      <c r="M157" s="659"/>
      <c r="N157" s="251"/>
      <c r="O157" s="252"/>
      <c r="P157" s="252"/>
      <c r="Q157" s="252"/>
    </row>
    <row r="158" spans="1:54" x14ac:dyDescent="0.25">
      <c r="E158" s="52"/>
      <c r="J158" s="659"/>
      <c r="K158" s="659"/>
      <c r="L158" s="659"/>
      <c r="M158" s="659"/>
      <c r="N158" s="251"/>
      <c r="O158" s="252"/>
      <c r="P158" s="252"/>
      <c r="Q158" s="252"/>
    </row>
    <row r="159" spans="1:54" x14ac:dyDescent="0.25">
      <c r="E159" s="52"/>
      <c r="J159" s="659"/>
      <c r="K159" s="659"/>
      <c r="L159" s="659"/>
      <c r="M159" s="659"/>
      <c r="N159" s="251"/>
      <c r="O159" s="252"/>
      <c r="P159" s="252"/>
      <c r="Q159" s="252"/>
    </row>
    <row r="160" spans="1:54" x14ac:dyDescent="0.25">
      <c r="E160" s="658"/>
      <c r="J160" s="659"/>
      <c r="K160" s="659"/>
      <c r="L160" s="659"/>
      <c r="M160" s="659"/>
      <c r="N160" s="251"/>
      <c r="O160" s="252"/>
      <c r="P160" s="252"/>
      <c r="Q160" s="252"/>
    </row>
    <row r="161" spans="1:54" x14ac:dyDescent="0.25">
      <c r="E161" s="658"/>
      <c r="J161" s="659"/>
      <c r="K161" s="659"/>
      <c r="L161" s="659"/>
      <c r="M161" s="659"/>
      <c r="N161" s="251"/>
      <c r="O161" s="252"/>
      <c r="P161" s="252"/>
      <c r="Q161" s="252"/>
    </row>
    <row r="162" spans="1:54" x14ac:dyDescent="0.25">
      <c r="E162" s="250"/>
    </row>
    <row r="163" spans="1:54" x14ac:dyDescent="0.25">
      <c r="E163" s="250"/>
    </row>
    <row r="164" spans="1:54" x14ac:dyDescent="0.25">
      <c r="E164" s="250"/>
    </row>
    <row r="165" spans="1:54" x14ac:dyDescent="0.25">
      <c r="E165" s="250"/>
    </row>
    <row r="166" spans="1:54" x14ac:dyDescent="0.25">
      <c r="E166" s="250"/>
    </row>
    <row r="167" spans="1:54" x14ac:dyDescent="0.25">
      <c r="E167" s="250"/>
    </row>
    <row r="168" spans="1:54" x14ac:dyDescent="0.25">
      <c r="E168" s="250"/>
    </row>
    <row r="169" spans="1:54" x14ac:dyDescent="0.25">
      <c r="E169" s="250"/>
    </row>
    <row r="170" spans="1:54" x14ac:dyDescent="0.25">
      <c r="E170" s="250"/>
    </row>
    <row r="171" spans="1:54" x14ac:dyDescent="0.25">
      <c r="E171" s="250"/>
    </row>
    <row r="173" spans="1:54" s="98" customFormat="1" ht="11.25" x14ac:dyDescent="0.2">
      <c r="A173" s="115"/>
      <c r="H173" s="115"/>
      <c r="I173" s="251"/>
      <c r="J173" s="251"/>
      <c r="K173" s="251"/>
      <c r="L173" s="251"/>
      <c r="M173" s="251"/>
      <c r="N173" s="251"/>
      <c r="O173" s="252"/>
      <c r="P173" s="252"/>
      <c r="Q173" s="252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1"/>
      <c r="AU173" s="251"/>
      <c r="AV173" s="251"/>
      <c r="AW173" s="251"/>
      <c r="AX173" s="251"/>
      <c r="AY173" s="251"/>
      <c r="AZ173" s="252"/>
      <c r="BA173" s="252"/>
      <c r="BB173" s="252"/>
    </row>
    <row r="174" spans="1:54" s="98" customFormat="1" ht="11.25" x14ac:dyDescent="0.2">
      <c r="A174" s="115"/>
      <c r="H174" s="115"/>
      <c r="I174" s="251"/>
      <c r="J174" s="251"/>
      <c r="K174" s="251"/>
      <c r="L174" s="251"/>
      <c r="M174" s="251"/>
      <c r="N174" s="251"/>
      <c r="O174" s="252"/>
      <c r="P174" s="252"/>
      <c r="Q174" s="252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1"/>
      <c r="AU174" s="251"/>
      <c r="AV174" s="251"/>
      <c r="AW174" s="251"/>
      <c r="AX174" s="251"/>
      <c r="AY174" s="251"/>
      <c r="AZ174" s="252"/>
      <c r="BA174" s="252"/>
      <c r="BB174" s="252"/>
    </row>
    <row r="175" spans="1:54" s="98" customFormat="1" ht="11.25" x14ac:dyDescent="0.2">
      <c r="A175" s="115"/>
      <c r="H175" s="115"/>
      <c r="I175" s="251"/>
      <c r="J175" s="251"/>
      <c r="K175" s="251"/>
      <c r="L175" s="251"/>
      <c r="M175" s="251"/>
      <c r="N175" s="251"/>
      <c r="O175" s="252"/>
      <c r="P175" s="252"/>
      <c r="Q175" s="252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1"/>
      <c r="AU175" s="251"/>
      <c r="AV175" s="251"/>
      <c r="AW175" s="251"/>
      <c r="AX175" s="251"/>
      <c r="AY175" s="251"/>
      <c r="AZ175" s="252"/>
      <c r="BA175" s="252"/>
      <c r="BB175" s="252"/>
    </row>
    <row r="176" spans="1:54" s="98" customFormat="1" ht="11.25" x14ac:dyDescent="0.2">
      <c r="A176" s="115"/>
      <c r="H176" s="115"/>
      <c r="I176" s="251"/>
      <c r="J176" s="251"/>
      <c r="K176" s="251"/>
      <c r="L176" s="251"/>
      <c r="M176" s="251"/>
      <c r="N176" s="251"/>
      <c r="O176" s="252"/>
      <c r="P176" s="252"/>
      <c r="Q176" s="252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1"/>
      <c r="AU176" s="251"/>
      <c r="AV176" s="251"/>
      <c r="AW176" s="251"/>
      <c r="AX176" s="251"/>
      <c r="AY176" s="251"/>
      <c r="AZ176" s="252"/>
      <c r="BA176" s="252"/>
      <c r="BB176" s="252"/>
    </row>
    <row r="177" spans="1:54" s="98" customFormat="1" ht="11.25" x14ac:dyDescent="0.2">
      <c r="A177" s="115"/>
      <c r="H177" s="115"/>
      <c r="I177" s="251"/>
      <c r="J177" s="251"/>
      <c r="K177" s="251"/>
      <c r="L177" s="251"/>
      <c r="M177" s="251"/>
      <c r="N177" s="251"/>
      <c r="O177" s="252"/>
      <c r="P177" s="252"/>
      <c r="Q177" s="252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1"/>
      <c r="AU177" s="251"/>
      <c r="AV177" s="251"/>
      <c r="AW177" s="251"/>
      <c r="AX177" s="251"/>
      <c r="AY177" s="251"/>
      <c r="AZ177" s="252"/>
      <c r="BA177" s="252"/>
      <c r="BB177" s="252"/>
    </row>
    <row r="180" spans="1:54" x14ac:dyDescent="0.25">
      <c r="E180" s="52"/>
    </row>
    <row r="181" spans="1:54" x14ac:dyDescent="0.25">
      <c r="E181" s="52"/>
    </row>
    <row r="182" spans="1:54" x14ac:dyDescent="0.25">
      <c r="E182" s="52"/>
    </row>
    <row r="183" spans="1:54" x14ac:dyDescent="0.25">
      <c r="E183" s="52"/>
    </row>
    <row r="184" spans="1:54" x14ac:dyDescent="0.25">
      <c r="E184" s="52"/>
    </row>
    <row r="185" spans="1:54" x14ac:dyDescent="0.25">
      <c r="E185" s="52"/>
    </row>
    <row r="186" spans="1:54" x14ac:dyDescent="0.25">
      <c r="E186" s="52"/>
    </row>
    <row r="187" spans="1:54" x14ac:dyDescent="0.25">
      <c r="E187" s="52"/>
    </row>
    <row r="188" spans="1:54" x14ac:dyDescent="0.25">
      <c r="E188" s="52"/>
    </row>
    <row r="189" spans="1:54" x14ac:dyDescent="0.25">
      <c r="E189" s="52"/>
    </row>
    <row r="190" spans="1:54" x14ac:dyDescent="0.25">
      <c r="E190" s="52"/>
    </row>
    <row r="191" spans="1:54" x14ac:dyDescent="0.25">
      <c r="E191" s="52"/>
    </row>
    <row r="192" spans="1:54" x14ac:dyDescent="0.25">
      <c r="E192" s="5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4:12" x14ac:dyDescent="0.25">
      <c r="E225"/>
    </row>
    <row r="226" spans="4:12" x14ac:dyDescent="0.25">
      <c r="E226"/>
    </row>
    <row r="227" spans="4:12" x14ac:dyDescent="0.25">
      <c r="E227"/>
    </row>
    <row r="228" spans="4:12" x14ac:dyDescent="0.25">
      <c r="E228"/>
    </row>
    <row r="229" spans="4:12" x14ac:dyDescent="0.25">
      <c r="E229"/>
    </row>
    <row r="230" spans="4:12" x14ac:dyDescent="0.25">
      <c r="E230"/>
    </row>
    <row r="232" spans="4:12" x14ac:dyDescent="0.25">
      <c r="D232"/>
      <c r="E232"/>
    </row>
    <row r="234" spans="4:12" x14ac:dyDescent="0.25">
      <c r="E234" s="91"/>
      <c r="F234" s="91"/>
      <c r="L234" s="7"/>
    </row>
    <row r="235" spans="4:12" x14ac:dyDescent="0.25">
      <c r="E235" s="91"/>
      <c r="F235" s="91"/>
      <c r="L235" s="7"/>
    </row>
    <row r="236" spans="4:12" x14ac:dyDescent="0.25">
      <c r="E236" s="91"/>
      <c r="F236" s="91"/>
      <c r="L236" s="7"/>
    </row>
    <row r="237" spans="4:12" x14ac:dyDescent="0.25">
      <c r="E237" s="91"/>
      <c r="F237" s="91"/>
      <c r="L237" s="7"/>
    </row>
    <row r="238" spans="4:12" x14ac:dyDescent="0.25">
      <c r="E238" s="91"/>
      <c r="F238" s="91"/>
      <c r="L238" s="7"/>
    </row>
    <row r="239" spans="4:12" x14ac:dyDescent="0.25">
      <c r="E239" s="91"/>
      <c r="F239" s="91"/>
      <c r="L239" s="7"/>
    </row>
    <row r="240" spans="4:12" x14ac:dyDescent="0.25">
      <c r="E240" s="91"/>
      <c r="F240" s="91"/>
      <c r="L240" s="7"/>
    </row>
    <row r="241" spans="5:15" x14ac:dyDescent="0.25">
      <c r="E241" s="91"/>
      <c r="F241" s="91"/>
      <c r="L241" s="7"/>
    </row>
    <row r="242" spans="5:15" x14ac:dyDescent="0.25">
      <c r="E242" s="91"/>
      <c r="F242" s="91"/>
      <c r="L242" s="7"/>
    </row>
    <row r="243" spans="5:15" x14ac:dyDescent="0.25">
      <c r="E243" s="91"/>
      <c r="F243" s="91"/>
      <c r="L243" s="7"/>
    </row>
    <row r="244" spans="5:15" x14ac:dyDescent="0.25">
      <c r="E244" s="91"/>
      <c r="F244" s="91"/>
      <c r="L244" s="7"/>
    </row>
    <row r="245" spans="5:15" x14ac:dyDescent="0.25">
      <c r="E245" s="91"/>
      <c r="F245" s="91"/>
      <c r="L245" s="7"/>
    </row>
    <row r="246" spans="5:15" x14ac:dyDescent="0.25">
      <c r="E246" s="91"/>
      <c r="F246" s="91"/>
      <c r="L246" s="7"/>
    </row>
    <row r="247" spans="5:15" x14ac:dyDescent="0.25">
      <c r="E247" s="91"/>
      <c r="F247" s="91"/>
      <c r="L247" s="7"/>
    </row>
    <row r="248" spans="5:15" x14ac:dyDescent="0.25">
      <c r="E248" s="91"/>
      <c r="F248" s="91"/>
      <c r="L248" s="7"/>
    </row>
    <row r="250" spans="5:15" x14ac:dyDescent="0.25">
      <c r="E250" s="91"/>
      <c r="F250" s="91"/>
      <c r="G250" s="91"/>
      <c r="L250" s="251"/>
      <c r="M250" s="251"/>
      <c r="N250" s="251"/>
      <c r="O250" s="252"/>
    </row>
    <row r="251" spans="5:15" x14ac:dyDescent="0.25">
      <c r="E251" s="91"/>
      <c r="F251" s="91"/>
      <c r="G251" s="91"/>
      <c r="L251" s="251"/>
      <c r="M251" s="251"/>
      <c r="N251" s="251"/>
      <c r="O251" s="252"/>
    </row>
    <row r="252" spans="5:15" x14ac:dyDescent="0.25">
      <c r="E252" s="91"/>
      <c r="F252" s="91"/>
      <c r="G252" s="91"/>
      <c r="L252" s="251"/>
      <c r="M252" s="251"/>
      <c r="N252" s="251"/>
      <c r="O252" s="252"/>
    </row>
    <row r="253" spans="5:15" x14ac:dyDescent="0.25">
      <c r="E253" s="91"/>
      <c r="F253" s="91"/>
      <c r="G253" s="91"/>
    </row>
    <row r="255" spans="5:15" x14ac:dyDescent="0.25">
      <c r="E255" s="587"/>
    </row>
    <row r="256" spans="5:15" x14ac:dyDescent="0.25">
      <c r="E256" s="587"/>
    </row>
    <row r="257" spans="5:7" x14ac:dyDescent="0.25">
      <c r="E257" s="587"/>
    </row>
    <row r="258" spans="5:7" x14ac:dyDescent="0.25">
      <c r="E258" s="587"/>
    </row>
    <row r="259" spans="5:7" x14ac:dyDescent="0.25">
      <c r="E259" s="587"/>
    </row>
    <row r="260" spans="5:7" x14ac:dyDescent="0.25">
      <c r="E260" s="587"/>
    </row>
    <row r="261" spans="5:7" x14ac:dyDescent="0.25">
      <c r="E261" s="587"/>
    </row>
    <row r="262" spans="5:7" x14ac:dyDescent="0.25">
      <c r="E262" s="587"/>
    </row>
    <row r="263" spans="5:7" x14ac:dyDescent="0.25">
      <c r="E263" s="587"/>
    </row>
    <row r="264" spans="5:7" x14ac:dyDescent="0.25">
      <c r="E264" s="587"/>
    </row>
    <row r="265" spans="5:7" x14ac:dyDescent="0.25">
      <c r="E265" s="587"/>
    </row>
    <row r="266" spans="5:7" x14ac:dyDescent="0.25">
      <c r="E266" s="587"/>
    </row>
    <row r="269" spans="5:7" x14ac:dyDescent="0.25">
      <c r="E269" s="91"/>
      <c r="F269" s="91"/>
      <c r="G269" s="91"/>
    </row>
    <row r="270" spans="5:7" x14ac:dyDescent="0.25">
      <c r="E270" s="91"/>
      <c r="F270" s="91"/>
      <c r="G270" s="91"/>
    </row>
    <row r="271" spans="5:7" x14ac:dyDescent="0.25">
      <c r="E271" s="91"/>
      <c r="F271" s="91"/>
      <c r="G271" s="91"/>
    </row>
    <row r="272" spans="5:7" x14ac:dyDescent="0.25">
      <c r="E272" s="91"/>
      <c r="F272" s="91"/>
      <c r="G272" s="91"/>
    </row>
    <row r="273" spans="5:9" x14ac:dyDescent="0.25">
      <c r="E273" s="91"/>
      <c r="F273" s="91"/>
      <c r="G273" s="91"/>
    </row>
    <row r="274" spans="5:9" x14ac:dyDescent="0.25">
      <c r="E274" s="91"/>
      <c r="F274" s="91"/>
      <c r="G274" s="91"/>
    </row>
    <row r="275" spans="5:9" x14ac:dyDescent="0.25">
      <c r="E275" s="91"/>
      <c r="F275" s="91"/>
      <c r="G275" s="91"/>
    </row>
    <row r="276" spans="5:9" x14ac:dyDescent="0.25">
      <c r="E276" s="91"/>
      <c r="F276" s="91"/>
      <c r="G276" s="91"/>
    </row>
    <row r="277" spans="5:9" x14ac:dyDescent="0.25">
      <c r="E277" s="91"/>
      <c r="F277" s="91"/>
      <c r="G277" s="91"/>
    </row>
    <row r="278" spans="5:9" x14ac:dyDescent="0.25">
      <c r="E278" s="91"/>
      <c r="F278" s="91"/>
      <c r="G278" s="91"/>
    </row>
    <row r="279" spans="5:9" x14ac:dyDescent="0.25">
      <c r="E279" s="91"/>
      <c r="F279" s="91"/>
      <c r="G279" s="91"/>
    </row>
    <row r="280" spans="5:9" x14ac:dyDescent="0.25">
      <c r="E280" s="91"/>
      <c r="F280" s="91"/>
      <c r="G280" s="91"/>
    </row>
    <row r="282" spans="5:9" x14ac:dyDescent="0.25">
      <c r="G282" s="594"/>
      <c r="H282" s="587"/>
      <c r="I282" s="594"/>
    </row>
    <row r="283" spans="5:9" x14ac:dyDescent="0.25">
      <c r="G283" s="594"/>
      <c r="H283" s="587"/>
      <c r="I283" s="594"/>
    </row>
    <row r="284" spans="5:9" x14ac:dyDescent="0.25">
      <c r="G284" s="594"/>
      <c r="H284" s="587"/>
      <c r="I284" s="594"/>
    </row>
    <row r="285" spans="5:9" x14ac:dyDescent="0.25">
      <c r="G285" s="594"/>
      <c r="H285" s="587"/>
      <c r="I285" s="594"/>
    </row>
    <row r="286" spans="5:9" x14ac:dyDescent="0.25">
      <c r="G286" s="594"/>
      <c r="H286" s="587"/>
      <c r="I286" s="594"/>
    </row>
    <row r="287" spans="5:9" x14ac:dyDescent="0.25">
      <c r="G287" s="594"/>
      <c r="H287" s="587"/>
      <c r="I287" s="594"/>
    </row>
    <row r="288" spans="5:9" x14ac:dyDescent="0.25">
      <c r="G288" s="594"/>
      <c r="H288" s="587"/>
      <c r="I288" s="594"/>
    </row>
    <row r="289" spans="1:54" x14ac:dyDescent="0.25">
      <c r="G289" s="594"/>
      <c r="H289" s="587"/>
      <c r="I289" s="594"/>
    </row>
    <row r="290" spans="1:54" x14ac:dyDescent="0.25">
      <c r="G290" s="594"/>
      <c r="H290" s="587"/>
      <c r="I290" s="594"/>
    </row>
    <row r="291" spans="1:54" x14ac:dyDescent="0.25">
      <c r="G291" s="594"/>
      <c r="H291" s="587"/>
      <c r="I291" s="594"/>
    </row>
    <row r="292" spans="1:54" x14ac:dyDescent="0.25">
      <c r="G292" s="594"/>
      <c r="H292" s="587"/>
      <c r="I292" s="594"/>
    </row>
    <row r="293" spans="1:54" x14ac:dyDescent="0.25">
      <c r="G293" s="594"/>
      <c r="H293" s="587"/>
      <c r="I293" s="594"/>
    </row>
    <row r="294" spans="1:54" x14ac:dyDescent="0.25">
      <c r="G294" s="594"/>
      <c r="H294" s="587"/>
      <c r="I294" s="594"/>
    </row>
    <row r="295" spans="1:54" x14ac:dyDescent="0.25">
      <c r="G295" s="594"/>
      <c r="H295" s="587"/>
      <c r="I295" s="594"/>
    </row>
    <row r="296" spans="1:54" x14ac:dyDescent="0.25">
      <c r="G296" s="594"/>
      <c r="H296" s="587"/>
      <c r="I296" s="594"/>
    </row>
    <row r="297" spans="1:54" x14ac:dyDescent="0.25">
      <c r="G297" s="594"/>
      <c r="H297" s="587"/>
      <c r="I297" s="594"/>
    </row>
    <row r="298" spans="1:54" x14ac:dyDescent="0.25">
      <c r="G298" s="594"/>
      <c r="H298" s="587"/>
      <c r="I298" s="594"/>
    </row>
    <row r="299" spans="1:54" x14ac:dyDescent="0.25">
      <c r="G299" s="594"/>
      <c r="H299" s="587"/>
      <c r="I299" s="594"/>
    </row>
    <row r="301" spans="1:54" s="98" customFormat="1" x14ac:dyDescent="0.25">
      <c r="A301" s="115"/>
      <c r="E301" s="595"/>
      <c r="F301" s="115"/>
      <c r="G301" s="92"/>
      <c r="H301" s="92"/>
      <c r="I301" s="55"/>
      <c r="L301" s="55"/>
      <c r="M301" s="55"/>
      <c r="O301" s="56"/>
      <c r="P301" s="56"/>
      <c r="Q301" s="252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5"/>
      <c r="AU301" s="55"/>
      <c r="AV301" s="55"/>
      <c r="AW301" s="55"/>
      <c r="AX301" s="55"/>
      <c r="AY301" s="55"/>
      <c r="AZ301" s="56"/>
      <c r="BA301" s="56"/>
      <c r="BB301" s="56"/>
    </row>
    <row r="302" spans="1:54" s="98" customFormat="1" x14ac:dyDescent="0.25">
      <c r="A302" s="115"/>
      <c r="E302" s="595"/>
      <c r="F302" s="115"/>
      <c r="G302" s="92"/>
      <c r="H302" s="92"/>
      <c r="I302" s="55"/>
      <c r="L302" s="55"/>
      <c r="M302" s="55"/>
      <c r="O302" s="56"/>
      <c r="P302" s="56"/>
      <c r="Q302" s="252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5"/>
      <c r="AU302" s="55"/>
      <c r="AV302" s="55"/>
      <c r="AW302" s="55"/>
      <c r="AX302" s="55"/>
      <c r="AY302" s="55"/>
      <c r="AZ302" s="56"/>
      <c r="BA302" s="56"/>
      <c r="BB302" s="56"/>
    </row>
    <row r="303" spans="1:54" s="98" customFormat="1" x14ac:dyDescent="0.25">
      <c r="A303" s="115"/>
      <c r="E303" s="595"/>
      <c r="F303" s="115"/>
      <c r="G303" s="92"/>
      <c r="H303" s="92"/>
      <c r="I303" s="55"/>
      <c r="L303" s="55"/>
      <c r="M303" s="55"/>
      <c r="O303" s="56"/>
      <c r="P303" s="56"/>
      <c r="Q303" s="252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5"/>
      <c r="AU303" s="55"/>
      <c r="AV303" s="55"/>
      <c r="AW303" s="55"/>
      <c r="AX303" s="55"/>
      <c r="AY303" s="55"/>
      <c r="AZ303" s="56"/>
      <c r="BA303" s="56"/>
      <c r="BB303" s="56"/>
    </row>
    <row r="304" spans="1:54" s="98" customFormat="1" x14ac:dyDescent="0.25">
      <c r="A304" s="115"/>
      <c r="E304" s="595"/>
      <c r="F304" s="115"/>
      <c r="G304" s="92"/>
      <c r="H304" s="92"/>
      <c r="I304" s="55"/>
      <c r="L304" s="55"/>
      <c r="M304" s="55"/>
      <c r="O304" s="56"/>
      <c r="P304" s="56"/>
      <c r="Q304" s="252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5"/>
      <c r="AU304" s="55"/>
      <c r="AV304" s="55"/>
      <c r="AW304" s="55"/>
      <c r="AX304" s="55"/>
      <c r="AY304" s="55"/>
      <c r="AZ304" s="56"/>
      <c r="BA304" s="56"/>
      <c r="BB304" s="56"/>
    </row>
    <row r="305" spans="1:54" s="98" customFormat="1" x14ac:dyDescent="0.25">
      <c r="A305" s="115"/>
      <c r="E305" s="595"/>
      <c r="F305" s="115"/>
      <c r="G305" s="92"/>
      <c r="H305" s="92"/>
      <c r="I305" s="55"/>
      <c r="L305" s="55"/>
      <c r="M305" s="55"/>
      <c r="O305" s="56"/>
      <c r="P305" s="56"/>
      <c r="Q305" s="252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5"/>
      <c r="AU305" s="55"/>
      <c r="AV305" s="55"/>
      <c r="AW305" s="55"/>
      <c r="AX305" s="55"/>
      <c r="AY305" s="55"/>
      <c r="AZ305" s="56"/>
      <c r="BA305" s="56"/>
      <c r="BB305" s="56"/>
    </row>
    <row r="306" spans="1:54" s="98" customFormat="1" x14ac:dyDescent="0.25">
      <c r="A306" s="115"/>
      <c r="E306" s="595"/>
      <c r="F306" s="115"/>
      <c r="G306" s="92"/>
      <c r="H306" s="92"/>
      <c r="I306" s="55"/>
      <c r="J306" s="251"/>
      <c r="K306" s="251"/>
      <c r="L306" s="55"/>
      <c r="M306" s="55"/>
      <c r="N306" s="251"/>
      <c r="O306" s="56"/>
      <c r="P306" s="56"/>
      <c r="Q306" s="252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5"/>
      <c r="AU306" s="55"/>
      <c r="AV306" s="55"/>
      <c r="AW306" s="55"/>
      <c r="AX306" s="55"/>
      <c r="AY306" s="55"/>
      <c r="AZ306" s="56"/>
      <c r="BA306" s="56"/>
      <c r="BB306" s="56"/>
    </row>
    <row r="307" spans="1:54" s="98" customFormat="1" x14ac:dyDescent="0.25">
      <c r="A307" s="115"/>
      <c r="E307" s="595"/>
      <c r="F307" s="115"/>
      <c r="G307" s="92"/>
      <c r="H307" s="92"/>
      <c r="I307" s="55"/>
      <c r="J307" s="251"/>
      <c r="K307" s="251"/>
      <c r="L307" s="55"/>
      <c r="M307" s="55"/>
      <c r="N307" s="251"/>
      <c r="O307" s="56"/>
      <c r="P307" s="56"/>
      <c r="Q307" s="252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5"/>
      <c r="AU307" s="55"/>
      <c r="AV307" s="55"/>
      <c r="AW307" s="55"/>
      <c r="AX307" s="55"/>
      <c r="AY307" s="55"/>
      <c r="AZ307" s="56"/>
      <c r="BA307" s="56"/>
      <c r="BB307" s="56"/>
    </row>
    <row r="308" spans="1:54" s="98" customFormat="1" x14ac:dyDescent="0.25">
      <c r="A308" s="115"/>
      <c r="E308" s="595"/>
      <c r="F308" s="115"/>
      <c r="G308" s="92"/>
      <c r="H308" s="92"/>
      <c r="I308" s="55"/>
      <c r="J308" s="251"/>
      <c r="K308" s="251"/>
      <c r="L308" s="55"/>
      <c r="M308" s="55"/>
      <c r="N308" s="251"/>
      <c r="O308" s="56"/>
      <c r="P308" s="56"/>
      <c r="Q308" s="252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5"/>
      <c r="AU308" s="55"/>
      <c r="AV308" s="55"/>
      <c r="AW308" s="55"/>
      <c r="AX308" s="55"/>
      <c r="AY308" s="55"/>
      <c r="AZ308" s="56"/>
      <c r="BA308" s="56"/>
      <c r="BB308" s="56"/>
    </row>
    <row r="309" spans="1:54" s="98" customFormat="1" x14ac:dyDescent="0.25">
      <c r="A309" s="115"/>
      <c r="E309" s="595"/>
      <c r="F309" s="115"/>
      <c r="G309" s="92"/>
      <c r="H309" s="92"/>
      <c r="I309" s="55"/>
      <c r="L309" s="55"/>
      <c r="M309" s="55"/>
      <c r="O309" s="56"/>
      <c r="P309" s="56"/>
      <c r="Q309" s="252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5"/>
      <c r="AU309" s="55"/>
      <c r="AV309" s="55"/>
      <c r="AW309" s="55"/>
      <c r="AX309" s="55"/>
      <c r="AY309" s="55"/>
      <c r="AZ309" s="56"/>
      <c r="BA309" s="56"/>
      <c r="BB309" s="56"/>
    </row>
    <row r="310" spans="1:54" s="98" customFormat="1" x14ac:dyDescent="0.25">
      <c r="A310" s="115"/>
      <c r="E310" s="115"/>
      <c r="F310" s="115"/>
      <c r="G310" s="92"/>
      <c r="H310" s="92"/>
      <c r="I310" s="55"/>
      <c r="J310" s="251"/>
      <c r="K310" s="251"/>
      <c r="L310" s="55"/>
      <c r="M310" s="55"/>
      <c r="N310" s="251"/>
      <c r="O310" s="56"/>
      <c r="P310" s="56"/>
      <c r="Q310" s="252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5"/>
      <c r="AU310" s="55"/>
      <c r="AV310" s="55"/>
      <c r="AW310" s="55"/>
      <c r="AX310" s="55"/>
      <c r="AY310" s="55"/>
      <c r="AZ310" s="56"/>
      <c r="BA310" s="56"/>
      <c r="BB310" s="56"/>
    </row>
    <row r="311" spans="1:54" s="98" customFormat="1" x14ac:dyDescent="0.25">
      <c r="A311" s="115"/>
      <c r="E311" s="115"/>
      <c r="F311" s="115"/>
      <c r="G311" s="92"/>
      <c r="H311" s="92"/>
      <c r="I311" s="55"/>
      <c r="J311" s="251"/>
      <c r="K311" s="251"/>
      <c r="L311" s="55"/>
      <c r="M311" s="55"/>
      <c r="N311" s="251"/>
      <c r="O311" s="56"/>
      <c r="P311" s="56"/>
      <c r="Q311" s="252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5"/>
      <c r="AU311" s="55"/>
      <c r="AV311" s="55"/>
      <c r="AW311" s="55"/>
      <c r="AX311" s="55"/>
      <c r="AY311" s="55"/>
      <c r="AZ311" s="56"/>
      <c r="BA311" s="56"/>
      <c r="BB311" s="56"/>
    </row>
    <row r="312" spans="1:54" s="98" customFormat="1" x14ac:dyDescent="0.25">
      <c r="A312" s="115"/>
      <c r="E312" s="115"/>
      <c r="F312" s="115"/>
      <c r="G312" s="92"/>
      <c r="H312" s="92"/>
      <c r="I312" s="55"/>
      <c r="J312" s="251"/>
      <c r="K312" s="251"/>
      <c r="L312" s="55"/>
      <c r="M312" s="55"/>
      <c r="N312" s="251"/>
      <c r="O312" s="56"/>
      <c r="P312" s="56"/>
      <c r="Q312" s="252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5"/>
      <c r="AU312" s="55"/>
      <c r="AV312" s="55"/>
      <c r="AW312" s="55"/>
      <c r="AX312" s="55"/>
      <c r="AY312" s="55"/>
      <c r="AZ312" s="56"/>
      <c r="BA312" s="56"/>
      <c r="BB312" s="56"/>
    </row>
    <row r="313" spans="1:54" s="98" customFormat="1" x14ac:dyDescent="0.25">
      <c r="A313" s="115"/>
      <c r="E313" s="115"/>
      <c r="F313" s="115"/>
      <c r="G313" s="92"/>
      <c r="H313" s="92"/>
      <c r="I313" s="55"/>
      <c r="J313" s="251"/>
      <c r="K313" s="251"/>
      <c r="L313" s="55"/>
      <c r="M313" s="55"/>
      <c r="N313" s="251"/>
      <c r="O313" s="56"/>
      <c r="P313" s="56"/>
      <c r="Q313" s="252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5"/>
      <c r="AU313" s="55"/>
      <c r="AV313" s="55"/>
      <c r="AW313" s="55"/>
      <c r="AX313" s="55"/>
      <c r="AY313" s="55"/>
      <c r="AZ313" s="56"/>
      <c r="BA313" s="56"/>
      <c r="BB313" s="56"/>
    </row>
    <row r="314" spans="1:54" s="98" customFormat="1" x14ac:dyDescent="0.25">
      <c r="A314" s="115"/>
      <c r="E314" s="115"/>
      <c r="F314" s="115"/>
      <c r="G314" s="92"/>
      <c r="H314" s="92"/>
      <c r="I314" s="55"/>
      <c r="J314" s="251"/>
      <c r="K314" s="251"/>
      <c r="L314" s="55"/>
      <c r="M314" s="55"/>
      <c r="N314" s="251"/>
      <c r="O314" s="56"/>
      <c r="P314" s="56"/>
      <c r="Q314" s="252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5"/>
      <c r="AU314" s="55"/>
      <c r="AV314" s="55"/>
      <c r="AW314" s="55"/>
      <c r="AX314" s="55"/>
      <c r="AY314" s="55"/>
      <c r="AZ314" s="56"/>
      <c r="BA314" s="56"/>
      <c r="BB314" s="56"/>
    </row>
    <row r="315" spans="1:54" s="98" customFormat="1" x14ac:dyDescent="0.25">
      <c r="A315" s="115"/>
      <c r="E315" s="115"/>
      <c r="F315" s="115"/>
      <c r="G315" s="92"/>
      <c r="H315" s="92"/>
      <c r="I315" s="55"/>
      <c r="J315" s="251"/>
      <c r="K315" s="251"/>
      <c r="L315" s="55"/>
      <c r="M315" s="55"/>
      <c r="N315" s="251"/>
      <c r="O315" s="56"/>
      <c r="P315" s="56"/>
      <c r="Q315" s="252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5"/>
      <c r="AU315" s="55"/>
      <c r="AV315" s="55"/>
      <c r="AW315" s="55"/>
      <c r="AX315" s="55"/>
      <c r="AY315" s="55"/>
      <c r="AZ315" s="56"/>
      <c r="BA315" s="56"/>
      <c r="BB315" s="56"/>
    </row>
    <row r="316" spans="1:54" s="98" customFormat="1" x14ac:dyDescent="0.25">
      <c r="A316" s="115"/>
      <c r="E316" s="115"/>
      <c r="F316" s="115"/>
      <c r="G316" s="92"/>
      <c r="H316" s="92"/>
      <c r="I316" s="55"/>
      <c r="J316" s="251"/>
      <c r="K316" s="251"/>
      <c r="L316" s="55"/>
      <c r="M316" s="55"/>
      <c r="N316" s="251"/>
      <c r="O316" s="56"/>
      <c r="P316" s="56"/>
      <c r="Q316" s="252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5"/>
      <c r="AU316" s="55"/>
      <c r="AV316" s="55"/>
      <c r="AW316" s="55"/>
      <c r="AX316" s="55"/>
      <c r="AY316" s="55"/>
      <c r="AZ316" s="56"/>
      <c r="BA316" s="56"/>
      <c r="BB316" s="56"/>
    </row>
    <row r="317" spans="1:54" s="98" customFormat="1" x14ac:dyDescent="0.25">
      <c r="A317" s="115"/>
      <c r="E317" s="115"/>
      <c r="F317" s="115"/>
      <c r="G317" s="92"/>
      <c r="H317" s="92"/>
      <c r="I317" s="55"/>
      <c r="J317" s="251"/>
      <c r="K317" s="251"/>
      <c r="L317" s="55"/>
      <c r="M317" s="55"/>
      <c r="N317" s="251"/>
      <c r="O317" s="56"/>
      <c r="P317" s="56"/>
      <c r="Q317" s="252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5"/>
      <c r="AU317" s="55"/>
      <c r="AV317" s="55"/>
      <c r="AW317" s="55"/>
      <c r="AX317" s="55"/>
      <c r="AY317" s="55"/>
      <c r="AZ317" s="56"/>
      <c r="BA317" s="56"/>
      <c r="BB317" s="56"/>
    </row>
    <row r="318" spans="1:54" s="98" customFormat="1" x14ac:dyDescent="0.25">
      <c r="A318" s="115"/>
      <c r="E318" s="595"/>
      <c r="F318" s="115"/>
      <c r="G318" s="115"/>
      <c r="H318" s="115"/>
      <c r="I318" s="55"/>
      <c r="L318" s="55"/>
      <c r="M318" s="55"/>
      <c r="O318" s="56"/>
      <c r="P318" s="252"/>
      <c r="Q318" s="252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2"/>
      <c r="AJ318" s="252"/>
      <c r="AK318" s="252"/>
      <c r="AL318" s="252"/>
      <c r="AM318" s="252"/>
      <c r="AN318" s="252"/>
      <c r="AO318" s="252"/>
      <c r="AP318" s="252"/>
      <c r="AQ318" s="252"/>
      <c r="AR318" s="252"/>
      <c r="AS318" s="252"/>
      <c r="AT318" s="251"/>
      <c r="AU318" s="251"/>
      <c r="AV318" s="251"/>
      <c r="AW318" s="251"/>
      <c r="AX318" s="251"/>
      <c r="AY318" s="251"/>
      <c r="AZ318" s="252"/>
      <c r="BA318" s="252"/>
      <c r="BB318" s="252"/>
    </row>
    <row r="319" spans="1:54" s="98" customFormat="1" x14ac:dyDescent="0.25">
      <c r="A319" s="115"/>
      <c r="E319" s="595"/>
      <c r="F319" s="115"/>
      <c r="G319" s="115"/>
      <c r="H319" s="115"/>
      <c r="I319" s="55"/>
      <c r="L319" s="55"/>
      <c r="M319" s="55"/>
      <c r="O319" s="56"/>
      <c r="P319" s="252"/>
      <c r="Q319" s="252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2"/>
      <c r="AJ319" s="252"/>
      <c r="AK319" s="252"/>
      <c r="AL319" s="252"/>
      <c r="AM319" s="252"/>
      <c r="AN319" s="252"/>
      <c r="AO319" s="252"/>
      <c r="AP319" s="252"/>
      <c r="AQ319" s="252"/>
      <c r="AR319" s="252"/>
      <c r="AS319" s="252"/>
      <c r="AT319" s="251"/>
      <c r="AU319" s="251"/>
      <c r="AV319" s="251"/>
      <c r="AW319" s="251"/>
      <c r="AX319" s="251"/>
      <c r="AY319" s="251"/>
      <c r="AZ319" s="252"/>
      <c r="BA319" s="252"/>
      <c r="BB319" s="252"/>
    </row>
    <row r="320" spans="1:54" s="98" customFormat="1" x14ac:dyDescent="0.25">
      <c r="A320" s="115"/>
      <c r="E320" s="595"/>
      <c r="F320" s="115"/>
      <c r="G320" s="115"/>
      <c r="H320" s="115"/>
      <c r="I320" s="55"/>
      <c r="L320" s="55"/>
      <c r="M320" s="55"/>
      <c r="O320" s="56"/>
      <c r="P320" s="252"/>
      <c r="Q320" s="252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2"/>
      <c r="AJ320" s="252"/>
      <c r="AK320" s="252"/>
      <c r="AL320" s="252"/>
      <c r="AM320" s="252"/>
      <c r="AN320" s="252"/>
      <c r="AO320" s="252"/>
      <c r="AP320" s="252"/>
      <c r="AQ320" s="252"/>
      <c r="AR320" s="252"/>
      <c r="AS320" s="252"/>
      <c r="AT320" s="251"/>
      <c r="AU320" s="251"/>
      <c r="AV320" s="251"/>
      <c r="AW320" s="251"/>
      <c r="AX320" s="251"/>
      <c r="AY320" s="251"/>
      <c r="AZ320" s="252"/>
      <c r="BA320" s="252"/>
      <c r="BB320" s="252"/>
    </row>
    <row r="321" spans="1:54" s="98" customFormat="1" x14ac:dyDescent="0.25">
      <c r="A321" s="115"/>
      <c r="E321" s="595"/>
      <c r="F321" s="115"/>
      <c r="G321" s="115"/>
      <c r="H321" s="115"/>
      <c r="I321" s="55"/>
      <c r="L321" s="55"/>
      <c r="M321" s="55"/>
      <c r="O321" s="56"/>
      <c r="P321" s="252"/>
      <c r="Q321" s="252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2"/>
      <c r="AJ321" s="252"/>
      <c r="AK321" s="252"/>
      <c r="AL321" s="252"/>
      <c r="AM321" s="252"/>
      <c r="AN321" s="252"/>
      <c r="AO321" s="252"/>
      <c r="AP321" s="252"/>
      <c r="AQ321" s="252"/>
      <c r="AR321" s="252"/>
      <c r="AS321" s="252"/>
      <c r="AT321" s="251"/>
      <c r="AU321" s="251"/>
      <c r="AV321" s="251"/>
      <c r="AW321" s="251"/>
      <c r="AX321" s="251"/>
      <c r="AY321" s="251"/>
      <c r="AZ321" s="252"/>
      <c r="BA321" s="252"/>
      <c r="BB321" s="252"/>
    </row>
    <row r="322" spans="1:54" s="98" customFormat="1" x14ac:dyDescent="0.25">
      <c r="A322" s="115"/>
      <c r="E322" s="595"/>
      <c r="F322" s="115"/>
      <c r="G322" s="115"/>
      <c r="H322" s="115"/>
      <c r="I322" s="55"/>
      <c r="L322" s="55"/>
      <c r="M322" s="55"/>
      <c r="O322" s="56"/>
      <c r="P322" s="252"/>
      <c r="Q322" s="252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2"/>
      <c r="AJ322" s="252"/>
      <c r="AK322" s="252"/>
      <c r="AL322" s="252"/>
      <c r="AM322" s="252"/>
      <c r="AN322" s="252"/>
      <c r="AO322" s="252"/>
      <c r="AP322" s="252"/>
      <c r="AQ322" s="252"/>
      <c r="AR322" s="252"/>
      <c r="AS322" s="252"/>
      <c r="AT322" s="251"/>
      <c r="AU322" s="251"/>
      <c r="AV322" s="251"/>
      <c r="AW322" s="251"/>
      <c r="AX322" s="251"/>
      <c r="AY322" s="251"/>
      <c r="AZ322" s="252"/>
      <c r="BA322" s="252"/>
      <c r="BB322" s="252"/>
    </row>
    <row r="323" spans="1:54" s="98" customFormat="1" x14ac:dyDescent="0.25">
      <c r="A323" s="115"/>
      <c r="E323" s="595"/>
      <c r="F323" s="115"/>
      <c r="G323" s="115"/>
      <c r="H323" s="115"/>
      <c r="I323" s="55"/>
      <c r="L323" s="55"/>
      <c r="M323" s="55"/>
      <c r="O323" s="56"/>
      <c r="P323" s="252"/>
      <c r="Q323" s="252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2"/>
      <c r="AJ323" s="252"/>
      <c r="AK323" s="252"/>
      <c r="AL323" s="252"/>
      <c r="AM323" s="252"/>
      <c r="AN323" s="252"/>
      <c r="AO323" s="252"/>
      <c r="AP323" s="252"/>
      <c r="AQ323" s="252"/>
      <c r="AR323" s="252"/>
      <c r="AS323" s="252"/>
      <c r="AT323" s="251"/>
      <c r="AU323" s="251"/>
      <c r="AV323" s="251"/>
      <c r="AW323" s="251"/>
      <c r="AX323" s="251"/>
      <c r="AY323" s="251"/>
      <c r="AZ323" s="252"/>
      <c r="BA323" s="252"/>
      <c r="BB323" s="252"/>
    </row>
    <row r="324" spans="1:54" s="98" customFormat="1" x14ac:dyDescent="0.25">
      <c r="A324" s="115"/>
      <c r="E324" s="595"/>
      <c r="F324" s="115"/>
      <c r="G324" s="115"/>
      <c r="H324" s="115"/>
      <c r="I324" s="55"/>
      <c r="L324" s="55"/>
      <c r="M324" s="55"/>
      <c r="O324" s="56"/>
      <c r="P324" s="252"/>
      <c r="Q324" s="252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2"/>
      <c r="AJ324" s="252"/>
      <c r="AK324" s="252"/>
      <c r="AL324" s="252"/>
      <c r="AM324" s="252"/>
      <c r="AN324" s="252"/>
      <c r="AO324" s="252"/>
      <c r="AP324" s="252"/>
      <c r="AQ324" s="252"/>
      <c r="AR324" s="252"/>
      <c r="AS324" s="252"/>
      <c r="AT324" s="251"/>
      <c r="AU324" s="251"/>
      <c r="AV324" s="251"/>
      <c r="AW324" s="251"/>
      <c r="AX324" s="251"/>
      <c r="AY324" s="251"/>
      <c r="AZ324" s="252"/>
      <c r="BA324" s="252"/>
      <c r="BB324" s="252"/>
    </row>
    <row r="325" spans="1:54" s="98" customFormat="1" x14ac:dyDescent="0.25">
      <c r="A325" s="115"/>
      <c r="E325" s="595"/>
      <c r="F325" s="115"/>
      <c r="G325" s="115"/>
      <c r="H325" s="115"/>
      <c r="I325" s="55"/>
      <c r="L325" s="55"/>
      <c r="M325" s="55"/>
      <c r="O325" s="56"/>
      <c r="P325" s="252"/>
      <c r="Q325" s="252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2"/>
      <c r="AJ325" s="252"/>
      <c r="AK325" s="252"/>
      <c r="AL325" s="252"/>
      <c r="AM325" s="252"/>
      <c r="AN325" s="252"/>
      <c r="AO325" s="252"/>
      <c r="AP325" s="252"/>
      <c r="AQ325" s="252"/>
      <c r="AR325" s="252"/>
      <c r="AS325" s="252"/>
      <c r="AT325" s="251"/>
      <c r="AU325" s="251"/>
      <c r="AV325" s="251"/>
      <c r="AW325" s="251"/>
      <c r="AX325" s="251"/>
      <c r="AY325" s="251"/>
      <c r="AZ325" s="252"/>
      <c r="BA325" s="252"/>
      <c r="BB325" s="252"/>
    </row>
    <row r="326" spans="1:54" s="98" customFormat="1" x14ac:dyDescent="0.25">
      <c r="A326" s="115"/>
      <c r="E326" s="595"/>
      <c r="F326" s="115"/>
      <c r="G326" s="115"/>
      <c r="H326" s="115"/>
      <c r="I326" s="55"/>
      <c r="L326" s="55"/>
      <c r="M326" s="55"/>
      <c r="O326" s="56"/>
      <c r="P326" s="252"/>
      <c r="Q326" s="252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2"/>
      <c r="AJ326" s="252"/>
      <c r="AK326" s="252"/>
      <c r="AL326" s="252"/>
      <c r="AM326" s="252"/>
      <c r="AN326" s="252"/>
      <c r="AO326" s="252"/>
      <c r="AP326" s="252"/>
      <c r="AQ326" s="252"/>
      <c r="AR326" s="252"/>
      <c r="AS326" s="252"/>
      <c r="AT326" s="251"/>
      <c r="AU326" s="251"/>
      <c r="AV326" s="251"/>
      <c r="AW326" s="251"/>
      <c r="AX326" s="251"/>
      <c r="AY326" s="251"/>
      <c r="AZ326" s="252"/>
      <c r="BA326" s="252"/>
      <c r="BB326" s="252"/>
    </row>
    <row r="327" spans="1:54" s="98" customFormat="1" x14ac:dyDescent="0.25">
      <c r="A327" s="115"/>
      <c r="E327" s="595"/>
      <c r="F327" s="115"/>
      <c r="G327" s="115"/>
      <c r="H327" s="115"/>
      <c r="I327" s="55"/>
      <c r="L327" s="55"/>
      <c r="M327" s="55"/>
      <c r="O327" s="56"/>
      <c r="P327" s="252"/>
      <c r="Q327" s="252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2"/>
      <c r="AJ327" s="252"/>
      <c r="AK327" s="252"/>
      <c r="AL327" s="252"/>
      <c r="AM327" s="252"/>
      <c r="AN327" s="252"/>
      <c r="AO327" s="252"/>
      <c r="AP327" s="252"/>
      <c r="AQ327" s="252"/>
      <c r="AR327" s="252"/>
      <c r="AS327" s="252"/>
      <c r="AT327" s="251"/>
      <c r="AU327" s="251"/>
      <c r="AV327" s="251"/>
      <c r="AW327" s="251"/>
      <c r="AX327" s="251"/>
      <c r="AY327" s="251"/>
      <c r="AZ327" s="252"/>
      <c r="BA327" s="252"/>
      <c r="BB327" s="252"/>
    </row>
    <row r="328" spans="1:54" s="98" customFormat="1" x14ac:dyDescent="0.25">
      <c r="A328" s="115"/>
      <c r="E328" s="595"/>
      <c r="F328" s="115"/>
      <c r="G328" s="115"/>
      <c r="H328" s="115"/>
      <c r="I328" s="55"/>
      <c r="L328" s="55"/>
      <c r="M328" s="55"/>
      <c r="O328" s="56"/>
      <c r="P328" s="252"/>
      <c r="Q328" s="252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2"/>
      <c r="AJ328" s="252"/>
      <c r="AK328" s="252"/>
      <c r="AL328" s="252"/>
      <c r="AM328" s="252"/>
      <c r="AN328" s="252"/>
      <c r="AO328" s="252"/>
      <c r="AP328" s="252"/>
      <c r="AQ328" s="252"/>
      <c r="AR328" s="252"/>
      <c r="AS328" s="252"/>
      <c r="AT328" s="251"/>
      <c r="AU328" s="251"/>
      <c r="AV328" s="251"/>
      <c r="AW328" s="251"/>
      <c r="AX328" s="251"/>
      <c r="AY328" s="251"/>
      <c r="AZ328" s="252"/>
      <c r="BA328" s="252"/>
      <c r="BB328" s="252"/>
    </row>
    <row r="329" spans="1:54" s="98" customFormat="1" x14ac:dyDescent="0.25">
      <c r="A329" s="115"/>
      <c r="E329" s="595"/>
      <c r="F329" s="115"/>
      <c r="G329" s="115"/>
      <c r="H329" s="115"/>
      <c r="I329" s="55"/>
      <c r="L329" s="55"/>
      <c r="M329" s="55"/>
      <c r="O329" s="56"/>
      <c r="P329" s="252"/>
      <c r="Q329" s="252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2"/>
      <c r="AJ329" s="252"/>
      <c r="AK329" s="252"/>
      <c r="AL329" s="252"/>
      <c r="AM329" s="252"/>
      <c r="AN329" s="252"/>
      <c r="AO329" s="252"/>
      <c r="AP329" s="252"/>
      <c r="AQ329" s="252"/>
      <c r="AR329" s="252"/>
      <c r="AS329" s="252"/>
      <c r="AT329" s="251"/>
      <c r="AU329" s="251"/>
      <c r="AV329" s="251"/>
      <c r="AW329" s="251"/>
      <c r="AX329" s="251"/>
      <c r="AY329" s="251"/>
      <c r="AZ329" s="252"/>
      <c r="BA329" s="252"/>
      <c r="BB329" s="252"/>
    </row>
    <row r="337" spans="55:59" x14ac:dyDescent="0.25">
      <c r="BC337" s="56"/>
      <c r="BD337" s="56"/>
      <c r="BE337" s="56"/>
      <c r="BF337" s="56"/>
      <c r="BG337" s="56"/>
    </row>
    <row r="338" spans="55:59" x14ac:dyDescent="0.25">
      <c r="BC338" s="56"/>
      <c r="BD338" s="56"/>
      <c r="BE338" s="56"/>
      <c r="BF338" s="56"/>
      <c r="BG338" s="56"/>
    </row>
    <row r="339" spans="55:59" x14ac:dyDescent="0.25">
      <c r="BC339" s="56"/>
      <c r="BD339" s="56"/>
      <c r="BE339" s="56"/>
      <c r="BF339" s="56"/>
      <c r="BG339" s="56"/>
    </row>
    <row r="340" spans="55:59" x14ac:dyDescent="0.25">
      <c r="BC340" s="56"/>
      <c r="BD340" s="56"/>
      <c r="BE340" s="56"/>
      <c r="BF340" s="56"/>
      <c r="BG340" s="56"/>
    </row>
    <row r="341" spans="55:59" x14ac:dyDescent="0.25">
      <c r="BC341" s="56"/>
      <c r="BD341" s="56"/>
      <c r="BE341" s="56"/>
      <c r="BF341" s="56"/>
      <c r="BG341" s="56"/>
    </row>
    <row r="342" spans="55:59" x14ac:dyDescent="0.25">
      <c r="BC342" s="56"/>
      <c r="BD342" s="56"/>
      <c r="BE342" s="56"/>
      <c r="BF342" s="56"/>
      <c r="BG342" s="56"/>
    </row>
    <row r="363" spans="1:54" s="98" customFormat="1" x14ac:dyDescent="0.25">
      <c r="A363" s="115"/>
      <c r="E363" s="657"/>
      <c r="F363" s="115"/>
      <c r="G363" s="115"/>
      <c r="H363" s="115"/>
      <c r="I363" s="55"/>
      <c r="J363" s="55"/>
      <c r="K363" s="55"/>
      <c r="L363" s="55"/>
      <c r="M363" s="55"/>
      <c r="N363" s="55"/>
      <c r="O363" s="56"/>
      <c r="P363" s="56"/>
      <c r="Q363" s="56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2"/>
      <c r="AJ363" s="252"/>
      <c r="AK363" s="252"/>
      <c r="AL363" s="252"/>
      <c r="AM363" s="252"/>
      <c r="AN363" s="252"/>
      <c r="AO363" s="252"/>
      <c r="AP363" s="252"/>
      <c r="AQ363" s="252"/>
      <c r="AR363" s="252"/>
      <c r="AS363" s="252"/>
      <c r="AT363" s="251"/>
      <c r="AU363" s="251"/>
      <c r="AV363" s="251"/>
      <c r="AW363" s="251"/>
      <c r="AX363" s="251"/>
      <c r="AY363" s="251"/>
      <c r="AZ363" s="252"/>
      <c r="BA363" s="252"/>
      <c r="BB363" s="252"/>
    </row>
    <row r="364" spans="1:54" s="98" customFormat="1" x14ac:dyDescent="0.25">
      <c r="A364" s="115"/>
      <c r="E364" s="657"/>
      <c r="F364" s="115"/>
      <c r="G364" s="115"/>
      <c r="H364" s="115"/>
      <c r="I364" s="55"/>
      <c r="J364" s="55"/>
      <c r="K364" s="55"/>
      <c r="L364" s="55"/>
      <c r="M364" s="55"/>
      <c r="N364" s="55"/>
      <c r="O364" s="56"/>
      <c r="P364" s="56"/>
      <c r="Q364" s="56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2"/>
      <c r="AJ364" s="252"/>
      <c r="AK364" s="252"/>
      <c r="AL364" s="252"/>
      <c r="AM364" s="252"/>
      <c r="AN364" s="252"/>
      <c r="AO364" s="252"/>
      <c r="AP364" s="252"/>
      <c r="AQ364" s="252"/>
      <c r="AR364" s="252"/>
      <c r="AS364" s="252"/>
      <c r="AT364" s="251"/>
      <c r="AU364" s="251"/>
      <c r="AV364" s="251"/>
      <c r="AW364" s="251"/>
      <c r="AX364" s="251"/>
      <c r="AY364" s="251"/>
      <c r="AZ364" s="252"/>
      <c r="BA364" s="252"/>
      <c r="BB364" s="252"/>
    </row>
    <row r="365" spans="1:54" s="98" customFormat="1" x14ac:dyDescent="0.25">
      <c r="A365" s="115"/>
      <c r="E365" s="657"/>
      <c r="F365" s="115"/>
      <c r="G365" s="115"/>
      <c r="H365" s="115"/>
      <c r="I365" s="55"/>
      <c r="J365" s="55"/>
      <c r="K365" s="55"/>
      <c r="L365" s="55"/>
      <c r="M365" s="55"/>
      <c r="N365" s="55"/>
      <c r="O365" s="56"/>
      <c r="P365" s="56"/>
      <c r="Q365" s="56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2"/>
      <c r="AJ365" s="252"/>
      <c r="AK365" s="252"/>
      <c r="AL365" s="252"/>
      <c r="AM365" s="252"/>
      <c r="AN365" s="252"/>
      <c r="AO365" s="252"/>
      <c r="AP365" s="252"/>
      <c r="AQ365" s="252"/>
      <c r="AR365" s="252"/>
      <c r="AS365" s="252"/>
      <c r="AT365" s="251"/>
      <c r="AU365" s="251"/>
      <c r="AV365" s="251"/>
      <c r="AW365" s="251"/>
      <c r="AX365" s="251"/>
      <c r="AY365" s="251"/>
      <c r="AZ365" s="252"/>
      <c r="BA365" s="252"/>
      <c r="BB365" s="252"/>
    </row>
    <row r="366" spans="1:54" s="98" customFormat="1" x14ac:dyDescent="0.25">
      <c r="A366" s="115"/>
      <c r="E366" s="657"/>
      <c r="F366" s="115"/>
      <c r="G366" s="115"/>
      <c r="H366" s="115"/>
      <c r="I366" s="55"/>
      <c r="J366" s="55"/>
      <c r="K366" s="55"/>
      <c r="L366" s="55"/>
      <c r="M366" s="55"/>
      <c r="N366" s="55"/>
      <c r="O366" s="56"/>
      <c r="P366" s="56"/>
      <c r="Q366" s="56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2"/>
      <c r="AJ366" s="252"/>
      <c r="AK366" s="252"/>
      <c r="AL366" s="252"/>
      <c r="AM366" s="252"/>
      <c r="AN366" s="252"/>
      <c r="AO366" s="252"/>
      <c r="AP366" s="252"/>
      <c r="AQ366" s="252"/>
      <c r="AR366" s="252"/>
      <c r="AS366" s="252"/>
      <c r="AT366" s="251"/>
      <c r="AU366" s="251"/>
      <c r="AV366" s="251"/>
      <c r="AW366" s="251"/>
      <c r="AX366" s="251"/>
      <c r="AY366" s="251"/>
      <c r="AZ366" s="252"/>
      <c r="BA366" s="252"/>
      <c r="BB366" s="252"/>
    </row>
    <row r="367" spans="1:54" s="98" customFormat="1" x14ac:dyDescent="0.25">
      <c r="A367" s="115"/>
      <c r="E367" s="657"/>
      <c r="F367" s="115"/>
      <c r="G367" s="115"/>
      <c r="H367" s="115"/>
      <c r="I367" s="55"/>
      <c r="J367" s="55"/>
      <c r="K367" s="55"/>
      <c r="L367" s="55"/>
      <c r="M367" s="55"/>
      <c r="N367" s="55"/>
      <c r="O367" s="56"/>
      <c r="P367" s="56"/>
      <c r="Q367" s="56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2"/>
      <c r="AJ367" s="252"/>
      <c r="AK367" s="252"/>
      <c r="AL367" s="252"/>
      <c r="AM367" s="252"/>
      <c r="AN367" s="252"/>
      <c r="AO367" s="252"/>
      <c r="AP367" s="252"/>
      <c r="AQ367" s="252"/>
      <c r="AR367" s="252"/>
      <c r="AS367" s="252"/>
      <c r="AT367" s="251"/>
      <c r="AU367" s="251"/>
      <c r="AV367" s="251"/>
      <c r="AW367" s="251"/>
      <c r="AX367" s="251"/>
      <c r="AY367" s="251"/>
      <c r="AZ367" s="252"/>
      <c r="BA367" s="252"/>
      <c r="BB367" s="252"/>
    </row>
    <row r="368" spans="1:54" s="98" customFormat="1" x14ac:dyDescent="0.25">
      <c r="A368" s="115"/>
      <c r="E368" s="657"/>
      <c r="F368" s="115"/>
      <c r="G368" s="115"/>
      <c r="H368" s="115"/>
      <c r="I368" s="55"/>
      <c r="J368" s="55"/>
      <c r="K368" s="55"/>
      <c r="L368" s="55"/>
      <c r="M368" s="55"/>
      <c r="N368" s="55"/>
      <c r="O368" s="56"/>
      <c r="P368" s="56"/>
      <c r="Q368" s="56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2"/>
      <c r="AJ368" s="252"/>
      <c r="AK368" s="252"/>
      <c r="AL368" s="252"/>
      <c r="AM368" s="252"/>
      <c r="AN368" s="252"/>
      <c r="AO368" s="252"/>
      <c r="AP368" s="252"/>
      <c r="AQ368" s="252"/>
      <c r="AR368" s="252"/>
      <c r="AS368" s="252"/>
      <c r="AT368" s="251"/>
      <c r="AU368" s="251"/>
      <c r="AV368" s="251"/>
      <c r="AW368" s="251"/>
      <c r="AX368" s="251"/>
      <c r="AY368" s="251"/>
      <c r="AZ368" s="252"/>
      <c r="BA368" s="252"/>
      <c r="BB368" s="252"/>
    </row>
    <row r="369" spans="1:54" s="98" customFormat="1" x14ac:dyDescent="0.25">
      <c r="A369" s="115"/>
      <c r="E369" s="657"/>
      <c r="F369" s="115"/>
      <c r="G369" s="115"/>
      <c r="H369" s="115"/>
      <c r="I369" s="55"/>
      <c r="J369" s="55"/>
      <c r="K369" s="55"/>
      <c r="L369" s="55"/>
      <c r="M369" s="55"/>
      <c r="N369" s="55"/>
      <c r="O369" s="56"/>
      <c r="P369" s="56"/>
      <c r="Q369" s="56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2"/>
      <c r="AJ369" s="252"/>
      <c r="AK369" s="252"/>
      <c r="AL369" s="252"/>
      <c r="AM369" s="252"/>
      <c r="AN369" s="252"/>
      <c r="AO369" s="252"/>
      <c r="AP369" s="252"/>
      <c r="AQ369" s="252"/>
      <c r="AR369" s="252"/>
      <c r="AS369" s="252"/>
      <c r="AT369" s="251"/>
      <c r="AU369" s="251"/>
      <c r="AV369" s="251"/>
      <c r="AW369" s="251"/>
      <c r="AX369" s="251"/>
      <c r="AY369" s="251"/>
      <c r="AZ369" s="252"/>
      <c r="BA369" s="252"/>
      <c r="BB369" s="252"/>
    </row>
    <row r="370" spans="1:54" s="98" customFormat="1" x14ac:dyDescent="0.25">
      <c r="A370" s="115"/>
      <c r="E370" s="657"/>
      <c r="F370" s="115"/>
      <c r="G370" s="115"/>
      <c r="H370" s="115"/>
      <c r="I370" s="55"/>
      <c r="J370" s="55"/>
      <c r="K370" s="55"/>
      <c r="L370" s="55"/>
      <c r="M370" s="55"/>
      <c r="N370" s="55"/>
      <c r="O370" s="56"/>
      <c r="P370" s="56"/>
      <c r="Q370" s="56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2"/>
      <c r="AJ370" s="252"/>
      <c r="AK370" s="252"/>
      <c r="AL370" s="252"/>
      <c r="AM370" s="252"/>
      <c r="AN370" s="252"/>
      <c r="AO370" s="252"/>
      <c r="AP370" s="252"/>
      <c r="AQ370" s="252"/>
      <c r="AR370" s="252"/>
      <c r="AS370" s="252"/>
      <c r="AT370" s="251"/>
      <c r="AU370" s="251"/>
      <c r="AV370" s="251"/>
      <c r="AW370" s="251"/>
      <c r="AX370" s="251"/>
      <c r="AY370" s="251"/>
      <c r="AZ370" s="252"/>
      <c r="BA370" s="252"/>
      <c r="BB370" s="252"/>
    </row>
    <row r="371" spans="1:54" s="98" customFormat="1" x14ac:dyDescent="0.25">
      <c r="A371" s="115"/>
      <c r="E371" s="657"/>
      <c r="F371" s="115"/>
      <c r="G371" s="115"/>
      <c r="H371" s="115"/>
      <c r="I371" s="55"/>
      <c r="J371" s="55"/>
      <c r="K371" s="55"/>
      <c r="L371" s="55"/>
      <c r="M371" s="55"/>
      <c r="N371" s="55"/>
      <c r="O371" s="56"/>
      <c r="P371" s="56"/>
      <c r="Q371" s="56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2"/>
      <c r="AJ371" s="252"/>
      <c r="AK371" s="252"/>
      <c r="AL371" s="252"/>
      <c r="AM371" s="252"/>
      <c r="AN371" s="252"/>
      <c r="AO371" s="252"/>
      <c r="AP371" s="252"/>
      <c r="AQ371" s="252"/>
      <c r="AR371" s="252"/>
      <c r="AS371" s="252"/>
      <c r="AT371" s="251"/>
      <c r="AU371" s="251"/>
      <c r="AV371" s="251"/>
      <c r="AW371" s="251"/>
      <c r="AX371" s="251"/>
      <c r="AY371" s="251"/>
      <c r="AZ371" s="252"/>
      <c r="BA371" s="252"/>
      <c r="BB371" s="252"/>
    </row>
    <row r="372" spans="1:54" s="98" customFormat="1" x14ac:dyDescent="0.25">
      <c r="A372" s="115"/>
      <c r="E372" s="657"/>
      <c r="F372" s="115"/>
      <c r="G372" s="115"/>
      <c r="H372" s="115"/>
      <c r="I372" s="55"/>
      <c r="J372" s="55"/>
      <c r="K372" s="55"/>
      <c r="L372" s="55"/>
      <c r="M372" s="55"/>
      <c r="N372" s="55"/>
      <c r="O372" s="56"/>
      <c r="P372" s="56"/>
      <c r="Q372" s="56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2"/>
      <c r="AJ372" s="252"/>
      <c r="AK372" s="252"/>
      <c r="AL372" s="252"/>
      <c r="AM372" s="252"/>
      <c r="AN372" s="252"/>
      <c r="AO372" s="252"/>
      <c r="AP372" s="252"/>
      <c r="AQ372" s="252"/>
      <c r="AR372" s="252"/>
      <c r="AS372" s="252"/>
      <c r="AT372" s="251"/>
      <c r="AU372" s="251"/>
      <c r="AV372" s="251"/>
      <c r="AW372" s="251"/>
      <c r="AX372" s="251"/>
      <c r="AY372" s="251"/>
      <c r="AZ372" s="252"/>
      <c r="BA372" s="252"/>
      <c r="BB372" s="252"/>
    </row>
    <row r="373" spans="1:54" s="98" customFormat="1" x14ac:dyDescent="0.25">
      <c r="A373" s="115"/>
      <c r="E373" s="657"/>
      <c r="F373" s="115"/>
      <c r="G373" s="115"/>
      <c r="H373" s="115"/>
      <c r="I373" s="55"/>
      <c r="J373" s="55"/>
      <c r="K373" s="55"/>
      <c r="L373" s="55"/>
      <c r="M373" s="55"/>
      <c r="N373" s="55"/>
      <c r="O373" s="56"/>
      <c r="P373" s="56"/>
      <c r="Q373" s="56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2"/>
      <c r="AJ373" s="252"/>
      <c r="AK373" s="252"/>
      <c r="AL373" s="252"/>
      <c r="AM373" s="252"/>
      <c r="AN373" s="252"/>
      <c r="AO373" s="252"/>
      <c r="AP373" s="252"/>
      <c r="AQ373" s="252"/>
      <c r="AR373" s="252"/>
      <c r="AS373" s="252"/>
      <c r="AT373" s="251"/>
      <c r="AU373" s="251"/>
      <c r="AV373" s="251"/>
      <c r="AW373" s="251"/>
      <c r="AX373" s="251"/>
      <c r="AY373" s="251"/>
      <c r="AZ373" s="252"/>
      <c r="BA373" s="252"/>
      <c r="BB373" s="252"/>
    </row>
    <row r="374" spans="1:54" s="98" customFormat="1" x14ac:dyDescent="0.25">
      <c r="A374" s="115"/>
      <c r="E374" s="657"/>
      <c r="F374" s="115"/>
      <c r="G374" s="115"/>
      <c r="H374" s="115"/>
      <c r="I374" s="55"/>
      <c r="J374" s="55"/>
      <c r="K374" s="55"/>
      <c r="L374" s="55"/>
      <c r="M374" s="55"/>
      <c r="N374" s="55"/>
      <c r="O374" s="56"/>
      <c r="P374" s="56"/>
      <c r="Q374" s="56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2"/>
      <c r="AJ374" s="252"/>
      <c r="AK374" s="252"/>
      <c r="AL374" s="252"/>
      <c r="AM374" s="252"/>
      <c r="AN374" s="252"/>
      <c r="AO374" s="252"/>
      <c r="AP374" s="252"/>
      <c r="AQ374" s="252"/>
      <c r="AR374" s="252"/>
      <c r="AS374" s="252"/>
      <c r="AT374" s="251"/>
      <c r="AU374" s="251"/>
      <c r="AV374" s="251"/>
      <c r="AW374" s="251"/>
      <c r="AX374" s="251"/>
      <c r="AY374" s="251"/>
      <c r="AZ374" s="252"/>
      <c r="BA374" s="252"/>
      <c r="BB374" s="252"/>
    </row>
    <row r="375" spans="1:54" s="98" customFormat="1" x14ac:dyDescent="0.25">
      <c r="A375" s="115"/>
      <c r="E375" s="657"/>
      <c r="F375" s="115"/>
      <c r="G375" s="115"/>
      <c r="H375" s="115"/>
      <c r="I375" s="55"/>
      <c r="J375" s="55"/>
      <c r="K375" s="55"/>
      <c r="L375" s="55"/>
      <c r="M375" s="55"/>
      <c r="N375" s="55"/>
      <c r="O375" s="56"/>
      <c r="P375" s="56"/>
      <c r="Q375" s="56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2"/>
      <c r="AJ375" s="252"/>
      <c r="AK375" s="252"/>
      <c r="AL375" s="252"/>
      <c r="AM375" s="252"/>
      <c r="AN375" s="252"/>
      <c r="AO375" s="252"/>
      <c r="AP375" s="252"/>
      <c r="AQ375" s="252"/>
      <c r="AR375" s="252"/>
      <c r="AS375" s="252"/>
      <c r="AT375" s="251"/>
      <c r="AU375" s="251"/>
      <c r="AV375" s="251"/>
      <c r="AW375" s="251"/>
      <c r="AX375" s="251"/>
      <c r="AY375" s="251"/>
      <c r="AZ375" s="252"/>
      <c r="BA375" s="252"/>
      <c r="BB375" s="252"/>
    </row>
    <row r="376" spans="1:54" s="98" customFormat="1" x14ac:dyDescent="0.25">
      <c r="A376" s="115"/>
      <c r="E376" s="657"/>
      <c r="F376" s="115"/>
      <c r="G376" s="115"/>
      <c r="H376" s="115"/>
      <c r="I376" s="55"/>
      <c r="J376" s="55"/>
      <c r="K376" s="55"/>
      <c r="L376" s="55"/>
      <c r="M376" s="55"/>
      <c r="N376" s="55"/>
      <c r="O376" s="56"/>
      <c r="P376" s="56"/>
      <c r="Q376" s="56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2"/>
      <c r="AJ376" s="252"/>
      <c r="AK376" s="252"/>
      <c r="AL376" s="252"/>
      <c r="AM376" s="252"/>
      <c r="AN376" s="252"/>
      <c r="AO376" s="252"/>
      <c r="AP376" s="252"/>
      <c r="AQ376" s="252"/>
      <c r="AR376" s="252"/>
      <c r="AS376" s="252"/>
      <c r="AT376" s="251"/>
      <c r="AU376" s="251"/>
      <c r="AV376" s="251"/>
      <c r="AW376" s="251"/>
      <c r="AX376" s="251"/>
      <c r="AY376" s="251"/>
      <c r="AZ376" s="252"/>
      <c r="BA376" s="252"/>
      <c r="BB376" s="252"/>
    </row>
    <row r="377" spans="1:54" s="98" customFormat="1" x14ac:dyDescent="0.25">
      <c r="A377" s="115"/>
      <c r="E377" s="657"/>
      <c r="F377" s="115"/>
      <c r="G377" s="115"/>
      <c r="H377" s="115"/>
      <c r="I377" s="55"/>
      <c r="J377" s="55"/>
      <c r="K377" s="55"/>
      <c r="L377" s="55"/>
      <c r="M377" s="55"/>
      <c r="N377" s="55"/>
      <c r="O377" s="56"/>
      <c r="P377" s="56"/>
      <c r="Q377" s="56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2"/>
      <c r="AJ377" s="252"/>
      <c r="AK377" s="252"/>
      <c r="AL377" s="252"/>
      <c r="AM377" s="252"/>
      <c r="AN377" s="252"/>
      <c r="AO377" s="252"/>
      <c r="AP377" s="252"/>
      <c r="AQ377" s="252"/>
      <c r="AR377" s="252"/>
      <c r="AS377" s="252"/>
      <c r="AT377" s="251"/>
      <c r="AU377" s="251"/>
      <c r="AV377" s="251"/>
      <c r="AW377" s="251"/>
      <c r="AX377" s="251"/>
      <c r="AY377" s="251"/>
      <c r="AZ377" s="252"/>
      <c r="BA377" s="252"/>
      <c r="BB377" s="252"/>
    </row>
    <row r="378" spans="1:54" s="98" customFormat="1" x14ac:dyDescent="0.25">
      <c r="A378" s="115"/>
      <c r="E378" s="657"/>
      <c r="F378" s="115"/>
      <c r="G378" s="115"/>
      <c r="H378" s="115"/>
      <c r="I378" s="55"/>
      <c r="J378" s="55"/>
      <c r="K378" s="55"/>
      <c r="L378" s="55"/>
      <c r="M378" s="55"/>
      <c r="N378" s="55"/>
      <c r="O378" s="56"/>
      <c r="P378" s="56"/>
      <c r="Q378" s="56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2"/>
      <c r="AJ378" s="252"/>
      <c r="AK378" s="252"/>
      <c r="AL378" s="252"/>
      <c r="AM378" s="252"/>
      <c r="AN378" s="252"/>
      <c r="AO378" s="252"/>
      <c r="AP378" s="252"/>
      <c r="AQ378" s="252"/>
      <c r="AR378" s="252"/>
      <c r="AS378" s="252"/>
      <c r="AT378" s="251"/>
      <c r="AU378" s="251"/>
      <c r="AV378" s="251"/>
      <c r="AW378" s="251"/>
      <c r="AX378" s="251"/>
      <c r="AY378" s="251"/>
      <c r="AZ378" s="252"/>
      <c r="BA378" s="252"/>
      <c r="BB378" s="252"/>
    </row>
    <row r="379" spans="1:54" s="98" customFormat="1" x14ac:dyDescent="0.25">
      <c r="A379" s="115"/>
      <c r="E379" s="657"/>
      <c r="F379" s="115"/>
      <c r="G379" s="115"/>
      <c r="H379" s="115"/>
      <c r="I379" s="55"/>
      <c r="J379" s="55"/>
      <c r="K379" s="55"/>
      <c r="L379" s="55"/>
      <c r="M379" s="55"/>
      <c r="N379" s="55"/>
      <c r="O379" s="56"/>
      <c r="P379" s="56"/>
      <c r="Q379" s="56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2"/>
      <c r="AJ379" s="252"/>
      <c r="AK379" s="252"/>
      <c r="AL379" s="252"/>
      <c r="AM379" s="252"/>
      <c r="AN379" s="252"/>
      <c r="AO379" s="252"/>
      <c r="AP379" s="252"/>
      <c r="AQ379" s="252"/>
      <c r="AR379" s="252"/>
      <c r="AS379" s="252"/>
      <c r="AT379" s="251"/>
      <c r="AU379" s="251"/>
      <c r="AV379" s="251"/>
      <c r="AW379" s="251"/>
      <c r="AX379" s="251"/>
      <c r="AY379" s="251"/>
      <c r="AZ379" s="252"/>
      <c r="BA379" s="252"/>
      <c r="BB379" s="252"/>
    </row>
    <row r="380" spans="1:54" s="98" customFormat="1" x14ac:dyDescent="0.25">
      <c r="A380" s="115"/>
      <c r="E380" s="657"/>
      <c r="F380" s="115"/>
      <c r="G380" s="115"/>
      <c r="H380" s="115"/>
      <c r="I380" s="55"/>
      <c r="J380" s="55"/>
      <c r="K380" s="55"/>
      <c r="L380" s="55"/>
      <c r="M380" s="55"/>
      <c r="N380" s="55"/>
      <c r="O380" s="56"/>
      <c r="P380" s="56"/>
      <c r="Q380" s="56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2"/>
      <c r="AJ380" s="252"/>
      <c r="AK380" s="252"/>
      <c r="AL380" s="252"/>
      <c r="AM380" s="252"/>
      <c r="AN380" s="252"/>
      <c r="AO380" s="252"/>
      <c r="AP380" s="252"/>
      <c r="AQ380" s="252"/>
      <c r="AR380" s="252"/>
      <c r="AS380" s="252"/>
      <c r="AT380" s="251"/>
      <c r="AU380" s="251"/>
      <c r="AV380" s="251"/>
      <c r="AW380" s="251"/>
      <c r="AX380" s="251"/>
      <c r="AY380" s="251"/>
      <c r="AZ380" s="252"/>
      <c r="BA380" s="252"/>
      <c r="BB380" s="252"/>
    </row>
    <row r="382" spans="1:54" x14ac:dyDescent="0.25">
      <c r="E382" s="91"/>
      <c r="F382" s="91"/>
      <c r="G382" s="91"/>
      <c r="H382" s="91"/>
      <c r="I382" s="91"/>
      <c r="J382" s="91"/>
      <c r="K382" s="91"/>
      <c r="L382" s="91"/>
      <c r="M382" s="91"/>
      <c r="N382" s="91"/>
    </row>
    <row r="383" spans="1:54" x14ac:dyDescent="0.25">
      <c r="E383" s="91"/>
      <c r="F383" s="91"/>
      <c r="G383" s="91"/>
      <c r="H383" s="91"/>
      <c r="I383" s="91"/>
      <c r="J383" s="91"/>
      <c r="K383" s="91"/>
      <c r="L383" s="91"/>
      <c r="M383" s="91"/>
      <c r="N383" s="91"/>
    </row>
    <row r="384" spans="1:54" x14ac:dyDescent="0.25">
      <c r="E384" s="91"/>
      <c r="F384" s="91"/>
      <c r="G384" s="91"/>
      <c r="H384" s="91"/>
      <c r="I384" s="91"/>
      <c r="J384" s="91"/>
      <c r="K384" s="91"/>
      <c r="L384" s="91"/>
      <c r="M384" s="91"/>
      <c r="N384" s="91"/>
    </row>
    <row r="385" spans="5:14" x14ac:dyDescent="0.25">
      <c r="E385" s="91"/>
      <c r="F385" s="91"/>
      <c r="G385" s="91"/>
      <c r="H385" s="91"/>
      <c r="I385" s="91"/>
      <c r="J385" s="91"/>
      <c r="K385" s="91"/>
      <c r="L385" s="91"/>
      <c r="M385" s="91"/>
      <c r="N385" s="91"/>
    </row>
    <row r="386" spans="5:14" x14ac:dyDescent="0.25">
      <c r="E386" s="91"/>
      <c r="F386" s="91"/>
      <c r="G386" s="91"/>
      <c r="I386" s="91"/>
      <c r="J386" s="91"/>
      <c r="K386" s="91"/>
      <c r="L386" s="91"/>
      <c r="M386" s="91"/>
      <c r="N386" s="91"/>
    </row>
    <row r="387" spans="5:14" x14ac:dyDescent="0.25">
      <c r="E387" s="91"/>
      <c r="F387" s="91"/>
      <c r="G387" s="91"/>
      <c r="H387" s="91"/>
      <c r="I387" s="91"/>
      <c r="J387" s="91"/>
      <c r="K387" s="91"/>
      <c r="L387" s="91"/>
      <c r="M387" s="91"/>
      <c r="N387" s="91"/>
    </row>
    <row r="388" spans="5:14" x14ac:dyDescent="0.25">
      <c r="E388" s="91"/>
      <c r="F388" s="91"/>
      <c r="G388" s="91"/>
      <c r="H388" s="91"/>
      <c r="I388" s="91"/>
      <c r="J388" s="91"/>
      <c r="K388" s="91"/>
      <c r="L388" s="91"/>
      <c r="M388" s="91"/>
      <c r="N388" s="91"/>
    </row>
    <row r="389" spans="5:14" x14ac:dyDescent="0.25">
      <c r="E389" s="91"/>
      <c r="F389" s="91"/>
      <c r="G389" s="91"/>
      <c r="H389" s="91"/>
      <c r="I389" s="91"/>
      <c r="J389" s="91"/>
      <c r="K389" s="91"/>
      <c r="L389" s="91"/>
      <c r="M389" s="91"/>
      <c r="N389" s="91"/>
    </row>
    <row r="390" spans="5:14" x14ac:dyDescent="0.25">
      <c r="E390" s="91"/>
      <c r="F390" s="91"/>
      <c r="G390" s="91"/>
      <c r="H390" s="91"/>
      <c r="I390" s="91"/>
      <c r="J390" s="91"/>
      <c r="K390" s="91"/>
      <c r="L390" s="91"/>
      <c r="M390" s="91"/>
      <c r="N390" s="91"/>
    </row>
    <row r="391" spans="5:14" x14ac:dyDescent="0.25">
      <c r="E391" s="91"/>
      <c r="F391" s="91"/>
      <c r="G391" s="91"/>
      <c r="H391" s="91"/>
      <c r="I391" s="91"/>
      <c r="J391" s="91"/>
      <c r="K391" s="91"/>
      <c r="L391" s="91"/>
      <c r="M391" s="91"/>
      <c r="N391" s="91"/>
    </row>
    <row r="392" spans="5:14" x14ac:dyDescent="0.25">
      <c r="E392" s="91"/>
      <c r="F392" s="91"/>
      <c r="G392" s="91"/>
      <c r="H392" s="91"/>
      <c r="I392" s="91"/>
      <c r="J392" s="91"/>
      <c r="K392" s="91"/>
      <c r="L392" s="91"/>
      <c r="M392" s="91"/>
      <c r="N392" s="91"/>
    </row>
    <row r="393" spans="5:14" x14ac:dyDescent="0.25">
      <c r="E393" s="91"/>
      <c r="F393" s="91"/>
      <c r="G393" s="91"/>
      <c r="H393" s="91"/>
      <c r="I393" s="91"/>
      <c r="J393" s="91"/>
      <c r="K393" s="91"/>
      <c r="L393" s="91"/>
      <c r="M393" s="91"/>
      <c r="N393" s="91"/>
    </row>
    <row r="394" spans="5:14" x14ac:dyDescent="0.25">
      <c r="E394" s="52"/>
    </row>
    <row r="395" spans="5:14" x14ac:dyDescent="0.25">
      <c r="E395" s="658"/>
    </row>
    <row r="396" spans="5:14" x14ac:dyDescent="0.25">
      <c r="E396" s="658"/>
    </row>
    <row r="415" spans="5:14" x14ac:dyDescent="0.25">
      <c r="E415" s="91"/>
      <c r="F415" s="91"/>
      <c r="G415" s="91"/>
      <c r="H415" s="91"/>
      <c r="I415" s="91"/>
      <c r="J415" s="91"/>
      <c r="K415" s="91"/>
      <c r="L415" s="91"/>
      <c r="M415" s="91"/>
      <c r="N415" s="91"/>
    </row>
    <row r="416" spans="5:14" x14ac:dyDescent="0.25">
      <c r="E416" s="91"/>
      <c r="F416" s="91"/>
      <c r="G416" s="91"/>
      <c r="H416" s="91"/>
      <c r="I416" s="91"/>
      <c r="J416" s="91"/>
      <c r="K416" s="91"/>
      <c r="L416" s="91"/>
      <c r="M416" s="91"/>
      <c r="N416" s="91"/>
    </row>
    <row r="417" spans="5:14" x14ac:dyDescent="0.25">
      <c r="E417" s="91"/>
      <c r="F417" s="91"/>
      <c r="G417" s="91"/>
      <c r="H417" s="91"/>
      <c r="I417" s="91"/>
      <c r="J417" s="91"/>
      <c r="K417" s="91"/>
      <c r="L417" s="91"/>
      <c r="M417" s="91"/>
      <c r="N417" s="91"/>
    </row>
    <row r="418" spans="5:14" x14ac:dyDescent="0.25">
      <c r="E418" s="91"/>
      <c r="F418" s="91"/>
      <c r="G418" s="91"/>
      <c r="H418" s="91"/>
      <c r="I418" s="91"/>
      <c r="J418" s="91"/>
      <c r="K418" s="91"/>
      <c r="L418" s="91"/>
      <c r="M418" s="91"/>
      <c r="N418" s="91"/>
    </row>
    <row r="419" spans="5:14" x14ac:dyDescent="0.25">
      <c r="E419" s="91"/>
      <c r="F419" s="91"/>
      <c r="G419" s="91"/>
      <c r="H419" s="91"/>
      <c r="I419" s="91"/>
      <c r="J419" s="91"/>
      <c r="K419" s="91"/>
      <c r="L419" s="91"/>
      <c r="M419" s="91"/>
      <c r="N419" s="91"/>
    </row>
    <row r="420" spans="5:14" x14ac:dyDescent="0.25">
      <c r="E420" s="91"/>
      <c r="F420" s="91"/>
      <c r="G420" s="91"/>
      <c r="H420" s="91"/>
      <c r="I420" s="91"/>
      <c r="J420" s="91"/>
      <c r="K420" s="91"/>
      <c r="L420" s="91"/>
      <c r="M420" s="91"/>
      <c r="N420" s="91"/>
    </row>
    <row r="421" spans="5:14" x14ac:dyDescent="0.25">
      <c r="E421" s="91"/>
      <c r="F421" s="91"/>
      <c r="G421" s="91"/>
      <c r="H421" s="91"/>
      <c r="I421" s="91"/>
      <c r="J421" s="91"/>
      <c r="K421" s="91"/>
      <c r="L421" s="91"/>
      <c r="M421" s="91"/>
      <c r="N421" s="91"/>
    </row>
    <row r="422" spans="5:14" x14ac:dyDescent="0.25">
      <c r="E422" s="91"/>
      <c r="F422" s="91"/>
      <c r="G422" s="91"/>
      <c r="H422" s="91"/>
      <c r="I422" s="91"/>
      <c r="J422" s="91"/>
      <c r="K422" s="91"/>
      <c r="L422" s="91"/>
      <c r="M422" s="91"/>
      <c r="N422" s="91"/>
    </row>
    <row r="424" spans="5:14" x14ac:dyDescent="0.25">
      <c r="E424" s="91"/>
      <c r="F424" s="91"/>
      <c r="G424" s="91"/>
      <c r="H424" s="91"/>
      <c r="I424" s="91"/>
      <c r="J424" s="91"/>
      <c r="K424" s="91"/>
      <c r="L424" s="91"/>
      <c r="M424" s="91"/>
      <c r="N424" s="91"/>
    </row>
    <row r="425" spans="5:14" x14ac:dyDescent="0.25">
      <c r="E425" s="91"/>
      <c r="F425" s="91"/>
      <c r="G425" s="91"/>
      <c r="H425" s="91"/>
      <c r="I425" s="91"/>
      <c r="J425" s="91"/>
      <c r="K425" s="91"/>
      <c r="L425" s="91"/>
      <c r="M425" s="91"/>
      <c r="N425" s="91"/>
    </row>
    <row r="426" spans="5:14" x14ac:dyDescent="0.25">
      <c r="E426" s="91"/>
      <c r="F426" s="91"/>
      <c r="G426" s="91"/>
      <c r="H426" s="91"/>
      <c r="I426" s="91"/>
      <c r="J426" s="91"/>
      <c r="K426" s="91"/>
      <c r="L426" s="91"/>
      <c r="M426" s="91"/>
      <c r="N426" s="91"/>
    </row>
    <row r="427" spans="5:14" x14ac:dyDescent="0.25">
      <c r="E427" s="91"/>
      <c r="F427" s="91"/>
      <c r="G427" s="91"/>
      <c r="H427" s="91"/>
      <c r="I427" s="91"/>
      <c r="J427" s="91"/>
      <c r="K427" s="91"/>
      <c r="L427" s="91"/>
      <c r="M427" s="91"/>
      <c r="N427" s="91"/>
    </row>
    <row r="428" spans="5:14" x14ac:dyDescent="0.25">
      <c r="E428" s="91"/>
      <c r="F428" s="91"/>
      <c r="G428" s="91"/>
      <c r="H428" s="91"/>
      <c r="I428" s="91"/>
      <c r="J428" s="91"/>
      <c r="K428" s="91"/>
      <c r="L428" s="91"/>
      <c r="M428" s="91"/>
      <c r="N428" s="91"/>
    </row>
    <row r="429" spans="5:14" x14ac:dyDescent="0.25">
      <c r="E429" s="91"/>
      <c r="F429" s="91"/>
      <c r="G429" s="91"/>
      <c r="H429" s="91"/>
      <c r="I429" s="91"/>
      <c r="J429" s="91"/>
      <c r="K429" s="91"/>
      <c r="L429" s="91"/>
      <c r="M429" s="91"/>
      <c r="N429" s="91"/>
    </row>
    <row r="430" spans="5:14" x14ac:dyDescent="0.25">
      <c r="E430" s="91"/>
      <c r="F430" s="91"/>
      <c r="G430" s="91"/>
      <c r="H430" s="91"/>
      <c r="I430" s="91"/>
      <c r="J430" s="91"/>
      <c r="K430" s="91"/>
      <c r="L430" s="91"/>
      <c r="M430" s="91"/>
      <c r="N430" s="91"/>
    </row>
    <row r="431" spans="5:14" x14ac:dyDescent="0.25">
      <c r="E431" s="91"/>
      <c r="F431" s="91"/>
      <c r="G431" s="91"/>
      <c r="H431" s="91"/>
      <c r="I431" s="91"/>
      <c r="J431" s="91"/>
      <c r="K431" s="91"/>
      <c r="L431" s="91"/>
      <c r="M431" s="91"/>
      <c r="N431" s="91"/>
    </row>
    <row r="432" spans="5:14" x14ac:dyDescent="0.25">
      <c r="E432" s="91"/>
      <c r="F432" s="91"/>
      <c r="G432" s="91"/>
      <c r="H432" s="91"/>
      <c r="I432" s="91"/>
      <c r="J432" s="91"/>
      <c r="K432" s="91"/>
      <c r="L432" s="91"/>
      <c r="M432" s="91"/>
      <c r="N432" s="91"/>
    </row>
    <row r="433" spans="5:14" x14ac:dyDescent="0.25">
      <c r="E433" s="91"/>
      <c r="F433" s="91"/>
      <c r="G433" s="91"/>
      <c r="H433" s="91"/>
      <c r="I433" s="91"/>
      <c r="J433" s="91"/>
      <c r="K433" s="91"/>
      <c r="L433" s="91"/>
      <c r="M433" s="91"/>
      <c r="N433" s="91"/>
    </row>
    <row r="434" spans="5:14" x14ac:dyDescent="0.25">
      <c r="E434" s="91"/>
      <c r="F434" s="91"/>
      <c r="G434" s="91"/>
      <c r="H434" s="91"/>
      <c r="I434" s="91"/>
      <c r="J434" s="91"/>
      <c r="K434" s="91"/>
      <c r="L434" s="91"/>
      <c r="M434" s="91"/>
      <c r="N434" s="91"/>
    </row>
    <row r="435" spans="5:14" x14ac:dyDescent="0.25">
      <c r="E435" s="91"/>
      <c r="F435" s="91"/>
      <c r="G435" s="91"/>
      <c r="H435" s="91"/>
      <c r="I435" s="91"/>
      <c r="J435" s="91"/>
      <c r="K435" s="91"/>
      <c r="L435" s="91"/>
      <c r="M435" s="91"/>
      <c r="N435" s="91"/>
    </row>
    <row r="436" spans="5:14" x14ac:dyDescent="0.25">
      <c r="E436" s="91"/>
      <c r="F436" s="91"/>
      <c r="G436" s="91"/>
      <c r="H436" s="91"/>
      <c r="J436" s="91"/>
      <c r="K436" s="91"/>
      <c r="L436" s="91"/>
      <c r="M436" s="91"/>
      <c r="N436" s="91"/>
    </row>
    <row r="437" spans="5:14" x14ac:dyDescent="0.25">
      <c r="E437" s="91"/>
      <c r="F437" s="91"/>
      <c r="G437" s="91"/>
      <c r="H437" s="91"/>
      <c r="J437" s="91"/>
      <c r="K437" s="91"/>
      <c r="L437" s="91"/>
      <c r="M437" s="91"/>
      <c r="N437" s="91"/>
    </row>
    <row r="438" spans="5:14" x14ac:dyDescent="0.25">
      <c r="E438" s="91"/>
      <c r="F438" s="91"/>
      <c r="G438" s="91"/>
      <c r="H438" s="91"/>
      <c r="J438" s="91"/>
      <c r="K438" s="91"/>
      <c r="L438" s="91"/>
      <c r="M438" s="91"/>
      <c r="N438" s="91"/>
    </row>
    <row r="439" spans="5:14" x14ac:dyDescent="0.25">
      <c r="E439" s="91"/>
      <c r="F439" s="91"/>
      <c r="G439" s="91"/>
      <c r="H439" s="91"/>
      <c r="J439" s="91"/>
      <c r="K439" s="91"/>
      <c r="L439" s="91"/>
      <c r="M439" s="91"/>
      <c r="N439" s="91"/>
    </row>
    <row r="440" spans="5:14" x14ac:dyDescent="0.25">
      <c r="E440" s="91"/>
      <c r="F440" s="91"/>
      <c r="G440" s="91"/>
      <c r="H440" s="91"/>
      <c r="J440" s="91"/>
      <c r="K440" s="91"/>
      <c r="L440" s="91"/>
      <c r="M440" s="91"/>
      <c r="N440" s="91"/>
    </row>
    <row r="441" spans="5:14" x14ac:dyDescent="0.25">
      <c r="E441" s="91"/>
      <c r="F441" s="91"/>
      <c r="G441" s="91"/>
      <c r="H441" s="91"/>
      <c r="J441" s="91"/>
      <c r="K441" s="91"/>
      <c r="L441" s="91"/>
      <c r="M441" s="91"/>
      <c r="N441" s="91"/>
    </row>
    <row r="442" spans="5:14" x14ac:dyDescent="0.25">
      <c r="E442" s="91"/>
      <c r="F442" s="91"/>
      <c r="G442" s="91"/>
      <c r="H442" s="91"/>
      <c r="J442" s="91"/>
      <c r="K442" s="91"/>
      <c r="L442" s="91"/>
      <c r="M442" s="91"/>
      <c r="N442" s="91"/>
    </row>
    <row r="443" spans="5:14" x14ac:dyDescent="0.25">
      <c r="E443" s="91"/>
      <c r="F443" s="91"/>
      <c r="G443" s="91"/>
      <c r="H443" s="91"/>
      <c r="J443" s="91"/>
      <c r="K443" s="91"/>
      <c r="L443" s="91"/>
      <c r="M443" s="91"/>
      <c r="N443" s="91"/>
    </row>
    <row r="444" spans="5:14" x14ac:dyDescent="0.25">
      <c r="E444" s="91"/>
      <c r="F444" s="91"/>
      <c r="G444" s="91"/>
      <c r="H444" s="91"/>
      <c r="J444" s="91"/>
      <c r="K444" s="91"/>
      <c r="L444" s="91"/>
      <c r="M444" s="91"/>
      <c r="N444" s="91"/>
    </row>
  </sheetData>
  <mergeCells count="26">
    <mergeCell ref="AZ8:AZ10"/>
    <mergeCell ref="BA8:BB9"/>
    <mergeCell ref="A3:E3"/>
    <mergeCell ref="I6:Q7"/>
    <mergeCell ref="I8:I10"/>
    <mergeCell ref="J8:N9"/>
    <mergeCell ref="O8:O10"/>
    <mergeCell ref="P8:Q9"/>
    <mergeCell ref="R6:AS6"/>
    <mergeCell ref="AT6:BB7"/>
    <mergeCell ref="R7:W9"/>
    <mergeCell ref="X7:AA9"/>
    <mergeCell ref="AB7:AB10"/>
    <mergeCell ref="AC7:AC10"/>
    <mergeCell ref="AD7:AD10"/>
    <mergeCell ref="AE7:AG9"/>
    <mergeCell ref="AT8:AT10"/>
    <mergeCell ref="AU8:AY9"/>
    <mergeCell ref="AH7:AH10"/>
    <mergeCell ref="AI7:AS7"/>
    <mergeCell ref="AI8:AJ9"/>
    <mergeCell ref="AK8:AK9"/>
    <mergeCell ref="AO8:AP9"/>
    <mergeCell ref="AQ8:AS9"/>
    <mergeCell ref="AN8:AN9"/>
    <mergeCell ref="AL8:AM8"/>
  </mergeCells>
  <phoneticPr fontId="42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BB204"/>
  <sheetViews>
    <sheetView zoomScaleNormal="100" workbookViewId="0">
      <pane xSplit="8" ySplit="11" topLeftCell="I183" activePane="bottomRight" state="frozen"/>
      <selection activeCell="R6" sqref="R6:BB10"/>
      <selection pane="topRight" activeCell="R6" sqref="R6:BB10"/>
      <selection pane="bottomLeft" activeCell="R6" sqref="R6:BB10"/>
      <selection pane="bottomRight" activeCell="AX81" sqref="AX81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bestFit="1" customWidth="1"/>
    <col min="8" max="8" width="8" customWidth="1"/>
    <col min="9" max="9" width="10.85546875" style="8" customWidth="1"/>
    <col min="10" max="11" width="10" style="8" customWidth="1"/>
    <col min="12" max="12" width="10.2851562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0.140625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7" customWidth="1"/>
    <col min="46" max="46" width="9.7109375" style="8" customWidth="1"/>
    <col min="47" max="47" width="10" style="8" customWidth="1"/>
    <col min="48" max="48" width="9.140625" style="8" customWidth="1"/>
    <col min="49" max="49" width="9.85546875" style="8" customWidth="1"/>
    <col min="50" max="51" width="9.140625" style="8" customWidth="1"/>
    <col min="52" max="52" width="11.42578125" style="7" customWidth="1"/>
    <col min="53" max="54" width="9.28515625" style="7" customWidth="1"/>
    <col min="182" max="182" width="6.85546875" customWidth="1"/>
    <col min="183" max="183" width="35" customWidth="1"/>
    <col min="184" max="184" width="8" customWidth="1"/>
    <col min="185" max="185" width="31.85546875" customWidth="1"/>
    <col min="186" max="186" width="12" customWidth="1"/>
    <col min="187" max="187" width="11.5703125" customWidth="1"/>
    <col min="188" max="188" width="12" customWidth="1"/>
    <col min="189" max="189" width="11.140625" customWidth="1"/>
    <col min="190" max="191" width="10" customWidth="1"/>
    <col min="194" max="194" width="10.7109375" customWidth="1"/>
    <col min="438" max="438" width="6.85546875" customWidth="1"/>
    <col min="439" max="439" width="35" customWidth="1"/>
    <col min="440" max="440" width="8" customWidth="1"/>
    <col min="441" max="441" width="31.85546875" customWidth="1"/>
    <col min="442" max="442" width="12" customWidth="1"/>
    <col min="443" max="443" width="11.5703125" customWidth="1"/>
    <col min="444" max="444" width="12" customWidth="1"/>
    <col min="445" max="445" width="11.140625" customWidth="1"/>
    <col min="446" max="447" width="10" customWidth="1"/>
    <col min="450" max="450" width="10.7109375" customWidth="1"/>
    <col min="694" max="694" width="6.85546875" customWidth="1"/>
    <col min="695" max="695" width="35" customWidth="1"/>
    <col min="696" max="696" width="8" customWidth="1"/>
    <col min="697" max="697" width="31.85546875" customWidth="1"/>
    <col min="698" max="698" width="12" customWidth="1"/>
    <col min="699" max="699" width="11.5703125" customWidth="1"/>
    <col min="700" max="700" width="12" customWidth="1"/>
    <col min="701" max="701" width="11.140625" customWidth="1"/>
    <col min="702" max="703" width="10" customWidth="1"/>
    <col min="706" max="706" width="10.7109375" customWidth="1"/>
    <col min="950" max="950" width="6.85546875" customWidth="1"/>
    <col min="951" max="951" width="35" customWidth="1"/>
    <col min="952" max="952" width="8" customWidth="1"/>
    <col min="953" max="953" width="31.85546875" customWidth="1"/>
    <col min="954" max="954" width="12" customWidth="1"/>
    <col min="955" max="955" width="11.5703125" customWidth="1"/>
    <col min="956" max="956" width="12" customWidth="1"/>
    <col min="957" max="957" width="11.140625" customWidth="1"/>
    <col min="958" max="959" width="10" customWidth="1"/>
    <col min="962" max="962" width="10.7109375" customWidth="1"/>
    <col min="1206" max="1206" width="6.85546875" customWidth="1"/>
    <col min="1207" max="1207" width="35" customWidth="1"/>
    <col min="1208" max="1208" width="8" customWidth="1"/>
    <col min="1209" max="1209" width="31.85546875" customWidth="1"/>
    <col min="1210" max="1210" width="12" customWidth="1"/>
    <col min="1211" max="1211" width="11.5703125" customWidth="1"/>
    <col min="1212" max="1212" width="12" customWidth="1"/>
    <col min="1213" max="1213" width="11.140625" customWidth="1"/>
    <col min="1214" max="1215" width="10" customWidth="1"/>
    <col min="1218" max="1218" width="10.7109375" customWidth="1"/>
    <col min="1462" max="1462" width="6.85546875" customWidth="1"/>
    <col min="1463" max="1463" width="35" customWidth="1"/>
    <col min="1464" max="1464" width="8" customWidth="1"/>
    <col min="1465" max="1465" width="31.85546875" customWidth="1"/>
    <col min="1466" max="1466" width="12" customWidth="1"/>
    <col min="1467" max="1467" width="11.5703125" customWidth="1"/>
    <col min="1468" max="1468" width="12" customWidth="1"/>
    <col min="1469" max="1469" width="11.140625" customWidth="1"/>
    <col min="1470" max="1471" width="10" customWidth="1"/>
    <col min="1474" max="1474" width="10.7109375" customWidth="1"/>
    <col min="1718" max="1718" width="6.85546875" customWidth="1"/>
    <col min="1719" max="1719" width="35" customWidth="1"/>
    <col min="1720" max="1720" width="8" customWidth="1"/>
    <col min="1721" max="1721" width="31.85546875" customWidth="1"/>
    <col min="1722" max="1722" width="12" customWidth="1"/>
    <col min="1723" max="1723" width="11.5703125" customWidth="1"/>
    <col min="1724" max="1724" width="12" customWidth="1"/>
    <col min="1725" max="1725" width="11.140625" customWidth="1"/>
    <col min="1726" max="1727" width="10" customWidth="1"/>
    <col min="1730" max="1730" width="10.7109375" customWidth="1"/>
    <col min="1974" max="1974" width="6.85546875" customWidth="1"/>
    <col min="1975" max="1975" width="35" customWidth="1"/>
    <col min="1976" max="1976" width="8" customWidth="1"/>
    <col min="1977" max="1977" width="31.85546875" customWidth="1"/>
    <col min="1978" max="1978" width="12" customWidth="1"/>
    <col min="1979" max="1979" width="11.5703125" customWidth="1"/>
    <col min="1980" max="1980" width="12" customWidth="1"/>
    <col min="1981" max="1981" width="11.140625" customWidth="1"/>
    <col min="1982" max="1983" width="10" customWidth="1"/>
    <col min="1986" max="1986" width="10.7109375" customWidth="1"/>
    <col min="2230" max="2230" width="6.85546875" customWidth="1"/>
    <col min="2231" max="2231" width="35" customWidth="1"/>
    <col min="2232" max="2232" width="8" customWidth="1"/>
    <col min="2233" max="2233" width="31.85546875" customWidth="1"/>
    <col min="2234" max="2234" width="12" customWidth="1"/>
    <col min="2235" max="2235" width="11.5703125" customWidth="1"/>
    <col min="2236" max="2236" width="12" customWidth="1"/>
    <col min="2237" max="2237" width="11.140625" customWidth="1"/>
    <col min="2238" max="2239" width="10" customWidth="1"/>
    <col min="2242" max="2242" width="10.7109375" customWidth="1"/>
    <col min="2486" max="2486" width="6.85546875" customWidth="1"/>
    <col min="2487" max="2487" width="35" customWidth="1"/>
    <col min="2488" max="2488" width="8" customWidth="1"/>
    <col min="2489" max="2489" width="31.85546875" customWidth="1"/>
    <col min="2490" max="2490" width="12" customWidth="1"/>
    <col min="2491" max="2491" width="11.5703125" customWidth="1"/>
    <col min="2492" max="2492" width="12" customWidth="1"/>
    <col min="2493" max="2493" width="11.140625" customWidth="1"/>
    <col min="2494" max="2495" width="10" customWidth="1"/>
    <col min="2498" max="2498" width="10.7109375" customWidth="1"/>
    <col min="2742" max="2742" width="6.85546875" customWidth="1"/>
    <col min="2743" max="2743" width="35" customWidth="1"/>
    <col min="2744" max="2744" width="8" customWidth="1"/>
    <col min="2745" max="2745" width="31.85546875" customWidth="1"/>
    <col min="2746" max="2746" width="12" customWidth="1"/>
    <col min="2747" max="2747" width="11.5703125" customWidth="1"/>
    <col min="2748" max="2748" width="12" customWidth="1"/>
    <col min="2749" max="2749" width="11.140625" customWidth="1"/>
    <col min="2750" max="2751" width="10" customWidth="1"/>
    <col min="2754" max="2754" width="10.7109375" customWidth="1"/>
    <col min="2998" max="2998" width="6.85546875" customWidth="1"/>
    <col min="2999" max="2999" width="35" customWidth="1"/>
    <col min="3000" max="3000" width="8" customWidth="1"/>
    <col min="3001" max="3001" width="31.85546875" customWidth="1"/>
    <col min="3002" max="3002" width="12" customWidth="1"/>
    <col min="3003" max="3003" width="11.5703125" customWidth="1"/>
    <col min="3004" max="3004" width="12" customWidth="1"/>
    <col min="3005" max="3005" width="11.140625" customWidth="1"/>
    <col min="3006" max="3007" width="10" customWidth="1"/>
    <col min="3010" max="3010" width="10.7109375" customWidth="1"/>
    <col min="3254" max="3254" width="6.85546875" customWidth="1"/>
    <col min="3255" max="3255" width="35" customWidth="1"/>
    <col min="3256" max="3256" width="8" customWidth="1"/>
    <col min="3257" max="3257" width="31.85546875" customWidth="1"/>
    <col min="3258" max="3258" width="12" customWidth="1"/>
    <col min="3259" max="3259" width="11.5703125" customWidth="1"/>
    <col min="3260" max="3260" width="12" customWidth="1"/>
    <col min="3261" max="3261" width="11.140625" customWidth="1"/>
    <col min="3262" max="3263" width="10" customWidth="1"/>
    <col min="3266" max="3266" width="10.7109375" customWidth="1"/>
    <col min="3510" max="3510" width="6.85546875" customWidth="1"/>
    <col min="3511" max="3511" width="35" customWidth="1"/>
    <col min="3512" max="3512" width="8" customWidth="1"/>
    <col min="3513" max="3513" width="31.85546875" customWidth="1"/>
    <col min="3514" max="3514" width="12" customWidth="1"/>
    <col min="3515" max="3515" width="11.5703125" customWidth="1"/>
    <col min="3516" max="3516" width="12" customWidth="1"/>
    <col min="3517" max="3517" width="11.140625" customWidth="1"/>
    <col min="3518" max="3519" width="10" customWidth="1"/>
    <col min="3522" max="3522" width="10.7109375" customWidth="1"/>
    <col min="3766" max="3766" width="6.85546875" customWidth="1"/>
    <col min="3767" max="3767" width="35" customWidth="1"/>
    <col min="3768" max="3768" width="8" customWidth="1"/>
    <col min="3769" max="3769" width="31.85546875" customWidth="1"/>
    <col min="3770" max="3770" width="12" customWidth="1"/>
    <col min="3771" max="3771" width="11.5703125" customWidth="1"/>
    <col min="3772" max="3772" width="12" customWidth="1"/>
    <col min="3773" max="3773" width="11.140625" customWidth="1"/>
    <col min="3774" max="3775" width="10" customWidth="1"/>
    <col min="3778" max="3778" width="10.7109375" customWidth="1"/>
    <col min="4022" max="4022" width="6.85546875" customWidth="1"/>
    <col min="4023" max="4023" width="35" customWidth="1"/>
    <col min="4024" max="4024" width="8" customWidth="1"/>
    <col min="4025" max="4025" width="31.85546875" customWidth="1"/>
    <col min="4026" max="4026" width="12" customWidth="1"/>
    <col min="4027" max="4027" width="11.5703125" customWidth="1"/>
    <col min="4028" max="4028" width="12" customWidth="1"/>
    <col min="4029" max="4029" width="11.140625" customWidth="1"/>
    <col min="4030" max="4031" width="10" customWidth="1"/>
    <col min="4034" max="4034" width="10.7109375" customWidth="1"/>
    <col min="4278" max="4278" width="6.85546875" customWidth="1"/>
    <col min="4279" max="4279" width="35" customWidth="1"/>
    <col min="4280" max="4280" width="8" customWidth="1"/>
    <col min="4281" max="4281" width="31.85546875" customWidth="1"/>
    <col min="4282" max="4282" width="12" customWidth="1"/>
    <col min="4283" max="4283" width="11.5703125" customWidth="1"/>
    <col min="4284" max="4284" width="12" customWidth="1"/>
    <col min="4285" max="4285" width="11.140625" customWidth="1"/>
    <col min="4286" max="4287" width="10" customWidth="1"/>
    <col min="4290" max="4290" width="10.7109375" customWidth="1"/>
    <col min="4534" max="4534" width="6.85546875" customWidth="1"/>
    <col min="4535" max="4535" width="35" customWidth="1"/>
    <col min="4536" max="4536" width="8" customWidth="1"/>
    <col min="4537" max="4537" width="31.85546875" customWidth="1"/>
    <col min="4538" max="4538" width="12" customWidth="1"/>
    <col min="4539" max="4539" width="11.5703125" customWidth="1"/>
    <col min="4540" max="4540" width="12" customWidth="1"/>
    <col min="4541" max="4541" width="11.140625" customWidth="1"/>
    <col min="4542" max="4543" width="10" customWidth="1"/>
    <col min="4546" max="4546" width="10.7109375" customWidth="1"/>
    <col min="4790" max="4790" width="6.85546875" customWidth="1"/>
    <col min="4791" max="4791" width="35" customWidth="1"/>
    <col min="4792" max="4792" width="8" customWidth="1"/>
    <col min="4793" max="4793" width="31.85546875" customWidth="1"/>
    <col min="4794" max="4794" width="12" customWidth="1"/>
    <col min="4795" max="4795" width="11.5703125" customWidth="1"/>
    <col min="4796" max="4796" width="12" customWidth="1"/>
    <col min="4797" max="4797" width="11.140625" customWidth="1"/>
    <col min="4798" max="4799" width="10" customWidth="1"/>
    <col min="4802" max="4802" width="10.7109375" customWidth="1"/>
    <col min="5046" max="5046" width="6.85546875" customWidth="1"/>
    <col min="5047" max="5047" width="35" customWidth="1"/>
    <col min="5048" max="5048" width="8" customWidth="1"/>
    <col min="5049" max="5049" width="31.85546875" customWidth="1"/>
    <col min="5050" max="5050" width="12" customWidth="1"/>
    <col min="5051" max="5051" width="11.5703125" customWidth="1"/>
    <col min="5052" max="5052" width="12" customWidth="1"/>
    <col min="5053" max="5053" width="11.140625" customWidth="1"/>
    <col min="5054" max="5055" width="10" customWidth="1"/>
    <col min="5058" max="5058" width="10.7109375" customWidth="1"/>
    <col min="5302" max="5302" width="6.85546875" customWidth="1"/>
    <col min="5303" max="5303" width="35" customWidth="1"/>
    <col min="5304" max="5304" width="8" customWidth="1"/>
    <col min="5305" max="5305" width="31.85546875" customWidth="1"/>
    <col min="5306" max="5306" width="12" customWidth="1"/>
    <col min="5307" max="5307" width="11.5703125" customWidth="1"/>
    <col min="5308" max="5308" width="12" customWidth="1"/>
    <col min="5309" max="5309" width="11.140625" customWidth="1"/>
    <col min="5310" max="5311" width="10" customWidth="1"/>
    <col min="5314" max="5314" width="10.7109375" customWidth="1"/>
    <col min="5558" max="5558" width="6.85546875" customWidth="1"/>
    <col min="5559" max="5559" width="35" customWidth="1"/>
    <col min="5560" max="5560" width="8" customWidth="1"/>
    <col min="5561" max="5561" width="31.85546875" customWidth="1"/>
    <col min="5562" max="5562" width="12" customWidth="1"/>
    <col min="5563" max="5563" width="11.5703125" customWidth="1"/>
    <col min="5564" max="5564" width="12" customWidth="1"/>
    <col min="5565" max="5565" width="11.140625" customWidth="1"/>
    <col min="5566" max="5567" width="10" customWidth="1"/>
    <col min="5570" max="5570" width="10.7109375" customWidth="1"/>
    <col min="5814" max="5814" width="6.85546875" customWidth="1"/>
    <col min="5815" max="5815" width="35" customWidth="1"/>
    <col min="5816" max="5816" width="8" customWidth="1"/>
    <col min="5817" max="5817" width="31.85546875" customWidth="1"/>
    <col min="5818" max="5818" width="12" customWidth="1"/>
    <col min="5819" max="5819" width="11.5703125" customWidth="1"/>
    <col min="5820" max="5820" width="12" customWidth="1"/>
    <col min="5821" max="5821" width="11.140625" customWidth="1"/>
    <col min="5822" max="5823" width="10" customWidth="1"/>
    <col min="5826" max="5826" width="10.7109375" customWidth="1"/>
    <col min="6070" max="6070" width="6.85546875" customWidth="1"/>
    <col min="6071" max="6071" width="35" customWidth="1"/>
    <col min="6072" max="6072" width="8" customWidth="1"/>
    <col min="6073" max="6073" width="31.85546875" customWidth="1"/>
    <col min="6074" max="6074" width="12" customWidth="1"/>
    <col min="6075" max="6075" width="11.5703125" customWidth="1"/>
    <col min="6076" max="6076" width="12" customWidth="1"/>
    <col min="6077" max="6077" width="11.140625" customWidth="1"/>
    <col min="6078" max="6079" width="10" customWidth="1"/>
    <col min="6082" max="6082" width="10.7109375" customWidth="1"/>
    <col min="6326" max="6326" width="6.85546875" customWidth="1"/>
    <col min="6327" max="6327" width="35" customWidth="1"/>
    <col min="6328" max="6328" width="8" customWidth="1"/>
    <col min="6329" max="6329" width="31.85546875" customWidth="1"/>
    <col min="6330" max="6330" width="12" customWidth="1"/>
    <col min="6331" max="6331" width="11.5703125" customWidth="1"/>
    <col min="6332" max="6332" width="12" customWidth="1"/>
    <col min="6333" max="6333" width="11.140625" customWidth="1"/>
    <col min="6334" max="6335" width="10" customWidth="1"/>
    <col min="6338" max="6338" width="10.7109375" customWidth="1"/>
    <col min="6582" max="6582" width="6.85546875" customWidth="1"/>
    <col min="6583" max="6583" width="35" customWidth="1"/>
    <col min="6584" max="6584" width="8" customWidth="1"/>
    <col min="6585" max="6585" width="31.85546875" customWidth="1"/>
    <col min="6586" max="6586" width="12" customWidth="1"/>
    <col min="6587" max="6587" width="11.5703125" customWidth="1"/>
    <col min="6588" max="6588" width="12" customWidth="1"/>
    <col min="6589" max="6589" width="11.140625" customWidth="1"/>
    <col min="6590" max="6591" width="10" customWidth="1"/>
    <col min="6594" max="6594" width="10.7109375" customWidth="1"/>
    <col min="6838" max="6838" width="6.85546875" customWidth="1"/>
    <col min="6839" max="6839" width="35" customWidth="1"/>
    <col min="6840" max="6840" width="8" customWidth="1"/>
    <col min="6841" max="6841" width="31.85546875" customWidth="1"/>
    <col min="6842" max="6842" width="12" customWidth="1"/>
    <col min="6843" max="6843" width="11.5703125" customWidth="1"/>
    <col min="6844" max="6844" width="12" customWidth="1"/>
    <col min="6845" max="6845" width="11.140625" customWidth="1"/>
    <col min="6846" max="6847" width="10" customWidth="1"/>
    <col min="6850" max="6850" width="10.7109375" customWidth="1"/>
    <col min="7094" max="7094" width="6.85546875" customWidth="1"/>
    <col min="7095" max="7095" width="35" customWidth="1"/>
    <col min="7096" max="7096" width="8" customWidth="1"/>
    <col min="7097" max="7097" width="31.85546875" customWidth="1"/>
    <col min="7098" max="7098" width="12" customWidth="1"/>
    <col min="7099" max="7099" width="11.5703125" customWidth="1"/>
    <col min="7100" max="7100" width="12" customWidth="1"/>
    <col min="7101" max="7101" width="11.140625" customWidth="1"/>
    <col min="7102" max="7103" width="10" customWidth="1"/>
    <col min="7106" max="7106" width="10.7109375" customWidth="1"/>
    <col min="7350" max="7350" width="6.85546875" customWidth="1"/>
    <col min="7351" max="7351" width="35" customWidth="1"/>
    <col min="7352" max="7352" width="8" customWidth="1"/>
    <col min="7353" max="7353" width="31.85546875" customWidth="1"/>
    <col min="7354" max="7354" width="12" customWidth="1"/>
    <col min="7355" max="7355" width="11.5703125" customWidth="1"/>
    <col min="7356" max="7356" width="12" customWidth="1"/>
    <col min="7357" max="7357" width="11.140625" customWidth="1"/>
    <col min="7358" max="7359" width="10" customWidth="1"/>
    <col min="7362" max="7362" width="10.7109375" customWidth="1"/>
    <col min="7606" max="7606" width="6.85546875" customWidth="1"/>
    <col min="7607" max="7607" width="35" customWidth="1"/>
    <col min="7608" max="7608" width="8" customWidth="1"/>
    <col min="7609" max="7609" width="31.85546875" customWidth="1"/>
    <col min="7610" max="7610" width="12" customWidth="1"/>
    <col min="7611" max="7611" width="11.5703125" customWidth="1"/>
    <col min="7612" max="7612" width="12" customWidth="1"/>
    <col min="7613" max="7613" width="11.140625" customWidth="1"/>
    <col min="7614" max="7615" width="10" customWidth="1"/>
    <col min="7618" max="7618" width="10.7109375" customWidth="1"/>
    <col min="7862" max="7862" width="6.85546875" customWidth="1"/>
    <col min="7863" max="7863" width="35" customWidth="1"/>
    <col min="7864" max="7864" width="8" customWidth="1"/>
    <col min="7865" max="7865" width="31.85546875" customWidth="1"/>
    <col min="7866" max="7866" width="12" customWidth="1"/>
    <col min="7867" max="7867" width="11.5703125" customWidth="1"/>
    <col min="7868" max="7868" width="12" customWidth="1"/>
    <col min="7869" max="7869" width="11.140625" customWidth="1"/>
    <col min="7870" max="7871" width="10" customWidth="1"/>
    <col min="7874" max="7874" width="10.7109375" customWidth="1"/>
    <col min="8118" max="8118" width="6.85546875" customWidth="1"/>
    <col min="8119" max="8119" width="35" customWidth="1"/>
    <col min="8120" max="8120" width="8" customWidth="1"/>
    <col min="8121" max="8121" width="31.85546875" customWidth="1"/>
    <col min="8122" max="8122" width="12" customWidth="1"/>
    <col min="8123" max="8123" width="11.5703125" customWidth="1"/>
    <col min="8124" max="8124" width="12" customWidth="1"/>
    <col min="8125" max="8125" width="11.140625" customWidth="1"/>
    <col min="8126" max="8127" width="10" customWidth="1"/>
    <col min="8130" max="8130" width="10.7109375" customWidth="1"/>
    <col min="8374" max="8374" width="6.85546875" customWidth="1"/>
    <col min="8375" max="8375" width="35" customWidth="1"/>
    <col min="8376" max="8376" width="8" customWidth="1"/>
    <col min="8377" max="8377" width="31.85546875" customWidth="1"/>
    <col min="8378" max="8378" width="12" customWidth="1"/>
    <col min="8379" max="8379" width="11.5703125" customWidth="1"/>
    <col min="8380" max="8380" width="12" customWidth="1"/>
    <col min="8381" max="8381" width="11.140625" customWidth="1"/>
    <col min="8382" max="8383" width="10" customWidth="1"/>
    <col min="8386" max="8386" width="10.7109375" customWidth="1"/>
    <col min="8630" max="8630" width="6.85546875" customWidth="1"/>
    <col min="8631" max="8631" width="35" customWidth="1"/>
    <col min="8632" max="8632" width="8" customWidth="1"/>
    <col min="8633" max="8633" width="31.85546875" customWidth="1"/>
    <col min="8634" max="8634" width="12" customWidth="1"/>
    <col min="8635" max="8635" width="11.5703125" customWidth="1"/>
    <col min="8636" max="8636" width="12" customWidth="1"/>
    <col min="8637" max="8637" width="11.140625" customWidth="1"/>
    <col min="8638" max="8639" width="10" customWidth="1"/>
    <col min="8642" max="8642" width="10.7109375" customWidth="1"/>
    <col min="8886" max="8886" width="6.85546875" customWidth="1"/>
    <col min="8887" max="8887" width="35" customWidth="1"/>
    <col min="8888" max="8888" width="8" customWidth="1"/>
    <col min="8889" max="8889" width="31.85546875" customWidth="1"/>
    <col min="8890" max="8890" width="12" customWidth="1"/>
    <col min="8891" max="8891" width="11.5703125" customWidth="1"/>
    <col min="8892" max="8892" width="12" customWidth="1"/>
    <col min="8893" max="8893" width="11.140625" customWidth="1"/>
    <col min="8894" max="8895" width="10" customWidth="1"/>
    <col min="8898" max="8898" width="10.7109375" customWidth="1"/>
    <col min="9142" max="9142" width="6.85546875" customWidth="1"/>
    <col min="9143" max="9143" width="35" customWidth="1"/>
    <col min="9144" max="9144" width="8" customWidth="1"/>
    <col min="9145" max="9145" width="31.85546875" customWidth="1"/>
    <col min="9146" max="9146" width="12" customWidth="1"/>
    <col min="9147" max="9147" width="11.5703125" customWidth="1"/>
    <col min="9148" max="9148" width="12" customWidth="1"/>
    <col min="9149" max="9149" width="11.140625" customWidth="1"/>
    <col min="9150" max="9151" width="10" customWidth="1"/>
    <col min="9154" max="9154" width="10.7109375" customWidth="1"/>
    <col min="9398" max="9398" width="6.85546875" customWidth="1"/>
    <col min="9399" max="9399" width="35" customWidth="1"/>
    <col min="9400" max="9400" width="8" customWidth="1"/>
    <col min="9401" max="9401" width="31.85546875" customWidth="1"/>
    <col min="9402" max="9402" width="12" customWidth="1"/>
    <col min="9403" max="9403" width="11.5703125" customWidth="1"/>
    <col min="9404" max="9404" width="12" customWidth="1"/>
    <col min="9405" max="9405" width="11.140625" customWidth="1"/>
    <col min="9406" max="9407" width="10" customWidth="1"/>
    <col min="9410" max="9410" width="10.7109375" customWidth="1"/>
    <col min="9654" max="9654" width="6.85546875" customWidth="1"/>
    <col min="9655" max="9655" width="35" customWidth="1"/>
    <col min="9656" max="9656" width="8" customWidth="1"/>
    <col min="9657" max="9657" width="31.85546875" customWidth="1"/>
    <col min="9658" max="9658" width="12" customWidth="1"/>
    <col min="9659" max="9659" width="11.5703125" customWidth="1"/>
    <col min="9660" max="9660" width="12" customWidth="1"/>
    <col min="9661" max="9661" width="11.140625" customWidth="1"/>
    <col min="9662" max="9663" width="10" customWidth="1"/>
    <col min="9666" max="9666" width="10.7109375" customWidth="1"/>
    <col min="9910" max="9910" width="6.85546875" customWidth="1"/>
    <col min="9911" max="9911" width="35" customWidth="1"/>
    <col min="9912" max="9912" width="8" customWidth="1"/>
    <col min="9913" max="9913" width="31.85546875" customWidth="1"/>
    <col min="9914" max="9914" width="12" customWidth="1"/>
    <col min="9915" max="9915" width="11.5703125" customWidth="1"/>
    <col min="9916" max="9916" width="12" customWidth="1"/>
    <col min="9917" max="9917" width="11.140625" customWidth="1"/>
    <col min="9918" max="9919" width="10" customWidth="1"/>
    <col min="9922" max="9922" width="10.7109375" customWidth="1"/>
    <col min="10166" max="10166" width="6.85546875" customWidth="1"/>
    <col min="10167" max="10167" width="35" customWidth="1"/>
    <col min="10168" max="10168" width="8" customWidth="1"/>
    <col min="10169" max="10169" width="31.85546875" customWidth="1"/>
    <col min="10170" max="10170" width="12" customWidth="1"/>
    <col min="10171" max="10171" width="11.5703125" customWidth="1"/>
    <col min="10172" max="10172" width="12" customWidth="1"/>
    <col min="10173" max="10173" width="11.140625" customWidth="1"/>
    <col min="10174" max="10175" width="10" customWidth="1"/>
    <col min="10178" max="10178" width="10.7109375" customWidth="1"/>
    <col min="10422" max="10422" width="6.85546875" customWidth="1"/>
    <col min="10423" max="10423" width="35" customWidth="1"/>
    <col min="10424" max="10424" width="8" customWidth="1"/>
    <col min="10425" max="10425" width="31.85546875" customWidth="1"/>
    <col min="10426" max="10426" width="12" customWidth="1"/>
    <col min="10427" max="10427" width="11.5703125" customWidth="1"/>
    <col min="10428" max="10428" width="12" customWidth="1"/>
    <col min="10429" max="10429" width="11.140625" customWidth="1"/>
    <col min="10430" max="10431" width="10" customWidth="1"/>
    <col min="10434" max="10434" width="10.7109375" customWidth="1"/>
    <col min="10678" max="10678" width="6.85546875" customWidth="1"/>
    <col min="10679" max="10679" width="35" customWidth="1"/>
    <col min="10680" max="10680" width="8" customWidth="1"/>
    <col min="10681" max="10681" width="31.85546875" customWidth="1"/>
    <col min="10682" max="10682" width="12" customWidth="1"/>
    <col min="10683" max="10683" width="11.5703125" customWidth="1"/>
    <col min="10684" max="10684" width="12" customWidth="1"/>
    <col min="10685" max="10685" width="11.140625" customWidth="1"/>
    <col min="10686" max="10687" width="10" customWidth="1"/>
    <col min="10690" max="10690" width="10.7109375" customWidth="1"/>
    <col min="10934" max="10934" width="6.85546875" customWidth="1"/>
    <col min="10935" max="10935" width="35" customWidth="1"/>
    <col min="10936" max="10936" width="8" customWidth="1"/>
    <col min="10937" max="10937" width="31.85546875" customWidth="1"/>
    <col min="10938" max="10938" width="12" customWidth="1"/>
    <col min="10939" max="10939" width="11.5703125" customWidth="1"/>
    <col min="10940" max="10940" width="12" customWidth="1"/>
    <col min="10941" max="10941" width="11.140625" customWidth="1"/>
    <col min="10942" max="10943" width="10" customWidth="1"/>
    <col min="10946" max="10946" width="10.7109375" customWidth="1"/>
    <col min="11190" max="11190" width="6.85546875" customWidth="1"/>
    <col min="11191" max="11191" width="35" customWidth="1"/>
    <col min="11192" max="11192" width="8" customWidth="1"/>
    <col min="11193" max="11193" width="31.85546875" customWidth="1"/>
    <col min="11194" max="11194" width="12" customWidth="1"/>
    <col min="11195" max="11195" width="11.5703125" customWidth="1"/>
    <col min="11196" max="11196" width="12" customWidth="1"/>
    <col min="11197" max="11197" width="11.140625" customWidth="1"/>
    <col min="11198" max="11199" width="10" customWidth="1"/>
    <col min="11202" max="11202" width="10.7109375" customWidth="1"/>
    <col min="11446" max="11446" width="6.85546875" customWidth="1"/>
    <col min="11447" max="11447" width="35" customWidth="1"/>
    <col min="11448" max="11448" width="8" customWidth="1"/>
    <col min="11449" max="11449" width="31.85546875" customWidth="1"/>
    <col min="11450" max="11450" width="12" customWidth="1"/>
    <col min="11451" max="11451" width="11.5703125" customWidth="1"/>
    <col min="11452" max="11452" width="12" customWidth="1"/>
    <col min="11453" max="11453" width="11.140625" customWidth="1"/>
    <col min="11454" max="11455" width="10" customWidth="1"/>
    <col min="11458" max="11458" width="10.7109375" customWidth="1"/>
    <col min="11702" max="11702" width="6.85546875" customWidth="1"/>
    <col min="11703" max="11703" width="35" customWidth="1"/>
    <col min="11704" max="11704" width="8" customWidth="1"/>
    <col min="11705" max="11705" width="31.85546875" customWidth="1"/>
    <col min="11706" max="11706" width="12" customWidth="1"/>
    <col min="11707" max="11707" width="11.5703125" customWidth="1"/>
    <col min="11708" max="11708" width="12" customWidth="1"/>
    <col min="11709" max="11709" width="11.140625" customWidth="1"/>
    <col min="11710" max="11711" width="10" customWidth="1"/>
    <col min="11714" max="11714" width="10.7109375" customWidth="1"/>
    <col min="11958" max="11958" width="6.85546875" customWidth="1"/>
    <col min="11959" max="11959" width="35" customWidth="1"/>
    <col min="11960" max="11960" width="8" customWidth="1"/>
    <col min="11961" max="11961" width="31.85546875" customWidth="1"/>
    <col min="11962" max="11962" width="12" customWidth="1"/>
    <col min="11963" max="11963" width="11.5703125" customWidth="1"/>
    <col min="11964" max="11964" width="12" customWidth="1"/>
    <col min="11965" max="11965" width="11.140625" customWidth="1"/>
    <col min="11966" max="11967" width="10" customWidth="1"/>
    <col min="11970" max="11970" width="10.7109375" customWidth="1"/>
    <col min="12214" max="12214" width="6.85546875" customWidth="1"/>
    <col min="12215" max="12215" width="35" customWidth="1"/>
    <col min="12216" max="12216" width="8" customWidth="1"/>
    <col min="12217" max="12217" width="31.85546875" customWidth="1"/>
    <col min="12218" max="12218" width="12" customWidth="1"/>
    <col min="12219" max="12219" width="11.5703125" customWidth="1"/>
    <col min="12220" max="12220" width="12" customWidth="1"/>
    <col min="12221" max="12221" width="11.140625" customWidth="1"/>
    <col min="12222" max="12223" width="10" customWidth="1"/>
    <col min="12226" max="12226" width="10.7109375" customWidth="1"/>
    <col min="12470" max="12470" width="6.85546875" customWidth="1"/>
    <col min="12471" max="12471" width="35" customWidth="1"/>
    <col min="12472" max="12472" width="8" customWidth="1"/>
    <col min="12473" max="12473" width="31.85546875" customWidth="1"/>
    <col min="12474" max="12474" width="12" customWidth="1"/>
    <col min="12475" max="12475" width="11.5703125" customWidth="1"/>
    <col min="12476" max="12476" width="12" customWidth="1"/>
    <col min="12477" max="12477" width="11.140625" customWidth="1"/>
    <col min="12478" max="12479" width="10" customWidth="1"/>
    <col min="12482" max="12482" width="10.7109375" customWidth="1"/>
    <col min="12726" max="12726" width="6.85546875" customWidth="1"/>
    <col min="12727" max="12727" width="35" customWidth="1"/>
    <col min="12728" max="12728" width="8" customWidth="1"/>
    <col min="12729" max="12729" width="31.85546875" customWidth="1"/>
    <col min="12730" max="12730" width="12" customWidth="1"/>
    <col min="12731" max="12731" width="11.5703125" customWidth="1"/>
    <col min="12732" max="12732" width="12" customWidth="1"/>
    <col min="12733" max="12733" width="11.140625" customWidth="1"/>
    <col min="12734" max="12735" width="10" customWidth="1"/>
    <col min="12738" max="12738" width="10.7109375" customWidth="1"/>
    <col min="12982" max="12982" width="6.85546875" customWidth="1"/>
    <col min="12983" max="12983" width="35" customWidth="1"/>
    <col min="12984" max="12984" width="8" customWidth="1"/>
    <col min="12985" max="12985" width="31.85546875" customWidth="1"/>
    <col min="12986" max="12986" width="12" customWidth="1"/>
    <col min="12987" max="12987" width="11.5703125" customWidth="1"/>
    <col min="12988" max="12988" width="12" customWidth="1"/>
    <col min="12989" max="12989" width="11.140625" customWidth="1"/>
    <col min="12990" max="12991" width="10" customWidth="1"/>
    <col min="12994" max="12994" width="10.7109375" customWidth="1"/>
    <col min="13238" max="13238" width="6.85546875" customWidth="1"/>
    <col min="13239" max="13239" width="35" customWidth="1"/>
    <col min="13240" max="13240" width="8" customWidth="1"/>
    <col min="13241" max="13241" width="31.85546875" customWidth="1"/>
    <col min="13242" max="13242" width="12" customWidth="1"/>
    <col min="13243" max="13243" width="11.5703125" customWidth="1"/>
    <col min="13244" max="13244" width="12" customWidth="1"/>
    <col min="13245" max="13245" width="11.140625" customWidth="1"/>
    <col min="13246" max="13247" width="10" customWidth="1"/>
    <col min="13250" max="13250" width="10.7109375" customWidth="1"/>
    <col min="13494" max="13494" width="6.85546875" customWidth="1"/>
    <col min="13495" max="13495" width="35" customWidth="1"/>
    <col min="13496" max="13496" width="8" customWidth="1"/>
    <col min="13497" max="13497" width="31.85546875" customWidth="1"/>
    <col min="13498" max="13498" width="12" customWidth="1"/>
    <col min="13499" max="13499" width="11.5703125" customWidth="1"/>
    <col min="13500" max="13500" width="12" customWidth="1"/>
    <col min="13501" max="13501" width="11.140625" customWidth="1"/>
    <col min="13502" max="13503" width="10" customWidth="1"/>
    <col min="13506" max="13506" width="10.7109375" customWidth="1"/>
    <col min="13750" max="13750" width="6.85546875" customWidth="1"/>
    <col min="13751" max="13751" width="35" customWidth="1"/>
    <col min="13752" max="13752" width="8" customWidth="1"/>
    <col min="13753" max="13753" width="31.85546875" customWidth="1"/>
    <col min="13754" max="13754" width="12" customWidth="1"/>
    <col min="13755" max="13755" width="11.5703125" customWidth="1"/>
    <col min="13756" max="13756" width="12" customWidth="1"/>
    <col min="13757" max="13757" width="11.140625" customWidth="1"/>
    <col min="13758" max="13759" width="10" customWidth="1"/>
    <col min="13762" max="13762" width="10.7109375" customWidth="1"/>
    <col min="14006" max="14006" width="6.85546875" customWidth="1"/>
    <col min="14007" max="14007" width="35" customWidth="1"/>
    <col min="14008" max="14008" width="8" customWidth="1"/>
    <col min="14009" max="14009" width="31.85546875" customWidth="1"/>
    <col min="14010" max="14010" width="12" customWidth="1"/>
    <col min="14011" max="14011" width="11.5703125" customWidth="1"/>
    <col min="14012" max="14012" width="12" customWidth="1"/>
    <col min="14013" max="14013" width="11.140625" customWidth="1"/>
    <col min="14014" max="14015" width="10" customWidth="1"/>
    <col min="14018" max="14018" width="10.7109375" customWidth="1"/>
    <col min="14262" max="14262" width="6.85546875" customWidth="1"/>
    <col min="14263" max="14263" width="35" customWidth="1"/>
    <col min="14264" max="14264" width="8" customWidth="1"/>
    <col min="14265" max="14265" width="31.85546875" customWidth="1"/>
    <col min="14266" max="14266" width="12" customWidth="1"/>
    <col min="14267" max="14267" width="11.5703125" customWidth="1"/>
    <col min="14268" max="14268" width="12" customWidth="1"/>
    <col min="14269" max="14269" width="11.140625" customWidth="1"/>
    <col min="14270" max="14271" width="10" customWidth="1"/>
    <col min="14274" max="14274" width="10.7109375" customWidth="1"/>
    <col min="14518" max="14518" width="6.85546875" customWidth="1"/>
    <col min="14519" max="14519" width="35" customWidth="1"/>
    <col min="14520" max="14520" width="8" customWidth="1"/>
    <col min="14521" max="14521" width="31.85546875" customWidth="1"/>
    <col min="14522" max="14522" width="12" customWidth="1"/>
    <col min="14523" max="14523" width="11.5703125" customWidth="1"/>
    <col min="14524" max="14524" width="12" customWidth="1"/>
    <col min="14525" max="14525" width="11.140625" customWidth="1"/>
    <col min="14526" max="14527" width="10" customWidth="1"/>
    <col min="14530" max="14530" width="10.7109375" customWidth="1"/>
    <col min="14774" max="14774" width="6.85546875" customWidth="1"/>
    <col min="14775" max="14775" width="35" customWidth="1"/>
    <col min="14776" max="14776" width="8" customWidth="1"/>
    <col min="14777" max="14777" width="31.85546875" customWidth="1"/>
    <col min="14778" max="14778" width="12" customWidth="1"/>
    <col min="14779" max="14779" width="11.5703125" customWidth="1"/>
    <col min="14780" max="14780" width="12" customWidth="1"/>
    <col min="14781" max="14781" width="11.140625" customWidth="1"/>
    <col min="14782" max="14783" width="10" customWidth="1"/>
    <col min="14786" max="14786" width="10.7109375" customWidth="1"/>
    <col min="15030" max="15030" width="6.85546875" customWidth="1"/>
    <col min="15031" max="15031" width="35" customWidth="1"/>
    <col min="15032" max="15032" width="8" customWidth="1"/>
    <col min="15033" max="15033" width="31.85546875" customWidth="1"/>
    <col min="15034" max="15034" width="12" customWidth="1"/>
    <col min="15035" max="15035" width="11.5703125" customWidth="1"/>
    <col min="15036" max="15036" width="12" customWidth="1"/>
    <col min="15037" max="15037" width="11.140625" customWidth="1"/>
    <col min="15038" max="15039" width="10" customWidth="1"/>
    <col min="15042" max="15042" width="10.7109375" customWidth="1"/>
    <col min="15286" max="15286" width="6.85546875" customWidth="1"/>
    <col min="15287" max="15287" width="35" customWidth="1"/>
    <col min="15288" max="15288" width="8" customWidth="1"/>
    <col min="15289" max="15289" width="31.85546875" customWidth="1"/>
    <col min="15290" max="15290" width="12" customWidth="1"/>
    <col min="15291" max="15291" width="11.5703125" customWidth="1"/>
    <col min="15292" max="15292" width="12" customWidth="1"/>
    <col min="15293" max="15293" width="11.140625" customWidth="1"/>
    <col min="15294" max="15295" width="10" customWidth="1"/>
    <col min="15298" max="15298" width="10.7109375" customWidth="1"/>
    <col min="15542" max="15542" width="6.85546875" customWidth="1"/>
    <col min="15543" max="15543" width="35" customWidth="1"/>
    <col min="15544" max="15544" width="8" customWidth="1"/>
    <col min="15545" max="15545" width="31.85546875" customWidth="1"/>
    <col min="15546" max="15546" width="12" customWidth="1"/>
    <col min="15547" max="15547" width="11.5703125" customWidth="1"/>
    <col min="15548" max="15548" width="12" customWidth="1"/>
    <col min="15549" max="15549" width="11.140625" customWidth="1"/>
    <col min="15550" max="15551" width="10" customWidth="1"/>
    <col min="15554" max="15554" width="10.7109375" customWidth="1"/>
    <col min="15798" max="15798" width="6.85546875" customWidth="1"/>
    <col min="15799" max="15799" width="35" customWidth="1"/>
    <col min="15800" max="15800" width="8" customWidth="1"/>
    <col min="15801" max="15801" width="31.85546875" customWidth="1"/>
    <col min="15802" max="15802" width="12" customWidth="1"/>
    <col min="15803" max="15803" width="11.5703125" customWidth="1"/>
    <col min="15804" max="15804" width="12" customWidth="1"/>
    <col min="15805" max="15805" width="11.140625" customWidth="1"/>
    <col min="15806" max="15807" width="10" customWidth="1"/>
    <col min="15810" max="15810" width="10.7109375" customWidth="1"/>
    <col min="16054" max="16054" width="6.85546875" customWidth="1"/>
    <col min="16055" max="16055" width="35" customWidth="1"/>
    <col min="16056" max="16056" width="8" customWidth="1"/>
    <col min="16057" max="16057" width="31.85546875" customWidth="1"/>
    <col min="16058" max="16058" width="12" customWidth="1"/>
    <col min="16059" max="16059" width="11.5703125" customWidth="1"/>
    <col min="16060" max="16060" width="12" customWidth="1"/>
    <col min="16061" max="16061" width="11.140625" customWidth="1"/>
    <col min="16062" max="16063" width="10" customWidth="1"/>
    <col min="16066" max="16066" width="10.710937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1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5" customHeight="1" x14ac:dyDescent="0.25">
      <c r="A2" s="51" t="s">
        <v>3</v>
      </c>
      <c r="B2" s="51"/>
      <c r="C2" s="43"/>
      <c r="D2" s="51"/>
      <c r="E2" s="51"/>
      <c r="F2" s="92"/>
      <c r="G2" s="91"/>
      <c r="H2" s="92"/>
    </row>
    <row r="3" spans="1:54" ht="12.75" customHeight="1" x14ac:dyDescent="0.25">
      <c r="A3" s="822" t="s">
        <v>4</v>
      </c>
      <c r="B3" s="822"/>
      <c r="C3" s="822"/>
      <c r="D3" s="822"/>
      <c r="E3" s="822"/>
      <c r="F3" s="92"/>
      <c r="G3" s="91"/>
      <c r="H3" s="92"/>
      <c r="T3" s="616"/>
      <c r="U3" s="616"/>
    </row>
    <row r="4" spans="1:54" ht="15" x14ac:dyDescent="0.25">
      <c r="A4" s="91"/>
      <c r="B4" s="51"/>
      <c r="C4" s="51"/>
      <c r="D4" s="51"/>
      <c r="E4" s="51"/>
      <c r="F4" s="92"/>
      <c r="G4" s="91"/>
      <c r="H4" s="92"/>
      <c r="T4" s="615"/>
      <c r="U4" s="615"/>
    </row>
    <row r="5" spans="1:54" ht="23.25" customHeight="1" thickBot="1" x14ac:dyDescent="0.3">
      <c r="A5" s="185" t="s">
        <v>837</v>
      </c>
      <c r="B5" s="52"/>
      <c r="C5" s="52"/>
      <c r="D5" s="52"/>
      <c r="E5" s="53"/>
      <c r="F5" s="272"/>
      <c r="G5" s="272"/>
      <c r="H5" s="53"/>
      <c r="T5" s="615"/>
      <c r="U5" s="615"/>
    </row>
    <row r="6" spans="1:54" ht="15" customHeight="1" x14ac:dyDescent="0.25">
      <c r="A6" s="687" t="s">
        <v>824</v>
      </c>
      <c r="B6" s="688"/>
      <c r="C6" s="689"/>
      <c r="D6" s="689"/>
      <c r="E6" s="688"/>
      <c r="F6" s="688"/>
      <c r="G6" s="53"/>
      <c r="H6" s="92"/>
      <c r="I6" s="829" t="s">
        <v>826</v>
      </c>
      <c r="J6" s="830"/>
      <c r="K6" s="830"/>
      <c r="L6" s="830"/>
      <c r="M6" s="830"/>
      <c r="N6" s="830"/>
      <c r="O6" s="830"/>
      <c r="P6" s="830"/>
      <c r="Q6" s="831"/>
      <c r="R6" s="835" t="s">
        <v>836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6"/>
      <c r="AT6" s="829" t="s">
        <v>838</v>
      </c>
      <c r="AU6" s="830"/>
      <c r="AV6" s="830"/>
      <c r="AW6" s="830"/>
      <c r="AX6" s="830"/>
      <c r="AY6" s="830"/>
      <c r="AZ6" s="830"/>
      <c r="BA6" s="830"/>
      <c r="BB6" s="831"/>
    </row>
    <row r="7" spans="1:54" ht="16.5" customHeight="1" thickBot="1" x14ac:dyDescent="0.3">
      <c r="A7" s="91"/>
      <c r="B7" s="6"/>
      <c r="D7" s="10"/>
      <c r="E7" s="6"/>
      <c r="F7" s="92"/>
      <c r="G7" s="91"/>
      <c r="H7" s="92"/>
      <c r="I7" s="832"/>
      <c r="J7" s="833"/>
      <c r="K7" s="833"/>
      <c r="L7" s="833"/>
      <c r="M7" s="833"/>
      <c r="N7" s="833"/>
      <c r="O7" s="833"/>
      <c r="P7" s="833"/>
      <c r="Q7" s="834"/>
      <c r="R7" s="837" t="s">
        <v>281</v>
      </c>
      <c r="S7" s="837"/>
      <c r="T7" s="837"/>
      <c r="U7" s="837"/>
      <c r="V7" s="837"/>
      <c r="W7" s="838"/>
      <c r="X7" s="843" t="s">
        <v>282</v>
      </c>
      <c r="Y7" s="837"/>
      <c r="Z7" s="837"/>
      <c r="AA7" s="838"/>
      <c r="AB7" s="792" t="s">
        <v>283</v>
      </c>
      <c r="AC7" s="792" t="s">
        <v>5</v>
      </c>
      <c r="AD7" s="792" t="s">
        <v>284</v>
      </c>
      <c r="AE7" s="846" t="s">
        <v>825</v>
      </c>
      <c r="AF7" s="846"/>
      <c r="AG7" s="847"/>
      <c r="AH7" s="792" t="s">
        <v>304</v>
      </c>
      <c r="AI7" s="795" t="s">
        <v>822</v>
      </c>
      <c r="AJ7" s="796"/>
      <c r="AK7" s="796"/>
      <c r="AL7" s="796"/>
      <c r="AM7" s="796"/>
      <c r="AN7" s="796"/>
      <c r="AO7" s="796"/>
      <c r="AP7" s="796"/>
      <c r="AQ7" s="796"/>
      <c r="AR7" s="796"/>
      <c r="AS7" s="797"/>
      <c r="AT7" s="832"/>
      <c r="AU7" s="833"/>
      <c r="AV7" s="833"/>
      <c r="AW7" s="833"/>
      <c r="AX7" s="833"/>
      <c r="AY7" s="833"/>
      <c r="AZ7" s="833"/>
      <c r="BA7" s="833"/>
      <c r="BB7" s="834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798" t="s">
        <v>6</v>
      </c>
      <c r="J8" s="801" t="s">
        <v>799</v>
      </c>
      <c r="K8" s="802"/>
      <c r="L8" s="802"/>
      <c r="M8" s="802"/>
      <c r="N8" s="803"/>
      <c r="O8" s="807" t="s">
        <v>821</v>
      </c>
      <c r="P8" s="810" t="s">
        <v>800</v>
      </c>
      <c r="Q8" s="811"/>
      <c r="R8" s="839"/>
      <c r="S8" s="839"/>
      <c r="T8" s="839"/>
      <c r="U8" s="839"/>
      <c r="V8" s="839"/>
      <c r="W8" s="840"/>
      <c r="X8" s="844"/>
      <c r="Y8" s="839"/>
      <c r="Z8" s="839"/>
      <c r="AA8" s="840"/>
      <c r="AB8" s="793"/>
      <c r="AC8" s="793"/>
      <c r="AD8" s="793"/>
      <c r="AE8" s="848"/>
      <c r="AF8" s="848"/>
      <c r="AG8" s="849"/>
      <c r="AH8" s="793"/>
      <c r="AI8" s="814" t="s">
        <v>285</v>
      </c>
      <c r="AJ8" s="815"/>
      <c r="AK8" s="818" t="s">
        <v>286</v>
      </c>
      <c r="AL8" s="820" t="s">
        <v>835</v>
      </c>
      <c r="AM8" s="821"/>
      <c r="AN8" s="818" t="s">
        <v>810</v>
      </c>
      <c r="AO8" s="814" t="s">
        <v>287</v>
      </c>
      <c r="AP8" s="815"/>
      <c r="AQ8" s="823" t="s">
        <v>823</v>
      </c>
      <c r="AR8" s="824"/>
      <c r="AS8" s="825"/>
      <c r="AT8" s="798" t="s">
        <v>6</v>
      </c>
      <c r="AU8" s="801" t="s">
        <v>799</v>
      </c>
      <c r="AV8" s="802"/>
      <c r="AW8" s="802"/>
      <c r="AX8" s="802"/>
      <c r="AY8" s="803"/>
      <c r="AZ8" s="807" t="s">
        <v>821</v>
      </c>
      <c r="BA8" s="810" t="s">
        <v>801</v>
      </c>
      <c r="BB8" s="811"/>
    </row>
    <row r="9" spans="1:54" ht="13.5" customHeight="1" thickBot="1" x14ac:dyDescent="0.25">
      <c r="A9" s="12" t="s">
        <v>790</v>
      </c>
      <c r="D9" s="12"/>
      <c r="F9" s="60"/>
      <c r="G9" s="61"/>
      <c r="H9" s="61"/>
      <c r="I9" s="799"/>
      <c r="J9" s="804"/>
      <c r="K9" s="805"/>
      <c r="L9" s="805"/>
      <c r="M9" s="805"/>
      <c r="N9" s="806"/>
      <c r="O9" s="808"/>
      <c r="P9" s="812"/>
      <c r="Q9" s="813"/>
      <c r="R9" s="841"/>
      <c r="S9" s="841"/>
      <c r="T9" s="841"/>
      <c r="U9" s="841"/>
      <c r="V9" s="841"/>
      <c r="W9" s="842"/>
      <c r="X9" s="845"/>
      <c r="Y9" s="841"/>
      <c r="Z9" s="841"/>
      <c r="AA9" s="842"/>
      <c r="AB9" s="793"/>
      <c r="AC9" s="793"/>
      <c r="AD9" s="793"/>
      <c r="AE9" s="850"/>
      <c r="AF9" s="850"/>
      <c r="AG9" s="851"/>
      <c r="AH9" s="793"/>
      <c r="AI9" s="816"/>
      <c r="AJ9" s="817"/>
      <c r="AK9" s="819"/>
      <c r="AL9" s="757" t="s">
        <v>833</v>
      </c>
      <c r="AM9" s="757" t="s">
        <v>834</v>
      </c>
      <c r="AN9" s="819"/>
      <c r="AO9" s="816"/>
      <c r="AP9" s="817"/>
      <c r="AQ9" s="826"/>
      <c r="AR9" s="827"/>
      <c r="AS9" s="828"/>
      <c r="AT9" s="799"/>
      <c r="AU9" s="804"/>
      <c r="AV9" s="805"/>
      <c r="AW9" s="805"/>
      <c r="AX9" s="805"/>
      <c r="AY9" s="806"/>
      <c r="AZ9" s="808"/>
      <c r="BA9" s="812"/>
      <c r="BB9" s="813"/>
    </row>
    <row r="10" spans="1:54" ht="48.75" customHeight="1" thickBot="1" x14ac:dyDescent="0.25">
      <c r="A10" s="62" t="s">
        <v>774</v>
      </c>
      <c r="B10" s="63" t="s">
        <v>545</v>
      </c>
      <c r="C10" s="63" t="s">
        <v>546</v>
      </c>
      <c r="D10" s="63" t="s">
        <v>263</v>
      </c>
      <c r="E10" s="166" t="s">
        <v>776</v>
      </c>
      <c r="F10" s="63" t="s">
        <v>0</v>
      </c>
      <c r="G10" s="224" t="s">
        <v>264</v>
      </c>
      <c r="H10" s="37" t="s">
        <v>275</v>
      </c>
      <c r="I10" s="800"/>
      <c r="J10" s="440" t="s">
        <v>273</v>
      </c>
      <c r="K10" s="440" t="s">
        <v>282</v>
      </c>
      <c r="L10" s="432" t="s">
        <v>5</v>
      </c>
      <c r="M10" s="432" t="s">
        <v>1</v>
      </c>
      <c r="N10" s="432" t="s">
        <v>7</v>
      </c>
      <c r="O10" s="809"/>
      <c r="P10" s="435" t="s">
        <v>279</v>
      </c>
      <c r="Q10" s="436" t="s">
        <v>280</v>
      </c>
      <c r="R10" s="620" t="s">
        <v>288</v>
      </c>
      <c r="S10" s="434" t="s">
        <v>286</v>
      </c>
      <c r="T10" s="434" t="s">
        <v>832</v>
      </c>
      <c r="U10" s="434" t="s">
        <v>810</v>
      </c>
      <c r="V10" s="434" t="s">
        <v>287</v>
      </c>
      <c r="W10" s="434" t="s">
        <v>811</v>
      </c>
      <c r="X10" s="433" t="s">
        <v>289</v>
      </c>
      <c r="Y10" s="434" t="s">
        <v>798</v>
      </c>
      <c r="Z10" s="433" t="s">
        <v>290</v>
      </c>
      <c r="AA10" s="434" t="s">
        <v>766</v>
      </c>
      <c r="AB10" s="794"/>
      <c r="AC10" s="794"/>
      <c r="AD10" s="794"/>
      <c r="AE10" s="434" t="s">
        <v>286</v>
      </c>
      <c r="AF10" s="434" t="s">
        <v>291</v>
      </c>
      <c r="AG10" s="434" t="s">
        <v>767</v>
      </c>
      <c r="AH10" s="794"/>
      <c r="AI10" s="437" t="s">
        <v>279</v>
      </c>
      <c r="AJ10" s="438" t="s">
        <v>280</v>
      </c>
      <c r="AK10" s="437" t="s">
        <v>279</v>
      </c>
      <c r="AL10" s="437" t="s">
        <v>279</v>
      </c>
      <c r="AM10" s="438" t="s">
        <v>280</v>
      </c>
      <c r="AN10" s="437" t="s">
        <v>279</v>
      </c>
      <c r="AO10" s="437" t="s">
        <v>279</v>
      </c>
      <c r="AP10" s="438" t="s">
        <v>280</v>
      </c>
      <c r="AQ10" s="437" t="s">
        <v>279</v>
      </c>
      <c r="AR10" s="438" t="s">
        <v>280</v>
      </c>
      <c r="AS10" s="439" t="s">
        <v>300</v>
      </c>
      <c r="AT10" s="800"/>
      <c r="AU10" s="38" t="s">
        <v>273</v>
      </c>
      <c r="AV10" s="440" t="s">
        <v>282</v>
      </c>
      <c r="AW10" s="432" t="s">
        <v>5</v>
      </c>
      <c r="AX10" s="432" t="s">
        <v>1</v>
      </c>
      <c r="AY10" s="432" t="s">
        <v>7</v>
      </c>
      <c r="AZ10" s="809"/>
      <c r="BA10" s="435" t="s">
        <v>279</v>
      </c>
      <c r="BB10" s="436" t="s">
        <v>280</v>
      </c>
    </row>
    <row r="11" spans="1:54" s="125" customFormat="1" ht="11.25" customHeight="1" thickBot="1" x14ac:dyDescent="0.25">
      <c r="A11" s="136" t="s">
        <v>547</v>
      </c>
      <c r="B11" s="137" t="s">
        <v>548</v>
      </c>
      <c r="C11" s="137" t="s">
        <v>265</v>
      </c>
      <c r="D11" s="137" t="s">
        <v>266</v>
      </c>
      <c r="E11" s="137" t="s">
        <v>549</v>
      </c>
      <c r="F11" s="137" t="s">
        <v>0</v>
      </c>
      <c r="G11" s="225" t="s">
        <v>550</v>
      </c>
      <c r="H11" s="262" t="s">
        <v>770</v>
      </c>
      <c r="I11" s="143" t="s">
        <v>267</v>
      </c>
      <c r="J11" s="144" t="s">
        <v>268</v>
      </c>
      <c r="K11" s="140" t="s">
        <v>274</v>
      </c>
      <c r="L11" s="144" t="s">
        <v>269</v>
      </c>
      <c r="M11" s="144" t="s">
        <v>270</v>
      </c>
      <c r="N11" s="144" t="s">
        <v>271</v>
      </c>
      <c r="O11" s="430" t="s">
        <v>272</v>
      </c>
      <c r="P11" s="145" t="s">
        <v>551</v>
      </c>
      <c r="Q11" s="146" t="s">
        <v>552</v>
      </c>
      <c r="R11" s="143" t="s">
        <v>292</v>
      </c>
      <c r="S11" s="144" t="s">
        <v>292</v>
      </c>
      <c r="T11" s="144" t="s">
        <v>292</v>
      </c>
      <c r="U11" s="144" t="s">
        <v>292</v>
      </c>
      <c r="V11" s="144" t="s">
        <v>292</v>
      </c>
      <c r="W11" s="144" t="s">
        <v>292</v>
      </c>
      <c r="X11" s="144" t="s">
        <v>293</v>
      </c>
      <c r="Y11" s="144" t="s">
        <v>293</v>
      </c>
      <c r="Z11" s="144" t="s">
        <v>294</v>
      </c>
      <c r="AA11" s="144" t="s">
        <v>293</v>
      </c>
      <c r="AB11" s="144" t="s">
        <v>295</v>
      </c>
      <c r="AC11" s="144" t="s">
        <v>296</v>
      </c>
      <c r="AD11" s="144" t="s">
        <v>297</v>
      </c>
      <c r="AE11" s="144" t="s">
        <v>299</v>
      </c>
      <c r="AF11" s="144" t="s">
        <v>298</v>
      </c>
      <c r="AG11" s="144" t="s">
        <v>298</v>
      </c>
      <c r="AH11" s="140" t="s">
        <v>305</v>
      </c>
      <c r="AI11" s="430" t="s">
        <v>301</v>
      </c>
      <c r="AJ11" s="145" t="s">
        <v>302</v>
      </c>
      <c r="AK11" s="145" t="s">
        <v>301</v>
      </c>
      <c r="AL11" s="145" t="s">
        <v>301</v>
      </c>
      <c r="AM11" s="145" t="s">
        <v>302</v>
      </c>
      <c r="AN11" s="145" t="s">
        <v>301</v>
      </c>
      <c r="AO11" s="145" t="s">
        <v>301</v>
      </c>
      <c r="AP11" s="145" t="s">
        <v>302</v>
      </c>
      <c r="AQ11" s="145" t="s">
        <v>301</v>
      </c>
      <c r="AR11" s="145" t="s">
        <v>302</v>
      </c>
      <c r="AS11" s="183" t="s">
        <v>303</v>
      </c>
      <c r="AT11" s="614" t="s">
        <v>267</v>
      </c>
      <c r="AU11" s="140" t="s">
        <v>268</v>
      </c>
      <c r="AV11" s="140" t="s">
        <v>274</v>
      </c>
      <c r="AW11" s="140" t="s">
        <v>269</v>
      </c>
      <c r="AX11" s="140" t="s">
        <v>270</v>
      </c>
      <c r="AY11" s="140" t="s">
        <v>271</v>
      </c>
      <c r="AZ11" s="193" t="s">
        <v>272</v>
      </c>
      <c r="BA11" s="193" t="s">
        <v>551</v>
      </c>
      <c r="BB11" s="194" t="s">
        <v>552</v>
      </c>
    </row>
    <row r="12" spans="1:54" s="229" customFormat="1" ht="12.75" customHeight="1" x14ac:dyDescent="0.2">
      <c r="A12" s="226">
        <v>1</v>
      </c>
      <c r="B12" s="227">
        <v>3454</v>
      </c>
      <c r="C12" s="227">
        <v>600029085</v>
      </c>
      <c r="D12" s="227">
        <v>75122294</v>
      </c>
      <c r="E12" s="228" t="s">
        <v>8</v>
      </c>
      <c r="F12" s="227">
        <v>3233</v>
      </c>
      <c r="G12" s="228" t="s">
        <v>313</v>
      </c>
      <c r="H12" s="263" t="s">
        <v>277</v>
      </c>
      <c r="I12" s="451">
        <v>5729842</v>
      </c>
      <c r="J12" s="452">
        <v>4241724</v>
      </c>
      <c r="K12" s="452">
        <v>0</v>
      </c>
      <c r="L12" s="452">
        <v>1433703</v>
      </c>
      <c r="M12" s="452">
        <v>42417</v>
      </c>
      <c r="N12" s="452">
        <v>11998</v>
      </c>
      <c r="O12" s="453">
        <v>9.98</v>
      </c>
      <c r="P12" s="454">
        <v>5.59</v>
      </c>
      <c r="Q12" s="496">
        <v>4.3899999999999997</v>
      </c>
      <c r="R12" s="448">
        <f t="shared" ref="R12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" si="1">SUM(X12:Z12)</f>
        <v>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 t="shared" ref="AD12" si="4">ROUND(W12*1%,0)</f>
        <v>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" si="5">AI12+AK12+AL12+AN12+AO12</f>
        <v>0</v>
      </c>
      <c r="AR12" s="447">
        <f t="shared" ref="AR12" si="6">AJ12+AM12+AP12</f>
        <v>0</v>
      </c>
      <c r="AS12" s="449">
        <f t="shared" ref="AS12" si="7">SUM(AQ12:AR12)</f>
        <v>0</v>
      </c>
      <c r="AT12" s="607">
        <f>I12+AH12</f>
        <v>5729842</v>
      </c>
      <c r="AU12" s="455">
        <f>J12+W12</f>
        <v>4241724</v>
      </c>
      <c r="AV12" s="461">
        <f>K12+AA12</f>
        <v>0</v>
      </c>
      <c r="AW12" s="455">
        <f>L12+AC12</f>
        <v>1433703</v>
      </c>
      <c r="AX12" s="455">
        <f>M12+AD12</f>
        <v>42417</v>
      </c>
      <c r="AY12" s="455">
        <f>N12+AG12</f>
        <v>11998</v>
      </c>
      <c r="AZ12" s="456">
        <f>O12+AS12</f>
        <v>9.98</v>
      </c>
      <c r="BA12" s="456">
        <f>P12+AQ12</f>
        <v>5.59</v>
      </c>
      <c r="BB12" s="457">
        <f>Q12+AR12</f>
        <v>4.3899999999999997</v>
      </c>
    </row>
    <row r="13" spans="1:54" s="229" customFormat="1" ht="12.75" customHeight="1" x14ac:dyDescent="0.2">
      <c r="A13" s="156">
        <v>1</v>
      </c>
      <c r="B13" s="14">
        <v>3454</v>
      </c>
      <c r="C13" s="155">
        <v>600029085</v>
      </c>
      <c r="D13" s="155">
        <v>75122294</v>
      </c>
      <c r="E13" s="230" t="s">
        <v>9</v>
      </c>
      <c r="F13" s="14"/>
      <c r="G13" s="230"/>
      <c r="H13" s="264"/>
      <c r="I13" s="465">
        <v>5729842</v>
      </c>
      <c r="J13" s="465">
        <v>4241724</v>
      </c>
      <c r="K13" s="465">
        <v>0</v>
      </c>
      <c r="L13" s="465">
        <v>1433703</v>
      </c>
      <c r="M13" s="465">
        <v>42417</v>
      </c>
      <c r="N13" s="465">
        <v>11998</v>
      </c>
      <c r="O13" s="428">
        <v>9.98</v>
      </c>
      <c r="P13" s="428">
        <v>5.59</v>
      </c>
      <c r="Q13" s="428">
        <v>4.3899999999999997</v>
      </c>
      <c r="R13" s="611">
        <f t="shared" ref="R13:BB13" si="8">SUM(R12)</f>
        <v>0</v>
      </c>
      <c r="S13" s="610">
        <f t="shared" si="8"/>
        <v>0</v>
      </c>
      <c r="T13" s="610">
        <f t="shared" si="8"/>
        <v>0</v>
      </c>
      <c r="U13" s="610">
        <f t="shared" si="8"/>
        <v>0</v>
      </c>
      <c r="V13" s="610">
        <f t="shared" si="8"/>
        <v>0</v>
      </c>
      <c r="W13" s="610">
        <f t="shared" si="8"/>
        <v>0</v>
      </c>
      <c r="X13" s="610">
        <f t="shared" si="8"/>
        <v>0</v>
      </c>
      <c r="Y13" s="610">
        <f t="shared" si="8"/>
        <v>0</v>
      </c>
      <c r="Z13" s="610">
        <f t="shared" si="8"/>
        <v>0</v>
      </c>
      <c r="AA13" s="610">
        <f t="shared" si="8"/>
        <v>0</v>
      </c>
      <c r="AB13" s="610">
        <f t="shared" si="8"/>
        <v>0</v>
      </c>
      <c r="AC13" s="610">
        <f t="shared" si="8"/>
        <v>0</v>
      </c>
      <c r="AD13" s="610">
        <f t="shared" si="8"/>
        <v>0</v>
      </c>
      <c r="AE13" s="610">
        <f t="shared" si="8"/>
        <v>0</v>
      </c>
      <c r="AF13" s="610">
        <f t="shared" si="8"/>
        <v>0</v>
      </c>
      <c r="AG13" s="610">
        <f t="shared" si="8"/>
        <v>0</v>
      </c>
      <c r="AH13" s="610">
        <f t="shared" si="8"/>
        <v>0</v>
      </c>
      <c r="AI13" s="764">
        <f t="shared" si="8"/>
        <v>0</v>
      </c>
      <c r="AJ13" s="764">
        <f t="shared" si="8"/>
        <v>0</v>
      </c>
      <c r="AK13" s="764">
        <f t="shared" si="8"/>
        <v>0</v>
      </c>
      <c r="AL13" s="764">
        <f t="shared" si="8"/>
        <v>0</v>
      </c>
      <c r="AM13" s="764">
        <f t="shared" si="8"/>
        <v>0</v>
      </c>
      <c r="AN13" s="764">
        <f t="shared" si="8"/>
        <v>0</v>
      </c>
      <c r="AO13" s="764">
        <f t="shared" si="8"/>
        <v>0</v>
      </c>
      <c r="AP13" s="764">
        <f t="shared" si="8"/>
        <v>0</v>
      </c>
      <c r="AQ13" s="764">
        <f t="shared" si="8"/>
        <v>0</v>
      </c>
      <c r="AR13" s="764">
        <f t="shared" si="8"/>
        <v>0</v>
      </c>
      <c r="AS13" s="497">
        <f t="shared" si="8"/>
        <v>0</v>
      </c>
      <c r="AT13" s="608">
        <f t="shared" si="8"/>
        <v>5729842</v>
      </c>
      <c r="AU13" s="465">
        <f t="shared" si="8"/>
        <v>4241724</v>
      </c>
      <c r="AV13" s="465">
        <f t="shared" si="8"/>
        <v>0</v>
      </c>
      <c r="AW13" s="465">
        <f t="shared" si="8"/>
        <v>1433703</v>
      </c>
      <c r="AX13" s="465">
        <f t="shared" si="8"/>
        <v>42417</v>
      </c>
      <c r="AY13" s="465">
        <f t="shared" si="8"/>
        <v>11998</v>
      </c>
      <c r="AZ13" s="428">
        <f t="shared" si="8"/>
        <v>9.98</v>
      </c>
      <c r="BA13" s="428">
        <f t="shared" si="8"/>
        <v>5.59</v>
      </c>
      <c r="BB13" s="497">
        <f t="shared" si="8"/>
        <v>4.3899999999999997</v>
      </c>
    </row>
    <row r="14" spans="1:54" s="229" customFormat="1" ht="12.75" customHeight="1" x14ac:dyDescent="0.2">
      <c r="A14" s="231">
        <v>2</v>
      </c>
      <c r="B14" s="232">
        <v>3470</v>
      </c>
      <c r="C14" s="232">
        <v>691003572</v>
      </c>
      <c r="D14" s="232">
        <v>72550341</v>
      </c>
      <c r="E14" s="233" t="s">
        <v>10</v>
      </c>
      <c r="F14" s="232">
        <v>3111</v>
      </c>
      <c r="G14" s="233" t="s">
        <v>306</v>
      </c>
      <c r="H14" s="265" t="s">
        <v>276</v>
      </c>
      <c r="I14" s="458">
        <v>5210460</v>
      </c>
      <c r="J14" s="458">
        <v>3814777</v>
      </c>
      <c r="K14" s="458">
        <v>30000</v>
      </c>
      <c r="L14" s="458">
        <v>1299535</v>
      </c>
      <c r="M14" s="458">
        <v>38148</v>
      </c>
      <c r="N14" s="458">
        <v>28000</v>
      </c>
      <c r="O14" s="459">
        <v>7.67</v>
      </c>
      <c r="P14" s="460">
        <v>6</v>
      </c>
      <c r="Q14" s="469">
        <v>1.67</v>
      </c>
      <c r="R14" s="471">
        <f t="shared" ref="R14:R75" si="9">X14*-1</f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ref="W14:W75" si="10">SUM(R14:V14)</f>
        <v>0</v>
      </c>
      <c r="X14" s="461">
        <v>0</v>
      </c>
      <c r="Y14" s="461">
        <v>0</v>
      </c>
      <c r="Z14" s="461">
        <v>0</v>
      </c>
      <c r="AA14" s="461">
        <f t="shared" ref="AA14:AA75" si="11">SUM(X14:Z14)</f>
        <v>0</v>
      </c>
      <c r="AB14" s="461">
        <f t="shared" ref="AB14:AB75" si="12">W14+AA14</f>
        <v>0</v>
      </c>
      <c r="AC14" s="69">
        <f t="shared" ref="AC14:AC75" si="13">ROUND((W14+X14+Y14)*33.8%,0)</f>
        <v>0</v>
      </c>
      <c r="AD14" s="69">
        <f t="shared" ref="AD14:AD75" si="14">ROUND(W14*1%,0)</f>
        <v>0</v>
      </c>
      <c r="AE14" s="461">
        <v>0</v>
      </c>
      <c r="AF14" s="461">
        <v>0</v>
      </c>
      <c r="AG14" s="461">
        <f t="shared" ref="AG14:AG75" si="15">SUM(AE14:AF14)</f>
        <v>0</v>
      </c>
      <c r="AH14" s="461">
        <f t="shared" ref="AH14:AH75" si="16">AB14+AC14+AD14+AG14</f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ref="AQ14:AQ75" si="17">AI14+AK14+AL14+AN14+AO14</f>
        <v>0</v>
      </c>
      <c r="AR14" s="462">
        <f t="shared" ref="AR14:AR75" si="18">AJ14+AM14+AP14</f>
        <v>0</v>
      </c>
      <c r="AS14" s="464">
        <f t="shared" ref="AS14:AS75" si="19">SUM(AQ14:AR14)</f>
        <v>0</v>
      </c>
      <c r="AT14" s="470">
        <f>I14+AH14</f>
        <v>5210460</v>
      </c>
      <c r="AU14" s="461">
        <f>J14+W14</f>
        <v>3814777</v>
      </c>
      <c r="AV14" s="461">
        <f>K14+AA14</f>
        <v>30000</v>
      </c>
      <c r="AW14" s="461">
        <f t="shared" ref="AW14:AX16" si="20">L14+AC14</f>
        <v>1299535</v>
      </c>
      <c r="AX14" s="461">
        <f t="shared" si="20"/>
        <v>38148</v>
      </c>
      <c r="AY14" s="461">
        <f>N14+AG14</f>
        <v>28000</v>
      </c>
      <c r="AZ14" s="462">
        <f>O14+AS14</f>
        <v>7.67</v>
      </c>
      <c r="BA14" s="462">
        <f t="shared" ref="BA14:BB16" si="21">P14+AQ14</f>
        <v>6</v>
      </c>
      <c r="BB14" s="464">
        <f t="shared" si="21"/>
        <v>1.67</v>
      </c>
    </row>
    <row r="15" spans="1:54" s="229" customFormat="1" ht="12.75" customHeight="1" x14ac:dyDescent="0.2">
      <c r="A15" s="231">
        <v>2</v>
      </c>
      <c r="B15" s="232">
        <v>3470</v>
      </c>
      <c r="C15" s="232">
        <v>691003572</v>
      </c>
      <c r="D15" s="232">
        <v>72550341</v>
      </c>
      <c r="E15" s="233" t="s">
        <v>10</v>
      </c>
      <c r="F15" s="232">
        <v>3111</v>
      </c>
      <c r="G15" s="233" t="s">
        <v>314</v>
      </c>
      <c r="H15" s="265" t="s">
        <v>277</v>
      </c>
      <c r="I15" s="458">
        <v>99881</v>
      </c>
      <c r="J15" s="458">
        <v>74096</v>
      </c>
      <c r="K15" s="458">
        <v>0</v>
      </c>
      <c r="L15" s="458">
        <v>25044</v>
      </c>
      <c r="M15" s="458">
        <v>741</v>
      </c>
      <c r="N15" s="458">
        <v>0</v>
      </c>
      <c r="O15" s="459">
        <v>0.28999999999999998</v>
      </c>
      <c r="P15" s="460">
        <v>0.28999999999999998</v>
      </c>
      <c r="Q15" s="469">
        <v>0</v>
      </c>
      <c r="R15" s="471">
        <f t="shared" si="9"/>
        <v>0</v>
      </c>
      <c r="S15" s="461">
        <v>0</v>
      </c>
      <c r="T15" s="461">
        <v>0</v>
      </c>
      <c r="U15" s="461">
        <v>0</v>
      </c>
      <c r="V15" s="461">
        <v>0</v>
      </c>
      <c r="W15" s="461">
        <f t="shared" si="10"/>
        <v>0</v>
      </c>
      <c r="X15" s="461">
        <v>0</v>
      </c>
      <c r="Y15" s="461">
        <v>0</v>
      </c>
      <c r="Z15" s="461">
        <v>0</v>
      </c>
      <c r="AA15" s="461">
        <f t="shared" si="11"/>
        <v>0</v>
      </c>
      <c r="AB15" s="461">
        <f t="shared" si="12"/>
        <v>0</v>
      </c>
      <c r="AC15" s="69">
        <f t="shared" si="13"/>
        <v>0</v>
      </c>
      <c r="AD15" s="69">
        <f t="shared" si="14"/>
        <v>0</v>
      </c>
      <c r="AE15" s="461">
        <v>0</v>
      </c>
      <c r="AF15" s="461">
        <v>0</v>
      </c>
      <c r="AG15" s="461">
        <f t="shared" si="15"/>
        <v>0</v>
      </c>
      <c r="AH15" s="461">
        <f t="shared" si="16"/>
        <v>0</v>
      </c>
      <c r="AI15" s="462">
        <v>0</v>
      </c>
      <c r="AJ15" s="462">
        <v>0</v>
      </c>
      <c r="AK15" s="462">
        <v>0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17"/>
        <v>0</v>
      </c>
      <c r="AR15" s="462">
        <f t="shared" si="18"/>
        <v>0</v>
      </c>
      <c r="AS15" s="464">
        <f t="shared" si="19"/>
        <v>0</v>
      </c>
      <c r="AT15" s="470">
        <f>I15+AH15</f>
        <v>99881</v>
      </c>
      <c r="AU15" s="461">
        <f>J15+W15</f>
        <v>74096</v>
      </c>
      <c r="AV15" s="461">
        <f>K15+AA15</f>
        <v>0</v>
      </c>
      <c r="AW15" s="461">
        <f t="shared" si="20"/>
        <v>25044</v>
      </c>
      <c r="AX15" s="461">
        <f t="shared" si="20"/>
        <v>741</v>
      </c>
      <c r="AY15" s="461">
        <f>N15+AG15</f>
        <v>0</v>
      </c>
      <c r="AZ15" s="462">
        <f>O15+AS15</f>
        <v>0.28999999999999998</v>
      </c>
      <c r="BA15" s="462">
        <f t="shared" si="21"/>
        <v>0.28999999999999998</v>
      </c>
      <c r="BB15" s="464">
        <f t="shared" si="21"/>
        <v>0</v>
      </c>
    </row>
    <row r="16" spans="1:54" s="229" customFormat="1" ht="12.75" customHeight="1" x14ac:dyDescent="0.2">
      <c r="A16" s="231">
        <v>2</v>
      </c>
      <c r="B16" s="232">
        <v>3470</v>
      </c>
      <c r="C16" s="232">
        <v>691003572</v>
      </c>
      <c r="D16" s="232">
        <v>72550341</v>
      </c>
      <c r="E16" s="233" t="s">
        <v>10</v>
      </c>
      <c r="F16" s="232">
        <v>3141</v>
      </c>
      <c r="G16" s="233" t="s">
        <v>310</v>
      </c>
      <c r="H16" s="265" t="s">
        <v>277</v>
      </c>
      <c r="I16" s="458">
        <v>815351</v>
      </c>
      <c r="J16" s="458">
        <v>602159</v>
      </c>
      <c r="K16" s="458">
        <v>0</v>
      </c>
      <c r="L16" s="458">
        <v>203530</v>
      </c>
      <c r="M16" s="458">
        <v>6022</v>
      </c>
      <c r="N16" s="458">
        <v>3640</v>
      </c>
      <c r="O16" s="459">
        <v>1.94</v>
      </c>
      <c r="P16" s="460">
        <v>0</v>
      </c>
      <c r="Q16" s="469">
        <v>1.94</v>
      </c>
      <c r="R16" s="471">
        <f t="shared" si="9"/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si="10"/>
        <v>0</v>
      </c>
      <c r="X16" s="461">
        <v>0</v>
      </c>
      <c r="Y16" s="461">
        <v>0</v>
      </c>
      <c r="Z16" s="461">
        <v>0</v>
      </c>
      <c r="AA16" s="461">
        <f t="shared" si="11"/>
        <v>0</v>
      </c>
      <c r="AB16" s="461">
        <f t="shared" si="12"/>
        <v>0</v>
      </c>
      <c r="AC16" s="69">
        <f t="shared" si="13"/>
        <v>0</v>
      </c>
      <c r="AD16" s="69">
        <f t="shared" si="14"/>
        <v>0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17"/>
        <v>0</v>
      </c>
      <c r="AR16" s="462">
        <f t="shared" si="18"/>
        <v>0</v>
      </c>
      <c r="AS16" s="464">
        <f t="shared" si="19"/>
        <v>0</v>
      </c>
      <c r="AT16" s="470">
        <f>I16+AH16</f>
        <v>815351</v>
      </c>
      <c r="AU16" s="461">
        <f>J16+W16</f>
        <v>602159</v>
      </c>
      <c r="AV16" s="461">
        <f>K16+AA16</f>
        <v>0</v>
      </c>
      <c r="AW16" s="461">
        <f t="shared" si="20"/>
        <v>203530</v>
      </c>
      <c r="AX16" s="461">
        <f t="shared" si="20"/>
        <v>6022</v>
      </c>
      <c r="AY16" s="461">
        <f>N16+AG16</f>
        <v>3640</v>
      </c>
      <c r="AZ16" s="462">
        <f>O16+AS16</f>
        <v>1.94</v>
      </c>
      <c r="BA16" s="462">
        <f t="shared" si="21"/>
        <v>0</v>
      </c>
      <c r="BB16" s="464">
        <f t="shared" si="21"/>
        <v>1.94</v>
      </c>
    </row>
    <row r="17" spans="1:54" s="229" customFormat="1" ht="12.75" customHeight="1" x14ac:dyDescent="0.2">
      <c r="A17" s="156">
        <v>2</v>
      </c>
      <c r="B17" s="14">
        <v>3470</v>
      </c>
      <c r="C17" s="155">
        <v>691003572</v>
      </c>
      <c r="D17" s="155">
        <v>72550341</v>
      </c>
      <c r="E17" s="230" t="s">
        <v>11</v>
      </c>
      <c r="F17" s="14"/>
      <c r="G17" s="230"/>
      <c r="H17" s="264"/>
      <c r="I17" s="465">
        <v>6125692</v>
      </c>
      <c r="J17" s="465">
        <v>4491032</v>
      </c>
      <c r="K17" s="465">
        <v>30000</v>
      </c>
      <c r="L17" s="465">
        <v>1528109</v>
      </c>
      <c r="M17" s="465">
        <v>44911</v>
      </c>
      <c r="N17" s="465">
        <v>31640</v>
      </c>
      <c r="O17" s="428">
        <v>9.9</v>
      </c>
      <c r="P17" s="428">
        <v>6.29</v>
      </c>
      <c r="Q17" s="428">
        <v>3.61</v>
      </c>
      <c r="R17" s="611">
        <f t="shared" ref="R17:BB17" si="22">SUM(R14:R16)</f>
        <v>0</v>
      </c>
      <c r="S17" s="610">
        <f t="shared" si="22"/>
        <v>0</v>
      </c>
      <c r="T17" s="610">
        <f t="shared" si="22"/>
        <v>0</v>
      </c>
      <c r="U17" s="610">
        <f t="shared" si="22"/>
        <v>0</v>
      </c>
      <c r="V17" s="610">
        <f t="shared" si="22"/>
        <v>0</v>
      </c>
      <c r="W17" s="610">
        <f t="shared" si="22"/>
        <v>0</v>
      </c>
      <c r="X17" s="610">
        <f t="shared" si="22"/>
        <v>0</v>
      </c>
      <c r="Y17" s="610">
        <f t="shared" si="22"/>
        <v>0</v>
      </c>
      <c r="Z17" s="610">
        <f t="shared" si="22"/>
        <v>0</v>
      </c>
      <c r="AA17" s="610">
        <f t="shared" si="22"/>
        <v>0</v>
      </c>
      <c r="AB17" s="610">
        <f t="shared" si="22"/>
        <v>0</v>
      </c>
      <c r="AC17" s="610">
        <f t="shared" si="22"/>
        <v>0</v>
      </c>
      <c r="AD17" s="610">
        <f t="shared" si="22"/>
        <v>0</v>
      </c>
      <c r="AE17" s="610">
        <f t="shared" si="22"/>
        <v>0</v>
      </c>
      <c r="AF17" s="610">
        <f t="shared" si="22"/>
        <v>0</v>
      </c>
      <c r="AG17" s="610">
        <f t="shared" si="22"/>
        <v>0</v>
      </c>
      <c r="AH17" s="610">
        <f t="shared" si="22"/>
        <v>0</v>
      </c>
      <c r="AI17" s="764">
        <f t="shared" si="22"/>
        <v>0</v>
      </c>
      <c r="AJ17" s="764">
        <f t="shared" si="22"/>
        <v>0</v>
      </c>
      <c r="AK17" s="764">
        <f t="shared" si="22"/>
        <v>0</v>
      </c>
      <c r="AL17" s="764">
        <f t="shared" si="22"/>
        <v>0</v>
      </c>
      <c r="AM17" s="764">
        <f t="shared" si="22"/>
        <v>0</v>
      </c>
      <c r="AN17" s="764">
        <f t="shared" si="22"/>
        <v>0</v>
      </c>
      <c r="AO17" s="764">
        <f t="shared" si="22"/>
        <v>0</v>
      </c>
      <c r="AP17" s="764">
        <f t="shared" si="22"/>
        <v>0</v>
      </c>
      <c r="AQ17" s="764">
        <f t="shared" si="22"/>
        <v>0</v>
      </c>
      <c r="AR17" s="764">
        <f t="shared" si="22"/>
        <v>0</v>
      </c>
      <c r="AS17" s="497">
        <f t="shared" si="22"/>
        <v>0</v>
      </c>
      <c r="AT17" s="608">
        <f t="shared" si="22"/>
        <v>6125692</v>
      </c>
      <c r="AU17" s="465">
        <f t="shared" si="22"/>
        <v>4491032</v>
      </c>
      <c r="AV17" s="465">
        <f t="shared" si="22"/>
        <v>30000</v>
      </c>
      <c r="AW17" s="465">
        <f t="shared" si="22"/>
        <v>1528109</v>
      </c>
      <c r="AX17" s="465">
        <f t="shared" si="22"/>
        <v>44911</v>
      </c>
      <c r="AY17" s="465">
        <f t="shared" si="22"/>
        <v>31640</v>
      </c>
      <c r="AZ17" s="428">
        <f t="shared" si="22"/>
        <v>9.9</v>
      </c>
      <c r="BA17" s="428">
        <f t="shared" si="22"/>
        <v>6.29</v>
      </c>
      <c r="BB17" s="497">
        <f t="shared" si="22"/>
        <v>3.61</v>
      </c>
    </row>
    <row r="18" spans="1:54" s="229" customFormat="1" ht="12.75" customHeight="1" x14ac:dyDescent="0.2">
      <c r="A18" s="231">
        <v>3</v>
      </c>
      <c r="B18" s="232">
        <v>3469</v>
      </c>
      <c r="C18" s="232">
        <v>691003548</v>
      </c>
      <c r="D18" s="232">
        <v>72550384</v>
      </c>
      <c r="E18" s="233" t="s">
        <v>12</v>
      </c>
      <c r="F18" s="232">
        <v>3111</v>
      </c>
      <c r="G18" s="233" t="s">
        <v>306</v>
      </c>
      <c r="H18" s="265" t="s">
        <v>276</v>
      </c>
      <c r="I18" s="458">
        <v>6749319</v>
      </c>
      <c r="J18" s="458">
        <v>4950225</v>
      </c>
      <c r="K18" s="458">
        <v>32000</v>
      </c>
      <c r="L18" s="458">
        <v>1683992</v>
      </c>
      <c r="M18" s="458">
        <v>49502</v>
      </c>
      <c r="N18" s="458">
        <v>33600</v>
      </c>
      <c r="O18" s="459">
        <v>10.26</v>
      </c>
      <c r="P18" s="460">
        <v>8</v>
      </c>
      <c r="Q18" s="469">
        <v>2.2600000000000002</v>
      </c>
      <c r="R18" s="471">
        <f t="shared" si="9"/>
        <v>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si="10"/>
        <v>0</v>
      </c>
      <c r="X18" s="461">
        <v>0</v>
      </c>
      <c r="Y18" s="461">
        <v>0</v>
      </c>
      <c r="Z18" s="461">
        <v>0</v>
      </c>
      <c r="AA18" s="461">
        <f t="shared" si="11"/>
        <v>0</v>
      </c>
      <c r="AB18" s="461">
        <f t="shared" si="12"/>
        <v>0</v>
      </c>
      <c r="AC18" s="69">
        <f t="shared" si="13"/>
        <v>0</v>
      </c>
      <c r="AD18" s="69">
        <f t="shared" si="14"/>
        <v>0</v>
      </c>
      <c r="AE18" s="461">
        <v>0</v>
      </c>
      <c r="AF18" s="461">
        <v>0</v>
      </c>
      <c r="AG18" s="461">
        <f t="shared" si="15"/>
        <v>0</v>
      </c>
      <c r="AH18" s="461">
        <f t="shared" si="16"/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17"/>
        <v>0</v>
      </c>
      <c r="AR18" s="462">
        <f t="shared" si="18"/>
        <v>0</v>
      </c>
      <c r="AS18" s="464">
        <f t="shared" si="19"/>
        <v>0</v>
      </c>
      <c r="AT18" s="470">
        <f>I18+AH18</f>
        <v>6749319</v>
      </c>
      <c r="AU18" s="461">
        <f>J18+W18</f>
        <v>4950225</v>
      </c>
      <c r="AV18" s="461">
        <f t="shared" ref="AV18:AV19" si="23">K18+AA18</f>
        <v>32000</v>
      </c>
      <c r="AW18" s="461">
        <f>L18+AC18</f>
        <v>1683992</v>
      </c>
      <c r="AX18" s="461">
        <f>M18+AD18</f>
        <v>49502</v>
      </c>
      <c r="AY18" s="461">
        <f>N18+AG18</f>
        <v>33600</v>
      </c>
      <c r="AZ18" s="462">
        <f>O18+AS18</f>
        <v>10.26</v>
      </c>
      <c r="BA18" s="462">
        <f>P18+AQ18</f>
        <v>8</v>
      </c>
      <c r="BB18" s="464">
        <f>Q18+AR18</f>
        <v>2.2600000000000002</v>
      </c>
    </row>
    <row r="19" spans="1:54" s="229" customFormat="1" ht="12.75" customHeight="1" x14ac:dyDescent="0.2">
      <c r="A19" s="231">
        <v>3</v>
      </c>
      <c r="B19" s="232">
        <v>3469</v>
      </c>
      <c r="C19" s="232">
        <v>691003548</v>
      </c>
      <c r="D19" s="232">
        <v>72550384</v>
      </c>
      <c r="E19" s="233" t="s">
        <v>12</v>
      </c>
      <c r="F19" s="232">
        <v>3141</v>
      </c>
      <c r="G19" s="233" t="s">
        <v>310</v>
      </c>
      <c r="H19" s="265" t="s">
        <v>277</v>
      </c>
      <c r="I19" s="458">
        <v>915643</v>
      </c>
      <c r="J19" s="458">
        <v>676058</v>
      </c>
      <c r="K19" s="458">
        <v>0</v>
      </c>
      <c r="L19" s="458">
        <v>228508</v>
      </c>
      <c r="M19" s="458">
        <v>6761</v>
      </c>
      <c r="N19" s="458">
        <v>4316</v>
      </c>
      <c r="O19" s="459">
        <v>2.17</v>
      </c>
      <c r="P19" s="460">
        <v>0</v>
      </c>
      <c r="Q19" s="469">
        <v>2.17</v>
      </c>
      <c r="R19" s="471">
        <f t="shared" si="9"/>
        <v>0</v>
      </c>
      <c r="S19" s="461">
        <v>0</v>
      </c>
      <c r="T19" s="461">
        <v>0</v>
      </c>
      <c r="U19" s="461">
        <v>0</v>
      </c>
      <c r="V19" s="461">
        <v>0</v>
      </c>
      <c r="W19" s="461">
        <f t="shared" si="10"/>
        <v>0</v>
      </c>
      <c r="X19" s="461">
        <v>0</v>
      </c>
      <c r="Y19" s="461">
        <v>0</v>
      </c>
      <c r="Z19" s="461">
        <v>0</v>
      </c>
      <c r="AA19" s="461">
        <f t="shared" si="11"/>
        <v>0</v>
      </c>
      <c r="AB19" s="461">
        <f t="shared" si="12"/>
        <v>0</v>
      </c>
      <c r="AC19" s="69">
        <f t="shared" si="13"/>
        <v>0</v>
      </c>
      <c r="AD19" s="69">
        <f t="shared" si="14"/>
        <v>0</v>
      </c>
      <c r="AE19" s="461">
        <v>0</v>
      </c>
      <c r="AF19" s="461">
        <v>0</v>
      </c>
      <c r="AG19" s="461">
        <f t="shared" si="15"/>
        <v>0</v>
      </c>
      <c r="AH19" s="461">
        <f t="shared" si="16"/>
        <v>0</v>
      </c>
      <c r="AI19" s="462">
        <v>0</v>
      </c>
      <c r="AJ19" s="462">
        <v>0</v>
      </c>
      <c r="AK19" s="462">
        <v>0</v>
      </c>
      <c r="AL19" s="462">
        <v>0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si="17"/>
        <v>0</v>
      </c>
      <c r="AR19" s="462">
        <f t="shared" si="18"/>
        <v>0</v>
      </c>
      <c r="AS19" s="464">
        <f t="shared" si="19"/>
        <v>0</v>
      </c>
      <c r="AT19" s="470">
        <f>I19+AH19</f>
        <v>915643</v>
      </c>
      <c r="AU19" s="461">
        <f>J19+W19</f>
        <v>676058</v>
      </c>
      <c r="AV19" s="461">
        <f t="shared" si="23"/>
        <v>0</v>
      </c>
      <c r="AW19" s="461">
        <f>L19+AC19</f>
        <v>228508</v>
      </c>
      <c r="AX19" s="461">
        <f>M19+AD19</f>
        <v>6761</v>
      </c>
      <c r="AY19" s="461">
        <f>N19+AG19</f>
        <v>4316</v>
      </c>
      <c r="AZ19" s="462">
        <f>O19+AS19</f>
        <v>2.17</v>
      </c>
      <c r="BA19" s="462">
        <f>P19+AQ19</f>
        <v>0</v>
      </c>
      <c r="BB19" s="464">
        <f>Q19+AR19</f>
        <v>2.17</v>
      </c>
    </row>
    <row r="20" spans="1:54" s="229" customFormat="1" ht="12.75" customHeight="1" x14ac:dyDescent="0.2">
      <c r="A20" s="156">
        <v>3</v>
      </c>
      <c r="B20" s="14">
        <v>3469</v>
      </c>
      <c r="C20" s="155">
        <v>691003548</v>
      </c>
      <c r="D20" s="155">
        <v>72550384</v>
      </c>
      <c r="E20" s="230" t="s">
        <v>13</v>
      </c>
      <c r="F20" s="14"/>
      <c r="G20" s="230"/>
      <c r="H20" s="264"/>
      <c r="I20" s="465">
        <v>7664962</v>
      </c>
      <c r="J20" s="465">
        <v>5626283</v>
      </c>
      <c r="K20" s="465">
        <v>32000</v>
      </c>
      <c r="L20" s="465">
        <v>1912500</v>
      </c>
      <c r="M20" s="465">
        <v>56263</v>
      </c>
      <c r="N20" s="465">
        <v>37916</v>
      </c>
      <c r="O20" s="428">
        <v>12.43</v>
      </c>
      <c r="P20" s="428">
        <v>8</v>
      </c>
      <c r="Q20" s="428">
        <v>4.43</v>
      </c>
      <c r="R20" s="611">
        <f t="shared" ref="R20:BB20" si="24">SUM(R18:R19)</f>
        <v>0</v>
      </c>
      <c r="S20" s="610">
        <f t="shared" si="24"/>
        <v>0</v>
      </c>
      <c r="T20" s="610">
        <f t="shared" si="24"/>
        <v>0</v>
      </c>
      <c r="U20" s="610">
        <f t="shared" si="24"/>
        <v>0</v>
      </c>
      <c r="V20" s="610">
        <f t="shared" si="24"/>
        <v>0</v>
      </c>
      <c r="W20" s="610">
        <f t="shared" si="24"/>
        <v>0</v>
      </c>
      <c r="X20" s="610">
        <f t="shared" si="24"/>
        <v>0</v>
      </c>
      <c r="Y20" s="610">
        <f t="shared" si="24"/>
        <v>0</v>
      </c>
      <c r="Z20" s="610">
        <f t="shared" si="24"/>
        <v>0</v>
      </c>
      <c r="AA20" s="610">
        <f t="shared" si="24"/>
        <v>0</v>
      </c>
      <c r="AB20" s="610">
        <f t="shared" si="24"/>
        <v>0</v>
      </c>
      <c r="AC20" s="610">
        <f t="shared" si="24"/>
        <v>0</v>
      </c>
      <c r="AD20" s="610">
        <f t="shared" si="24"/>
        <v>0</v>
      </c>
      <c r="AE20" s="610">
        <f t="shared" si="24"/>
        <v>0</v>
      </c>
      <c r="AF20" s="610">
        <f t="shared" si="24"/>
        <v>0</v>
      </c>
      <c r="AG20" s="610">
        <f t="shared" si="24"/>
        <v>0</v>
      </c>
      <c r="AH20" s="610">
        <f t="shared" si="24"/>
        <v>0</v>
      </c>
      <c r="AI20" s="764">
        <f t="shared" si="24"/>
        <v>0</v>
      </c>
      <c r="AJ20" s="764">
        <f t="shared" si="24"/>
        <v>0</v>
      </c>
      <c r="AK20" s="764">
        <f t="shared" si="24"/>
        <v>0</v>
      </c>
      <c r="AL20" s="764">
        <f t="shared" si="24"/>
        <v>0</v>
      </c>
      <c r="AM20" s="764">
        <f t="shared" si="24"/>
        <v>0</v>
      </c>
      <c r="AN20" s="764">
        <f t="shared" si="24"/>
        <v>0</v>
      </c>
      <c r="AO20" s="764">
        <f t="shared" si="24"/>
        <v>0</v>
      </c>
      <c r="AP20" s="764">
        <f t="shared" si="24"/>
        <v>0</v>
      </c>
      <c r="AQ20" s="764">
        <f t="shared" si="24"/>
        <v>0</v>
      </c>
      <c r="AR20" s="764">
        <f t="shared" si="24"/>
        <v>0</v>
      </c>
      <c r="AS20" s="497">
        <f t="shared" si="24"/>
        <v>0</v>
      </c>
      <c r="AT20" s="608">
        <f t="shared" si="24"/>
        <v>7664962</v>
      </c>
      <c r="AU20" s="465">
        <f t="shared" si="24"/>
        <v>5626283</v>
      </c>
      <c r="AV20" s="465">
        <f t="shared" si="24"/>
        <v>32000</v>
      </c>
      <c r="AW20" s="465">
        <f t="shared" si="24"/>
        <v>1912500</v>
      </c>
      <c r="AX20" s="465">
        <f t="shared" si="24"/>
        <v>56263</v>
      </c>
      <c r="AY20" s="465">
        <f t="shared" si="24"/>
        <v>37916</v>
      </c>
      <c r="AZ20" s="428">
        <f t="shared" si="24"/>
        <v>12.43</v>
      </c>
      <c r="BA20" s="428">
        <f t="shared" si="24"/>
        <v>8</v>
      </c>
      <c r="BB20" s="497">
        <f t="shared" si="24"/>
        <v>4.43</v>
      </c>
    </row>
    <row r="21" spans="1:54" s="229" customFormat="1" ht="12.75" customHeight="1" x14ac:dyDescent="0.2">
      <c r="A21" s="231">
        <v>4</v>
      </c>
      <c r="B21" s="232">
        <v>3462</v>
      </c>
      <c r="C21" s="232">
        <v>691001294</v>
      </c>
      <c r="D21" s="232">
        <v>72048115</v>
      </c>
      <c r="E21" s="233" t="s">
        <v>14</v>
      </c>
      <c r="F21" s="232">
        <v>3111</v>
      </c>
      <c r="G21" s="233" t="s">
        <v>306</v>
      </c>
      <c r="H21" s="265" t="s">
        <v>276</v>
      </c>
      <c r="I21" s="458">
        <v>5160372</v>
      </c>
      <c r="J21" s="458">
        <v>3759652</v>
      </c>
      <c r="K21" s="458">
        <v>49000</v>
      </c>
      <c r="L21" s="458">
        <v>1287324</v>
      </c>
      <c r="M21" s="458">
        <v>37596</v>
      </c>
      <c r="N21" s="458">
        <v>26800</v>
      </c>
      <c r="O21" s="459">
        <v>7.71</v>
      </c>
      <c r="P21" s="460">
        <v>5.91</v>
      </c>
      <c r="Q21" s="469">
        <v>1.8</v>
      </c>
      <c r="R21" s="471">
        <f t="shared" si="9"/>
        <v>-29000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10"/>
        <v>-29000</v>
      </c>
      <c r="X21" s="461">
        <v>29000</v>
      </c>
      <c r="Y21" s="461">
        <v>0</v>
      </c>
      <c r="Z21" s="461">
        <v>0</v>
      </c>
      <c r="AA21" s="461">
        <f t="shared" si="11"/>
        <v>29000</v>
      </c>
      <c r="AB21" s="461">
        <f t="shared" si="12"/>
        <v>0</v>
      </c>
      <c r="AC21" s="69">
        <f t="shared" si="13"/>
        <v>0</v>
      </c>
      <c r="AD21" s="69">
        <f t="shared" si="14"/>
        <v>-290</v>
      </c>
      <c r="AE21" s="461">
        <v>0</v>
      </c>
      <c r="AF21" s="461">
        <v>0</v>
      </c>
      <c r="AG21" s="461">
        <f t="shared" si="15"/>
        <v>0</v>
      </c>
      <c r="AH21" s="461">
        <f t="shared" si="16"/>
        <v>-290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17"/>
        <v>0</v>
      </c>
      <c r="AR21" s="462">
        <f t="shared" si="18"/>
        <v>0</v>
      </c>
      <c r="AS21" s="464">
        <f t="shared" si="19"/>
        <v>0</v>
      </c>
      <c r="AT21" s="470">
        <f>I21+AH21</f>
        <v>5160082</v>
      </c>
      <c r="AU21" s="461">
        <f>J21+W21</f>
        <v>3730652</v>
      </c>
      <c r="AV21" s="461">
        <f t="shared" ref="AV21:AV23" si="25">K21+AA21</f>
        <v>78000</v>
      </c>
      <c r="AW21" s="461">
        <f t="shared" ref="AW21:AX23" si="26">L21+AC21</f>
        <v>1287324</v>
      </c>
      <c r="AX21" s="461">
        <f t="shared" si="26"/>
        <v>37306</v>
      </c>
      <c r="AY21" s="461">
        <f>N21+AG21</f>
        <v>26800</v>
      </c>
      <c r="AZ21" s="462">
        <f>O21+AS21</f>
        <v>7.71</v>
      </c>
      <c r="BA21" s="462">
        <f t="shared" ref="BA21:BB23" si="27">P21+AQ21</f>
        <v>5.91</v>
      </c>
      <c r="BB21" s="464">
        <f t="shared" si="27"/>
        <v>1.8</v>
      </c>
    </row>
    <row r="22" spans="1:54" s="229" customFormat="1" ht="12.75" customHeight="1" x14ac:dyDescent="0.2">
      <c r="A22" s="231">
        <v>4</v>
      </c>
      <c r="B22" s="232">
        <v>3462</v>
      </c>
      <c r="C22" s="232">
        <v>691001294</v>
      </c>
      <c r="D22" s="232">
        <v>72048115</v>
      </c>
      <c r="E22" s="233" t="s">
        <v>14</v>
      </c>
      <c r="F22" s="232">
        <v>3111</v>
      </c>
      <c r="G22" s="233" t="s">
        <v>307</v>
      </c>
      <c r="H22" s="265" t="s">
        <v>277</v>
      </c>
      <c r="I22" s="458">
        <v>0</v>
      </c>
      <c r="J22" s="458">
        <v>0</v>
      </c>
      <c r="K22" s="458">
        <v>0</v>
      </c>
      <c r="L22" s="458">
        <v>0</v>
      </c>
      <c r="M22" s="458">
        <v>0</v>
      </c>
      <c r="N22" s="458">
        <v>0</v>
      </c>
      <c r="O22" s="459">
        <v>0</v>
      </c>
      <c r="P22" s="460">
        <v>0</v>
      </c>
      <c r="Q22" s="469">
        <v>0</v>
      </c>
      <c r="R22" s="471">
        <f t="shared" si="9"/>
        <v>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10"/>
        <v>0</v>
      </c>
      <c r="X22" s="461">
        <v>0</v>
      </c>
      <c r="Y22" s="461">
        <v>0</v>
      </c>
      <c r="Z22" s="461">
        <v>0</v>
      </c>
      <c r="AA22" s="461">
        <f t="shared" si="11"/>
        <v>0</v>
      </c>
      <c r="AB22" s="461">
        <f t="shared" si="12"/>
        <v>0</v>
      </c>
      <c r="AC22" s="69">
        <f t="shared" si="13"/>
        <v>0</v>
      </c>
      <c r="AD22" s="69">
        <f t="shared" si="14"/>
        <v>0</v>
      </c>
      <c r="AE22" s="461">
        <v>0</v>
      </c>
      <c r="AF22" s="461">
        <v>0</v>
      </c>
      <c r="AG22" s="461">
        <f t="shared" si="15"/>
        <v>0</v>
      </c>
      <c r="AH22" s="461">
        <f t="shared" si="16"/>
        <v>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17"/>
        <v>0</v>
      </c>
      <c r="AR22" s="462">
        <f t="shared" si="18"/>
        <v>0</v>
      </c>
      <c r="AS22" s="464">
        <f t="shared" si="19"/>
        <v>0</v>
      </c>
      <c r="AT22" s="470">
        <f>I22+AH22</f>
        <v>0</v>
      </c>
      <c r="AU22" s="461">
        <f>J22+W22</f>
        <v>0</v>
      </c>
      <c r="AV22" s="461">
        <f t="shared" si="25"/>
        <v>0</v>
      </c>
      <c r="AW22" s="461">
        <f t="shared" si="26"/>
        <v>0</v>
      </c>
      <c r="AX22" s="461">
        <f t="shared" si="26"/>
        <v>0</v>
      </c>
      <c r="AY22" s="461">
        <f>N22+AG22</f>
        <v>0</v>
      </c>
      <c r="AZ22" s="462">
        <f>O22+AS22</f>
        <v>0</v>
      </c>
      <c r="BA22" s="462">
        <f t="shared" si="27"/>
        <v>0</v>
      </c>
      <c r="BB22" s="464">
        <f t="shared" si="27"/>
        <v>0</v>
      </c>
    </row>
    <row r="23" spans="1:54" s="229" customFormat="1" ht="12.75" customHeight="1" x14ac:dyDescent="0.2">
      <c r="A23" s="231">
        <v>4</v>
      </c>
      <c r="B23" s="232">
        <v>3462</v>
      </c>
      <c r="C23" s="232">
        <v>691001294</v>
      </c>
      <c r="D23" s="232">
        <v>72048115</v>
      </c>
      <c r="E23" s="233" t="s">
        <v>14</v>
      </c>
      <c r="F23" s="232">
        <v>3141</v>
      </c>
      <c r="G23" s="233" t="s">
        <v>310</v>
      </c>
      <c r="H23" s="265" t="s">
        <v>277</v>
      </c>
      <c r="I23" s="458">
        <v>791601</v>
      </c>
      <c r="J23" s="458">
        <v>584656</v>
      </c>
      <c r="K23" s="458">
        <v>0</v>
      </c>
      <c r="L23" s="458">
        <v>197614</v>
      </c>
      <c r="M23" s="458">
        <v>5847</v>
      </c>
      <c r="N23" s="458">
        <v>3484</v>
      </c>
      <c r="O23" s="459">
        <v>1.88</v>
      </c>
      <c r="P23" s="460">
        <v>0</v>
      </c>
      <c r="Q23" s="469">
        <v>1.88</v>
      </c>
      <c r="R23" s="471">
        <f t="shared" si="9"/>
        <v>0</v>
      </c>
      <c r="S23" s="461">
        <v>0</v>
      </c>
      <c r="T23" s="461">
        <v>0</v>
      </c>
      <c r="U23" s="461">
        <v>0</v>
      </c>
      <c r="V23" s="461">
        <v>0</v>
      </c>
      <c r="W23" s="461">
        <f t="shared" si="10"/>
        <v>0</v>
      </c>
      <c r="X23" s="461">
        <v>0</v>
      </c>
      <c r="Y23" s="461">
        <v>0</v>
      </c>
      <c r="Z23" s="461">
        <v>0</v>
      </c>
      <c r="AA23" s="461">
        <f t="shared" si="11"/>
        <v>0</v>
      </c>
      <c r="AB23" s="461">
        <f t="shared" si="12"/>
        <v>0</v>
      </c>
      <c r="AC23" s="69">
        <f t="shared" si="13"/>
        <v>0</v>
      </c>
      <c r="AD23" s="69">
        <f t="shared" si="14"/>
        <v>0</v>
      </c>
      <c r="AE23" s="461">
        <v>0</v>
      </c>
      <c r="AF23" s="461">
        <v>0</v>
      </c>
      <c r="AG23" s="461">
        <f t="shared" si="15"/>
        <v>0</v>
      </c>
      <c r="AH23" s="461">
        <f t="shared" si="16"/>
        <v>0</v>
      </c>
      <c r="AI23" s="462">
        <v>0</v>
      </c>
      <c r="AJ23" s="462">
        <v>0</v>
      </c>
      <c r="AK23" s="462">
        <v>0</v>
      </c>
      <c r="AL23" s="462">
        <v>0</v>
      </c>
      <c r="AM23" s="462">
        <v>0</v>
      </c>
      <c r="AN23" s="462">
        <v>0</v>
      </c>
      <c r="AO23" s="462">
        <v>0</v>
      </c>
      <c r="AP23" s="462">
        <v>0</v>
      </c>
      <c r="AQ23" s="462">
        <f t="shared" si="17"/>
        <v>0</v>
      </c>
      <c r="AR23" s="462">
        <f t="shared" si="18"/>
        <v>0</v>
      </c>
      <c r="AS23" s="464">
        <f t="shared" si="19"/>
        <v>0</v>
      </c>
      <c r="AT23" s="470">
        <f>I23+AH23</f>
        <v>791601</v>
      </c>
      <c r="AU23" s="461">
        <f>J23+W23</f>
        <v>584656</v>
      </c>
      <c r="AV23" s="461">
        <f t="shared" si="25"/>
        <v>0</v>
      </c>
      <c r="AW23" s="461">
        <f t="shared" si="26"/>
        <v>197614</v>
      </c>
      <c r="AX23" s="461">
        <f t="shared" si="26"/>
        <v>5847</v>
      </c>
      <c r="AY23" s="461">
        <f>N23+AG23</f>
        <v>3484</v>
      </c>
      <c r="AZ23" s="462">
        <f>O23+AS23</f>
        <v>1.88</v>
      </c>
      <c r="BA23" s="462">
        <f t="shared" si="27"/>
        <v>0</v>
      </c>
      <c r="BB23" s="464">
        <f t="shared" si="27"/>
        <v>1.88</v>
      </c>
    </row>
    <row r="24" spans="1:54" s="229" customFormat="1" ht="12.75" customHeight="1" x14ac:dyDescent="0.2">
      <c r="A24" s="156">
        <v>4</v>
      </c>
      <c r="B24" s="14">
        <v>3462</v>
      </c>
      <c r="C24" s="155">
        <v>691001294</v>
      </c>
      <c r="D24" s="155">
        <v>72048115</v>
      </c>
      <c r="E24" s="230" t="s">
        <v>15</v>
      </c>
      <c r="F24" s="14"/>
      <c r="G24" s="230"/>
      <c r="H24" s="264"/>
      <c r="I24" s="465">
        <v>5951973</v>
      </c>
      <c r="J24" s="465">
        <v>4344308</v>
      </c>
      <c r="K24" s="465">
        <v>49000</v>
      </c>
      <c r="L24" s="465">
        <v>1484938</v>
      </c>
      <c r="M24" s="465">
        <v>43443</v>
      </c>
      <c r="N24" s="465">
        <v>30284</v>
      </c>
      <c r="O24" s="428">
        <v>9.59</v>
      </c>
      <c r="P24" s="428">
        <v>5.91</v>
      </c>
      <c r="Q24" s="428">
        <v>3.6799999999999997</v>
      </c>
      <c r="R24" s="611">
        <f t="shared" ref="R24:BB24" si="28">SUM(R21:R23)</f>
        <v>-29000</v>
      </c>
      <c r="S24" s="610">
        <f t="shared" si="28"/>
        <v>0</v>
      </c>
      <c r="T24" s="610">
        <f t="shared" si="28"/>
        <v>0</v>
      </c>
      <c r="U24" s="610">
        <f t="shared" si="28"/>
        <v>0</v>
      </c>
      <c r="V24" s="610">
        <f t="shared" si="28"/>
        <v>0</v>
      </c>
      <c r="W24" s="610">
        <f t="shared" si="28"/>
        <v>-29000</v>
      </c>
      <c r="X24" s="610">
        <f t="shared" si="28"/>
        <v>29000</v>
      </c>
      <c r="Y24" s="610">
        <f t="shared" si="28"/>
        <v>0</v>
      </c>
      <c r="Z24" s="610">
        <f t="shared" si="28"/>
        <v>0</v>
      </c>
      <c r="AA24" s="610">
        <f t="shared" si="28"/>
        <v>29000</v>
      </c>
      <c r="AB24" s="610">
        <f t="shared" si="28"/>
        <v>0</v>
      </c>
      <c r="AC24" s="610">
        <f t="shared" si="28"/>
        <v>0</v>
      </c>
      <c r="AD24" s="610">
        <f t="shared" si="28"/>
        <v>-290</v>
      </c>
      <c r="AE24" s="610">
        <f t="shared" si="28"/>
        <v>0</v>
      </c>
      <c r="AF24" s="610">
        <f t="shared" si="28"/>
        <v>0</v>
      </c>
      <c r="AG24" s="610">
        <f t="shared" si="28"/>
        <v>0</v>
      </c>
      <c r="AH24" s="610">
        <f t="shared" si="28"/>
        <v>-290</v>
      </c>
      <c r="AI24" s="764">
        <f t="shared" si="28"/>
        <v>0</v>
      </c>
      <c r="AJ24" s="764">
        <f t="shared" si="28"/>
        <v>0</v>
      </c>
      <c r="AK24" s="764">
        <f t="shared" si="28"/>
        <v>0</v>
      </c>
      <c r="AL24" s="764">
        <f t="shared" si="28"/>
        <v>0</v>
      </c>
      <c r="AM24" s="764">
        <f t="shared" si="28"/>
        <v>0</v>
      </c>
      <c r="AN24" s="764">
        <f t="shared" si="28"/>
        <v>0</v>
      </c>
      <c r="AO24" s="764">
        <f t="shared" si="28"/>
        <v>0</v>
      </c>
      <c r="AP24" s="764">
        <f t="shared" si="28"/>
        <v>0</v>
      </c>
      <c r="AQ24" s="764">
        <f t="shared" si="28"/>
        <v>0</v>
      </c>
      <c r="AR24" s="764">
        <f t="shared" si="28"/>
        <v>0</v>
      </c>
      <c r="AS24" s="497">
        <f t="shared" si="28"/>
        <v>0</v>
      </c>
      <c r="AT24" s="608">
        <f t="shared" si="28"/>
        <v>5951683</v>
      </c>
      <c r="AU24" s="465">
        <f t="shared" si="28"/>
        <v>4315308</v>
      </c>
      <c r="AV24" s="465">
        <f t="shared" si="28"/>
        <v>78000</v>
      </c>
      <c r="AW24" s="465">
        <f t="shared" si="28"/>
        <v>1484938</v>
      </c>
      <c r="AX24" s="465">
        <f t="shared" si="28"/>
        <v>43153</v>
      </c>
      <c r="AY24" s="465">
        <f t="shared" si="28"/>
        <v>30284</v>
      </c>
      <c r="AZ24" s="428">
        <f t="shared" si="28"/>
        <v>9.59</v>
      </c>
      <c r="BA24" s="428">
        <f t="shared" si="28"/>
        <v>5.91</v>
      </c>
      <c r="BB24" s="497">
        <f t="shared" si="28"/>
        <v>3.6799999999999997</v>
      </c>
    </row>
    <row r="25" spans="1:54" s="229" customFormat="1" ht="12.75" customHeight="1" x14ac:dyDescent="0.2">
      <c r="A25" s="231">
        <v>5</v>
      </c>
      <c r="B25" s="232">
        <v>3464</v>
      </c>
      <c r="C25" s="232">
        <v>691001316</v>
      </c>
      <c r="D25" s="232">
        <v>72048140</v>
      </c>
      <c r="E25" s="233" t="s">
        <v>16</v>
      </c>
      <c r="F25" s="232">
        <v>3111</v>
      </c>
      <c r="G25" s="233" t="s">
        <v>306</v>
      </c>
      <c r="H25" s="265" t="s">
        <v>276</v>
      </c>
      <c r="I25" s="458">
        <v>6813804</v>
      </c>
      <c r="J25" s="458">
        <v>5000051</v>
      </c>
      <c r="K25" s="458">
        <v>28800</v>
      </c>
      <c r="L25" s="458">
        <v>1699752</v>
      </c>
      <c r="M25" s="458">
        <v>50001</v>
      </c>
      <c r="N25" s="458">
        <v>35200</v>
      </c>
      <c r="O25" s="459">
        <v>10.280000000000001</v>
      </c>
      <c r="P25" s="460">
        <v>8</v>
      </c>
      <c r="Q25" s="469">
        <v>2.2799999999999998</v>
      </c>
      <c r="R25" s="471">
        <f t="shared" si="9"/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si="10"/>
        <v>0</v>
      </c>
      <c r="X25" s="461">
        <v>0</v>
      </c>
      <c r="Y25" s="461">
        <v>0</v>
      </c>
      <c r="Z25" s="461">
        <v>0</v>
      </c>
      <c r="AA25" s="461">
        <f t="shared" si="11"/>
        <v>0</v>
      </c>
      <c r="AB25" s="461">
        <f t="shared" si="12"/>
        <v>0</v>
      </c>
      <c r="AC25" s="69">
        <f t="shared" si="13"/>
        <v>0</v>
      </c>
      <c r="AD25" s="69">
        <f t="shared" si="14"/>
        <v>0</v>
      </c>
      <c r="AE25" s="461">
        <v>0</v>
      </c>
      <c r="AF25" s="461">
        <v>0</v>
      </c>
      <c r="AG25" s="461">
        <f t="shared" si="15"/>
        <v>0</v>
      </c>
      <c r="AH25" s="461">
        <f t="shared" si="16"/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17"/>
        <v>0</v>
      </c>
      <c r="AR25" s="462">
        <f t="shared" si="18"/>
        <v>0</v>
      </c>
      <c r="AS25" s="464">
        <f t="shared" si="19"/>
        <v>0</v>
      </c>
      <c r="AT25" s="470">
        <f>I25+AH25</f>
        <v>6813804</v>
      </c>
      <c r="AU25" s="461">
        <f>J25+W25</f>
        <v>5000051</v>
      </c>
      <c r="AV25" s="461">
        <f t="shared" ref="AV25:AV26" si="29">K25+AA25</f>
        <v>28800</v>
      </c>
      <c r="AW25" s="461">
        <f>L25+AC25</f>
        <v>1699752</v>
      </c>
      <c r="AX25" s="461">
        <f>M25+AD25</f>
        <v>50001</v>
      </c>
      <c r="AY25" s="461">
        <f>N25+AG25</f>
        <v>35200</v>
      </c>
      <c r="AZ25" s="462">
        <f>O25+AS25</f>
        <v>10.280000000000001</v>
      </c>
      <c r="BA25" s="462">
        <f>P25+AQ25</f>
        <v>8</v>
      </c>
      <c r="BB25" s="464">
        <f>Q25+AR25</f>
        <v>2.2799999999999998</v>
      </c>
    </row>
    <row r="26" spans="1:54" s="229" customFormat="1" ht="12.75" customHeight="1" x14ac:dyDescent="0.2">
      <c r="A26" s="231">
        <v>5</v>
      </c>
      <c r="B26" s="232">
        <v>3464</v>
      </c>
      <c r="C26" s="232">
        <v>691001316</v>
      </c>
      <c r="D26" s="232">
        <v>72048140</v>
      </c>
      <c r="E26" s="233" t="s">
        <v>16</v>
      </c>
      <c r="F26" s="232">
        <v>3141</v>
      </c>
      <c r="G26" s="233" t="s">
        <v>310</v>
      </c>
      <c r="H26" s="265" t="s">
        <v>277</v>
      </c>
      <c r="I26" s="458">
        <v>930822</v>
      </c>
      <c r="J26" s="458">
        <v>687242</v>
      </c>
      <c r="K26" s="458">
        <v>0</v>
      </c>
      <c r="L26" s="458">
        <v>232288</v>
      </c>
      <c r="M26" s="458">
        <v>6872</v>
      </c>
      <c r="N26" s="458">
        <v>4420</v>
      </c>
      <c r="O26" s="459">
        <v>2.21</v>
      </c>
      <c r="P26" s="460">
        <v>0</v>
      </c>
      <c r="Q26" s="469">
        <v>2.21</v>
      </c>
      <c r="R26" s="471">
        <f t="shared" si="9"/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10"/>
        <v>0</v>
      </c>
      <c r="X26" s="461">
        <v>0</v>
      </c>
      <c r="Y26" s="461">
        <v>0</v>
      </c>
      <c r="Z26" s="461">
        <v>0</v>
      </c>
      <c r="AA26" s="461">
        <f t="shared" si="11"/>
        <v>0</v>
      </c>
      <c r="AB26" s="461">
        <f t="shared" si="12"/>
        <v>0</v>
      </c>
      <c r="AC26" s="69">
        <f t="shared" si="13"/>
        <v>0</v>
      </c>
      <c r="AD26" s="69">
        <f t="shared" si="14"/>
        <v>0</v>
      </c>
      <c r="AE26" s="461">
        <v>0</v>
      </c>
      <c r="AF26" s="461">
        <v>0</v>
      </c>
      <c r="AG26" s="461">
        <f t="shared" si="15"/>
        <v>0</v>
      </c>
      <c r="AH26" s="461">
        <f t="shared" si="16"/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17"/>
        <v>0</v>
      </c>
      <c r="AR26" s="462">
        <f t="shared" si="18"/>
        <v>0</v>
      </c>
      <c r="AS26" s="464">
        <f t="shared" si="19"/>
        <v>0</v>
      </c>
      <c r="AT26" s="470">
        <f>I26+AH26</f>
        <v>930822</v>
      </c>
      <c r="AU26" s="461">
        <f>J26+W26</f>
        <v>687242</v>
      </c>
      <c r="AV26" s="461">
        <f t="shared" si="29"/>
        <v>0</v>
      </c>
      <c r="AW26" s="461">
        <f>L26+AC26</f>
        <v>232288</v>
      </c>
      <c r="AX26" s="461">
        <f>M26+AD26</f>
        <v>6872</v>
      </c>
      <c r="AY26" s="461">
        <f>N26+AG26</f>
        <v>4420</v>
      </c>
      <c r="AZ26" s="462">
        <f>O26+AS26</f>
        <v>2.21</v>
      </c>
      <c r="BA26" s="462">
        <f>P26+AQ26</f>
        <v>0</v>
      </c>
      <c r="BB26" s="464">
        <f>Q26+AR26</f>
        <v>2.21</v>
      </c>
    </row>
    <row r="27" spans="1:54" s="229" customFormat="1" ht="12.75" customHeight="1" x14ac:dyDescent="0.2">
      <c r="A27" s="156">
        <v>5</v>
      </c>
      <c r="B27" s="14">
        <v>3464</v>
      </c>
      <c r="C27" s="155">
        <v>691001316</v>
      </c>
      <c r="D27" s="155">
        <v>72048140</v>
      </c>
      <c r="E27" s="230" t="s">
        <v>17</v>
      </c>
      <c r="F27" s="14"/>
      <c r="G27" s="230"/>
      <c r="H27" s="264"/>
      <c r="I27" s="465">
        <v>7744626</v>
      </c>
      <c r="J27" s="465">
        <v>5687293</v>
      </c>
      <c r="K27" s="465">
        <v>28800</v>
      </c>
      <c r="L27" s="465">
        <v>1932040</v>
      </c>
      <c r="M27" s="465">
        <v>56873</v>
      </c>
      <c r="N27" s="465">
        <v>39620</v>
      </c>
      <c r="O27" s="428">
        <v>12.490000000000002</v>
      </c>
      <c r="P27" s="428">
        <v>8</v>
      </c>
      <c r="Q27" s="428">
        <v>4.49</v>
      </c>
      <c r="R27" s="611">
        <f t="shared" ref="R27:BB27" si="30">SUM(R25:R26)</f>
        <v>0</v>
      </c>
      <c r="S27" s="610">
        <f t="shared" si="30"/>
        <v>0</v>
      </c>
      <c r="T27" s="610">
        <f t="shared" si="30"/>
        <v>0</v>
      </c>
      <c r="U27" s="610">
        <f t="shared" si="30"/>
        <v>0</v>
      </c>
      <c r="V27" s="610">
        <f t="shared" si="30"/>
        <v>0</v>
      </c>
      <c r="W27" s="610">
        <f t="shared" si="30"/>
        <v>0</v>
      </c>
      <c r="X27" s="610">
        <f t="shared" si="30"/>
        <v>0</v>
      </c>
      <c r="Y27" s="610">
        <f t="shared" si="30"/>
        <v>0</v>
      </c>
      <c r="Z27" s="610">
        <f t="shared" si="30"/>
        <v>0</v>
      </c>
      <c r="AA27" s="610">
        <f t="shared" si="30"/>
        <v>0</v>
      </c>
      <c r="AB27" s="610">
        <f t="shared" si="30"/>
        <v>0</v>
      </c>
      <c r="AC27" s="610">
        <f t="shared" si="30"/>
        <v>0</v>
      </c>
      <c r="AD27" s="610">
        <f t="shared" si="30"/>
        <v>0</v>
      </c>
      <c r="AE27" s="610">
        <f t="shared" si="30"/>
        <v>0</v>
      </c>
      <c r="AF27" s="610">
        <f t="shared" si="30"/>
        <v>0</v>
      </c>
      <c r="AG27" s="610">
        <f t="shared" si="30"/>
        <v>0</v>
      </c>
      <c r="AH27" s="610">
        <f t="shared" si="30"/>
        <v>0</v>
      </c>
      <c r="AI27" s="764">
        <f t="shared" si="30"/>
        <v>0</v>
      </c>
      <c r="AJ27" s="764">
        <f t="shared" si="30"/>
        <v>0</v>
      </c>
      <c r="AK27" s="764">
        <f t="shared" si="30"/>
        <v>0</v>
      </c>
      <c r="AL27" s="764">
        <f t="shared" si="30"/>
        <v>0</v>
      </c>
      <c r="AM27" s="764">
        <f t="shared" si="30"/>
        <v>0</v>
      </c>
      <c r="AN27" s="764">
        <f t="shared" si="30"/>
        <v>0</v>
      </c>
      <c r="AO27" s="764">
        <f t="shared" si="30"/>
        <v>0</v>
      </c>
      <c r="AP27" s="764">
        <f t="shared" si="30"/>
        <v>0</v>
      </c>
      <c r="AQ27" s="764">
        <f t="shared" si="30"/>
        <v>0</v>
      </c>
      <c r="AR27" s="764">
        <f t="shared" si="30"/>
        <v>0</v>
      </c>
      <c r="AS27" s="497">
        <f t="shared" si="30"/>
        <v>0</v>
      </c>
      <c r="AT27" s="608">
        <f t="shared" si="30"/>
        <v>7744626</v>
      </c>
      <c r="AU27" s="465">
        <f t="shared" si="30"/>
        <v>5687293</v>
      </c>
      <c r="AV27" s="465">
        <f t="shared" si="30"/>
        <v>28800</v>
      </c>
      <c r="AW27" s="465">
        <f t="shared" si="30"/>
        <v>1932040</v>
      </c>
      <c r="AX27" s="465">
        <f t="shared" si="30"/>
        <v>56873</v>
      </c>
      <c r="AY27" s="465">
        <f t="shared" si="30"/>
        <v>39620</v>
      </c>
      <c r="AZ27" s="428">
        <f t="shared" si="30"/>
        <v>12.490000000000002</v>
      </c>
      <c r="BA27" s="428">
        <f t="shared" si="30"/>
        <v>8</v>
      </c>
      <c r="BB27" s="497">
        <f t="shared" si="30"/>
        <v>4.49</v>
      </c>
    </row>
    <row r="28" spans="1:54" s="229" customFormat="1" ht="12.75" customHeight="1" x14ac:dyDescent="0.2">
      <c r="A28" s="231">
        <v>6</v>
      </c>
      <c r="B28" s="232">
        <v>3453</v>
      </c>
      <c r="C28" s="232">
        <v>667101411</v>
      </c>
      <c r="D28" s="232">
        <v>75109522</v>
      </c>
      <c r="E28" s="233" t="s">
        <v>18</v>
      </c>
      <c r="F28" s="232">
        <v>3111</v>
      </c>
      <c r="G28" s="233" t="s">
        <v>306</v>
      </c>
      <c r="H28" s="265" t="s">
        <v>276</v>
      </c>
      <c r="I28" s="458">
        <v>6682605</v>
      </c>
      <c r="J28" s="458">
        <v>4897600</v>
      </c>
      <c r="K28" s="458">
        <v>30000</v>
      </c>
      <c r="L28" s="458">
        <v>1665529</v>
      </c>
      <c r="M28" s="458">
        <v>48976</v>
      </c>
      <c r="N28" s="458">
        <v>40500</v>
      </c>
      <c r="O28" s="459">
        <v>10.17</v>
      </c>
      <c r="P28" s="460">
        <v>7.5</v>
      </c>
      <c r="Q28" s="469">
        <v>2.67</v>
      </c>
      <c r="R28" s="471">
        <f t="shared" si="9"/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si="10"/>
        <v>0</v>
      </c>
      <c r="X28" s="461">
        <v>0</v>
      </c>
      <c r="Y28" s="461">
        <v>0</v>
      </c>
      <c r="Z28" s="461">
        <v>0</v>
      </c>
      <c r="AA28" s="461">
        <f t="shared" si="11"/>
        <v>0</v>
      </c>
      <c r="AB28" s="461">
        <f t="shared" si="12"/>
        <v>0</v>
      </c>
      <c r="AC28" s="69">
        <f t="shared" si="13"/>
        <v>0</v>
      </c>
      <c r="AD28" s="69">
        <f t="shared" si="14"/>
        <v>0</v>
      </c>
      <c r="AE28" s="461">
        <v>0</v>
      </c>
      <c r="AF28" s="461">
        <v>0</v>
      </c>
      <c r="AG28" s="461">
        <f t="shared" si="15"/>
        <v>0</v>
      </c>
      <c r="AH28" s="461">
        <f t="shared" si="16"/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si="17"/>
        <v>0</v>
      </c>
      <c r="AR28" s="462">
        <f t="shared" si="18"/>
        <v>0</v>
      </c>
      <c r="AS28" s="464">
        <f t="shared" si="19"/>
        <v>0</v>
      </c>
      <c r="AT28" s="470">
        <f>I28+AH28</f>
        <v>6682605</v>
      </c>
      <c r="AU28" s="461">
        <f>J28+W28</f>
        <v>4897600</v>
      </c>
      <c r="AV28" s="461">
        <f t="shared" ref="AV28:AV29" si="31">K28+AA28</f>
        <v>30000</v>
      </c>
      <c r="AW28" s="461">
        <f>L28+AC28</f>
        <v>1665529</v>
      </c>
      <c r="AX28" s="461">
        <f>M28+AD28</f>
        <v>48976</v>
      </c>
      <c r="AY28" s="461">
        <f>N28+AG28</f>
        <v>40500</v>
      </c>
      <c r="AZ28" s="462">
        <f>O28+AS28</f>
        <v>10.17</v>
      </c>
      <c r="BA28" s="462">
        <f>P28+AQ28</f>
        <v>7.5</v>
      </c>
      <c r="BB28" s="464">
        <f>Q28+AR28</f>
        <v>2.67</v>
      </c>
    </row>
    <row r="29" spans="1:54" s="229" customFormat="1" ht="12.75" customHeight="1" x14ac:dyDescent="0.2">
      <c r="A29" s="231">
        <v>6</v>
      </c>
      <c r="B29" s="232">
        <v>3453</v>
      </c>
      <c r="C29" s="232">
        <v>667101411</v>
      </c>
      <c r="D29" s="232">
        <v>75109522</v>
      </c>
      <c r="E29" s="233" t="s">
        <v>18</v>
      </c>
      <c r="F29" s="232">
        <v>3141</v>
      </c>
      <c r="G29" s="233" t="s">
        <v>310</v>
      </c>
      <c r="H29" s="265" t="s">
        <v>277</v>
      </c>
      <c r="I29" s="458">
        <v>815351</v>
      </c>
      <c r="J29" s="458">
        <v>602159</v>
      </c>
      <c r="K29" s="458">
        <v>0</v>
      </c>
      <c r="L29" s="458">
        <v>203530</v>
      </c>
      <c r="M29" s="458">
        <v>6022</v>
      </c>
      <c r="N29" s="458">
        <v>3640</v>
      </c>
      <c r="O29" s="459">
        <v>1.94</v>
      </c>
      <c r="P29" s="460">
        <v>0</v>
      </c>
      <c r="Q29" s="469">
        <v>1.94</v>
      </c>
      <c r="R29" s="471">
        <f t="shared" si="9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10"/>
        <v>0</v>
      </c>
      <c r="X29" s="461">
        <v>0</v>
      </c>
      <c r="Y29" s="461">
        <v>0</v>
      </c>
      <c r="Z29" s="461">
        <v>0</v>
      </c>
      <c r="AA29" s="461">
        <f t="shared" si="11"/>
        <v>0</v>
      </c>
      <c r="AB29" s="461">
        <f t="shared" si="12"/>
        <v>0</v>
      </c>
      <c r="AC29" s="69">
        <f t="shared" si="13"/>
        <v>0</v>
      </c>
      <c r="AD29" s="69">
        <f t="shared" si="14"/>
        <v>0</v>
      </c>
      <c r="AE29" s="461">
        <v>0</v>
      </c>
      <c r="AF29" s="461">
        <v>0</v>
      </c>
      <c r="AG29" s="461">
        <f t="shared" si="15"/>
        <v>0</v>
      </c>
      <c r="AH29" s="461">
        <f t="shared" si="16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17"/>
        <v>0</v>
      </c>
      <c r="AR29" s="462">
        <f t="shared" si="18"/>
        <v>0</v>
      </c>
      <c r="AS29" s="464">
        <f t="shared" si="19"/>
        <v>0</v>
      </c>
      <c r="AT29" s="470">
        <f>I29+AH29</f>
        <v>815351</v>
      </c>
      <c r="AU29" s="461">
        <f>J29+W29</f>
        <v>602159</v>
      </c>
      <c r="AV29" s="461">
        <f t="shared" si="31"/>
        <v>0</v>
      </c>
      <c r="AW29" s="461">
        <f>L29+AC29</f>
        <v>203530</v>
      </c>
      <c r="AX29" s="461">
        <f>M29+AD29</f>
        <v>6022</v>
      </c>
      <c r="AY29" s="461">
        <f>N29+AG29</f>
        <v>3640</v>
      </c>
      <c r="AZ29" s="462">
        <f>O29+AS29</f>
        <v>1.94</v>
      </c>
      <c r="BA29" s="462">
        <f>P29+AQ29</f>
        <v>0</v>
      </c>
      <c r="BB29" s="464">
        <f>Q29+AR29</f>
        <v>1.94</v>
      </c>
    </row>
    <row r="30" spans="1:54" s="229" customFormat="1" ht="12.75" customHeight="1" x14ac:dyDescent="0.2">
      <c r="A30" s="156">
        <v>6</v>
      </c>
      <c r="B30" s="14">
        <v>3453</v>
      </c>
      <c r="C30" s="155">
        <v>667101411</v>
      </c>
      <c r="D30" s="155">
        <v>75109522</v>
      </c>
      <c r="E30" s="230" t="s">
        <v>19</v>
      </c>
      <c r="F30" s="14"/>
      <c r="G30" s="230"/>
      <c r="H30" s="264"/>
      <c r="I30" s="465">
        <v>7497956</v>
      </c>
      <c r="J30" s="465">
        <v>5499759</v>
      </c>
      <c r="K30" s="465">
        <v>30000</v>
      </c>
      <c r="L30" s="465">
        <v>1869059</v>
      </c>
      <c r="M30" s="465">
        <v>54998</v>
      </c>
      <c r="N30" s="465">
        <v>44140</v>
      </c>
      <c r="O30" s="428">
        <v>12.11</v>
      </c>
      <c r="P30" s="428">
        <v>7.5</v>
      </c>
      <c r="Q30" s="428">
        <v>4.6099999999999994</v>
      </c>
      <c r="R30" s="611">
        <f t="shared" ref="R30:BB30" si="32">SUM(R28:R29)</f>
        <v>0</v>
      </c>
      <c r="S30" s="610">
        <f t="shared" si="32"/>
        <v>0</v>
      </c>
      <c r="T30" s="610">
        <f t="shared" si="32"/>
        <v>0</v>
      </c>
      <c r="U30" s="610">
        <f t="shared" si="32"/>
        <v>0</v>
      </c>
      <c r="V30" s="610">
        <f t="shared" si="32"/>
        <v>0</v>
      </c>
      <c r="W30" s="610">
        <f t="shared" si="32"/>
        <v>0</v>
      </c>
      <c r="X30" s="610">
        <f t="shared" si="32"/>
        <v>0</v>
      </c>
      <c r="Y30" s="610">
        <f t="shared" si="32"/>
        <v>0</v>
      </c>
      <c r="Z30" s="610">
        <f t="shared" si="32"/>
        <v>0</v>
      </c>
      <c r="AA30" s="610">
        <f t="shared" si="32"/>
        <v>0</v>
      </c>
      <c r="AB30" s="610">
        <f t="shared" si="32"/>
        <v>0</v>
      </c>
      <c r="AC30" s="610">
        <f t="shared" si="32"/>
        <v>0</v>
      </c>
      <c r="AD30" s="610">
        <f t="shared" si="32"/>
        <v>0</v>
      </c>
      <c r="AE30" s="610">
        <f t="shared" si="32"/>
        <v>0</v>
      </c>
      <c r="AF30" s="610">
        <f t="shared" si="32"/>
        <v>0</v>
      </c>
      <c r="AG30" s="610">
        <f t="shared" si="32"/>
        <v>0</v>
      </c>
      <c r="AH30" s="610">
        <f t="shared" si="32"/>
        <v>0</v>
      </c>
      <c r="AI30" s="764">
        <f t="shared" si="32"/>
        <v>0</v>
      </c>
      <c r="AJ30" s="764">
        <f t="shared" si="32"/>
        <v>0</v>
      </c>
      <c r="AK30" s="764">
        <f t="shared" si="32"/>
        <v>0</v>
      </c>
      <c r="AL30" s="764">
        <f t="shared" si="32"/>
        <v>0</v>
      </c>
      <c r="AM30" s="764">
        <f t="shared" si="32"/>
        <v>0</v>
      </c>
      <c r="AN30" s="764">
        <f t="shared" si="32"/>
        <v>0</v>
      </c>
      <c r="AO30" s="764">
        <f t="shared" si="32"/>
        <v>0</v>
      </c>
      <c r="AP30" s="764">
        <f t="shared" si="32"/>
        <v>0</v>
      </c>
      <c r="AQ30" s="764">
        <f t="shared" si="32"/>
        <v>0</v>
      </c>
      <c r="AR30" s="764">
        <f t="shared" si="32"/>
        <v>0</v>
      </c>
      <c r="AS30" s="497">
        <f t="shared" si="32"/>
        <v>0</v>
      </c>
      <c r="AT30" s="608">
        <f t="shared" si="32"/>
        <v>7497956</v>
      </c>
      <c r="AU30" s="465">
        <f t="shared" si="32"/>
        <v>5499759</v>
      </c>
      <c r="AV30" s="465">
        <f t="shared" si="32"/>
        <v>30000</v>
      </c>
      <c r="AW30" s="465">
        <f t="shared" si="32"/>
        <v>1869059</v>
      </c>
      <c r="AX30" s="465">
        <f t="shared" si="32"/>
        <v>54998</v>
      </c>
      <c r="AY30" s="465">
        <f t="shared" si="32"/>
        <v>44140</v>
      </c>
      <c r="AZ30" s="428">
        <f t="shared" si="32"/>
        <v>12.11</v>
      </c>
      <c r="BA30" s="428">
        <f t="shared" si="32"/>
        <v>7.5</v>
      </c>
      <c r="BB30" s="497">
        <f t="shared" si="32"/>
        <v>4.6099999999999994</v>
      </c>
    </row>
    <row r="31" spans="1:54" s="229" customFormat="1" ht="12.75" customHeight="1" x14ac:dyDescent="0.2">
      <c r="A31" s="231">
        <v>7</v>
      </c>
      <c r="B31" s="232">
        <v>3471</v>
      </c>
      <c r="C31" s="232">
        <v>691003491</v>
      </c>
      <c r="D31" s="232">
        <v>72550376</v>
      </c>
      <c r="E31" s="233" t="s">
        <v>20</v>
      </c>
      <c r="F31" s="232">
        <v>3111</v>
      </c>
      <c r="G31" s="233" t="s">
        <v>306</v>
      </c>
      <c r="H31" s="265" t="s">
        <v>276</v>
      </c>
      <c r="I31" s="458">
        <v>7055561</v>
      </c>
      <c r="J31" s="458">
        <v>5201677</v>
      </c>
      <c r="K31" s="458">
        <v>0</v>
      </c>
      <c r="L31" s="458">
        <v>1758167</v>
      </c>
      <c r="M31" s="458">
        <v>52017</v>
      </c>
      <c r="N31" s="458">
        <v>43700</v>
      </c>
      <c r="O31" s="459">
        <v>10.4</v>
      </c>
      <c r="P31" s="460">
        <v>8</v>
      </c>
      <c r="Q31" s="469">
        <v>2.4</v>
      </c>
      <c r="R31" s="471">
        <f t="shared" si="9"/>
        <v>0</v>
      </c>
      <c r="S31" s="461">
        <v>0</v>
      </c>
      <c r="T31" s="461">
        <v>0</v>
      </c>
      <c r="U31" s="461">
        <v>0</v>
      </c>
      <c r="V31" s="461">
        <v>0</v>
      </c>
      <c r="W31" s="461">
        <f t="shared" si="10"/>
        <v>0</v>
      </c>
      <c r="X31" s="461">
        <v>0</v>
      </c>
      <c r="Y31" s="461">
        <v>0</v>
      </c>
      <c r="Z31" s="461">
        <v>0</v>
      </c>
      <c r="AA31" s="461">
        <f t="shared" si="11"/>
        <v>0</v>
      </c>
      <c r="AB31" s="461">
        <f t="shared" si="12"/>
        <v>0</v>
      </c>
      <c r="AC31" s="69">
        <f t="shared" si="13"/>
        <v>0</v>
      </c>
      <c r="AD31" s="69">
        <f t="shared" si="14"/>
        <v>0</v>
      </c>
      <c r="AE31" s="461">
        <v>0</v>
      </c>
      <c r="AF31" s="461">
        <v>0</v>
      </c>
      <c r="AG31" s="461">
        <f t="shared" si="15"/>
        <v>0</v>
      </c>
      <c r="AH31" s="461">
        <f t="shared" si="16"/>
        <v>0</v>
      </c>
      <c r="AI31" s="462">
        <v>0</v>
      </c>
      <c r="AJ31" s="462">
        <v>0</v>
      </c>
      <c r="AK31" s="462">
        <v>0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si="17"/>
        <v>0</v>
      </c>
      <c r="AR31" s="462">
        <f t="shared" si="18"/>
        <v>0</v>
      </c>
      <c r="AS31" s="464">
        <f t="shared" si="19"/>
        <v>0</v>
      </c>
      <c r="AT31" s="470">
        <f>I31+AH31</f>
        <v>7055561</v>
      </c>
      <c r="AU31" s="461">
        <f>J31+W31</f>
        <v>5201677</v>
      </c>
      <c r="AV31" s="461">
        <f t="shared" ref="AV31:AV33" si="33">K31+AA31</f>
        <v>0</v>
      </c>
      <c r="AW31" s="461">
        <f t="shared" ref="AW31:AX33" si="34">L31+AC31</f>
        <v>1758167</v>
      </c>
      <c r="AX31" s="461">
        <f t="shared" si="34"/>
        <v>52017</v>
      </c>
      <c r="AY31" s="461">
        <f>N31+AG31</f>
        <v>43700</v>
      </c>
      <c r="AZ31" s="462">
        <f>O31+AS31</f>
        <v>10.4</v>
      </c>
      <c r="BA31" s="462">
        <f t="shared" ref="BA31:BB33" si="35">P31+AQ31</f>
        <v>8</v>
      </c>
      <c r="BB31" s="464">
        <f t="shared" si="35"/>
        <v>2.4</v>
      </c>
    </row>
    <row r="32" spans="1:54" s="229" customFormat="1" ht="12.75" customHeight="1" x14ac:dyDescent="0.2">
      <c r="A32" s="231">
        <v>7</v>
      </c>
      <c r="B32" s="232">
        <v>3471</v>
      </c>
      <c r="C32" s="232">
        <v>691003491</v>
      </c>
      <c r="D32" s="232">
        <v>72550376</v>
      </c>
      <c r="E32" s="233" t="s">
        <v>20</v>
      </c>
      <c r="F32" s="232">
        <v>3111</v>
      </c>
      <c r="G32" s="233" t="s">
        <v>307</v>
      </c>
      <c r="H32" s="265" t="s">
        <v>277</v>
      </c>
      <c r="I32" s="458">
        <v>0</v>
      </c>
      <c r="J32" s="458">
        <v>0</v>
      </c>
      <c r="K32" s="458">
        <v>0</v>
      </c>
      <c r="L32" s="458">
        <v>0</v>
      </c>
      <c r="M32" s="458">
        <v>0</v>
      </c>
      <c r="N32" s="458">
        <v>0</v>
      </c>
      <c r="O32" s="459">
        <v>0</v>
      </c>
      <c r="P32" s="460">
        <v>0</v>
      </c>
      <c r="Q32" s="469">
        <v>0</v>
      </c>
      <c r="R32" s="471">
        <f t="shared" si="9"/>
        <v>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si="10"/>
        <v>0</v>
      </c>
      <c r="X32" s="461">
        <v>0</v>
      </c>
      <c r="Y32" s="461">
        <v>0</v>
      </c>
      <c r="Z32" s="461">
        <v>0</v>
      </c>
      <c r="AA32" s="461">
        <f t="shared" si="11"/>
        <v>0</v>
      </c>
      <c r="AB32" s="461">
        <f t="shared" si="12"/>
        <v>0</v>
      </c>
      <c r="AC32" s="69">
        <f t="shared" si="13"/>
        <v>0</v>
      </c>
      <c r="AD32" s="69">
        <f t="shared" si="14"/>
        <v>0</v>
      </c>
      <c r="AE32" s="461">
        <v>0</v>
      </c>
      <c r="AF32" s="461">
        <v>0</v>
      </c>
      <c r="AG32" s="461">
        <f t="shared" si="15"/>
        <v>0</v>
      </c>
      <c r="AH32" s="461">
        <f t="shared" si="16"/>
        <v>0</v>
      </c>
      <c r="AI32" s="462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17"/>
        <v>0</v>
      </c>
      <c r="AR32" s="462">
        <f t="shared" si="18"/>
        <v>0</v>
      </c>
      <c r="AS32" s="464">
        <f t="shared" si="19"/>
        <v>0</v>
      </c>
      <c r="AT32" s="470">
        <f>I32+AH32</f>
        <v>0</v>
      </c>
      <c r="AU32" s="461">
        <f>J32+W32</f>
        <v>0</v>
      </c>
      <c r="AV32" s="461">
        <f t="shared" si="33"/>
        <v>0</v>
      </c>
      <c r="AW32" s="461">
        <f t="shared" si="34"/>
        <v>0</v>
      </c>
      <c r="AX32" s="461">
        <f t="shared" si="34"/>
        <v>0</v>
      </c>
      <c r="AY32" s="461">
        <f>N32+AG32</f>
        <v>0</v>
      </c>
      <c r="AZ32" s="462">
        <f>O32+AS32</f>
        <v>0</v>
      </c>
      <c r="BA32" s="462">
        <f t="shared" si="35"/>
        <v>0</v>
      </c>
      <c r="BB32" s="464">
        <f t="shared" si="35"/>
        <v>0</v>
      </c>
    </row>
    <row r="33" spans="1:54" s="229" customFormat="1" ht="12.75" customHeight="1" x14ac:dyDescent="0.2">
      <c r="A33" s="231">
        <v>7</v>
      </c>
      <c r="B33" s="232">
        <v>3471</v>
      </c>
      <c r="C33" s="232">
        <v>691003491</v>
      </c>
      <c r="D33" s="232">
        <v>72550376</v>
      </c>
      <c r="E33" s="233" t="s">
        <v>20</v>
      </c>
      <c r="F33" s="232">
        <v>3141</v>
      </c>
      <c r="G33" s="233" t="s">
        <v>310</v>
      </c>
      <c r="H33" s="265" t="s">
        <v>277</v>
      </c>
      <c r="I33" s="458">
        <v>1028999</v>
      </c>
      <c r="J33" s="458">
        <v>759572</v>
      </c>
      <c r="K33" s="458">
        <v>0</v>
      </c>
      <c r="L33" s="458">
        <v>256735</v>
      </c>
      <c r="M33" s="458">
        <v>7596</v>
      </c>
      <c r="N33" s="458">
        <v>5096</v>
      </c>
      <c r="O33" s="459">
        <v>2.44</v>
      </c>
      <c r="P33" s="460">
        <v>0</v>
      </c>
      <c r="Q33" s="469">
        <v>2.44</v>
      </c>
      <c r="R33" s="471">
        <f t="shared" si="9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10"/>
        <v>0</v>
      </c>
      <c r="X33" s="461">
        <v>0</v>
      </c>
      <c r="Y33" s="461">
        <v>0</v>
      </c>
      <c r="Z33" s="461">
        <v>0</v>
      </c>
      <c r="AA33" s="461">
        <f t="shared" si="11"/>
        <v>0</v>
      </c>
      <c r="AB33" s="461">
        <f t="shared" si="12"/>
        <v>0</v>
      </c>
      <c r="AC33" s="69">
        <f t="shared" si="13"/>
        <v>0</v>
      </c>
      <c r="AD33" s="69">
        <f t="shared" si="14"/>
        <v>0</v>
      </c>
      <c r="AE33" s="461">
        <v>0</v>
      </c>
      <c r="AF33" s="461">
        <v>0</v>
      </c>
      <c r="AG33" s="461">
        <f t="shared" si="15"/>
        <v>0</v>
      </c>
      <c r="AH33" s="461">
        <f t="shared" si="16"/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17"/>
        <v>0</v>
      </c>
      <c r="AR33" s="462">
        <f t="shared" si="18"/>
        <v>0</v>
      </c>
      <c r="AS33" s="464">
        <f t="shared" si="19"/>
        <v>0</v>
      </c>
      <c r="AT33" s="470">
        <f>I33+AH33</f>
        <v>1028999</v>
      </c>
      <c r="AU33" s="461">
        <f>J33+W33</f>
        <v>759572</v>
      </c>
      <c r="AV33" s="461">
        <f t="shared" si="33"/>
        <v>0</v>
      </c>
      <c r="AW33" s="461">
        <f t="shared" si="34"/>
        <v>256735</v>
      </c>
      <c r="AX33" s="461">
        <f t="shared" si="34"/>
        <v>7596</v>
      </c>
      <c r="AY33" s="461">
        <f>N33+AG33</f>
        <v>5096</v>
      </c>
      <c r="AZ33" s="462">
        <f>O33+AS33</f>
        <v>2.44</v>
      </c>
      <c r="BA33" s="462">
        <f t="shared" si="35"/>
        <v>0</v>
      </c>
      <c r="BB33" s="464">
        <f t="shared" si="35"/>
        <v>2.44</v>
      </c>
    </row>
    <row r="34" spans="1:54" s="229" customFormat="1" ht="12.75" customHeight="1" x14ac:dyDescent="0.2">
      <c r="A34" s="156">
        <v>7</v>
      </c>
      <c r="B34" s="14">
        <v>3471</v>
      </c>
      <c r="C34" s="155">
        <v>691003491</v>
      </c>
      <c r="D34" s="155">
        <v>72550376</v>
      </c>
      <c r="E34" s="230" t="s">
        <v>21</v>
      </c>
      <c r="F34" s="14"/>
      <c r="G34" s="230"/>
      <c r="H34" s="264"/>
      <c r="I34" s="465">
        <v>8084560</v>
      </c>
      <c r="J34" s="465">
        <v>5961249</v>
      </c>
      <c r="K34" s="465">
        <v>0</v>
      </c>
      <c r="L34" s="465">
        <v>2014902</v>
      </c>
      <c r="M34" s="465">
        <v>59613</v>
      </c>
      <c r="N34" s="465">
        <v>48796</v>
      </c>
      <c r="O34" s="428">
        <v>12.84</v>
      </c>
      <c r="P34" s="428">
        <v>8</v>
      </c>
      <c r="Q34" s="428">
        <v>4.84</v>
      </c>
      <c r="R34" s="611">
        <f t="shared" ref="R34:BB34" si="36">SUM(R31:R33)</f>
        <v>0</v>
      </c>
      <c r="S34" s="610">
        <f t="shared" si="36"/>
        <v>0</v>
      </c>
      <c r="T34" s="610">
        <f t="shared" si="36"/>
        <v>0</v>
      </c>
      <c r="U34" s="610">
        <f t="shared" si="36"/>
        <v>0</v>
      </c>
      <c r="V34" s="610">
        <f t="shared" si="36"/>
        <v>0</v>
      </c>
      <c r="W34" s="610">
        <f t="shared" si="36"/>
        <v>0</v>
      </c>
      <c r="X34" s="610">
        <f t="shared" si="36"/>
        <v>0</v>
      </c>
      <c r="Y34" s="610">
        <f t="shared" si="36"/>
        <v>0</v>
      </c>
      <c r="Z34" s="610">
        <f t="shared" si="36"/>
        <v>0</v>
      </c>
      <c r="AA34" s="610">
        <f t="shared" si="36"/>
        <v>0</v>
      </c>
      <c r="AB34" s="610">
        <f t="shared" si="36"/>
        <v>0</v>
      </c>
      <c r="AC34" s="610">
        <f t="shared" si="36"/>
        <v>0</v>
      </c>
      <c r="AD34" s="610">
        <f t="shared" si="36"/>
        <v>0</v>
      </c>
      <c r="AE34" s="610">
        <f t="shared" si="36"/>
        <v>0</v>
      </c>
      <c r="AF34" s="610">
        <f t="shared" si="36"/>
        <v>0</v>
      </c>
      <c r="AG34" s="610">
        <f t="shared" si="36"/>
        <v>0</v>
      </c>
      <c r="AH34" s="610">
        <f t="shared" si="36"/>
        <v>0</v>
      </c>
      <c r="AI34" s="764">
        <f t="shared" si="36"/>
        <v>0</v>
      </c>
      <c r="AJ34" s="764">
        <f t="shared" si="36"/>
        <v>0</v>
      </c>
      <c r="AK34" s="764">
        <f t="shared" si="36"/>
        <v>0</v>
      </c>
      <c r="AL34" s="764">
        <f t="shared" si="36"/>
        <v>0</v>
      </c>
      <c r="AM34" s="764">
        <f t="shared" si="36"/>
        <v>0</v>
      </c>
      <c r="AN34" s="764">
        <f t="shared" si="36"/>
        <v>0</v>
      </c>
      <c r="AO34" s="764">
        <f t="shared" si="36"/>
        <v>0</v>
      </c>
      <c r="AP34" s="764">
        <f t="shared" si="36"/>
        <v>0</v>
      </c>
      <c r="AQ34" s="764">
        <f t="shared" si="36"/>
        <v>0</v>
      </c>
      <c r="AR34" s="764">
        <f t="shared" si="36"/>
        <v>0</v>
      </c>
      <c r="AS34" s="497">
        <f t="shared" si="36"/>
        <v>0</v>
      </c>
      <c r="AT34" s="608">
        <f t="shared" si="36"/>
        <v>8084560</v>
      </c>
      <c r="AU34" s="465">
        <f t="shared" si="36"/>
        <v>5961249</v>
      </c>
      <c r="AV34" s="465">
        <f t="shared" si="36"/>
        <v>0</v>
      </c>
      <c r="AW34" s="465">
        <f t="shared" si="36"/>
        <v>2014902</v>
      </c>
      <c r="AX34" s="465">
        <f t="shared" si="36"/>
        <v>59613</v>
      </c>
      <c r="AY34" s="465">
        <f t="shared" si="36"/>
        <v>48796</v>
      </c>
      <c r="AZ34" s="428">
        <f t="shared" si="36"/>
        <v>12.84</v>
      </c>
      <c r="BA34" s="428">
        <f t="shared" si="36"/>
        <v>8</v>
      </c>
      <c r="BB34" s="497">
        <f t="shared" si="36"/>
        <v>4.84</v>
      </c>
    </row>
    <row r="35" spans="1:54" s="229" customFormat="1" ht="12.75" customHeight="1" x14ac:dyDescent="0.2">
      <c r="A35" s="231">
        <v>8</v>
      </c>
      <c r="B35" s="232">
        <v>3472</v>
      </c>
      <c r="C35" s="232">
        <v>691003564</v>
      </c>
      <c r="D35" s="232">
        <v>72550368</v>
      </c>
      <c r="E35" s="233" t="s">
        <v>22</v>
      </c>
      <c r="F35" s="232">
        <v>3111</v>
      </c>
      <c r="G35" s="233" t="s">
        <v>306</v>
      </c>
      <c r="H35" s="265" t="s">
        <v>276</v>
      </c>
      <c r="I35" s="458">
        <v>4795093</v>
      </c>
      <c r="J35" s="458">
        <v>3537532</v>
      </c>
      <c r="K35" s="458">
        <v>0</v>
      </c>
      <c r="L35" s="458">
        <v>1195686</v>
      </c>
      <c r="M35" s="458">
        <v>35375</v>
      </c>
      <c r="N35" s="458">
        <v>26500</v>
      </c>
      <c r="O35" s="459">
        <v>7.68</v>
      </c>
      <c r="P35" s="460">
        <v>6</v>
      </c>
      <c r="Q35" s="469">
        <v>1.68</v>
      </c>
      <c r="R35" s="471">
        <f t="shared" si="9"/>
        <v>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si="10"/>
        <v>0</v>
      </c>
      <c r="X35" s="461">
        <v>0</v>
      </c>
      <c r="Y35" s="461">
        <v>0</v>
      </c>
      <c r="Z35" s="461">
        <v>0</v>
      </c>
      <c r="AA35" s="461">
        <f t="shared" si="11"/>
        <v>0</v>
      </c>
      <c r="AB35" s="461">
        <f t="shared" si="12"/>
        <v>0</v>
      </c>
      <c r="AC35" s="69">
        <f t="shared" si="13"/>
        <v>0</v>
      </c>
      <c r="AD35" s="69">
        <f t="shared" si="14"/>
        <v>0</v>
      </c>
      <c r="AE35" s="461">
        <v>0</v>
      </c>
      <c r="AF35" s="461">
        <v>0</v>
      </c>
      <c r="AG35" s="461">
        <f t="shared" si="15"/>
        <v>0</v>
      </c>
      <c r="AH35" s="461">
        <f t="shared" si="16"/>
        <v>0</v>
      </c>
      <c r="AI35" s="462">
        <v>0</v>
      </c>
      <c r="AJ35" s="462">
        <v>0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si="17"/>
        <v>0</v>
      </c>
      <c r="AR35" s="462">
        <f t="shared" si="18"/>
        <v>0</v>
      </c>
      <c r="AS35" s="464">
        <f t="shared" si="19"/>
        <v>0</v>
      </c>
      <c r="AT35" s="470">
        <f>I35+AH35</f>
        <v>4795093</v>
      </c>
      <c r="AU35" s="461">
        <f>J35+W35</f>
        <v>3537532</v>
      </c>
      <c r="AV35" s="461">
        <f t="shared" ref="AV35:AV36" si="37">K35+AA35</f>
        <v>0</v>
      </c>
      <c r="AW35" s="461">
        <f>L35+AC35</f>
        <v>1195686</v>
      </c>
      <c r="AX35" s="461">
        <f>M35+AD35</f>
        <v>35375</v>
      </c>
      <c r="AY35" s="461">
        <f>N35+AG35</f>
        <v>26500</v>
      </c>
      <c r="AZ35" s="462">
        <f>O35+AS35</f>
        <v>7.68</v>
      </c>
      <c r="BA35" s="462">
        <f>P35+AQ35</f>
        <v>6</v>
      </c>
      <c r="BB35" s="464">
        <f>Q35+AR35</f>
        <v>1.68</v>
      </c>
    </row>
    <row r="36" spans="1:54" s="229" customFormat="1" ht="12.75" customHeight="1" x14ac:dyDescent="0.2">
      <c r="A36" s="231">
        <v>8</v>
      </c>
      <c r="B36" s="232">
        <v>3472</v>
      </c>
      <c r="C36" s="232">
        <v>691003564</v>
      </c>
      <c r="D36" s="232">
        <v>72550368</v>
      </c>
      <c r="E36" s="233" t="s">
        <v>22</v>
      </c>
      <c r="F36" s="232">
        <v>3141</v>
      </c>
      <c r="G36" s="233" t="s">
        <v>310</v>
      </c>
      <c r="H36" s="265" t="s">
        <v>277</v>
      </c>
      <c r="I36" s="458">
        <v>684311</v>
      </c>
      <c r="J36" s="458">
        <v>505566</v>
      </c>
      <c r="K36" s="458">
        <v>0</v>
      </c>
      <c r="L36" s="458">
        <v>170881</v>
      </c>
      <c r="M36" s="458">
        <v>5056</v>
      </c>
      <c r="N36" s="458">
        <v>2808</v>
      </c>
      <c r="O36" s="459">
        <v>1.62</v>
      </c>
      <c r="P36" s="460">
        <v>0</v>
      </c>
      <c r="Q36" s="469">
        <v>1.62</v>
      </c>
      <c r="R36" s="471">
        <f t="shared" si="9"/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si="10"/>
        <v>0</v>
      </c>
      <c r="X36" s="461">
        <v>0</v>
      </c>
      <c r="Y36" s="461">
        <v>0</v>
      </c>
      <c r="Z36" s="461">
        <v>0</v>
      </c>
      <c r="AA36" s="461">
        <f t="shared" si="11"/>
        <v>0</v>
      </c>
      <c r="AB36" s="461">
        <f t="shared" si="12"/>
        <v>0</v>
      </c>
      <c r="AC36" s="69">
        <f t="shared" si="13"/>
        <v>0</v>
      </c>
      <c r="AD36" s="69">
        <f t="shared" si="14"/>
        <v>0</v>
      </c>
      <c r="AE36" s="461">
        <v>0</v>
      </c>
      <c r="AF36" s="461">
        <v>0</v>
      </c>
      <c r="AG36" s="461">
        <f t="shared" si="15"/>
        <v>0</v>
      </c>
      <c r="AH36" s="461">
        <f t="shared" si="16"/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si="17"/>
        <v>0</v>
      </c>
      <c r="AR36" s="462">
        <f t="shared" si="18"/>
        <v>0</v>
      </c>
      <c r="AS36" s="464">
        <f t="shared" si="19"/>
        <v>0</v>
      </c>
      <c r="AT36" s="470">
        <f>I36+AH36</f>
        <v>684311</v>
      </c>
      <c r="AU36" s="461">
        <f>J36+W36</f>
        <v>505566</v>
      </c>
      <c r="AV36" s="461">
        <f t="shared" si="37"/>
        <v>0</v>
      </c>
      <c r="AW36" s="461">
        <f>L36+AC36</f>
        <v>170881</v>
      </c>
      <c r="AX36" s="461">
        <f>M36+AD36</f>
        <v>5056</v>
      </c>
      <c r="AY36" s="461">
        <f>N36+AG36</f>
        <v>2808</v>
      </c>
      <c r="AZ36" s="462">
        <f>O36+AS36</f>
        <v>1.62</v>
      </c>
      <c r="BA36" s="462">
        <f>P36+AQ36</f>
        <v>0</v>
      </c>
      <c r="BB36" s="464">
        <f>Q36+AR36</f>
        <v>1.62</v>
      </c>
    </row>
    <row r="37" spans="1:54" s="229" customFormat="1" ht="12.75" customHeight="1" x14ac:dyDescent="0.2">
      <c r="A37" s="156">
        <v>8</v>
      </c>
      <c r="B37" s="14">
        <v>3472</v>
      </c>
      <c r="C37" s="155">
        <v>691003564</v>
      </c>
      <c r="D37" s="155">
        <v>72550368</v>
      </c>
      <c r="E37" s="230" t="s">
        <v>23</v>
      </c>
      <c r="F37" s="14"/>
      <c r="G37" s="230"/>
      <c r="H37" s="264"/>
      <c r="I37" s="465">
        <v>5479404</v>
      </c>
      <c r="J37" s="465">
        <v>4043098</v>
      </c>
      <c r="K37" s="465">
        <v>0</v>
      </c>
      <c r="L37" s="465">
        <v>1366567</v>
      </c>
      <c r="M37" s="465">
        <v>40431</v>
      </c>
      <c r="N37" s="465">
        <v>29308</v>
      </c>
      <c r="O37" s="428">
        <v>9.3000000000000007</v>
      </c>
      <c r="P37" s="428">
        <v>6</v>
      </c>
      <c r="Q37" s="428">
        <v>3.3</v>
      </c>
      <c r="R37" s="611">
        <f t="shared" ref="R37:BB37" si="38">SUM(R35:R36)</f>
        <v>0</v>
      </c>
      <c r="S37" s="610">
        <f t="shared" si="38"/>
        <v>0</v>
      </c>
      <c r="T37" s="610">
        <f t="shared" si="38"/>
        <v>0</v>
      </c>
      <c r="U37" s="610">
        <f t="shared" si="38"/>
        <v>0</v>
      </c>
      <c r="V37" s="610">
        <f t="shared" si="38"/>
        <v>0</v>
      </c>
      <c r="W37" s="610">
        <f t="shared" si="38"/>
        <v>0</v>
      </c>
      <c r="X37" s="610">
        <f t="shared" si="38"/>
        <v>0</v>
      </c>
      <c r="Y37" s="610">
        <f t="shared" si="38"/>
        <v>0</v>
      </c>
      <c r="Z37" s="610">
        <f t="shared" si="38"/>
        <v>0</v>
      </c>
      <c r="AA37" s="610">
        <f t="shared" si="38"/>
        <v>0</v>
      </c>
      <c r="AB37" s="610">
        <f t="shared" si="38"/>
        <v>0</v>
      </c>
      <c r="AC37" s="610">
        <f t="shared" si="38"/>
        <v>0</v>
      </c>
      <c r="AD37" s="610">
        <f t="shared" si="38"/>
        <v>0</v>
      </c>
      <c r="AE37" s="610">
        <f t="shared" si="38"/>
        <v>0</v>
      </c>
      <c r="AF37" s="610">
        <f t="shared" si="38"/>
        <v>0</v>
      </c>
      <c r="AG37" s="610">
        <f t="shared" si="38"/>
        <v>0</v>
      </c>
      <c r="AH37" s="610">
        <f t="shared" si="38"/>
        <v>0</v>
      </c>
      <c r="AI37" s="764">
        <f t="shared" si="38"/>
        <v>0</v>
      </c>
      <c r="AJ37" s="764">
        <f t="shared" si="38"/>
        <v>0</v>
      </c>
      <c r="AK37" s="764">
        <f t="shared" si="38"/>
        <v>0</v>
      </c>
      <c r="AL37" s="764">
        <f t="shared" si="38"/>
        <v>0</v>
      </c>
      <c r="AM37" s="764">
        <f t="shared" si="38"/>
        <v>0</v>
      </c>
      <c r="AN37" s="764">
        <f t="shared" si="38"/>
        <v>0</v>
      </c>
      <c r="AO37" s="764">
        <f t="shared" si="38"/>
        <v>0</v>
      </c>
      <c r="AP37" s="764">
        <f t="shared" si="38"/>
        <v>0</v>
      </c>
      <c r="AQ37" s="764">
        <f t="shared" si="38"/>
        <v>0</v>
      </c>
      <c r="AR37" s="764">
        <f t="shared" si="38"/>
        <v>0</v>
      </c>
      <c r="AS37" s="497">
        <f t="shared" si="38"/>
        <v>0</v>
      </c>
      <c r="AT37" s="608">
        <f t="shared" si="38"/>
        <v>5479404</v>
      </c>
      <c r="AU37" s="465">
        <f t="shared" si="38"/>
        <v>4043098</v>
      </c>
      <c r="AV37" s="465">
        <f t="shared" si="38"/>
        <v>0</v>
      </c>
      <c r="AW37" s="465">
        <f t="shared" si="38"/>
        <v>1366567</v>
      </c>
      <c r="AX37" s="465">
        <f t="shared" si="38"/>
        <v>40431</v>
      </c>
      <c r="AY37" s="465">
        <f t="shared" si="38"/>
        <v>29308</v>
      </c>
      <c r="AZ37" s="428">
        <f t="shared" si="38"/>
        <v>9.3000000000000007</v>
      </c>
      <c r="BA37" s="428">
        <f t="shared" si="38"/>
        <v>6</v>
      </c>
      <c r="BB37" s="497">
        <f t="shared" si="38"/>
        <v>3.3</v>
      </c>
    </row>
    <row r="38" spans="1:54" s="229" customFormat="1" ht="12.75" customHeight="1" x14ac:dyDescent="0.2">
      <c r="A38" s="231">
        <v>9</v>
      </c>
      <c r="B38" s="232">
        <v>3467</v>
      </c>
      <c r="C38" s="232">
        <v>691001243</v>
      </c>
      <c r="D38" s="232">
        <v>72048174</v>
      </c>
      <c r="E38" s="233" t="s">
        <v>24</v>
      </c>
      <c r="F38" s="232">
        <v>3111</v>
      </c>
      <c r="G38" s="233" t="s">
        <v>306</v>
      </c>
      <c r="H38" s="265" t="s">
        <v>276</v>
      </c>
      <c r="I38" s="458">
        <v>8961000</v>
      </c>
      <c r="J38" s="458">
        <v>6612537</v>
      </c>
      <c r="K38" s="458">
        <v>0</v>
      </c>
      <c r="L38" s="458">
        <v>2235038</v>
      </c>
      <c r="M38" s="458">
        <v>66125</v>
      </c>
      <c r="N38" s="458">
        <v>47300</v>
      </c>
      <c r="O38" s="459">
        <v>13.950000000000001</v>
      </c>
      <c r="P38" s="460">
        <v>10.56</v>
      </c>
      <c r="Q38" s="469">
        <v>3.39</v>
      </c>
      <c r="R38" s="471">
        <f t="shared" si="9"/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si="10"/>
        <v>0</v>
      </c>
      <c r="X38" s="461">
        <v>0</v>
      </c>
      <c r="Y38" s="461">
        <v>0</v>
      </c>
      <c r="Z38" s="461">
        <v>0</v>
      </c>
      <c r="AA38" s="461">
        <f t="shared" si="11"/>
        <v>0</v>
      </c>
      <c r="AB38" s="461">
        <f t="shared" si="12"/>
        <v>0</v>
      </c>
      <c r="AC38" s="69">
        <f t="shared" si="13"/>
        <v>0</v>
      </c>
      <c r="AD38" s="69">
        <f t="shared" si="14"/>
        <v>0</v>
      </c>
      <c r="AE38" s="461">
        <v>0</v>
      </c>
      <c r="AF38" s="461">
        <v>0</v>
      </c>
      <c r="AG38" s="461">
        <f t="shared" si="15"/>
        <v>0</v>
      </c>
      <c r="AH38" s="461">
        <f t="shared" si="16"/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17"/>
        <v>0</v>
      </c>
      <c r="AR38" s="462">
        <f t="shared" si="18"/>
        <v>0</v>
      </c>
      <c r="AS38" s="464">
        <f t="shared" si="19"/>
        <v>0</v>
      </c>
      <c r="AT38" s="470">
        <f>I38+AH38</f>
        <v>8961000</v>
      </c>
      <c r="AU38" s="461">
        <f>J38+W38</f>
        <v>6612537</v>
      </c>
      <c r="AV38" s="461">
        <f t="shared" ref="AV38:AV40" si="39">K38+AA38</f>
        <v>0</v>
      </c>
      <c r="AW38" s="461">
        <f t="shared" ref="AW38:AX40" si="40">L38+AC38</f>
        <v>2235038</v>
      </c>
      <c r="AX38" s="461">
        <f t="shared" si="40"/>
        <v>66125</v>
      </c>
      <c r="AY38" s="461">
        <f>N38+AG38</f>
        <v>47300</v>
      </c>
      <c r="AZ38" s="462">
        <f>O38+AS38</f>
        <v>13.950000000000001</v>
      </c>
      <c r="BA38" s="462">
        <f t="shared" ref="BA38:BB40" si="41">P38+AQ38</f>
        <v>10.56</v>
      </c>
      <c r="BB38" s="464">
        <f t="shared" si="41"/>
        <v>3.39</v>
      </c>
    </row>
    <row r="39" spans="1:54" s="229" customFormat="1" x14ac:dyDescent="0.2">
      <c r="A39" s="231">
        <v>9</v>
      </c>
      <c r="B39" s="232">
        <v>3467</v>
      </c>
      <c r="C39" s="232">
        <v>691001243</v>
      </c>
      <c r="D39" s="232">
        <v>72048174</v>
      </c>
      <c r="E39" s="233" t="s">
        <v>24</v>
      </c>
      <c r="F39" s="232">
        <v>3111</v>
      </c>
      <c r="G39" s="233" t="s">
        <v>307</v>
      </c>
      <c r="H39" s="265" t="s">
        <v>277</v>
      </c>
      <c r="I39" s="458">
        <v>531878</v>
      </c>
      <c r="J39" s="458">
        <v>394568</v>
      </c>
      <c r="K39" s="458">
        <v>0</v>
      </c>
      <c r="L39" s="458">
        <v>133364</v>
      </c>
      <c r="M39" s="458">
        <v>3946</v>
      </c>
      <c r="N39" s="458">
        <v>0</v>
      </c>
      <c r="O39" s="459">
        <v>1.1399999999999999</v>
      </c>
      <c r="P39" s="460">
        <v>1.1399999999999999</v>
      </c>
      <c r="Q39" s="469">
        <v>0</v>
      </c>
      <c r="R39" s="471">
        <f t="shared" si="9"/>
        <v>0</v>
      </c>
      <c r="S39" s="461">
        <v>-44911</v>
      </c>
      <c r="T39" s="461">
        <v>0</v>
      </c>
      <c r="U39" s="461">
        <v>0</v>
      </c>
      <c r="V39" s="461">
        <v>0</v>
      </c>
      <c r="W39" s="461">
        <f t="shared" si="10"/>
        <v>-44911</v>
      </c>
      <c r="X39" s="461">
        <v>0</v>
      </c>
      <c r="Y39" s="461">
        <v>0</v>
      </c>
      <c r="Z39" s="461">
        <v>0</v>
      </c>
      <c r="AA39" s="461">
        <f t="shared" si="11"/>
        <v>0</v>
      </c>
      <c r="AB39" s="461">
        <f t="shared" si="12"/>
        <v>-44911</v>
      </c>
      <c r="AC39" s="69">
        <f t="shared" si="13"/>
        <v>-15180</v>
      </c>
      <c r="AD39" s="69">
        <f t="shared" si="14"/>
        <v>-449</v>
      </c>
      <c r="AE39" s="461">
        <v>0</v>
      </c>
      <c r="AF39" s="461">
        <v>0</v>
      </c>
      <c r="AG39" s="461">
        <f t="shared" si="15"/>
        <v>0</v>
      </c>
      <c r="AH39" s="461">
        <f t="shared" si="16"/>
        <v>-60540</v>
      </c>
      <c r="AI39" s="462">
        <v>0</v>
      </c>
      <c r="AJ39" s="462">
        <v>0</v>
      </c>
      <c r="AK39" s="462">
        <v>-0.13</v>
      </c>
      <c r="AL39" s="462">
        <v>0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si="17"/>
        <v>-0.13</v>
      </c>
      <c r="AR39" s="462">
        <f t="shared" si="18"/>
        <v>0</v>
      </c>
      <c r="AS39" s="464">
        <f t="shared" si="19"/>
        <v>-0.13</v>
      </c>
      <c r="AT39" s="470">
        <f>I39+AH39</f>
        <v>471338</v>
      </c>
      <c r="AU39" s="461">
        <f>J39+W39</f>
        <v>349657</v>
      </c>
      <c r="AV39" s="461">
        <f t="shared" si="39"/>
        <v>0</v>
      </c>
      <c r="AW39" s="461">
        <f t="shared" si="40"/>
        <v>118184</v>
      </c>
      <c r="AX39" s="461">
        <f t="shared" si="40"/>
        <v>3497</v>
      </c>
      <c r="AY39" s="461">
        <f>N39+AG39</f>
        <v>0</v>
      </c>
      <c r="AZ39" s="462">
        <f>O39+AS39</f>
        <v>1.0099999999999998</v>
      </c>
      <c r="BA39" s="462">
        <f t="shared" si="41"/>
        <v>1.0099999999999998</v>
      </c>
      <c r="BB39" s="464">
        <f t="shared" si="41"/>
        <v>0</v>
      </c>
    </row>
    <row r="40" spans="1:54" s="229" customFormat="1" ht="12.75" customHeight="1" x14ac:dyDescent="0.2">
      <c r="A40" s="231">
        <v>9</v>
      </c>
      <c r="B40" s="232">
        <v>3467</v>
      </c>
      <c r="C40" s="232">
        <v>691001243</v>
      </c>
      <c r="D40" s="232">
        <v>72048174</v>
      </c>
      <c r="E40" s="233" t="s">
        <v>24</v>
      </c>
      <c r="F40" s="232">
        <v>3141</v>
      </c>
      <c r="G40" s="233" t="s">
        <v>310</v>
      </c>
      <c r="H40" s="265" t="s">
        <v>277</v>
      </c>
      <c r="I40" s="458">
        <v>1272022</v>
      </c>
      <c r="J40" s="458">
        <v>939283</v>
      </c>
      <c r="K40" s="458">
        <v>0</v>
      </c>
      <c r="L40" s="458">
        <v>317478</v>
      </c>
      <c r="M40" s="458">
        <v>9393</v>
      </c>
      <c r="N40" s="458">
        <v>5868</v>
      </c>
      <c r="O40" s="459">
        <v>2.72</v>
      </c>
      <c r="P40" s="460">
        <v>0</v>
      </c>
      <c r="Q40" s="469">
        <v>2.72</v>
      </c>
      <c r="R40" s="471">
        <f t="shared" si="9"/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si="10"/>
        <v>0</v>
      </c>
      <c r="X40" s="461">
        <v>0</v>
      </c>
      <c r="Y40" s="461">
        <v>0</v>
      </c>
      <c r="Z40" s="461">
        <v>0</v>
      </c>
      <c r="AA40" s="461">
        <f t="shared" si="11"/>
        <v>0</v>
      </c>
      <c r="AB40" s="461">
        <f t="shared" si="12"/>
        <v>0</v>
      </c>
      <c r="AC40" s="69">
        <f t="shared" si="13"/>
        <v>0</v>
      </c>
      <c r="AD40" s="69">
        <f t="shared" si="14"/>
        <v>0</v>
      </c>
      <c r="AE40" s="461">
        <v>0</v>
      </c>
      <c r="AF40" s="461">
        <v>0</v>
      </c>
      <c r="AG40" s="461">
        <f t="shared" si="15"/>
        <v>0</v>
      </c>
      <c r="AH40" s="461">
        <f t="shared" si="16"/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17"/>
        <v>0</v>
      </c>
      <c r="AR40" s="462">
        <f t="shared" si="18"/>
        <v>0</v>
      </c>
      <c r="AS40" s="464">
        <f t="shared" si="19"/>
        <v>0</v>
      </c>
      <c r="AT40" s="470">
        <f>I40+AH40</f>
        <v>1272022</v>
      </c>
      <c r="AU40" s="461">
        <f>J40+W40</f>
        <v>939283</v>
      </c>
      <c r="AV40" s="461">
        <f t="shared" si="39"/>
        <v>0</v>
      </c>
      <c r="AW40" s="461">
        <f t="shared" si="40"/>
        <v>317478</v>
      </c>
      <c r="AX40" s="461">
        <f t="shared" si="40"/>
        <v>9393</v>
      </c>
      <c r="AY40" s="461">
        <f>N40+AG40</f>
        <v>5868</v>
      </c>
      <c r="AZ40" s="462">
        <f>O40+AS40</f>
        <v>2.72</v>
      </c>
      <c r="BA40" s="462">
        <f t="shared" si="41"/>
        <v>0</v>
      </c>
      <c r="BB40" s="464">
        <f t="shared" si="41"/>
        <v>2.72</v>
      </c>
    </row>
    <row r="41" spans="1:54" s="229" customFormat="1" ht="12.75" customHeight="1" x14ac:dyDescent="0.2">
      <c r="A41" s="156">
        <v>9</v>
      </c>
      <c r="B41" s="14">
        <v>3467</v>
      </c>
      <c r="C41" s="155">
        <v>691001243</v>
      </c>
      <c r="D41" s="155">
        <v>72048174</v>
      </c>
      <c r="E41" s="230" t="s">
        <v>25</v>
      </c>
      <c r="F41" s="14"/>
      <c r="G41" s="230"/>
      <c r="H41" s="264"/>
      <c r="I41" s="465">
        <v>10764900</v>
      </c>
      <c r="J41" s="465">
        <v>7946388</v>
      </c>
      <c r="K41" s="465">
        <v>0</v>
      </c>
      <c r="L41" s="465">
        <v>2685880</v>
      </c>
      <c r="M41" s="465">
        <v>79464</v>
      </c>
      <c r="N41" s="465">
        <v>53168</v>
      </c>
      <c r="O41" s="428">
        <v>17.810000000000002</v>
      </c>
      <c r="P41" s="428">
        <v>11.700000000000001</v>
      </c>
      <c r="Q41" s="428">
        <v>6.11</v>
      </c>
      <c r="R41" s="611">
        <f t="shared" ref="R41:BB41" si="42">SUM(R38:R40)</f>
        <v>0</v>
      </c>
      <c r="S41" s="610">
        <f t="shared" si="42"/>
        <v>-44911</v>
      </c>
      <c r="T41" s="610">
        <f t="shared" si="42"/>
        <v>0</v>
      </c>
      <c r="U41" s="610">
        <f t="shared" si="42"/>
        <v>0</v>
      </c>
      <c r="V41" s="610">
        <f t="shared" si="42"/>
        <v>0</v>
      </c>
      <c r="W41" s="610">
        <f t="shared" si="42"/>
        <v>-44911</v>
      </c>
      <c r="X41" s="610">
        <f t="shared" si="42"/>
        <v>0</v>
      </c>
      <c r="Y41" s="610">
        <f t="shared" si="42"/>
        <v>0</v>
      </c>
      <c r="Z41" s="610">
        <f t="shared" si="42"/>
        <v>0</v>
      </c>
      <c r="AA41" s="610">
        <f t="shared" si="42"/>
        <v>0</v>
      </c>
      <c r="AB41" s="610">
        <f t="shared" si="42"/>
        <v>-44911</v>
      </c>
      <c r="AC41" s="610">
        <f t="shared" si="42"/>
        <v>-15180</v>
      </c>
      <c r="AD41" s="610">
        <f t="shared" si="42"/>
        <v>-449</v>
      </c>
      <c r="AE41" s="610">
        <f t="shared" si="42"/>
        <v>0</v>
      </c>
      <c r="AF41" s="610">
        <f t="shared" si="42"/>
        <v>0</v>
      </c>
      <c r="AG41" s="610">
        <f t="shared" si="42"/>
        <v>0</v>
      </c>
      <c r="AH41" s="610">
        <f t="shared" si="42"/>
        <v>-60540</v>
      </c>
      <c r="AI41" s="764">
        <f t="shared" si="42"/>
        <v>0</v>
      </c>
      <c r="AJ41" s="764">
        <f t="shared" si="42"/>
        <v>0</v>
      </c>
      <c r="AK41" s="764">
        <f t="shared" si="42"/>
        <v>-0.13</v>
      </c>
      <c r="AL41" s="764">
        <f t="shared" si="42"/>
        <v>0</v>
      </c>
      <c r="AM41" s="764">
        <f t="shared" si="42"/>
        <v>0</v>
      </c>
      <c r="AN41" s="764">
        <f t="shared" si="42"/>
        <v>0</v>
      </c>
      <c r="AO41" s="764">
        <f t="shared" si="42"/>
        <v>0</v>
      </c>
      <c r="AP41" s="764">
        <f t="shared" si="42"/>
        <v>0</v>
      </c>
      <c r="AQ41" s="764">
        <f t="shared" si="42"/>
        <v>-0.13</v>
      </c>
      <c r="AR41" s="764">
        <f t="shared" si="42"/>
        <v>0</v>
      </c>
      <c r="AS41" s="497">
        <f t="shared" si="42"/>
        <v>-0.13</v>
      </c>
      <c r="AT41" s="608">
        <f t="shared" si="42"/>
        <v>10704360</v>
      </c>
      <c r="AU41" s="465">
        <f t="shared" si="42"/>
        <v>7901477</v>
      </c>
      <c r="AV41" s="465">
        <f t="shared" si="42"/>
        <v>0</v>
      </c>
      <c r="AW41" s="465">
        <f t="shared" si="42"/>
        <v>2670700</v>
      </c>
      <c r="AX41" s="465">
        <f t="shared" si="42"/>
        <v>79015</v>
      </c>
      <c r="AY41" s="465">
        <f t="shared" si="42"/>
        <v>53168</v>
      </c>
      <c r="AZ41" s="428">
        <f t="shared" si="42"/>
        <v>17.68</v>
      </c>
      <c r="BA41" s="428">
        <f t="shared" si="42"/>
        <v>11.57</v>
      </c>
      <c r="BB41" s="497">
        <f t="shared" si="42"/>
        <v>6.11</v>
      </c>
    </row>
    <row r="42" spans="1:54" s="229" customFormat="1" ht="12.75" customHeight="1" x14ac:dyDescent="0.2">
      <c r="A42" s="231">
        <v>10</v>
      </c>
      <c r="B42" s="232">
        <v>3461</v>
      </c>
      <c r="C42" s="232">
        <v>691001286</v>
      </c>
      <c r="D42" s="232">
        <v>72048107</v>
      </c>
      <c r="E42" s="233" t="s">
        <v>26</v>
      </c>
      <c r="F42" s="232">
        <v>3111</v>
      </c>
      <c r="G42" s="233" t="s">
        <v>306</v>
      </c>
      <c r="H42" s="265" t="s">
        <v>276</v>
      </c>
      <c r="I42" s="458">
        <v>9075616</v>
      </c>
      <c r="J42" s="458">
        <v>6695709</v>
      </c>
      <c r="K42" s="458">
        <v>0</v>
      </c>
      <c r="L42" s="458">
        <v>2263150</v>
      </c>
      <c r="M42" s="458">
        <v>66957</v>
      </c>
      <c r="N42" s="458">
        <v>49800</v>
      </c>
      <c r="O42" s="459">
        <v>13.889999999999999</v>
      </c>
      <c r="P42" s="460">
        <v>10.7</v>
      </c>
      <c r="Q42" s="469">
        <v>3.19</v>
      </c>
      <c r="R42" s="471">
        <f t="shared" si="9"/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si="10"/>
        <v>0</v>
      </c>
      <c r="X42" s="461">
        <v>0</v>
      </c>
      <c r="Y42" s="461">
        <v>0</v>
      </c>
      <c r="Z42" s="461">
        <v>0</v>
      </c>
      <c r="AA42" s="461">
        <f t="shared" si="11"/>
        <v>0</v>
      </c>
      <c r="AB42" s="461">
        <f t="shared" si="12"/>
        <v>0</v>
      </c>
      <c r="AC42" s="69">
        <f t="shared" si="13"/>
        <v>0</v>
      </c>
      <c r="AD42" s="69">
        <f t="shared" si="14"/>
        <v>0</v>
      </c>
      <c r="AE42" s="461">
        <v>0</v>
      </c>
      <c r="AF42" s="461">
        <v>0</v>
      </c>
      <c r="AG42" s="461">
        <f t="shared" si="15"/>
        <v>0</v>
      </c>
      <c r="AH42" s="461">
        <f t="shared" si="16"/>
        <v>0</v>
      </c>
      <c r="AI42" s="462">
        <v>0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si="17"/>
        <v>0</v>
      </c>
      <c r="AR42" s="462">
        <f t="shared" si="18"/>
        <v>0</v>
      </c>
      <c r="AS42" s="464">
        <f t="shared" si="19"/>
        <v>0</v>
      </c>
      <c r="AT42" s="470">
        <f>I42+AH42</f>
        <v>9075616</v>
      </c>
      <c r="AU42" s="461">
        <f>J42+W42</f>
        <v>6695709</v>
      </c>
      <c r="AV42" s="461">
        <f t="shared" ref="AV42:AV44" si="43">K42+AA42</f>
        <v>0</v>
      </c>
      <c r="AW42" s="461">
        <f t="shared" ref="AW42:AX44" si="44">L42+AC42</f>
        <v>2263150</v>
      </c>
      <c r="AX42" s="461">
        <f t="shared" si="44"/>
        <v>66957</v>
      </c>
      <c r="AY42" s="461">
        <f>N42+AG42</f>
        <v>49800</v>
      </c>
      <c r="AZ42" s="462">
        <f>O42+AS42</f>
        <v>13.889999999999999</v>
      </c>
      <c r="BA42" s="462">
        <f t="shared" ref="BA42:BB44" si="45">P42+AQ42</f>
        <v>10.7</v>
      </c>
      <c r="BB42" s="464">
        <f t="shared" si="45"/>
        <v>3.19</v>
      </c>
    </row>
    <row r="43" spans="1:54" s="229" customFormat="1" x14ac:dyDescent="0.2">
      <c r="A43" s="231">
        <v>10</v>
      </c>
      <c r="B43" s="232">
        <v>3461</v>
      </c>
      <c r="C43" s="232">
        <v>691001286</v>
      </c>
      <c r="D43" s="232">
        <v>72048107</v>
      </c>
      <c r="E43" s="233" t="s">
        <v>26</v>
      </c>
      <c r="F43" s="232">
        <v>3111</v>
      </c>
      <c r="G43" s="233" t="s">
        <v>307</v>
      </c>
      <c r="H43" s="265" t="s">
        <v>277</v>
      </c>
      <c r="I43" s="458">
        <v>575955</v>
      </c>
      <c r="J43" s="458">
        <v>427266</v>
      </c>
      <c r="K43" s="458">
        <v>0</v>
      </c>
      <c r="L43" s="458">
        <v>144416</v>
      </c>
      <c r="M43" s="458">
        <v>4273</v>
      </c>
      <c r="N43" s="458">
        <v>0</v>
      </c>
      <c r="O43" s="459">
        <v>1.5</v>
      </c>
      <c r="P43" s="460">
        <v>1.5</v>
      </c>
      <c r="Q43" s="469">
        <v>0</v>
      </c>
      <c r="R43" s="471">
        <f t="shared" si="9"/>
        <v>0</v>
      </c>
      <c r="S43" s="461">
        <v>-57741</v>
      </c>
      <c r="T43" s="461">
        <v>0</v>
      </c>
      <c r="U43" s="461">
        <v>0</v>
      </c>
      <c r="V43" s="461">
        <v>0</v>
      </c>
      <c r="W43" s="461">
        <f t="shared" si="10"/>
        <v>-57741</v>
      </c>
      <c r="X43" s="461">
        <v>0</v>
      </c>
      <c r="Y43" s="461">
        <v>0</v>
      </c>
      <c r="Z43" s="461">
        <v>0</v>
      </c>
      <c r="AA43" s="461">
        <f t="shared" si="11"/>
        <v>0</v>
      </c>
      <c r="AB43" s="461">
        <f t="shared" si="12"/>
        <v>-57741</v>
      </c>
      <c r="AC43" s="69">
        <f t="shared" si="13"/>
        <v>-19516</v>
      </c>
      <c r="AD43" s="69">
        <f t="shared" si="14"/>
        <v>-577</v>
      </c>
      <c r="AE43" s="461">
        <v>0</v>
      </c>
      <c r="AF43" s="461">
        <v>0</v>
      </c>
      <c r="AG43" s="461">
        <f t="shared" si="15"/>
        <v>0</v>
      </c>
      <c r="AH43" s="461">
        <f t="shared" si="16"/>
        <v>-77834</v>
      </c>
      <c r="AI43" s="462">
        <v>0</v>
      </c>
      <c r="AJ43" s="462">
        <v>0</v>
      </c>
      <c r="AK43" s="462">
        <v>-0.17</v>
      </c>
      <c r="AL43" s="462">
        <v>0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si="17"/>
        <v>-0.17</v>
      </c>
      <c r="AR43" s="462">
        <f t="shared" si="18"/>
        <v>0</v>
      </c>
      <c r="AS43" s="464">
        <f t="shared" si="19"/>
        <v>-0.17</v>
      </c>
      <c r="AT43" s="470">
        <f>I43+AH43</f>
        <v>498121</v>
      </c>
      <c r="AU43" s="461">
        <f>J43+W43</f>
        <v>369525</v>
      </c>
      <c r="AV43" s="461">
        <f t="shared" si="43"/>
        <v>0</v>
      </c>
      <c r="AW43" s="461">
        <f t="shared" si="44"/>
        <v>124900</v>
      </c>
      <c r="AX43" s="461">
        <f t="shared" si="44"/>
        <v>3696</v>
      </c>
      <c r="AY43" s="461">
        <f>N43+AG43</f>
        <v>0</v>
      </c>
      <c r="AZ43" s="462">
        <f>O43+AS43</f>
        <v>1.33</v>
      </c>
      <c r="BA43" s="462">
        <f t="shared" si="45"/>
        <v>1.33</v>
      </c>
      <c r="BB43" s="464">
        <f t="shared" si="45"/>
        <v>0</v>
      </c>
    </row>
    <row r="44" spans="1:54" s="229" customFormat="1" ht="12.75" customHeight="1" x14ac:dyDescent="0.2">
      <c r="A44" s="231">
        <v>10</v>
      </c>
      <c r="B44" s="232">
        <v>3461</v>
      </c>
      <c r="C44" s="232">
        <v>691001286</v>
      </c>
      <c r="D44" s="232">
        <v>72048107</v>
      </c>
      <c r="E44" s="233" t="s">
        <v>26</v>
      </c>
      <c r="F44" s="232">
        <v>3141</v>
      </c>
      <c r="G44" s="233" t="s">
        <v>310</v>
      </c>
      <c r="H44" s="265" t="s">
        <v>277</v>
      </c>
      <c r="I44" s="458">
        <v>1299914</v>
      </c>
      <c r="J44" s="458">
        <v>960393</v>
      </c>
      <c r="K44" s="458">
        <v>0</v>
      </c>
      <c r="L44" s="458">
        <v>324613</v>
      </c>
      <c r="M44" s="458">
        <v>9604</v>
      </c>
      <c r="N44" s="458">
        <v>5304</v>
      </c>
      <c r="O44" s="459">
        <v>3.09</v>
      </c>
      <c r="P44" s="460">
        <v>0</v>
      </c>
      <c r="Q44" s="469">
        <v>3.09</v>
      </c>
      <c r="R44" s="471">
        <f t="shared" si="9"/>
        <v>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si="10"/>
        <v>0</v>
      </c>
      <c r="X44" s="461">
        <v>0</v>
      </c>
      <c r="Y44" s="461">
        <v>0</v>
      </c>
      <c r="Z44" s="461">
        <v>0</v>
      </c>
      <c r="AA44" s="461">
        <f t="shared" si="11"/>
        <v>0</v>
      </c>
      <c r="AB44" s="461">
        <f t="shared" si="12"/>
        <v>0</v>
      </c>
      <c r="AC44" s="69">
        <f t="shared" si="13"/>
        <v>0</v>
      </c>
      <c r="AD44" s="69">
        <f t="shared" si="14"/>
        <v>0</v>
      </c>
      <c r="AE44" s="461">
        <v>0</v>
      </c>
      <c r="AF44" s="461">
        <v>0</v>
      </c>
      <c r="AG44" s="461">
        <f t="shared" si="15"/>
        <v>0</v>
      </c>
      <c r="AH44" s="461">
        <f t="shared" si="16"/>
        <v>0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si="17"/>
        <v>0</v>
      </c>
      <c r="AR44" s="462">
        <f t="shared" si="18"/>
        <v>0</v>
      </c>
      <c r="AS44" s="464">
        <f t="shared" si="19"/>
        <v>0</v>
      </c>
      <c r="AT44" s="470">
        <f>I44+AH44</f>
        <v>1299914</v>
      </c>
      <c r="AU44" s="461">
        <f>J44+W44</f>
        <v>960393</v>
      </c>
      <c r="AV44" s="461">
        <f t="shared" si="43"/>
        <v>0</v>
      </c>
      <c r="AW44" s="461">
        <f t="shared" si="44"/>
        <v>324613</v>
      </c>
      <c r="AX44" s="461">
        <f t="shared" si="44"/>
        <v>9604</v>
      </c>
      <c r="AY44" s="461">
        <f>N44+AG44</f>
        <v>5304</v>
      </c>
      <c r="AZ44" s="462">
        <f>O44+AS44</f>
        <v>3.09</v>
      </c>
      <c r="BA44" s="462">
        <f t="shared" si="45"/>
        <v>0</v>
      </c>
      <c r="BB44" s="464">
        <f t="shared" si="45"/>
        <v>3.09</v>
      </c>
    </row>
    <row r="45" spans="1:54" s="229" customFormat="1" ht="12.75" customHeight="1" x14ac:dyDescent="0.2">
      <c r="A45" s="156">
        <v>10</v>
      </c>
      <c r="B45" s="14">
        <v>3461</v>
      </c>
      <c r="C45" s="155">
        <v>691001286</v>
      </c>
      <c r="D45" s="155">
        <v>72048107</v>
      </c>
      <c r="E45" s="230" t="s">
        <v>27</v>
      </c>
      <c r="F45" s="14"/>
      <c r="G45" s="230"/>
      <c r="H45" s="264"/>
      <c r="I45" s="465">
        <v>10951485</v>
      </c>
      <c r="J45" s="465">
        <v>8083368</v>
      </c>
      <c r="K45" s="465">
        <v>0</v>
      </c>
      <c r="L45" s="465">
        <v>2732179</v>
      </c>
      <c r="M45" s="465">
        <v>80834</v>
      </c>
      <c r="N45" s="465">
        <v>55104</v>
      </c>
      <c r="O45" s="428">
        <v>18.479999999999997</v>
      </c>
      <c r="P45" s="428">
        <v>12.2</v>
      </c>
      <c r="Q45" s="428">
        <v>6.2799999999999994</v>
      </c>
      <c r="R45" s="611">
        <f t="shared" ref="R45:BB45" si="46">SUM(R42:R44)</f>
        <v>0</v>
      </c>
      <c r="S45" s="610">
        <f t="shared" si="46"/>
        <v>-57741</v>
      </c>
      <c r="T45" s="610">
        <f t="shared" si="46"/>
        <v>0</v>
      </c>
      <c r="U45" s="610">
        <f t="shared" si="46"/>
        <v>0</v>
      </c>
      <c r="V45" s="610">
        <f t="shared" si="46"/>
        <v>0</v>
      </c>
      <c r="W45" s="610">
        <f t="shared" si="46"/>
        <v>-57741</v>
      </c>
      <c r="X45" s="610">
        <f t="shared" si="46"/>
        <v>0</v>
      </c>
      <c r="Y45" s="610">
        <f t="shared" si="46"/>
        <v>0</v>
      </c>
      <c r="Z45" s="610">
        <f t="shared" si="46"/>
        <v>0</v>
      </c>
      <c r="AA45" s="610">
        <f t="shared" si="46"/>
        <v>0</v>
      </c>
      <c r="AB45" s="610">
        <f t="shared" si="46"/>
        <v>-57741</v>
      </c>
      <c r="AC45" s="610">
        <f t="shared" si="46"/>
        <v>-19516</v>
      </c>
      <c r="AD45" s="610">
        <f t="shared" si="46"/>
        <v>-577</v>
      </c>
      <c r="AE45" s="610">
        <f t="shared" si="46"/>
        <v>0</v>
      </c>
      <c r="AF45" s="610">
        <f t="shared" si="46"/>
        <v>0</v>
      </c>
      <c r="AG45" s="610">
        <f t="shared" si="46"/>
        <v>0</v>
      </c>
      <c r="AH45" s="610">
        <f t="shared" si="46"/>
        <v>-77834</v>
      </c>
      <c r="AI45" s="764">
        <f t="shared" si="46"/>
        <v>0</v>
      </c>
      <c r="AJ45" s="764">
        <f t="shared" si="46"/>
        <v>0</v>
      </c>
      <c r="AK45" s="764">
        <f t="shared" si="46"/>
        <v>-0.17</v>
      </c>
      <c r="AL45" s="764">
        <f t="shared" si="46"/>
        <v>0</v>
      </c>
      <c r="AM45" s="764">
        <f t="shared" si="46"/>
        <v>0</v>
      </c>
      <c r="AN45" s="764">
        <f t="shared" si="46"/>
        <v>0</v>
      </c>
      <c r="AO45" s="764">
        <f t="shared" si="46"/>
        <v>0</v>
      </c>
      <c r="AP45" s="764">
        <f t="shared" si="46"/>
        <v>0</v>
      </c>
      <c r="AQ45" s="764">
        <f t="shared" si="46"/>
        <v>-0.17</v>
      </c>
      <c r="AR45" s="764">
        <f t="shared" si="46"/>
        <v>0</v>
      </c>
      <c r="AS45" s="497">
        <f t="shared" si="46"/>
        <v>-0.17</v>
      </c>
      <c r="AT45" s="608">
        <f t="shared" si="46"/>
        <v>10873651</v>
      </c>
      <c r="AU45" s="465">
        <f t="shared" si="46"/>
        <v>8025627</v>
      </c>
      <c r="AV45" s="465">
        <f t="shared" si="46"/>
        <v>0</v>
      </c>
      <c r="AW45" s="465">
        <f t="shared" si="46"/>
        <v>2712663</v>
      </c>
      <c r="AX45" s="465">
        <f t="shared" si="46"/>
        <v>80257</v>
      </c>
      <c r="AY45" s="465">
        <f t="shared" si="46"/>
        <v>55104</v>
      </c>
      <c r="AZ45" s="428">
        <f t="shared" si="46"/>
        <v>18.309999999999999</v>
      </c>
      <c r="BA45" s="428">
        <f t="shared" si="46"/>
        <v>12.03</v>
      </c>
      <c r="BB45" s="497">
        <f t="shared" si="46"/>
        <v>6.2799999999999994</v>
      </c>
    </row>
    <row r="46" spans="1:54" s="229" customFormat="1" ht="12.75" customHeight="1" x14ac:dyDescent="0.2">
      <c r="A46" s="231">
        <v>11</v>
      </c>
      <c r="B46" s="232">
        <v>3468</v>
      </c>
      <c r="C46" s="232">
        <v>691000891</v>
      </c>
      <c r="D46" s="232">
        <v>72048069</v>
      </c>
      <c r="E46" s="233" t="s">
        <v>28</v>
      </c>
      <c r="F46" s="232">
        <v>3111</v>
      </c>
      <c r="G46" s="233" t="s">
        <v>306</v>
      </c>
      <c r="H46" s="265" t="s">
        <v>276</v>
      </c>
      <c r="I46" s="458">
        <v>8736147</v>
      </c>
      <c r="J46" s="458">
        <v>6169136</v>
      </c>
      <c r="K46" s="458">
        <v>366412</v>
      </c>
      <c r="L46" s="458">
        <v>2095308</v>
      </c>
      <c r="M46" s="458">
        <v>61691</v>
      </c>
      <c r="N46" s="458">
        <v>43600</v>
      </c>
      <c r="O46" s="459">
        <v>12.819999999999999</v>
      </c>
      <c r="P46" s="460">
        <v>9.98</v>
      </c>
      <c r="Q46" s="469">
        <v>2.84</v>
      </c>
      <c r="R46" s="471">
        <f t="shared" si="9"/>
        <v>0</v>
      </c>
      <c r="S46" s="461">
        <v>0</v>
      </c>
      <c r="T46" s="461">
        <v>0</v>
      </c>
      <c r="U46" s="461">
        <v>0</v>
      </c>
      <c r="V46" s="461">
        <v>0</v>
      </c>
      <c r="W46" s="461">
        <f t="shared" si="10"/>
        <v>0</v>
      </c>
      <c r="X46" s="461">
        <v>0</v>
      </c>
      <c r="Y46" s="461">
        <v>0</v>
      </c>
      <c r="Z46" s="461">
        <v>60000</v>
      </c>
      <c r="AA46" s="461">
        <f t="shared" si="11"/>
        <v>60000</v>
      </c>
      <c r="AB46" s="461">
        <f t="shared" si="12"/>
        <v>60000</v>
      </c>
      <c r="AC46" s="69">
        <f t="shared" si="13"/>
        <v>0</v>
      </c>
      <c r="AD46" s="69">
        <f t="shared" si="14"/>
        <v>0</v>
      </c>
      <c r="AE46" s="461">
        <v>0</v>
      </c>
      <c r="AF46" s="461">
        <v>0</v>
      </c>
      <c r="AG46" s="461">
        <f t="shared" si="15"/>
        <v>0</v>
      </c>
      <c r="AH46" s="461">
        <f t="shared" si="16"/>
        <v>60000</v>
      </c>
      <c r="AI46" s="462">
        <v>0</v>
      </c>
      <c r="AJ46" s="462">
        <v>0</v>
      </c>
      <c r="AK46" s="462">
        <v>0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si="17"/>
        <v>0</v>
      </c>
      <c r="AR46" s="462">
        <f t="shared" si="18"/>
        <v>0</v>
      </c>
      <c r="AS46" s="464">
        <f t="shared" si="19"/>
        <v>0</v>
      </c>
      <c r="AT46" s="470">
        <f>I46+AH46</f>
        <v>8796147</v>
      </c>
      <c r="AU46" s="461">
        <f>J46+W46</f>
        <v>6169136</v>
      </c>
      <c r="AV46" s="461">
        <f t="shared" ref="AV46:AV48" si="47">K46+AA46</f>
        <v>426412</v>
      </c>
      <c r="AW46" s="461">
        <f t="shared" ref="AW46:AX48" si="48">L46+AC46</f>
        <v>2095308</v>
      </c>
      <c r="AX46" s="461">
        <f t="shared" si="48"/>
        <v>61691</v>
      </c>
      <c r="AY46" s="461">
        <f>N46+AG46</f>
        <v>43600</v>
      </c>
      <c r="AZ46" s="462">
        <f>O46+AS46</f>
        <v>12.819999999999999</v>
      </c>
      <c r="BA46" s="462">
        <f t="shared" ref="BA46:BB48" si="49">P46+AQ46</f>
        <v>9.98</v>
      </c>
      <c r="BB46" s="464">
        <f t="shared" si="49"/>
        <v>2.84</v>
      </c>
    </row>
    <row r="47" spans="1:54" s="229" customFormat="1" x14ac:dyDescent="0.2">
      <c r="A47" s="231">
        <v>11</v>
      </c>
      <c r="B47" s="232">
        <v>3468</v>
      </c>
      <c r="C47" s="232">
        <v>691000891</v>
      </c>
      <c r="D47" s="232">
        <v>72048069</v>
      </c>
      <c r="E47" s="233" t="s">
        <v>28</v>
      </c>
      <c r="F47" s="232">
        <v>3111</v>
      </c>
      <c r="G47" s="233" t="s">
        <v>307</v>
      </c>
      <c r="H47" s="265" t="s">
        <v>277</v>
      </c>
      <c r="I47" s="458">
        <v>1576160</v>
      </c>
      <c r="J47" s="458">
        <v>1169258</v>
      </c>
      <c r="K47" s="458">
        <v>0</v>
      </c>
      <c r="L47" s="458">
        <v>395209</v>
      </c>
      <c r="M47" s="458">
        <v>11693</v>
      </c>
      <c r="N47" s="458">
        <v>0</v>
      </c>
      <c r="O47" s="459">
        <v>3.37</v>
      </c>
      <c r="P47" s="460">
        <v>3.37</v>
      </c>
      <c r="Q47" s="469">
        <v>0</v>
      </c>
      <c r="R47" s="471">
        <f t="shared" si="9"/>
        <v>0</v>
      </c>
      <c r="S47" s="461">
        <v>-86612</v>
      </c>
      <c r="T47" s="461">
        <v>0</v>
      </c>
      <c r="U47" s="461">
        <v>0</v>
      </c>
      <c r="V47" s="461">
        <v>0</v>
      </c>
      <c r="W47" s="461">
        <f t="shared" si="10"/>
        <v>-86612</v>
      </c>
      <c r="X47" s="461">
        <v>0</v>
      </c>
      <c r="Y47" s="461">
        <v>0</v>
      </c>
      <c r="Z47" s="461">
        <v>0</v>
      </c>
      <c r="AA47" s="461">
        <f t="shared" si="11"/>
        <v>0</v>
      </c>
      <c r="AB47" s="461">
        <f t="shared" si="12"/>
        <v>-86612</v>
      </c>
      <c r="AC47" s="69">
        <f t="shared" si="13"/>
        <v>-29275</v>
      </c>
      <c r="AD47" s="69">
        <f t="shared" si="14"/>
        <v>-866</v>
      </c>
      <c r="AE47" s="461">
        <v>0</v>
      </c>
      <c r="AF47" s="461">
        <v>0</v>
      </c>
      <c r="AG47" s="461">
        <f t="shared" si="15"/>
        <v>0</v>
      </c>
      <c r="AH47" s="461">
        <f t="shared" si="16"/>
        <v>-116753</v>
      </c>
      <c r="AI47" s="462">
        <v>0</v>
      </c>
      <c r="AJ47" s="462">
        <v>0</v>
      </c>
      <c r="AK47" s="462">
        <v>-0.25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17"/>
        <v>-0.25</v>
      </c>
      <c r="AR47" s="462">
        <f t="shared" si="18"/>
        <v>0</v>
      </c>
      <c r="AS47" s="464">
        <f t="shared" si="19"/>
        <v>-0.25</v>
      </c>
      <c r="AT47" s="470">
        <f>I47+AH47</f>
        <v>1459407</v>
      </c>
      <c r="AU47" s="461">
        <f>J47+W47</f>
        <v>1082646</v>
      </c>
      <c r="AV47" s="461">
        <f t="shared" si="47"/>
        <v>0</v>
      </c>
      <c r="AW47" s="461">
        <f t="shared" si="48"/>
        <v>365934</v>
      </c>
      <c r="AX47" s="461">
        <f t="shared" si="48"/>
        <v>10827</v>
      </c>
      <c r="AY47" s="461">
        <f>N47+AG47</f>
        <v>0</v>
      </c>
      <c r="AZ47" s="462">
        <f>O47+AS47</f>
        <v>3.12</v>
      </c>
      <c r="BA47" s="462">
        <f t="shared" si="49"/>
        <v>3.12</v>
      </c>
      <c r="BB47" s="464">
        <f t="shared" si="49"/>
        <v>0</v>
      </c>
    </row>
    <row r="48" spans="1:54" s="229" customFormat="1" ht="12.75" customHeight="1" x14ac:dyDescent="0.2">
      <c r="A48" s="231">
        <v>11</v>
      </c>
      <c r="B48" s="232">
        <v>3468</v>
      </c>
      <c r="C48" s="232">
        <v>691000891</v>
      </c>
      <c r="D48" s="232">
        <v>72048069</v>
      </c>
      <c r="E48" s="233" t="s">
        <v>28</v>
      </c>
      <c r="F48" s="232">
        <v>3141</v>
      </c>
      <c r="G48" s="233" t="s">
        <v>310</v>
      </c>
      <c r="H48" s="265" t="s">
        <v>277</v>
      </c>
      <c r="I48" s="458">
        <v>945131</v>
      </c>
      <c r="J48" s="458">
        <v>653578</v>
      </c>
      <c r="K48" s="458">
        <v>60000</v>
      </c>
      <c r="L48" s="458">
        <v>220909</v>
      </c>
      <c r="M48" s="458">
        <v>6536</v>
      </c>
      <c r="N48" s="458">
        <v>4108</v>
      </c>
      <c r="O48" s="459">
        <v>2.1</v>
      </c>
      <c r="P48" s="460">
        <v>0</v>
      </c>
      <c r="Q48" s="469">
        <v>2.1</v>
      </c>
      <c r="R48" s="471">
        <f t="shared" si="9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0"/>
        <v>0</v>
      </c>
      <c r="X48" s="461">
        <v>0</v>
      </c>
      <c r="Y48" s="461">
        <v>0</v>
      </c>
      <c r="Z48" s="461">
        <v>-60000</v>
      </c>
      <c r="AA48" s="461">
        <f t="shared" si="11"/>
        <v>-60000</v>
      </c>
      <c r="AB48" s="461">
        <f t="shared" si="12"/>
        <v>-60000</v>
      </c>
      <c r="AC48" s="69">
        <f t="shared" si="13"/>
        <v>0</v>
      </c>
      <c r="AD48" s="69">
        <f t="shared" si="14"/>
        <v>0</v>
      </c>
      <c r="AE48" s="461">
        <v>0</v>
      </c>
      <c r="AF48" s="461">
        <v>0</v>
      </c>
      <c r="AG48" s="461">
        <f t="shared" si="15"/>
        <v>0</v>
      </c>
      <c r="AH48" s="461">
        <f t="shared" si="16"/>
        <v>-60000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7"/>
        <v>0</v>
      </c>
      <c r="AR48" s="462">
        <f t="shared" si="18"/>
        <v>0</v>
      </c>
      <c r="AS48" s="464">
        <f t="shared" si="19"/>
        <v>0</v>
      </c>
      <c r="AT48" s="470">
        <f>I48+AH48</f>
        <v>885131</v>
      </c>
      <c r="AU48" s="461">
        <f>J48+W48</f>
        <v>653578</v>
      </c>
      <c r="AV48" s="461">
        <f t="shared" si="47"/>
        <v>0</v>
      </c>
      <c r="AW48" s="461">
        <f t="shared" si="48"/>
        <v>220909</v>
      </c>
      <c r="AX48" s="461">
        <f t="shared" si="48"/>
        <v>6536</v>
      </c>
      <c r="AY48" s="461">
        <f>N48+AG48</f>
        <v>4108</v>
      </c>
      <c r="AZ48" s="462">
        <f>O48+AS48</f>
        <v>2.1</v>
      </c>
      <c r="BA48" s="462">
        <f t="shared" si="49"/>
        <v>0</v>
      </c>
      <c r="BB48" s="464">
        <f t="shared" si="49"/>
        <v>2.1</v>
      </c>
    </row>
    <row r="49" spans="1:54" s="229" customFormat="1" ht="12.75" customHeight="1" x14ac:dyDescent="0.2">
      <c r="A49" s="156">
        <v>11</v>
      </c>
      <c r="B49" s="14">
        <v>3468</v>
      </c>
      <c r="C49" s="155">
        <v>691000891</v>
      </c>
      <c r="D49" s="155">
        <v>72048069</v>
      </c>
      <c r="E49" s="230" t="s">
        <v>29</v>
      </c>
      <c r="F49" s="14"/>
      <c r="G49" s="230"/>
      <c r="H49" s="264"/>
      <c r="I49" s="465">
        <v>11257438</v>
      </c>
      <c r="J49" s="465">
        <v>7991972</v>
      </c>
      <c r="K49" s="465">
        <v>426412</v>
      </c>
      <c r="L49" s="465">
        <v>2711426</v>
      </c>
      <c r="M49" s="465">
        <v>79920</v>
      </c>
      <c r="N49" s="465">
        <v>47708</v>
      </c>
      <c r="O49" s="428">
        <v>18.29</v>
      </c>
      <c r="P49" s="428">
        <v>13.350000000000001</v>
      </c>
      <c r="Q49" s="428">
        <v>4.9399999999999995</v>
      </c>
      <c r="R49" s="611">
        <f t="shared" ref="R49:BB49" si="50">SUM(R46:R48)</f>
        <v>0</v>
      </c>
      <c r="S49" s="610">
        <f t="shared" si="50"/>
        <v>-86612</v>
      </c>
      <c r="T49" s="610">
        <f t="shared" si="50"/>
        <v>0</v>
      </c>
      <c r="U49" s="610">
        <f t="shared" si="50"/>
        <v>0</v>
      </c>
      <c r="V49" s="610">
        <f t="shared" si="50"/>
        <v>0</v>
      </c>
      <c r="W49" s="610">
        <f t="shared" si="50"/>
        <v>-86612</v>
      </c>
      <c r="X49" s="610">
        <f t="shared" si="50"/>
        <v>0</v>
      </c>
      <c r="Y49" s="610">
        <f t="shared" si="50"/>
        <v>0</v>
      </c>
      <c r="Z49" s="610">
        <f t="shared" si="50"/>
        <v>0</v>
      </c>
      <c r="AA49" s="610">
        <f t="shared" si="50"/>
        <v>0</v>
      </c>
      <c r="AB49" s="610">
        <f t="shared" si="50"/>
        <v>-86612</v>
      </c>
      <c r="AC49" s="610">
        <f t="shared" si="50"/>
        <v>-29275</v>
      </c>
      <c r="AD49" s="610">
        <f t="shared" si="50"/>
        <v>-866</v>
      </c>
      <c r="AE49" s="610">
        <f t="shared" si="50"/>
        <v>0</v>
      </c>
      <c r="AF49" s="610">
        <f t="shared" si="50"/>
        <v>0</v>
      </c>
      <c r="AG49" s="610">
        <f t="shared" si="50"/>
        <v>0</v>
      </c>
      <c r="AH49" s="610">
        <f t="shared" si="50"/>
        <v>-116753</v>
      </c>
      <c r="AI49" s="764">
        <f t="shared" si="50"/>
        <v>0</v>
      </c>
      <c r="AJ49" s="764">
        <f t="shared" si="50"/>
        <v>0</v>
      </c>
      <c r="AK49" s="764">
        <f t="shared" si="50"/>
        <v>-0.25</v>
      </c>
      <c r="AL49" s="764">
        <f t="shared" si="50"/>
        <v>0</v>
      </c>
      <c r="AM49" s="764">
        <f t="shared" si="50"/>
        <v>0</v>
      </c>
      <c r="AN49" s="764">
        <f t="shared" si="50"/>
        <v>0</v>
      </c>
      <c r="AO49" s="764">
        <f t="shared" si="50"/>
        <v>0</v>
      </c>
      <c r="AP49" s="764">
        <f t="shared" si="50"/>
        <v>0</v>
      </c>
      <c r="AQ49" s="764">
        <f t="shared" si="50"/>
        <v>-0.25</v>
      </c>
      <c r="AR49" s="764">
        <f t="shared" si="50"/>
        <v>0</v>
      </c>
      <c r="AS49" s="497">
        <f t="shared" si="50"/>
        <v>-0.25</v>
      </c>
      <c r="AT49" s="608">
        <f t="shared" si="50"/>
        <v>11140685</v>
      </c>
      <c r="AU49" s="465">
        <f t="shared" si="50"/>
        <v>7905360</v>
      </c>
      <c r="AV49" s="465">
        <f t="shared" si="50"/>
        <v>426412</v>
      </c>
      <c r="AW49" s="465">
        <f t="shared" si="50"/>
        <v>2682151</v>
      </c>
      <c r="AX49" s="465">
        <f t="shared" si="50"/>
        <v>79054</v>
      </c>
      <c r="AY49" s="465">
        <f t="shared" si="50"/>
        <v>47708</v>
      </c>
      <c r="AZ49" s="428">
        <f t="shared" si="50"/>
        <v>18.04</v>
      </c>
      <c r="BA49" s="428">
        <f t="shared" si="50"/>
        <v>13.100000000000001</v>
      </c>
      <c r="BB49" s="497">
        <f t="shared" si="50"/>
        <v>4.9399999999999995</v>
      </c>
    </row>
    <row r="50" spans="1:54" s="229" customFormat="1" ht="12.75" customHeight="1" x14ac:dyDescent="0.2">
      <c r="A50" s="231">
        <v>12</v>
      </c>
      <c r="B50" s="232">
        <v>3465</v>
      </c>
      <c r="C50" s="232">
        <v>691001278</v>
      </c>
      <c r="D50" s="232">
        <v>72048131</v>
      </c>
      <c r="E50" s="233" t="s">
        <v>30</v>
      </c>
      <c r="F50" s="232">
        <v>3111</v>
      </c>
      <c r="G50" s="233" t="s">
        <v>306</v>
      </c>
      <c r="H50" s="265" t="s">
        <v>276</v>
      </c>
      <c r="I50" s="458">
        <v>6960116</v>
      </c>
      <c r="J50" s="458">
        <v>5135694</v>
      </c>
      <c r="K50" s="458">
        <v>0</v>
      </c>
      <c r="L50" s="458">
        <v>1735865</v>
      </c>
      <c r="M50" s="458">
        <v>51357</v>
      </c>
      <c r="N50" s="458">
        <v>37200</v>
      </c>
      <c r="O50" s="459">
        <v>10.4</v>
      </c>
      <c r="P50" s="460">
        <v>8</v>
      </c>
      <c r="Q50" s="469">
        <v>2.4</v>
      </c>
      <c r="R50" s="471">
        <f t="shared" si="9"/>
        <v>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si="10"/>
        <v>0</v>
      </c>
      <c r="X50" s="461">
        <v>0</v>
      </c>
      <c r="Y50" s="461">
        <v>0</v>
      </c>
      <c r="Z50" s="461">
        <v>0</v>
      </c>
      <c r="AA50" s="461">
        <f t="shared" si="11"/>
        <v>0</v>
      </c>
      <c r="AB50" s="461">
        <f t="shared" si="12"/>
        <v>0</v>
      </c>
      <c r="AC50" s="69">
        <f t="shared" si="13"/>
        <v>0</v>
      </c>
      <c r="AD50" s="69">
        <f t="shared" si="14"/>
        <v>0</v>
      </c>
      <c r="AE50" s="461">
        <v>0</v>
      </c>
      <c r="AF50" s="461">
        <v>0</v>
      </c>
      <c r="AG50" s="461">
        <f t="shared" si="15"/>
        <v>0</v>
      </c>
      <c r="AH50" s="461">
        <f t="shared" si="16"/>
        <v>0</v>
      </c>
      <c r="AI50" s="462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si="17"/>
        <v>0</v>
      </c>
      <c r="AR50" s="462">
        <f t="shared" si="18"/>
        <v>0</v>
      </c>
      <c r="AS50" s="464">
        <f t="shared" si="19"/>
        <v>0</v>
      </c>
      <c r="AT50" s="470">
        <f>I50+AH50</f>
        <v>6960116</v>
      </c>
      <c r="AU50" s="461">
        <f>J50+W50</f>
        <v>5135694</v>
      </c>
      <c r="AV50" s="461">
        <f t="shared" ref="AV50:AV52" si="51">K50+AA50</f>
        <v>0</v>
      </c>
      <c r="AW50" s="461">
        <f t="shared" ref="AW50:AX52" si="52">L50+AC50</f>
        <v>1735865</v>
      </c>
      <c r="AX50" s="461">
        <f t="shared" si="52"/>
        <v>51357</v>
      </c>
      <c r="AY50" s="461">
        <f>N50+AG50</f>
        <v>37200</v>
      </c>
      <c r="AZ50" s="462">
        <f>O50+AS50</f>
        <v>10.4</v>
      </c>
      <c r="BA50" s="462">
        <f t="shared" ref="BA50:BB52" si="53">P50+AQ50</f>
        <v>8</v>
      </c>
      <c r="BB50" s="464">
        <f t="shared" si="53"/>
        <v>2.4</v>
      </c>
    </row>
    <row r="51" spans="1:54" s="229" customFormat="1" x14ac:dyDescent="0.2">
      <c r="A51" s="231">
        <v>12</v>
      </c>
      <c r="B51" s="232">
        <v>3465</v>
      </c>
      <c r="C51" s="232">
        <v>691001278</v>
      </c>
      <c r="D51" s="232">
        <v>72048131</v>
      </c>
      <c r="E51" s="233" t="s">
        <v>30</v>
      </c>
      <c r="F51" s="232">
        <v>3111</v>
      </c>
      <c r="G51" s="233" t="s">
        <v>307</v>
      </c>
      <c r="H51" s="265" t="s">
        <v>277</v>
      </c>
      <c r="I51" s="458">
        <v>171225</v>
      </c>
      <c r="J51" s="458">
        <v>127022</v>
      </c>
      <c r="K51" s="458">
        <v>0</v>
      </c>
      <c r="L51" s="458">
        <v>42933</v>
      </c>
      <c r="M51" s="458">
        <v>1270</v>
      </c>
      <c r="N51" s="458">
        <v>0</v>
      </c>
      <c r="O51" s="459">
        <v>0.5</v>
      </c>
      <c r="P51" s="460">
        <v>0.5</v>
      </c>
      <c r="Q51" s="469">
        <v>0</v>
      </c>
      <c r="R51" s="471">
        <f t="shared" si="9"/>
        <v>0</v>
      </c>
      <c r="S51" s="461">
        <v>21170</v>
      </c>
      <c r="T51" s="461">
        <v>0</v>
      </c>
      <c r="U51" s="461">
        <v>0</v>
      </c>
      <c r="V51" s="461">
        <v>0</v>
      </c>
      <c r="W51" s="461">
        <f t="shared" si="10"/>
        <v>21170</v>
      </c>
      <c r="X51" s="461">
        <v>0</v>
      </c>
      <c r="Y51" s="461">
        <v>0</v>
      </c>
      <c r="Z51" s="461">
        <v>0</v>
      </c>
      <c r="AA51" s="461">
        <f t="shared" si="11"/>
        <v>0</v>
      </c>
      <c r="AB51" s="461">
        <f t="shared" si="12"/>
        <v>21170</v>
      </c>
      <c r="AC51" s="69">
        <f t="shared" si="13"/>
        <v>7155</v>
      </c>
      <c r="AD51" s="69">
        <f t="shared" si="14"/>
        <v>212</v>
      </c>
      <c r="AE51" s="461">
        <v>0</v>
      </c>
      <c r="AF51" s="461">
        <v>0</v>
      </c>
      <c r="AG51" s="461">
        <f t="shared" si="15"/>
        <v>0</v>
      </c>
      <c r="AH51" s="461">
        <f t="shared" si="16"/>
        <v>28537</v>
      </c>
      <c r="AI51" s="462">
        <v>0</v>
      </c>
      <c r="AJ51" s="462">
        <v>0</v>
      </c>
      <c r="AK51" s="462">
        <v>0.08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17"/>
        <v>0.08</v>
      </c>
      <c r="AR51" s="462">
        <f t="shared" si="18"/>
        <v>0</v>
      </c>
      <c r="AS51" s="464">
        <f t="shared" si="19"/>
        <v>0.08</v>
      </c>
      <c r="AT51" s="470">
        <f>I51+AH51</f>
        <v>199762</v>
      </c>
      <c r="AU51" s="461">
        <f>J51+W51</f>
        <v>148192</v>
      </c>
      <c r="AV51" s="461">
        <f t="shared" si="51"/>
        <v>0</v>
      </c>
      <c r="AW51" s="461">
        <f t="shared" si="52"/>
        <v>50088</v>
      </c>
      <c r="AX51" s="461">
        <f t="shared" si="52"/>
        <v>1482</v>
      </c>
      <c r="AY51" s="461">
        <f>N51+AG51</f>
        <v>0</v>
      </c>
      <c r="AZ51" s="462">
        <f>O51+AS51</f>
        <v>0.57999999999999996</v>
      </c>
      <c r="BA51" s="462">
        <f t="shared" si="53"/>
        <v>0.57999999999999996</v>
      </c>
      <c r="BB51" s="464">
        <f t="shared" si="53"/>
        <v>0</v>
      </c>
    </row>
    <row r="52" spans="1:54" s="229" customFormat="1" ht="12.75" customHeight="1" x14ac:dyDescent="0.2">
      <c r="A52" s="231">
        <v>12</v>
      </c>
      <c r="B52" s="232">
        <v>3465</v>
      </c>
      <c r="C52" s="232">
        <v>691001278</v>
      </c>
      <c r="D52" s="232">
        <v>72048131</v>
      </c>
      <c r="E52" s="233" t="s">
        <v>30</v>
      </c>
      <c r="F52" s="232">
        <v>3141</v>
      </c>
      <c r="G52" s="233" t="s">
        <v>310</v>
      </c>
      <c r="H52" s="265" t="s">
        <v>277</v>
      </c>
      <c r="I52" s="458">
        <v>1006350</v>
      </c>
      <c r="J52" s="458">
        <v>742886</v>
      </c>
      <c r="K52" s="458">
        <v>0</v>
      </c>
      <c r="L52" s="458">
        <v>251095</v>
      </c>
      <c r="M52" s="458">
        <v>7429</v>
      </c>
      <c r="N52" s="458">
        <v>4940</v>
      </c>
      <c r="O52" s="459">
        <v>2.39</v>
      </c>
      <c r="P52" s="460">
        <v>0</v>
      </c>
      <c r="Q52" s="469">
        <v>2.39</v>
      </c>
      <c r="R52" s="471">
        <f t="shared" si="9"/>
        <v>0</v>
      </c>
      <c r="S52" s="461">
        <v>0</v>
      </c>
      <c r="T52" s="461">
        <v>0</v>
      </c>
      <c r="U52" s="461">
        <v>0</v>
      </c>
      <c r="V52" s="461">
        <v>0</v>
      </c>
      <c r="W52" s="461">
        <f t="shared" si="10"/>
        <v>0</v>
      </c>
      <c r="X52" s="461">
        <v>0</v>
      </c>
      <c r="Y52" s="461">
        <v>0</v>
      </c>
      <c r="Z52" s="461">
        <v>0</v>
      </c>
      <c r="AA52" s="461">
        <f t="shared" si="11"/>
        <v>0</v>
      </c>
      <c r="AB52" s="461">
        <f t="shared" si="12"/>
        <v>0</v>
      </c>
      <c r="AC52" s="69">
        <f t="shared" si="13"/>
        <v>0</v>
      </c>
      <c r="AD52" s="69">
        <f t="shared" si="14"/>
        <v>0</v>
      </c>
      <c r="AE52" s="461">
        <v>0</v>
      </c>
      <c r="AF52" s="461">
        <v>0</v>
      </c>
      <c r="AG52" s="461">
        <f t="shared" si="15"/>
        <v>0</v>
      </c>
      <c r="AH52" s="461">
        <f t="shared" si="16"/>
        <v>0</v>
      </c>
      <c r="AI52" s="462">
        <v>0</v>
      </c>
      <c r="AJ52" s="462">
        <v>0</v>
      </c>
      <c r="AK52" s="462">
        <v>0</v>
      </c>
      <c r="AL52" s="462">
        <v>0</v>
      </c>
      <c r="AM52" s="462">
        <v>0</v>
      </c>
      <c r="AN52" s="462">
        <v>0</v>
      </c>
      <c r="AO52" s="462">
        <v>0</v>
      </c>
      <c r="AP52" s="462">
        <v>0</v>
      </c>
      <c r="AQ52" s="462">
        <f t="shared" si="17"/>
        <v>0</v>
      </c>
      <c r="AR52" s="462">
        <f t="shared" si="18"/>
        <v>0</v>
      </c>
      <c r="AS52" s="464">
        <f t="shared" si="19"/>
        <v>0</v>
      </c>
      <c r="AT52" s="470">
        <f>I52+AH52</f>
        <v>1006350</v>
      </c>
      <c r="AU52" s="461">
        <f>J52+W52</f>
        <v>742886</v>
      </c>
      <c r="AV52" s="461">
        <f t="shared" si="51"/>
        <v>0</v>
      </c>
      <c r="AW52" s="461">
        <f t="shared" si="52"/>
        <v>251095</v>
      </c>
      <c r="AX52" s="461">
        <f t="shared" si="52"/>
        <v>7429</v>
      </c>
      <c r="AY52" s="461">
        <f>N52+AG52</f>
        <v>4940</v>
      </c>
      <c r="AZ52" s="462">
        <f>O52+AS52</f>
        <v>2.39</v>
      </c>
      <c r="BA52" s="462">
        <f t="shared" si="53"/>
        <v>0</v>
      </c>
      <c r="BB52" s="464">
        <f t="shared" si="53"/>
        <v>2.39</v>
      </c>
    </row>
    <row r="53" spans="1:54" s="229" customFormat="1" ht="12.75" customHeight="1" x14ac:dyDescent="0.2">
      <c r="A53" s="156">
        <v>12</v>
      </c>
      <c r="B53" s="14">
        <v>3465</v>
      </c>
      <c r="C53" s="155">
        <v>691001278</v>
      </c>
      <c r="D53" s="155">
        <v>72048131</v>
      </c>
      <c r="E53" s="230" t="s">
        <v>31</v>
      </c>
      <c r="F53" s="14"/>
      <c r="G53" s="230"/>
      <c r="H53" s="264"/>
      <c r="I53" s="465">
        <v>8137691</v>
      </c>
      <c r="J53" s="465">
        <v>6005602</v>
      </c>
      <c r="K53" s="465">
        <v>0</v>
      </c>
      <c r="L53" s="465">
        <v>2029893</v>
      </c>
      <c r="M53" s="465">
        <v>60056</v>
      </c>
      <c r="N53" s="465">
        <v>42140</v>
      </c>
      <c r="O53" s="428">
        <v>13.290000000000001</v>
      </c>
      <c r="P53" s="428">
        <v>8.5</v>
      </c>
      <c r="Q53" s="428">
        <v>4.79</v>
      </c>
      <c r="R53" s="611">
        <f t="shared" ref="R53:BB53" si="54">SUM(R50:R52)</f>
        <v>0</v>
      </c>
      <c r="S53" s="610">
        <f t="shared" si="54"/>
        <v>21170</v>
      </c>
      <c r="T53" s="610">
        <f t="shared" si="54"/>
        <v>0</v>
      </c>
      <c r="U53" s="610">
        <f t="shared" si="54"/>
        <v>0</v>
      </c>
      <c r="V53" s="610">
        <f t="shared" si="54"/>
        <v>0</v>
      </c>
      <c r="W53" s="610">
        <f t="shared" si="54"/>
        <v>21170</v>
      </c>
      <c r="X53" s="610">
        <f t="shared" si="54"/>
        <v>0</v>
      </c>
      <c r="Y53" s="610">
        <f t="shared" si="54"/>
        <v>0</v>
      </c>
      <c r="Z53" s="610">
        <f t="shared" si="54"/>
        <v>0</v>
      </c>
      <c r="AA53" s="610">
        <f t="shared" si="54"/>
        <v>0</v>
      </c>
      <c r="AB53" s="610">
        <f t="shared" si="54"/>
        <v>21170</v>
      </c>
      <c r="AC53" s="610">
        <f t="shared" si="54"/>
        <v>7155</v>
      </c>
      <c r="AD53" s="610">
        <f t="shared" si="54"/>
        <v>212</v>
      </c>
      <c r="AE53" s="610">
        <f t="shared" si="54"/>
        <v>0</v>
      </c>
      <c r="AF53" s="610">
        <f t="shared" si="54"/>
        <v>0</v>
      </c>
      <c r="AG53" s="610">
        <f t="shared" si="54"/>
        <v>0</v>
      </c>
      <c r="AH53" s="610">
        <f t="shared" si="54"/>
        <v>28537</v>
      </c>
      <c r="AI53" s="764">
        <f t="shared" si="54"/>
        <v>0</v>
      </c>
      <c r="AJ53" s="764">
        <f t="shared" si="54"/>
        <v>0</v>
      </c>
      <c r="AK53" s="764">
        <f t="shared" si="54"/>
        <v>0.08</v>
      </c>
      <c r="AL53" s="764">
        <f t="shared" si="54"/>
        <v>0</v>
      </c>
      <c r="AM53" s="764">
        <f t="shared" si="54"/>
        <v>0</v>
      </c>
      <c r="AN53" s="764">
        <f t="shared" si="54"/>
        <v>0</v>
      </c>
      <c r="AO53" s="764">
        <f t="shared" si="54"/>
        <v>0</v>
      </c>
      <c r="AP53" s="764">
        <f t="shared" si="54"/>
        <v>0</v>
      </c>
      <c r="AQ53" s="764">
        <f t="shared" si="54"/>
        <v>0.08</v>
      </c>
      <c r="AR53" s="764">
        <f t="shared" si="54"/>
        <v>0</v>
      </c>
      <c r="AS53" s="497">
        <f t="shared" si="54"/>
        <v>0.08</v>
      </c>
      <c r="AT53" s="608">
        <f t="shared" si="54"/>
        <v>8166228</v>
      </c>
      <c r="AU53" s="465">
        <f t="shared" si="54"/>
        <v>6026772</v>
      </c>
      <c r="AV53" s="465">
        <f t="shared" si="54"/>
        <v>0</v>
      </c>
      <c r="AW53" s="465">
        <f t="shared" si="54"/>
        <v>2037048</v>
      </c>
      <c r="AX53" s="465">
        <f t="shared" si="54"/>
        <v>60268</v>
      </c>
      <c r="AY53" s="465">
        <f t="shared" si="54"/>
        <v>42140</v>
      </c>
      <c r="AZ53" s="428">
        <f t="shared" si="54"/>
        <v>13.370000000000001</v>
      </c>
      <c r="BA53" s="428">
        <f t="shared" si="54"/>
        <v>8.58</v>
      </c>
      <c r="BB53" s="497">
        <f t="shared" si="54"/>
        <v>4.79</v>
      </c>
    </row>
    <row r="54" spans="1:54" s="229" customFormat="1" ht="12.75" customHeight="1" x14ac:dyDescent="0.2">
      <c r="A54" s="231">
        <v>13</v>
      </c>
      <c r="B54" s="232">
        <v>3473</v>
      </c>
      <c r="C54" s="232">
        <v>691003530</v>
      </c>
      <c r="D54" s="232">
        <v>72550392</v>
      </c>
      <c r="E54" s="233" t="s">
        <v>32</v>
      </c>
      <c r="F54" s="232">
        <v>3111</v>
      </c>
      <c r="G54" s="233" t="s">
        <v>306</v>
      </c>
      <c r="H54" s="265" t="s">
        <v>276</v>
      </c>
      <c r="I54" s="458">
        <v>8456190</v>
      </c>
      <c r="J54" s="458">
        <v>6191758</v>
      </c>
      <c r="K54" s="458">
        <v>50000</v>
      </c>
      <c r="L54" s="458">
        <v>2109714</v>
      </c>
      <c r="M54" s="458">
        <v>61918</v>
      </c>
      <c r="N54" s="458">
        <v>42800</v>
      </c>
      <c r="O54" s="459">
        <v>12.86</v>
      </c>
      <c r="P54" s="460">
        <v>10</v>
      </c>
      <c r="Q54" s="469">
        <v>2.8600000000000003</v>
      </c>
      <c r="R54" s="471">
        <f t="shared" si="9"/>
        <v>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si="10"/>
        <v>0</v>
      </c>
      <c r="X54" s="461">
        <v>0</v>
      </c>
      <c r="Y54" s="461">
        <v>0</v>
      </c>
      <c r="Z54" s="461">
        <v>0</v>
      </c>
      <c r="AA54" s="461">
        <f t="shared" si="11"/>
        <v>0</v>
      </c>
      <c r="AB54" s="461">
        <f t="shared" si="12"/>
        <v>0</v>
      </c>
      <c r="AC54" s="69">
        <f t="shared" si="13"/>
        <v>0</v>
      </c>
      <c r="AD54" s="69">
        <f t="shared" si="14"/>
        <v>0</v>
      </c>
      <c r="AE54" s="461">
        <v>0</v>
      </c>
      <c r="AF54" s="461">
        <v>0</v>
      </c>
      <c r="AG54" s="461">
        <f t="shared" si="15"/>
        <v>0</v>
      </c>
      <c r="AH54" s="461">
        <f t="shared" si="16"/>
        <v>0</v>
      </c>
      <c r="AI54" s="462">
        <v>0</v>
      </c>
      <c r="AJ54" s="462">
        <v>-0.09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17"/>
        <v>0</v>
      </c>
      <c r="AR54" s="462">
        <f t="shared" si="18"/>
        <v>-0.09</v>
      </c>
      <c r="AS54" s="464">
        <f t="shared" si="19"/>
        <v>-0.09</v>
      </c>
      <c r="AT54" s="470">
        <f>I54+AH54</f>
        <v>8456190</v>
      </c>
      <c r="AU54" s="461">
        <f>J54+W54</f>
        <v>6191758</v>
      </c>
      <c r="AV54" s="461">
        <f t="shared" ref="AV54:AV55" si="55">K54+AA54</f>
        <v>50000</v>
      </c>
      <c r="AW54" s="461">
        <f>L54+AC54</f>
        <v>2109714</v>
      </c>
      <c r="AX54" s="461">
        <f>M54+AD54</f>
        <v>61918</v>
      </c>
      <c r="AY54" s="461">
        <f>N54+AG54</f>
        <v>42800</v>
      </c>
      <c r="AZ54" s="462">
        <f>O54+AS54</f>
        <v>12.77</v>
      </c>
      <c r="BA54" s="462">
        <f>P54+AQ54</f>
        <v>10</v>
      </c>
      <c r="BB54" s="464">
        <f>Q54+AR54</f>
        <v>2.7700000000000005</v>
      </c>
    </row>
    <row r="55" spans="1:54" s="229" customFormat="1" ht="12.75" customHeight="1" x14ac:dyDescent="0.2">
      <c r="A55" s="231">
        <v>13</v>
      </c>
      <c r="B55" s="232">
        <v>3473</v>
      </c>
      <c r="C55" s="232">
        <v>691003530</v>
      </c>
      <c r="D55" s="232">
        <v>72550392</v>
      </c>
      <c r="E55" s="233" t="s">
        <v>33</v>
      </c>
      <c r="F55" s="232">
        <v>3141</v>
      </c>
      <c r="G55" s="233" t="s">
        <v>310</v>
      </c>
      <c r="H55" s="265" t="s">
        <v>277</v>
      </c>
      <c r="I55" s="458">
        <v>1097323</v>
      </c>
      <c r="J55" s="458">
        <v>809910</v>
      </c>
      <c r="K55" s="458">
        <v>0</v>
      </c>
      <c r="L55" s="458">
        <v>273750</v>
      </c>
      <c r="M55" s="458">
        <v>8099</v>
      </c>
      <c r="N55" s="458">
        <v>5564</v>
      </c>
      <c r="O55" s="459">
        <v>2.6</v>
      </c>
      <c r="P55" s="460">
        <v>0</v>
      </c>
      <c r="Q55" s="469">
        <v>2.6</v>
      </c>
      <c r="R55" s="471">
        <f t="shared" si="9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0"/>
        <v>0</v>
      </c>
      <c r="X55" s="461">
        <v>0</v>
      </c>
      <c r="Y55" s="461">
        <v>0</v>
      </c>
      <c r="Z55" s="461">
        <v>0</v>
      </c>
      <c r="AA55" s="461">
        <f t="shared" si="11"/>
        <v>0</v>
      </c>
      <c r="AB55" s="461">
        <f t="shared" si="12"/>
        <v>0</v>
      </c>
      <c r="AC55" s="69">
        <f t="shared" si="13"/>
        <v>0</v>
      </c>
      <c r="AD55" s="69">
        <f t="shared" si="14"/>
        <v>0</v>
      </c>
      <c r="AE55" s="461">
        <v>0</v>
      </c>
      <c r="AF55" s="461">
        <v>0</v>
      </c>
      <c r="AG55" s="461">
        <f t="shared" si="15"/>
        <v>0</v>
      </c>
      <c r="AH55" s="461">
        <f t="shared" si="16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7"/>
        <v>0</v>
      </c>
      <c r="AR55" s="462">
        <f t="shared" si="18"/>
        <v>0</v>
      </c>
      <c r="AS55" s="464">
        <f t="shared" si="19"/>
        <v>0</v>
      </c>
      <c r="AT55" s="470">
        <f>I55+AH55</f>
        <v>1097323</v>
      </c>
      <c r="AU55" s="461">
        <f>J55+W55</f>
        <v>809910</v>
      </c>
      <c r="AV55" s="461">
        <f t="shared" si="55"/>
        <v>0</v>
      </c>
      <c r="AW55" s="461">
        <f>L55+AC55</f>
        <v>273750</v>
      </c>
      <c r="AX55" s="461">
        <f>M55+AD55</f>
        <v>8099</v>
      </c>
      <c r="AY55" s="461">
        <f>N55+AG55</f>
        <v>5564</v>
      </c>
      <c r="AZ55" s="462">
        <f>O55+AS55</f>
        <v>2.6</v>
      </c>
      <c r="BA55" s="462">
        <f>P55+AQ55</f>
        <v>0</v>
      </c>
      <c r="BB55" s="464">
        <f>Q55+AR55</f>
        <v>2.6</v>
      </c>
    </row>
    <row r="56" spans="1:54" s="229" customFormat="1" ht="12.75" customHeight="1" x14ac:dyDescent="0.2">
      <c r="A56" s="156">
        <v>13</v>
      </c>
      <c r="B56" s="14">
        <v>3473</v>
      </c>
      <c r="C56" s="155">
        <v>691003530</v>
      </c>
      <c r="D56" s="155">
        <v>72550392</v>
      </c>
      <c r="E56" s="230" t="s">
        <v>34</v>
      </c>
      <c r="F56" s="14"/>
      <c r="G56" s="230"/>
      <c r="H56" s="264"/>
      <c r="I56" s="465">
        <v>9553513</v>
      </c>
      <c r="J56" s="465">
        <v>7001668</v>
      </c>
      <c r="K56" s="465">
        <v>50000</v>
      </c>
      <c r="L56" s="465">
        <v>2383464</v>
      </c>
      <c r="M56" s="465">
        <v>70017</v>
      </c>
      <c r="N56" s="465">
        <v>48364</v>
      </c>
      <c r="O56" s="428">
        <v>15.459999999999999</v>
      </c>
      <c r="P56" s="428">
        <v>10</v>
      </c>
      <c r="Q56" s="428">
        <v>5.4600000000000009</v>
      </c>
      <c r="R56" s="611">
        <f t="shared" ref="R56:BB56" si="56">SUM(R54:R55)</f>
        <v>0</v>
      </c>
      <c r="S56" s="610">
        <f t="shared" si="56"/>
        <v>0</v>
      </c>
      <c r="T56" s="610">
        <f t="shared" si="56"/>
        <v>0</v>
      </c>
      <c r="U56" s="610">
        <f t="shared" si="56"/>
        <v>0</v>
      </c>
      <c r="V56" s="610">
        <f t="shared" si="56"/>
        <v>0</v>
      </c>
      <c r="W56" s="610">
        <f t="shared" si="56"/>
        <v>0</v>
      </c>
      <c r="X56" s="610">
        <f t="shared" si="56"/>
        <v>0</v>
      </c>
      <c r="Y56" s="610">
        <f t="shared" si="56"/>
        <v>0</v>
      </c>
      <c r="Z56" s="610">
        <f t="shared" si="56"/>
        <v>0</v>
      </c>
      <c r="AA56" s="610">
        <f t="shared" si="56"/>
        <v>0</v>
      </c>
      <c r="AB56" s="610">
        <f t="shared" si="56"/>
        <v>0</v>
      </c>
      <c r="AC56" s="610">
        <f t="shared" si="56"/>
        <v>0</v>
      </c>
      <c r="AD56" s="610">
        <f t="shared" si="56"/>
        <v>0</v>
      </c>
      <c r="AE56" s="610">
        <f t="shared" si="56"/>
        <v>0</v>
      </c>
      <c r="AF56" s="610">
        <f t="shared" si="56"/>
        <v>0</v>
      </c>
      <c r="AG56" s="610">
        <f t="shared" si="56"/>
        <v>0</v>
      </c>
      <c r="AH56" s="610">
        <f t="shared" si="56"/>
        <v>0</v>
      </c>
      <c r="AI56" s="764">
        <f t="shared" si="56"/>
        <v>0</v>
      </c>
      <c r="AJ56" s="764">
        <f t="shared" si="56"/>
        <v>-0.09</v>
      </c>
      <c r="AK56" s="764">
        <f t="shared" si="56"/>
        <v>0</v>
      </c>
      <c r="AL56" s="764">
        <f t="shared" si="56"/>
        <v>0</v>
      </c>
      <c r="AM56" s="764">
        <f t="shared" si="56"/>
        <v>0</v>
      </c>
      <c r="AN56" s="764">
        <f t="shared" si="56"/>
        <v>0</v>
      </c>
      <c r="AO56" s="764">
        <f t="shared" si="56"/>
        <v>0</v>
      </c>
      <c r="AP56" s="764">
        <f t="shared" si="56"/>
        <v>0</v>
      </c>
      <c r="AQ56" s="764">
        <f t="shared" si="56"/>
        <v>0</v>
      </c>
      <c r="AR56" s="764">
        <f t="shared" si="56"/>
        <v>-0.09</v>
      </c>
      <c r="AS56" s="497">
        <f t="shared" si="56"/>
        <v>-0.09</v>
      </c>
      <c r="AT56" s="608">
        <f t="shared" si="56"/>
        <v>9553513</v>
      </c>
      <c r="AU56" s="465">
        <f t="shared" si="56"/>
        <v>7001668</v>
      </c>
      <c r="AV56" s="465">
        <f t="shared" si="56"/>
        <v>50000</v>
      </c>
      <c r="AW56" s="465">
        <f t="shared" si="56"/>
        <v>2383464</v>
      </c>
      <c r="AX56" s="465">
        <f t="shared" si="56"/>
        <v>70017</v>
      </c>
      <c r="AY56" s="465">
        <f t="shared" si="56"/>
        <v>48364</v>
      </c>
      <c r="AZ56" s="428">
        <f t="shared" si="56"/>
        <v>15.37</v>
      </c>
      <c r="BA56" s="428">
        <f t="shared" si="56"/>
        <v>10</v>
      </c>
      <c r="BB56" s="497">
        <f t="shared" si="56"/>
        <v>5.370000000000001</v>
      </c>
    </row>
    <row r="57" spans="1:54" s="229" customFormat="1" ht="12.75" customHeight="1" x14ac:dyDescent="0.2">
      <c r="A57" s="231">
        <v>14</v>
      </c>
      <c r="B57" s="232">
        <v>3474</v>
      </c>
      <c r="C57" s="232">
        <v>691003505</v>
      </c>
      <c r="D57" s="232">
        <v>72550406</v>
      </c>
      <c r="E57" s="233" t="s">
        <v>35</v>
      </c>
      <c r="F57" s="232">
        <v>3111</v>
      </c>
      <c r="G57" s="233" t="s">
        <v>306</v>
      </c>
      <c r="H57" s="265" t="s">
        <v>276</v>
      </c>
      <c r="I57" s="458">
        <v>5151274</v>
      </c>
      <c r="J57" s="458">
        <v>3774443</v>
      </c>
      <c r="K57" s="458">
        <v>27000</v>
      </c>
      <c r="L57" s="458">
        <v>1284888</v>
      </c>
      <c r="M57" s="458">
        <v>37743</v>
      </c>
      <c r="N57" s="458">
        <v>27200</v>
      </c>
      <c r="O57" s="459">
        <v>7.9500000000000011</v>
      </c>
      <c r="P57" s="460">
        <v>6.24</v>
      </c>
      <c r="Q57" s="469">
        <v>1.71</v>
      </c>
      <c r="R57" s="471">
        <f t="shared" si="9"/>
        <v>5000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0"/>
        <v>5000</v>
      </c>
      <c r="X57" s="461">
        <v>-5000</v>
      </c>
      <c r="Y57" s="461">
        <v>0</v>
      </c>
      <c r="Z57" s="461">
        <v>0</v>
      </c>
      <c r="AA57" s="461">
        <f t="shared" si="11"/>
        <v>-5000</v>
      </c>
      <c r="AB57" s="461">
        <f t="shared" si="12"/>
        <v>0</v>
      </c>
      <c r="AC57" s="69">
        <f t="shared" si="13"/>
        <v>0</v>
      </c>
      <c r="AD57" s="69">
        <f t="shared" si="14"/>
        <v>50</v>
      </c>
      <c r="AE57" s="461">
        <v>0</v>
      </c>
      <c r="AF57" s="461">
        <v>0</v>
      </c>
      <c r="AG57" s="461">
        <f t="shared" si="15"/>
        <v>0</v>
      </c>
      <c r="AH57" s="461">
        <f t="shared" si="16"/>
        <v>50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17"/>
        <v>0</v>
      </c>
      <c r="AR57" s="462">
        <f t="shared" si="18"/>
        <v>0</v>
      </c>
      <c r="AS57" s="464">
        <f t="shared" si="19"/>
        <v>0</v>
      </c>
      <c r="AT57" s="470">
        <f>I57+AH57</f>
        <v>5151324</v>
      </c>
      <c r="AU57" s="461">
        <f>J57+W57</f>
        <v>3779443</v>
      </c>
      <c r="AV57" s="461">
        <f t="shared" ref="AV57:AV59" si="57">K57+AA57</f>
        <v>22000</v>
      </c>
      <c r="AW57" s="461">
        <f t="shared" ref="AW57:AX59" si="58">L57+AC57</f>
        <v>1284888</v>
      </c>
      <c r="AX57" s="461">
        <f t="shared" si="58"/>
        <v>37793</v>
      </c>
      <c r="AY57" s="461">
        <f>N57+AG57</f>
        <v>27200</v>
      </c>
      <c r="AZ57" s="462">
        <f>O57+AS57</f>
        <v>7.9500000000000011</v>
      </c>
      <c r="BA57" s="462">
        <f t="shared" ref="BA57:BB59" si="59">P57+AQ57</f>
        <v>6.24</v>
      </c>
      <c r="BB57" s="464">
        <f t="shared" si="59"/>
        <v>1.71</v>
      </c>
    </row>
    <row r="58" spans="1:54" s="229" customFormat="1" ht="12.75" customHeight="1" x14ac:dyDescent="0.2">
      <c r="A58" s="231">
        <v>14</v>
      </c>
      <c r="B58" s="232">
        <v>3474</v>
      </c>
      <c r="C58" s="232">
        <v>691003505</v>
      </c>
      <c r="D58" s="232">
        <v>72550406</v>
      </c>
      <c r="E58" s="233" t="s">
        <v>35</v>
      </c>
      <c r="F58" s="232">
        <v>3111</v>
      </c>
      <c r="G58" s="233" t="s">
        <v>307</v>
      </c>
      <c r="H58" s="265" t="s">
        <v>277</v>
      </c>
      <c r="I58" s="458">
        <v>291881</v>
      </c>
      <c r="J58" s="458">
        <v>216529</v>
      </c>
      <c r="K58" s="458">
        <v>0</v>
      </c>
      <c r="L58" s="458">
        <v>73187</v>
      </c>
      <c r="M58" s="458">
        <v>2165</v>
      </c>
      <c r="N58" s="458">
        <v>0</v>
      </c>
      <c r="O58" s="459">
        <v>0.62</v>
      </c>
      <c r="P58" s="460">
        <v>0.62</v>
      </c>
      <c r="Q58" s="469">
        <v>0</v>
      </c>
      <c r="R58" s="471">
        <f t="shared" si="9"/>
        <v>0</v>
      </c>
      <c r="S58" s="461">
        <v>115482</v>
      </c>
      <c r="T58" s="461">
        <v>0</v>
      </c>
      <c r="U58" s="461">
        <v>0</v>
      </c>
      <c r="V58" s="461">
        <v>0</v>
      </c>
      <c r="W58" s="461">
        <f t="shared" si="10"/>
        <v>115482</v>
      </c>
      <c r="X58" s="461">
        <v>0</v>
      </c>
      <c r="Y58" s="461">
        <v>0</v>
      </c>
      <c r="Z58" s="461">
        <v>0</v>
      </c>
      <c r="AA58" s="461">
        <f t="shared" si="11"/>
        <v>0</v>
      </c>
      <c r="AB58" s="461">
        <f t="shared" si="12"/>
        <v>115482</v>
      </c>
      <c r="AC58" s="69">
        <f t="shared" si="13"/>
        <v>39033</v>
      </c>
      <c r="AD58" s="69">
        <f t="shared" si="14"/>
        <v>1155</v>
      </c>
      <c r="AE58" s="461">
        <v>6000</v>
      </c>
      <c r="AF58" s="461">
        <v>0</v>
      </c>
      <c r="AG58" s="461">
        <f t="shared" si="15"/>
        <v>6000</v>
      </c>
      <c r="AH58" s="461">
        <f t="shared" si="16"/>
        <v>161670</v>
      </c>
      <c r="AI58" s="462">
        <v>0</v>
      </c>
      <c r="AJ58" s="462">
        <v>0</v>
      </c>
      <c r="AK58" s="462">
        <v>0.33</v>
      </c>
      <c r="AL58" s="462">
        <v>0</v>
      </c>
      <c r="AM58" s="462">
        <v>0</v>
      </c>
      <c r="AN58" s="462">
        <v>0</v>
      </c>
      <c r="AO58" s="462">
        <v>0</v>
      </c>
      <c r="AP58" s="462">
        <v>0</v>
      </c>
      <c r="AQ58" s="462">
        <f t="shared" si="17"/>
        <v>0.33</v>
      </c>
      <c r="AR58" s="462">
        <f t="shared" si="18"/>
        <v>0</v>
      </c>
      <c r="AS58" s="464">
        <f t="shared" si="19"/>
        <v>0.33</v>
      </c>
      <c r="AT58" s="470">
        <f>I58+AH58</f>
        <v>453551</v>
      </c>
      <c r="AU58" s="461">
        <f>J58+W58</f>
        <v>332011</v>
      </c>
      <c r="AV58" s="461">
        <f t="shared" si="57"/>
        <v>0</v>
      </c>
      <c r="AW58" s="461">
        <f t="shared" si="58"/>
        <v>112220</v>
      </c>
      <c r="AX58" s="461">
        <f t="shared" si="58"/>
        <v>3320</v>
      </c>
      <c r="AY58" s="461">
        <f>N58+AG58</f>
        <v>6000</v>
      </c>
      <c r="AZ58" s="462">
        <f>O58+AS58</f>
        <v>0.95</v>
      </c>
      <c r="BA58" s="462">
        <f t="shared" si="59"/>
        <v>0.95</v>
      </c>
      <c r="BB58" s="464">
        <f t="shared" si="59"/>
        <v>0</v>
      </c>
    </row>
    <row r="59" spans="1:54" s="229" customFormat="1" ht="12.75" customHeight="1" x14ac:dyDescent="0.2">
      <c r="A59" s="231">
        <v>14</v>
      </c>
      <c r="B59" s="232">
        <v>3474</v>
      </c>
      <c r="C59" s="232">
        <v>691003505</v>
      </c>
      <c r="D59" s="232">
        <v>72550406</v>
      </c>
      <c r="E59" s="233" t="s">
        <v>36</v>
      </c>
      <c r="F59" s="232">
        <v>3141</v>
      </c>
      <c r="G59" s="233" t="s">
        <v>310</v>
      </c>
      <c r="H59" s="265" t="s">
        <v>277</v>
      </c>
      <c r="I59" s="458">
        <v>799550</v>
      </c>
      <c r="J59" s="458">
        <v>590515</v>
      </c>
      <c r="K59" s="458">
        <v>0</v>
      </c>
      <c r="L59" s="458">
        <v>199594</v>
      </c>
      <c r="M59" s="458">
        <v>5905</v>
      </c>
      <c r="N59" s="458">
        <v>3536</v>
      </c>
      <c r="O59" s="459">
        <v>1.9</v>
      </c>
      <c r="P59" s="460">
        <v>0</v>
      </c>
      <c r="Q59" s="469">
        <v>1.9</v>
      </c>
      <c r="R59" s="471">
        <f t="shared" si="9"/>
        <v>-5000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10"/>
        <v>-5000</v>
      </c>
      <c r="X59" s="461">
        <v>5000</v>
      </c>
      <c r="Y59" s="461">
        <v>0</v>
      </c>
      <c r="Z59" s="461">
        <v>0</v>
      </c>
      <c r="AA59" s="461">
        <f t="shared" si="11"/>
        <v>5000</v>
      </c>
      <c r="AB59" s="461">
        <f t="shared" si="12"/>
        <v>0</v>
      </c>
      <c r="AC59" s="69">
        <f t="shared" si="13"/>
        <v>0</v>
      </c>
      <c r="AD59" s="69">
        <f t="shared" si="14"/>
        <v>-50</v>
      </c>
      <c r="AE59" s="461">
        <v>0</v>
      </c>
      <c r="AF59" s="461">
        <v>0</v>
      </c>
      <c r="AG59" s="461">
        <f t="shared" si="15"/>
        <v>0</v>
      </c>
      <c r="AH59" s="461">
        <f t="shared" si="16"/>
        <v>-50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17"/>
        <v>0</v>
      </c>
      <c r="AR59" s="462">
        <f t="shared" si="18"/>
        <v>0</v>
      </c>
      <c r="AS59" s="464">
        <f t="shared" si="19"/>
        <v>0</v>
      </c>
      <c r="AT59" s="470">
        <f>I59+AH59</f>
        <v>799500</v>
      </c>
      <c r="AU59" s="461">
        <f>J59+W59</f>
        <v>585515</v>
      </c>
      <c r="AV59" s="461">
        <f t="shared" si="57"/>
        <v>5000</v>
      </c>
      <c r="AW59" s="461">
        <f t="shared" si="58"/>
        <v>199594</v>
      </c>
      <c r="AX59" s="461">
        <f t="shared" si="58"/>
        <v>5855</v>
      </c>
      <c r="AY59" s="461">
        <f>N59+AG59</f>
        <v>3536</v>
      </c>
      <c r="AZ59" s="462">
        <f>O59+AS59</f>
        <v>1.9</v>
      </c>
      <c r="BA59" s="462">
        <f t="shared" si="59"/>
        <v>0</v>
      </c>
      <c r="BB59" s="464">
        <f t="shared" si="59"/>
        <v>1.9</v>
      </c>
    </row>
    <row r="60" spans="1:54" s="229" customFormat="1" ht="12.75" customHeight="1" x14ac:dyDescent="0.2">
      <c r="A60" s="156">
        <v>14</v>
      </c>
      <c r="B60" s="14">
        <v>3474</v>
      </c>
      <c r="C60" s="155">
        <v>691003505</v>
      </c>
      <c r="D60" s="155">
        <v>72550406</v>
      </c>
      <c r="E60" s="230" t="s">
        <v>37</v>
      </c>
      <c r="F60" s="14"/>
      <c r="G60" s="230"/>
      <c r="H60" s="264"/>
      <c r="I60" s="465">
        <v>6242705</v>
      </c>
      <c r="J60" s="465">
        <v>4581487</v>
      </c>
      <c r="K60" s="465">
        <v>27000</v>
      </c>
      <c r="L60" s="465">
        <v>1557669</v>
      </c>
      <c r="M60" s="465">
        <v>45813</v>
      </c>
      <c r="N60" s="465">
        <v>30736</v>
      </c>
      <c r="O60" s="428">
        <v>10.47</v>
      </c>
      <c r="P60" s="428">
        <v>6.86</v>
      </c>
      <c r="Q60" s="428">
        <v>3.61</v>
      </c>
      <c r="R60" s="611">
        <f t="shared" ref="R60:BB60" si="60">SUM(R57:R59)</f>
        <v>0</v>
      </c>
      <c r="S60" s="610">
        <f t="shared" si="60"/>
        <v>115482</v>
      </c>
      <c r="T60" s="610">
        <f t="shared" si="60"/>
        <v>0</v>
      </c>
      <c r="U60" s="610">
        <f t="shared" si="60"/>
        <v>0</v>
      </c>
      <c r="V60" s="610">
        <f t="shared" si="60"/>
        <v>0</v>
      </c>
      <c r="W60" s="610">
        <f t="shared" si="60"/>
        <v>115482</v>
      </c>
      <c r="X60" s="610">
        <f t="shared" si="60"/>
        <v>0</v>
      </c>
      <c r="Y60" s="610">
        <f t="shared" si="60"/>
        <v>0</v>
      </c>
      <c r="Z60" s="610">
        <f t="shared" si="60"/>
        <v>0</v>
      </c>
      <c r="AA60" s="610">
        <f t="shared" si="60"/>
        <v>0</v>
      </c>
      <c r="AB60" s="610">
        <f t="shared" si="60"/>
        <v>115482</v>
      </c>
      <c r="AC60" s="610">
        <f t="shared" si="60"/>
        <v>39033</v>
      </c>
      <c r="AD60" s="610">
        <f t="shared" si="60"/>
        <v>1155</v>
      </c>
      <c r="AE60" s="610">
        <f t="shared" si="60"/>
        <v>6000</v>
      </c>
      <c r="AF60" s="610">
        <f t="shared" si="60"/>
        <v>0</v>
      </c>
      <c r="AG60" s="610">
        <f t="shared" si="60"/>
        <v>6000</v>
      </c>
      <c r="AH60" s="610">
        <f t="shared" si="60"/>
        <v>161670</v>
      </c>
      <c r="AI60" s="764">
        <f t="shared" si="60"/>
        <v>0</v>
      </c>
      <c r="AJ60" s="764">
        <f t="shared" si="60"/>
        <v>0</v>
      </c>
      <c r="AK60" s="764">
        <f t="shared" si="60"/>
        <v>0.33</v>
      </c>
      <c r="AL60" s="764">
        <f t="shared" si="60"/>
        <v>0</v>
      </c>
      <c r="AM60" s="764">
        <f t="shared" si="60"/>
        <v>0</v>
      </c>
      <c r="AN60" s="764">
        <f t="shared" si="60"/>
        <v>0</v>
      </c>
      <c r="AO60" s="764">
        <f t="shared" si="60"/>
        <v>0</v>
      </c>
      <c r="AP60" s="764">
        <f t="shared" si="60"/>
        <v>0</v>
      </c>
      <c r="AQ60" s="764">
        <f t="shared" si="60"/>
        <v>0.33</v>
      </c>
      <c r="AR60" s="764">
        <f t="shared" si="60"/>
        <v>0</v>
      </c>
      <c r="AS60" s="497">
        <f t="shared" si="60"/>
        <v>0.33</v>
      </c>
      <c r="AT60" s="608">
        <f t="shared" si="60"/>
        <v>6404375</v>
      </c>
      <c r="AU60" s="465">
        <f t="shared" si="60"/>
        <v>4696969</v>
      </c>
      <c r="AV60" s="465">
        <f t="shared" si="60"/>
        <v>27000</v>
      </c>
      <c r="AW60" s="465">
        <f t="shared" si="60"/>
        <v>1596702</v>
      </c>
      <c r="AX60" s="465">
        <f t="shared" si="60"/>
        <v>46968</v>
      </c>
      <c r="AY60" s="465">
        <f t="shared" si="60"/>
        <v>36736</v>
      </c>
      <c r="AZ60" s="428">
        <f t="shared" si="60"/>
        <v>10.8</v>
      </c>
      <c r="BA60" s="428">
        <f t="shared" si="60"/>
        <v>7.19</v>
      </c>
      <c r="BB60" s="497">
        <f t="shared" si="60"/>
        <v>3.61</v>
      </c>
    </row>
    <row r="61" spans="1:54" s="229" customFormat="1" ht="12.75" customHeight="1" x14ac:dyDescent="0.2">
      <c r="A61" s="231">
        <v>15</v>
      </c>
      <c r="B61" s="232">
        <v>3466</v>
      </c>
      <c r="C61" s="232">
        <v>691001260</v>
      </c>
      <c r="D61" s="232">
        <v>72048085</v>
      </c>
      <c r="E61" s="233" t="s">
        <v>38</v>
      </c>
      <c r="F61" s="232">
        <v>3111</v>
      </c>
      <c r="G61" s="233" t="s">
        <v>306</v>
      </c>
      <c r="H61" s="265" t="s">
        <v>276</v>
      </c>
      <c r="I61" s="458">
        <v>5274447</v>
      </c>
      <c r="J61" s="458">
        <v>3861351</v>
      </c>
      <c r="K61" s="458">
        <v>31200</v>
      </c>
      <c r="L61" s="458">
        <v>1315682</v>
      </c>
      <c r="M61" s="458">
        <v>38614</v>
      </c>
      <c r="N61" s="458">
        <v>27600</v>
      </c>
      <c r="O61" s="459">
        <v>7.66</v>
      </c>
      <c r="P61" s="460">
        <v>6</v>
      </c>
      <c r="Q61" s="469">
        <v>1.66</v>
      </c>
      <c r="R61" s="471">
        <f t="shared" si="9"/>
        <v>2600</v>
      </c>
      <c r="S61" s="461">
        <v>0</v>
      </c>
      <c r="T61" s="461">
        <v>0</v>
      </c>
      <c r="U61" s="461">
        <v>0</v>
      </c>
      <c r="V61" s="461">
        <v>0</v>
      </c>
      <c r="W61" s="461">
        <f t="shared" si="10"/>
        <v>2600</v>
      </c>
      <c r="X61" s="461">
        <v>-2600</v>
      </c>
      <c r="Y61" s="461">
        <v>0</v>
      </c>
      <c r="Z61" s="461">
        <v>0</v>
      </c>
      <c r="AA61" s="461">
        <f t="shared" si="11"/>
        <v>-2600</v>
      </c>
      <c r="AB61" s="461">
        <f t="shared" si="12"/>
        <v>0</v>
      </c>
      <c r="AC61" s="69">
        <f t="shared" si="13"/>
        <v>0</v>
      </c>
      <c r="AD61" s="69">
        <f t="shared" si="14"/>
        <v>26</v>
      </c>
      <c r="AE61" s="461">
        <v>0</v>
      </c>
      <c r="AF61" s="461">
        <v>0</v>
      </c>
      <c r="AG61" s="461">
        <f t="shared" si="15"/>
        <v>0</v>
      </c>
      <c r="AH61" s="461">
        <f t="shared" si="16"/>
        <v>26</v>
      </c>
      <c r="AI61" s="462">
        <v>0</v>
      </c>
      <c r="AJ61" s="462">
        <v>0.01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17"/>
        <v>0</v>
      </c>
      <c r="AR61" s="462">
        <f t="shared" si="18"/>
        <v>0.01</v>
      </c>
      <c r="AS61" s="464">
        <f t="shared" si="19"/>
        <v>0.01</v>
      </c>
      <c r="AT61" s="470">
        <f>I61+AH61</f>
        <v>5274473</v>
      </c>
      <c r="AU61" s="461">
        <f>J61+W61</f>
        <v>3863951</v>
      </c>
      <c r="AV61" s="461">
        <f t="shared" ref="AV61:AV63" si="61">K61+AA61</f>
        <v>28600</v>
      </c>
      <c r="AW61" s="461">
        <f t="shared" ref="AW61:AX63" si="62">L61+AC61</f>
        <v>1315682</v>
      </c>
      <c r="AX61" s="461">
        <f t="shared" si="62"/>
        <v>38640</v>
      </c>
      <c r="AY61" s="461">
        <f>N61+AG61</f>
        <v>27600</v>
      </c>
      <c r="AZ61" s="462">
        <f>O61+AS61</f>
        <v>7.67</v>
      </c>
      <c r="BA61" s="462">
        <f t="shared" ref="BA61:BB63" si="63">P61+AQ61</f>
        <v>6</v>
      </c>
      <c r="BB61" s="464">
        <f t="shared" si="63"/>
        <v>1.67</v>
      </c>
    </row>
    <row r="62" spans="1:54" s="229" customFormat="1" x14ac:dyDescent="0.2">
      <c r="A62" s="231">
        <v>15</v>
      </c>
      <c r="B62" s="232">
        <v>3466</v>
      </c>
      <c r="C62" s="232">
        <v>691001260</v>
      </c>
      <c r="D62" s="232">
        <v>72048085</v>
      </c>
      <c r="E62" s="233" t="s">
        <v>38</v>
      </c>
      <c r="F62" s="232">
        <v>3111</v>
      </c>
      <c r="G62" s="233" t="s">
        <v>307</v>
      </c>
      <c r="H62" s="265" t="s">
        <v>277</v>
      </c>
      <c r="I62" s="458">
        <v>467009</v>
      </c>
      <c r="J62" s="458">
        <v>346446</v>
      </c>
      <c r="K62" s="458">
        <v>0</v>
      </c>
      <c r="L62" s="458">
        <v>117099</v>
      </c>
      <c r="M62" s="458">
        <v>3464</v>
      </c>
      <c r="N62" s="458">
        <v>0</v>
      </c>
      <c r="O62" s="459">
        <v>1</v>
      </c>
      <c r="P62" s="460">
        <v>1</v>
      </c>
      <c r="Q62" s="469">
        <v>0</v>
      </c>
      <c r="R62" s="471">
        <f t="shared" si="9"/>
        <v>0</v>
      </c>
      <c r="S62" s="461">
        <v>-28870</v>
      </c>
      <c r="T62" s="461">
        <v>0</v>
      </c>
      <c r="U62" s="461">
        <v>0</v>
      </c>
      <c r="V62" s="461">
        <v>0</v>
      </c>
      <c r="W62" s="461">
        <f t="shared" si="10"/>
        <v>-28870</v>
      </c>
      <c r="X62" s="461">
        <v>0</v>
      </c>
      <c r="Y62" s="461">
        <v>0</v>
      </c>
      <c r="Z62" s="461">
        <v>0</v>
      </c>
      <c r="AA62" s="461">
        <f t="shared" si="11"/>
        <v>0</v>
      </c>
      <c r="AB62" s="461">
        <f t="shared" si="12"/>
        <v>-28870</v>
      </c>
      <c r="AC62" s="69">
        <f t="shared" si="13"/>
        <v>-9758</v>
      </c>
      <c r="AD62" s="69">
        <f t="shared" si="14"/>
        <v>-289</v>
      </c>
      <c r="AE62" s="461">
        <v>9200</v>
      </c>
      <c r="AF62" s="461">
        <v>0</v>
      </c>
      <c r="AG62" s="461">
        <f t="shared" si="15"/>
        <v>9200</v>
      </c>
      <c r="AH62" s="461">
        <f t="shared" si="16"/>
        <v>-29717</v>
      </c>
      <c r="AI62" s="462">
        <v>0</v>
      </c>
      <c r="AJ62" s="462">
        <v>0</v>
      </c>
      <c r="AK62" s="462">
        <v>-0.08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17"/>
        <v>-0.08</v>
      </c>
      <c r="AR62" s="462">
        <f t="shared" si="18"/>
        <v>0</v>
      </c>
      <c r="AS62" s="464">
        <f t="shared" si="19"/>
        <v>-0.08</v>
      </c>
      <c r="AT62" s="470">
        <f>I62+AH62</f>
        <v>437292</v>
      </c>
      <c r="AU62" s="461">
        <f>J62+W62</f>
        <v>317576</v>
      </c>
      <c r="AV62" s="461">
        <f t="shared" si="61"/>
        <v>0</v>
      </c>
      <c r="AW62" s="461">
        <f t="shared" si="62"/>
        <v>107341</v>
      </c>
      <c r="AX62" s="461">
        <f t="shared" si="62"/>
        <v>3175</v>
      </c>
      <c r="AY62" s="461">
        <f>N62+AG62</f>
        <v>9200</v>
      </c>
      <c r="AZ62" s="462">
        <f>O62+AS62</f>
        <v>0.92</v>
      </c>
      <c r="BA62" s="462">
        <f t="shared" si="63"/>
        <v>0.92</v>
      </c>
      <c r="BB62" s="464">
        <f t="shared" si="63"/>
        <v>0</v>
      </c>
    </row>
    <row r="63" spans="1:54" s="229" customFormat="1" ht="12.75" customHeight="1" x14ac:dyDescent="0.2">
      <c r="A63" s="231">
        <v>15</v>
      </c>
      <c r="B63" s="232">
        <v>3466</v>
      </c>
      <c r="C63" s="232">
        <v>691001260</v>
      </c>
      <c r="D63" s="232">
        <v>72048085</v>
      </c>
      <c r="E63" s="233" t="s">
        <v>38</v>
      </c>
      <c r="F63" s="232">
        <v>3141</v>
      </c>
      <c r="G63" s="233" t="s">
        <v>310</v>
      </c>
      <c r="H63" s="265" t="s">
        <v>277</v>
      </c>
      <c r="I63" s="458">
        <v>807466</v>
      </c>
      <c r="J63" s="458">
        <v>596349</v>
      </c>
      <c r="K63" s="458">
        <v>0</v>
      </c>
      <c r="L63" s="458">
        <v>201566</v>
      </c>
      <c r="M63" s="458">
        <v>5963</v>
      </c>
      <c r="N63" s="458">
        <v>3588</v>
      </c>
      <c r="O63" s="459">
        <v>1.92</v>
      </c>
      <c r="P63" s="460">
        <v>0</v>
      </c>
      <c r="Q63" s="469">
        <v>1.92</v>
      </c>
      <c r="R63" s="471">
        <f t="shared" si="9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0"/>
        <v>0</v>
      </c>
      <c r="X63" s="461">
        <v>0</v>
      </c>
      <c r="Y63" s="461">
        <v>0</v>
      </c>
      <c r="Z63" s="461">
        <v>0</v>
      </c>
      <c r="AA63" s="461">
        <f t="shared" si="11"/>
        <v>0</v>
      </c>
      <c r="AB63" s="461">
        <f t="shared" si="12"/>
        <v>0</v>
      </c>
      <c r="AC63" s="69">
        <f t="shared" si="13"/>
        <v>0</v>
      </c>
      <c r="AD63" s="69">
        <f t="shared" si="14"/>
        <v>0</v>
      </c>
      <c r="AE63" s="461">
        <v>0</v>
      </c>
      <c r="AF63" s="461">
        <v>0</v>
      </c>
      <c r="AG63" s="461">
        <f t="shared" si="15"/>
        <v>0</v>
      </c>
      <c r="AH63" s="461">
        <f t="shared" si="16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17"/>
        <v>0</v>
      </c>
      <c r="AR63" s="462">
        <f t="shared" si="18"/>
        <v>0</v>
      </c>
      <c r="AS63" s="464">
        <f t="shared" si="19"/>
        <v>0</v>
      </c>
      <c r="AT63" s="470">
        <f>I63+AH63</f>
        <v>807466</v>
      </c>
      <c r="AU63" s="461">
        <f>J63+W63</f>
        <v>596349</v>
      </c>
      <c r="AV63" s="461">
        <f t="shared" si="61"/>
        <v>0</v>
      </c>
      <c r="AW63" s="461">
        <f t="shared" si="62"/>
        <v>201566</v>
      </c>
      <c r="AX63" s="461">
        <f t="shared" si="62"/>
        <v>5963</v>
      </c>
      <c r="AY63" s="461">
        <f>N63+AG63</f>
        <v>3588</v>
      </c>
      <c r="AZ63" s="462">
        <f>O63+AS63</f>
        <v>1.92</v>
      </c>
      <c r="BA63" s="462">
        <f t="shared" si="63"/>
        <v>0</v>
      </c>
      <c r="BB63" s="464">
        <f t="shared" si="63"/>
        <v>1.92</v>
      </c>
    </row>
    <row r="64" spans="1:54" s="229" customFormat="1" ht="12.75" customHeight="1" x14ac:dyDescent="0.2">
      <c r="A64" s="156">
        <v>15</v>
      </c>
      <c r="B64" s="14">
        <v>3466</v>
      </c>
      <c r="C64" s="155">
        <v>691001260</v>
      </c>
      <c r="D64" s="155">
        <v>72048085</v>
      </c>
      <c r="E64" s="230" t="s">
        <v>39</v>
      </c>
      <c r="F64" s="14"/>
      <c r="G64" s="230"/>
      <c r="H64" s="264"/>
      <c r="I64" s="465">
        <v>6548922</v>
      </c>
      <c r="J64" s="465">
        <v>4804146</v>
      </c>
      <c r="K64" s="465">
        <v>31200</v>
      </c>
      <c r="L64" s="465">
        <v>1634347</v>
      </c>
      <c r="M64" s="465">
        <v>48041</v>
      </c>
      <c r="N64" s="465">
        <v>31188</v>
      </c>
      <c r="O64" s="428">
        <v>10.58</v>
      </c>
      <c r="P64" s="428">
        <v>7</v>
      </c>
      <c r="Q64" s="428">
        <v>3.58</v>
      </c>
      <c r="R64" s="611">
        <f t="shared" ref="R64:BB64" si="64">SUM(R61:R63)</f>
        <v>2600</v>
      </c>
      <c r="S64" s="610">
        <f t="shared" si="64"/>
        <v>-28870</v>
      </c>
      <c r="T64" s="610">
        <f t="shared" si="64"/>
        <v>0</v>
      </c>
      <c r="U64" s="610">
        <f t="shared" si="64"/>
        <v>0</v>
      </c>
      <c r="V64" s="610">
        <f t="shared" si="64"/>
        <v>0</v>
      </c>
      <c r="W64" s="610">
        <f t="shared" si="64"/>
        <v>-26270</v>
      </c>
      <c r="X64" s="610">
        <f t="shared" si="64"/>
        <v>-2600</v>
      </c>
      <c r="Y64" s="610">
        <f t="shared" si="64"/>
        <v>0</v>
      </c>
      <c r="Z64" s="610">
        <f t="shared" si="64"/>
        <v>0</v>
      </c>
      <c r="AA64" s="610">
        <f t="shared" si="64"/>
        <v>-2600</v>
      </c>
      <c r="AB64" s="610">
        <f t="shared" si="64"/>
        <v>-28870</v>
      </c>
      <c r="AC64" s="610">
        <f t="shared" si="64"/>
        <v>-9758</v>
      </c>
      <c r="AD64" s="610">
        <f t="shared" si="64"/>
        <v>-263</v>
      </c>
      <c r="AE64" s="610">
        <f t="shared" si="64"/>
        <v>9200</v>
      </c>
      <c r="AF64" s="610">
        <f t="shared" si="64"/>
        <v>0</v>
      </c>
      <c r="AG64" s="610">
        <f t="shared" si="64"/>
        <v>9200</v>
      </c>
      <c r="AH64" s="610">
        <f t="shared" si="64"/>
        <v>-29691</v>
      </c>
      <c r="AI64" s="764">
        <f t="shared" si="64"/>
        <v>0</v>
      </c>
      <c r="AJ64" s="764">
        <f t="shared" si="64"/>
        <v>0.01</v>
      </c>
      <c r="AK64" s="764">
        <f t="shared" si="64"/>
        <v>-0.08</v>
      </c>
      <c r="AL64" s="764">
        <f t="shared" si="64"/>
        <v>0</v>
      </c>
      <c r="AM64" s="764">
        <f t="shared" si="64"/>
        <v>0</v>
      </c>
      <c r="AN64" s="764">
        <f t="shared" si="64"/>
        <v>0</v>
      </c>
      <c r="AO64" s="764">
        <f t="shared" si="64"/>
        <v>0</v>
      </c>
      <c r="AP64" s="764">
        <f t="shared" si="64"/>
        <v>0</v>
      </c>
      <c r="AQ64" s="764">
        <f t="shared" si="64"/>
        <v>-0.08</v>
      </c>
      <c r="AR64" s="764">
        <f t="shared" si="64"/>
        <v>0.01</v>
      </c>
      <c r="AS64" s="497">
        <f t="shared" si="64"/>
        <v>-7.0000000000000007E-2</v>
      </c>
      <c r="AT64" s="608">
        <f t="shared" si="64"/>
        <v>6519231</v>
      </c>
      <c r="AU64" s="465">
        <f t="shared" si="64"/>
        <v>4777876</v>
      </c>
      <c r="AV64" s="465">
        <f t="shared" si="64"/>
        <v>28600</v>
      </c>
      <c r="AW64" s="465">
        <f t="shared" si="64"/>
        <v>1624589</v>
      </c>
      <c r="AX64" s="465">
        <f t="shared" si="64"/>
        <v>47778</v>
      </c>
      <c r="AY64" s="465">
        <f t="shared" si="64"/>
        <v>40388</v>
      </c>
      <c r="AZ64" s="428">
        <f t="shared" si="64"/>
        <v>10.51</v>
      </c>
      <c r="BA64" s="428">
        <f t="shared" si="64"/>
        <v>6.92</v>
      </c>
      <c r="BB64" s="497">
        <f t="shared" si="64"/>
        <v>3.59</v>
      </c>
    </row>
    <row r="65" spans="1:54" s="229" customFormat="1" ht="12.75" customHeight="1" x14ac:dyDescent="0.2">
      <c r="A65" s="231">
        <v>16</v>
      </c>
      <c r="B65" s="232">
        <v>3407</v>
      </c>
      <c r="C65" s="232">
        <v>667000089</v>
      </c>
      <c r="D65" s="232">
        <v>72743778</v>
      </c>
      <c r="E65" s="233" t="s">
        <v>40</v>
      </c>
      <c r="F65" s="232">
        <v>3111</v>
      </c>
      <c r="G65" s="233" t="s">
        <v>306</v>
      </c>
      <c r="H65" s="265" t="s">
        <v>276</v>
      </c>
      <c r="I65" s="458">
        <v>11827524</v>
      </c>
      <c r="J65" s="458">
        <v>8707911</v>
      </c>
      <c r="K65" s="458">
        <v>20000</v>
      </c>
      <c r="L65" s="458">
        <v>2950034</v>
      </c>
      <c r="M65" s="458">
        <v>87079</v>
      </c>
      <c r="N65" s="458">
        <v>62500</v>
      </c>
      <c r="O65" s="459">
        <v>18.170000000000002</v>
      </c>
      <c r="P65" s="460">
        <v>14</v>
      </c>
      <c r="Q65" s="469">
        <v>4.17</v>
      </c>
      <c r="R65" s="471">
        <f t="shared" si="9"/>
        <v>20000</v>
      </c>
      <c r="S65" s="461">
        <v>0</v>
      </c>
      <c r="T65" s="461">
        <v>0</v>
      </c>
      <c r="U65" s="461">
        <v>0</v>
      </c>
      <c r="V65" s="461">
        <v>0</v>
      </c>
      <c r="W65" s="461">
        <f t="shared" si="10"/>
        <v>20000</v>
      </c>
      <c r="X65" s="461">
        <v>-20000</v>
      </c>
      <c r="Y65" s="461">
        <v>0</v>
      </c>
      <c r="Z65" s="461">
        <v>0</v>
      </c>
      <c r="AA65" s="461">
        <f t="shared" si="11"/>
        <v>-20000</v>
      </c>
      <c r="AB65" s="461">
        <f t="shared" si="12"/>
        <v>0</v>
      </c>
      <c r="AC65" s="69">
        <f t="shared" si="13"/>
        <v>0</v>
      </c>
      <c r="AD65" s="69">
        <f t="shared" si="14"/>
        <v>200</v>
      </c>
      <c r="AE65" s="461">
        <v>0</v>
      </c>
      <c r="AF65" s="461">
        <v>0</v>
      </c>
      <c r="AG65" s="461">
        <f t="shared" si="15"/>
        <v>0</v>
      </c>
      <c r="AH65" s="461">
        <f t="shared" si="16"/>
        <v>200</v>
      </c>
      <c r="AI65" s="462">
        <v>0</v>
      </c>
      <c r="AJ65" s="462">
        <v>0</v>
      </c>
      <c r="AK65" s="462">
        <v>0</v>
      </c>
      <c r="AL65" s="462">
        <v>0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si="17"/>
        <v>0</v>
      </c>
      <c r="AR65" s="462">
        <f t="shared" si="18"/>
        <v>0</v>
      </c>
      <c r="AS65" s="464">
        <f t="shared" si="19"/>
        <v>0</v>
      </c>
      <c r="AT65" s="470">
        <f>I65+AH65</f>
        <v>11827724</v>
      </c>
      <c r="AU65" s="461">
        <f>J65+W65</f>
        <v>8727911</v>
      </c>
      <c r="AV65" s="461">
        <f t="shared" ref="AV65:AV67" si="65">K65+AA65</f>
        <v>0</v>
      </c>
      <c r="AW65" s="461">
        <f t="shared" ref="AW65:AX67" si="66">L65+AC65</f>
        <v>2950034</v>
      </c>
      <c r="AX65" s="461">
        <f t="shared" si="66"/>
        <v>87279</v>
      </c>
      <c r="AY65" s="461">
        <f>N65+AG65</f>
        <v>62500</v>
      </c>
      <c r="AZ65" s="462">
        <f>O65+AS65</f>
        <v>18.170000000000002</v>
      </c>
      <c r="BA65" s="462">
        <f t="shared" ref="BA65:BB67" si="67">P65+AQ65</f>
        <v>14</v>
      </c>
      <c r="BB65" s="464">
        <f t="shared" si="67"/>
        <v>4.17</v>
      </c>
    </row>
    <row r="66" spans="1:54" s="229" customFormat="1" ht="12.75" customHeight="1" x14ac:dyDescent="0.2">
      <c r="A66" s="231">
        <v>16</v>
      </c>
      <c r="B66" s="232">
        <v>3407</v>
      </c>
      <c r="C66" s="232">
        <v>667000089</v>
      </c>
      <c r="D66" s="232">
        <v>72743778</v>
      </c>
      <c r="E66" s="233" t="s">
        <v>40</v>
      </c>
      <c r="F66" s="232">
        <v>3111</v>
      </c>
      <c r="G66" s="233" t="s">
        <v>307</v>
      </c>
      <c r="H66" s="265" t="s">
        <v>277</v>
      </c>
      <c r="I66" s="458">
        <v>700515</v>
      </c>
      <c r="J66" s="458">
        <v>519670</v>
      </c>
      <c r="K66" s="458">
        <v>0</v>
      </c>
      <c r="L66" s="458">
        <v>175648</v>
      </c>
      <c r="M66" s="458">
        <v>5197</v>
      </c>
      <c r="N66" s="458">
        <v>0</v>
      </c>
      <c r="O66" s="459">
        <v>1.5</v>
      </c>
      <c r="P66" s="460">
        <v>1.5</v>
      </c>
      <c r="Q66" s="469">
        <v>0</v>
      </c>
      <c r="R66" s="471">
        <f t="shared" si="9"/>
        <v>0</v>
      </c>
      <c r="S66" s="461">
        <v>-86612</v>
      </c>
      <c r="T66" s="461">
        <v>0</v>
      </c>
      <c r="U66" s="461">
        <v>0</v>
      </c>
      <c r="V66" s="461">
        <v>0</v>
      </c>
      <c r="W66" s="461">
        <f t="shared" si="10"/>
        <v>-86612</v>
      </c>
      <c r="X66" s="461">
        <v>0</v>
      </c>
      <c r="Y66" s="461">
        <v>0</v>
      </c>
      <c r="Z66" s="461">
        <v>0</v>
      </c>
      <c r="AA66" s="461">
        <f t="shared" si="11"/>
        <v>0</v>
      </c>
      <c r="AB66" s="461">
        <f t="shared" si="12"/>
        <v>-86612</v>
      </c>
      <c r="AC66" s="69">
        <f t="shared" si="13"/>
        <v>-29275</v>
      </c>
      <c r="AD66" s="69">
        <f t="shared" si="14"/>
        <v>-866</v>
      </c>
      <c r="AE66" s="461">
        <v>0</v>
      </c>
      <c r="AF66" s="461">
        <v>0</v>
      </c>
      <c r="AG66" s="461">
        <f t="shared" si="15"/>
        <v>0</v>
      </c>
      <c r="AH66" s="461">
        <f t="shared" si="16"/>
        <v>-116753</v>
      </c>
      <c r="AI66" s="462">
        <v>0</v>
      </c>
      <c r="AJ66" s="462">
        <v>0</v>
      </c>
      <c r="AK66" s="462">
        <v>-0.25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17"/>
        <v>-0.25</v>
      </c>
      <c r="AR66" s="462">
        <f t="shared" si="18"/>
        <v>0</v>
      </c>
      <c r="AS66" s="464">
        <f t="shared" si="19"/>
        <v>-0.25</v>
      </c>
      <c r="AT66" s="470">
        <f>I66+AH66</f>
        <v>583762</v>
      </c>
      <c r="AU66" s="461">
        <f>J66+W66</f>
        <v>433058</v>
      </c>
      <c r="AV66" s="461">
        <f t="shared" si="65"/>
        <v>0</v>
      </c>
      <c r="AW66" s="461">
        <f t="shared" si="66"/>
        <v>146373</v>
      </c>
      <c r="AX66" s="461">
        <f t="shared" si="66"/>
        <v>4331</v>
      </c>
      <c r="AY66" s="461">
        <f>N66+AG66</f>
        <v>0</v>
      </c>
      <c r="AZ66" s="462">
        <f>O66+AS66</f>
        <v>1.25</v>
      </c>
      <c r="BA66" s="462">
        <f t="shared" si="67"/>
        <v>1.25</v>
      </c>
      <c r="BB66" s="464">
        <f t="shared" si="67"/>
        <v>0</v>
      </c>
    </row>
    <row r="67" spans="1:54" s="229" customFormat="1" ht="12.75" customHeight="1" x14ac:dyDescent="0.2">
      <c r="A67" s="231">
        <v>16</v>
      </c>
      <c r="B67" s="232">
        <v>3407</v>
      </c>
      <c r="C67" s="232">
        <v>667000089</v>
      </c>
      <c r="D67" s="232">
        <v>72743778</v>
      </c>
      <c r="E67" s="233" t="s">
        <v>40</v>
      </c>
      <c r="F67" s="232">
        <v>3141</v>
      </c>
      <c r="G67" s="233" t="s">
        <v>310</v>
      </c>
      <c r="H67" s="265" t="s">
        <v>277</v>
      </c>
      <c r="I67" s="458">
        <v>1682103</v>
      </c>
      <c r="J67" s="458">
        <v>1242180</v>
      </c>
      <c r="K67" s="458">
        <v>0</v>
      </c>
      <c r="L67" s="458">
        <v>419857</v>
      </c>
      <c r="M67" s="458">
        <v>12422</v>
      </c>
      <c r="N67" s="458">
        <v>7644</v>
      </c>
      <c r="O67" s="459">
        <v>3.99</v>
      </c>
      <c r="P67" s="460">
        <v>0</v>
      </c>
      <c r="Q67" s="469">
        <v>3.99</v>
      </c>
      <c r="R67" s="471">
        <f t="shared" si="9"/>
        <v>0</v>
      </c>
      <c r="S67" s="461">
        <v>0</v>
      </c>
      <c r="T67" s="461">
        <v>0</v>
      </c>
      <c r="U67" s="461">
        <v>0</v>
      </c>
      <c r="V67" s="461">
        <v>0</v>
      </c>
      <c r="W67" s="461">
        <f t="shared" si="10"/>
        <v>0</v>
      </c>
      <c r="X67" s="461">
        <v>0</v>
      </c>
      <c r="Y67" s="461">
        <v>0</v>
      </c>
      <c r="Z67" s="461">
        <v>0</v>
      </c>
      <c r="AA67" s="461">
        <f t="shared" si="11"/>
        <v>0</v>
      </c>
      <c r="AB67" s="461">
        <f t="shared" si="12"/>
        <v>0</v>
      </c>
      <c r="AC67" s="69">
        <f t="shared" si="13"/>
        <v>0</v>
      </c>
      <c r="AD67" s="69">
        <f t="shared" si="14"/>
        <v>0</v>
      </c>
      <c r="AE67" s="461">
        <v>0</v>
      </c>
      <c r="AF67" s="461">
        <v>0</v>
      </c>
      <c r="AG67" s="461">
        <f t="shared" si="15"/>
        <v>0</v>
      </c>
      <c r="AH67" s="461">
        <f t="shared" si="16"/>
        <v>0</v>
      </c>
      <c r="AI67" s="462">
        <v>0</v>
      </c>
      <c r="AJ67" s="462">
        <v>0</v>
      </c>
      <c r="AK67" s="462">
        <v>0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17"/>
        <v>0</v>
      </c>
      <c r="AR67" s="462">
        <f t="shared" si="18"/>
        <v>0</v>
      </c>
      <c r="AS67" s="464">
        <f t="shared" si="19"/>
        <v>0</v>
      </c>
      <c r="AT67" s="470">
        <f>I67+AH67</f>
        <v>1682103</v>
      </c>
      <c r="AU67" s="461">
        <f>J67+W67</f>
        <v>1242180</v>
      </c>
      <c r="AV67" s="461">
        <f t="shared" si="65"/>
        <v>0</v>
      </c>
      <c r="AW67" s="461">
        <f t="shared" si="66"/>
        <v>419857</v>
      </c>
      <c r="AX67" s="461">
        <f t="shared" si="66"/>
        <v>12422</v>
      </c>
      <c r="AY67" s="461">
        <f>N67+AG67</f>
        <v>7644</v>
      </c>
      <c r="AZ67" s="462">
        <f>O67+AS67</f>
        <v>3.99</v>
      </c>
      <c r="BA67" s="462">
        <f t="shared" si="67"/>
        <v>0</v>
      </c>
      <c r="BB67" s="464">
        <f t="shared" si="67"/>
        <v>3.99</v>
      </c>
    </row>
    <row r="68" spans="1:54" s="229" customFormat="1" ht="12.75" customHeight="1" x14ac:dyDescent="0.2">
      <c r="A68" s="156">
        <v>16</v>
      </c>
      <c r="B68" s="14">
        <v>3407</v>
      </c>
      <c r="C68" s="155">
        <v>667000089</v>
      </c>
      <c r="D68" s="155">
        <v>72743778</v>
      </c>
      <c r="E68" s="230" t="s">
        <v>41</v>
      </c>
      <c r="F68" s="14"/>
      <c r="G68" s="230"/>
      <c r="H68" s="264"/>
      <c r="I68" s="465">
        <v>14210142</v>
      </c>
      <c r="J68" s="465">
        <v>10469761</v>
      </c>
      <c r="K68" s="465">
        <v>20000</v>
      </c>
      <c r="L68" s="465">
        <v>3545539</v>
      </c>
      <c r="M68" s="465">
        <v>104698</v>
      </c>
      <c r="N68" s="465">
        <v>70144</v>
      </c>
      <c r="O68" s="428">
        <v>23.660000000000004</v>
      </c>
      <c r="P68" s="428">
        <v>15.5</v>
      </c>
      <c r="Q68" s="428">
        <v>8.16</v>
      </c>
      <c r="R68" s="611">
        <f t="shared" ref="R68:BB68" si="68">SUM(R65:R67)</f>
        <v>20000</v>
      </c>
      <c r="S68" s="610">
        <f t="shared" si="68"/>
        <v>-86612</v>
      </c>
      <c r="T68" s="610">
        <f t="shared" si="68"/>
        <v>0</v>
      </c>
      <c r="U68" s="610">
        <f t="shared" si="68"/>
        <v>0</v>
      </c>
      <c r="V68" s="610">
        <f t="shared" si="68"/>
        <v>0</v>
      </c>
      <c r="W68" s="610">
        <f t="shared" si="68"/>
        <v>-66612</v>
      </c>
      <c r="X68" s="610">
        <f t="shared" si="68"/>
        <v>-20000</v>
      </c>
      <c r="Y68" s="610">
        <f t="shared" si="68"/>
        <v>0</v>
      </c>
      <c r="Z68" s="610">
        <f t="shared" si="68"/>
        <v>0</v>
      </c>
      <c r="AA68" s="610">
        <f t="shared" si="68"/>
        <v>-20000</v>
      </c>
      <c r="AB68" s="610">
        <f t="shared" si="68"/>
        <v>-86612</v>
      </c>
      <c r="AC68" s="610">
        <f t="shared" si="68"/>
        <v>-29275</v>
      </c>
      <c r="AD68" s="610">
        <f t="shared" si="68"/>
        <v>-666</v>
      </c>
      <c r="AE68" s="610">
        <f t="shared" si="68"/>
        <v>0</v>
      </c>
      <c r="AF68" s="610">
        <f t="shared" si="68"/>
        <v>0</v>
      </c>
      <c r="AG68" s="610">
        <f t="shared" si="68"/>
        <v>0</v>
      </c>
      <c r="AH68" s="610">
        <f t="shared" si="68"/>
        <v>-116553</v>
      </c>
      <c r="AI68" s="764">
        <f t="shared" si="68"/>
        <v>0</v>
      </c>
      <c r="AJ68" s="764">
        <f t="shared" si="68"/>
        <v>0</v>
      </c>
      <c r="AK68" s="764">
        <f t="shared" si="68"/>
        <v>-0.25</v>
      </c>
      <c r="AL68" s="764">
        <f t="shared" si="68"/>
        <v>0</v>
      </c>
      <c r="AM68" s="764">
        <f t="shared" si="68"/>
        <v>0</v>
      </c>
      <c r="AN68" s="764">
        <f t="shared" si="68"/>
        <v>0</v>
      </c>
      <c r="AO68" s="764">
        <f t="shared" si="68"/>
        <v>0</v>
      </c>
      <c r="AP68" s="764">
        <f t="shared" si="68"/>
        <v>0</v>
      </c>
      <c r="AQ68" s="764">
        <f t="shared" si="68"/>
        <v>-0.25</v>
      </c>
      <c r="AR68" s="764">
        <f t="shared" si="68"/>
        <v>0</v>
      </c>
      <c r="AS68" s="497">
        <f t="shared" si="68"/>
        <v>-0.25</v>
      </c>
      <c r="AT68" s="608">
        <f t="shared" si="68"/>
        <v>14093589</v>
      </c>
      <c r="AU68" s="465">
        <f t="shared" si="68"/>
        <v>10403149</v>
      </c>
      <c r="AV68" s="465">
        <f t="shared" si="68"/>
        <v>0</v>
      </c>
      <c r="AW68" s="465">
        <f t="shared" si="68"/>
        <v>3516264</v>
      </c>
      <c r="AX68" s="465">
        <f t="shared" si="68"/>
        <v>104032</v>
      </c>
      <c r="AY68" s="465">
        <f t="shared" si="68"/>
        <v>70144</v>
      </c>
      <c r="AZ68" s="428">
        <f t="shared" si="68"/>
        <v>23.410000000000004</v>
      </c>
      <c r="BA68" s="428">
        <f t="shared" si="68"/>
        <v>15.25</v>
      </c>
      <c r="BB68" s="497">
        <f t="shared" si="68"/>
        <v>8.16</v>
      </c>
    </row>
    <row r="69" spans="1:54" s="229" customFormat="1" ht="12.75" customHeight="1" x14ac:dyDescent="0.2">
      <c r="A69" s="231">
        <v>17</v>
      </c>
      <c r="B69" s="232">
        <v>3463</v>
      </c>
      <c r="C69" s="232">
        <v>691001308</v>
      </c>
      <c r="D69" s="232">
        <v>72048166</v>
      </c>
      <c r="E69" s="233" t="s">
        <v>42</v>
      </c>
      <c r="F69" s="232">
        <v>3111</v>
      </c>
      <c r="G69" s="233" t="s">
        <v>306</v>
      </c>
      <c r="H69" s="265" t="s">
        <v>276</v>
      </c>
      <c r="I69" s="458">
        <v>7222316</v>
      </c>
      <c r="J69" s="458">
        <v>5243091</v>
      </c>
      <c r="K69" s="458">
        <v>85000</v>
      </c>
      <c r="L69" s="458">
        <v>1800895</v>
      </c>
      <c r="M69" s="458">
        <v>52430</v>
      </c>
      <c r="N69" s="458">
        <v>40900</v>
      </c>
      <c r="O69" s="459">
        <v>10.74</v>
      </c>
      <c r="P69" s="460">
        <v>8.4499999999999993</v>
      </c>
      <c r="Q69" s="469">
        <v>2.29</v>
      </c>
      <c r="R69" s="471">
        <f t="shared" si="9"/>
        <v>-10000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0"/>
        <v>-10000</v>
      </c>
      <c r="X69" s="461">
        <v>10000</v>
      </c>
      <c r="Y69" s="461">
        <v>0</v>
      </c>
      <c r="Z69" s="461">
        <v>0</v>
      </c>
      <c r="AA69" s="461">
        <f t="shared" si="11"/>
        <v>10000</v>
      </c>
      <c r="AB69" s="461">
        <f t="shared" si="12"/>
        <v>0</v>
      </c>
      <c r="AC69" s="69">
        <f t="shared" si="13"/>
        <v>0</v>
      </c>
      <c r="AD69" s="69">
        <f t="shared" si="14"/>
        <v>-100</v>
      </c>
      <c r="AE69" s="461">
        <v>0</v>
      </c>
      <c r="AF69" s="461">
        <v>0</v>
      </c>
      <c r="AG69" s="461">
        <f t="shared" si="15"/>
        <v>0</v>
      </c>
      <c r="AH69" s="461">
        <f t="shared" si="16"/>
        <v>-100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17"/>
        <v>0</v>
      </c>
      <c r="AR69" s="462">
        <f t="shared" si="18"/>
        <v>0</v>
      </c>
      <c r="AS69" s="464">
        <f t="shared" si="19"/>
        <v>0</v>
      </c>
      <c r="AT69" s="470">
        <f>I69+AH69</f>
        <v>7222216</v>
      </c>
      <c r="AU69" s="461">
        <f>J69+W69</f>
        <v>5233091</v>
      </c>
      <c r="AV69" s="461">
        <f t="shared" ref="AV69:AV71" si="69">K69+AA69</f>
        <v>95000</v>
      </c>
      <c r="AW69" s="461">
        <f t="shared" ref="AW69:AX71" si="70">L69+AC69</f>
        <v>1800895</v>
      </c>
      <c r="AX69" s="461">
        <f t="shared" si="70"/>
        <v>52330</v>
      </c>
      <c r="AY69" s="461">
        <f>N69+AG69</f>
        <v>40900</v>
      </c>
      <c r="AZ69" s="462">
        <f>O69+AS69</f>
        <v>10.74</v>
      </c>
      <c r="BA69" s="462">
        <f t="shared" ref="BA69:BB71" si="71">P69+AQ69</f>
        <v>8.4499999999999993</v>
      </c>
      <c r="BB69" s="464">
        <f t="shared" si="71"/>
        <v>2.29</v>
      </c>
    </row>
    <row r="70" spans="1:54" s="229" customFormat="1" x14ac:dyDescent="0.2">
      <c r="A70" s="231">
        <v>17</v>
      </c>
      <c r="B70" s="232">
        <v>3463</v>
      </c>
      <c r="C70" s="232">
        <v>691001308</v>
      </c>
      <c r="D70" s="232">
        <v>72048166</v>
      </c>
      <c r="E70" s="233" t="s">
        <v>42</v>
      </c>
      <c r="F70" s="232">
        <v>3111</v>
      </c>
      <c r="G70" s="233" t="s">
        <v>307</v>
      </c>
      <c r="H70" s="265" t="s">
        <v>277</v>
      </c>
      <c r="I70" s="458">
        <v>1165678</v>
      </c>
      <c r="J70" s="458">
        <v>864747</v>
      </c>
      <c r="K70" s="458">
        <v>0</v>
      </c>
      <c r="L70" s="458">
        <v>292284</v>
      </c>
      <c r="M70" s="458">
        <v>8647</v>
      </c>
      <c r="N70" s="458">
        <v>0</v>
      </c>
      <c r="O70" s="459">
        <v>2.4</v>
      </c>
      <c r="P70" s="460">
        <v>2.4</v>
      </c>
      <c r="Q70" s="469">
        <v>0</v>
      </c>
      <c r="R70" s="471">
        <f t="shared" si="9"/>
        <v>0</v>
      </c>
      <c r="S70" s="461">
        <v>91730</v>
      </c>
      <c r="T70" s="461">
        <v>0</v>
      </c>
      <c r="U70" s="461">
        <v>0</v>
      </c>
      <c r="V70" s="461">
        <v>0</v>
      </c>
      <c r="W70" s="461">
        <f t="shared" si="10"/>
        <v>91730</v>
      </c>
      <c r="X70" s="461">
        <v>0</v>
      </c>
      <c r="Y70" s="461">
        <v>0</v>
      </c>
      <c r="Z70" s="461">
        <v>0</v>
      </c>
      <c r="AA70" s="461">
        <f t="shared" si="11"/>
        <v>0</v>
      </c>
      <c r="AB70" s="461">
        <f t="shared" si="12"/>
        <v>91730</v>
      </c>
      <c r="AC70" s="69">
        <f t="shared" si="13"/>
        <v>31005</v>
      </c>
      <c r="AD70" s="69">
        <f t="shared" si="14"/>
        <v>917</v>
      </c>
      <c r="AE70" s="461">
        <v>0</v>
      </c>
      <c r="AF70" s="461">
        <v>0</v>
      </c>
      <c r="AG70" s="461">
        <f t="shared" si="15"/>
        <v>0</v>
      </c>
      <c r="AH70" s="461">
        <f t="shared" si="16"/>
        <v>123652</v>
      </c>
      <c r="AI70" s="462">
        <v>0</v>
      </c>
      <c r="AJ70" s="462">
        <v>0</v>
      </c>
      <c r="AK70" s="462">
        <v>0.27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17"/>
        <v>0.27</v>
      </c>
      <c r="AR70" s="462">
        <f t="shared" si="18"/>
        <v>0</v>
      </c>
      <c r="AS70" s="464">
        <f t="shared" si="19"/>
        <v>0.27</v>
      </c>
      <c r="AT70" s="470">
        <f>I70+AH70</f>
        <v>1289330</v>
      </c>
      <c r="AU70" s="461">
        <f>J70+W70</f>
        <v>956477</v>
      </c>
      <c r="AV70" s="461">
        <f t="shared" si="69"/>
        <v>0</v>
      </c>
      <c r="AW70" s="461">
        <f t="shared" si="70"/>
        <v>323289</v>
      </c>
      <c r="AX70" s="461">
        <f t="shared" si="70"/>
        <v>9564</v>
      </c>
      <c r="AY70" s="461">
        <f>N70+AG70</f>
        <v>0</v>
      </c>
      <c r="AZ70" s="462">
        <f>O70+AS70</f>
        <v>2.67</v>
      </c>
      <c r="BA70" s="462">
        <f t="shared" si="71"/>
        <v>2.67</v>
      </c>
      <c r="BB70" s="464">
        <f t="shared" si="71"/>
        <v>0</v>
      </c>
    </row>
    <row r="71" spans="1:54" s="229" customFormat="1" ht="12.75" customHeight="1" x14ac:dyDescent="0.2">
      <c r="A71" s="231">
        <v>17</v>
      </c>
      <c r="B71" s="232">
        <v>3463</v>
      </c>
      <c r="C71" s="232">
        <v>691001308</v>
      </c>
      <c r="D71" s="232">
        <v>72048166</v>
      </c>
      <c r="E71" s="233" t="s">
        <v>42</v>
      </c>
      <c r="F71" s="232">
        <v>3141</v>
      </c>
      <c r="G71" s="233" t="s">
        <v>310</v>
      </c>
      <c r="H71" s="265" t="s">
        <v>277</v>
      </c>
      <c r="I71" s="458">
        <v>975927</v>
      </c>
      <c r="J71" s="458">
        <v>695657</v>
      </c>
      <c r="K71" s="458">
        <v>25000</v>
      </c>
      <c r="L71" s="458">
        <v>243582</v>
      </c>
      <c r="M71" s="458">
        <v>6956</v>
      </c>
      <c r="N71" s="458">
        <v>4732</v>
      </c>
      <c r="O71" s="459">
        <v>2.3199999999999998</v>
      </c>
      <c r="P71" s="460">
        <v>0</v>
      </c>
      <c r="Q71" s="469">
        <v>2.3199999999999998</v>
      </c>
      <c r="R71" s="471">
        <f t="shared" si="9"/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10"/>
        <v>0</v>
      </c>
      <c r="X71" s="461">
        <v>0</v>
      </c>
      <c r="Y71" s="461">
        <v>0</v>
      </c>
      <c r="Z71" s="461">
        <v>0</v>
      </c>
      <c r="AA71" s="461">
        <f t="shared" si="11"/>
        <v>0</v>
      </c>
      <c r="AB71" s="461">
        <f t="shared" si="12"/>
        <v>0</v>
      </c>
      <c r="AC71" s="69">
        <f t="shared" si="13"/>
        <v>0</v>
      </c>
      <c r="AD71" s="69">
        <f t="shared" si="14"/>
        <v>0</v>
      </c>
      <c r="AE71" s="461">
        <v>0</v>
      </c>
      <c r="AF71" s="461">
        <v>0</v>
      </c>
      <c r="AG71" s="461">
        <f t="shared" si="15"/>
        <v>0</v>
      </c>
      <c r="AH71" s="461">
        <f t="shared" si="16"/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17"/>
        <v>0</v>
      </c>
      <c r="AR71" s="462">
        <f t="shared" si="18"/>
        <v>0</v>
      </c>
      <c r="AS71" s="464">
        <f t="shared" si="19"/>
        <v>0</v>
      </c>
      <c r="AT71" s="470">
        <f>I71+AH71</f>
        <v>975927</v>
      </c>
      <c r="AU71" s="461">
        <f>J71+W71</f>
        <v>695657</v>
      </c>
      <c r="AV71" s="461">
        <f t="shared" si="69"/>
        <v>25000</v>
      </c>
      <c r="AW71" s="461">
        <f t="shared" si="70"/>
        <v>243582</v>
      </c>
      <c r="AX71" s="461">
        <f t="shared" si="70"/>
        <v>6956</v>
      </c>
      <c r="AY71" s="461">
        <f>N71+AG71</f>
        <v>4732</v>
      </c>
      <c r="AZ71" s="462">
        <f>O71+AS71</f>
        <v>2.3199999999999998</v>
      </c>
      <c r="BA71" s="462">
        <f t="shared" si="71"/>
        <v>0</v>
      </c>
      <c r="BB71" s="464">
        <f t="shared" si="71"/>
        <v>2.3199999999999998</v>
      </c>
    </row>
    <row r="72" spans="1:54" s="229" customFormat="1" ht="12.75" customHeight="1" x14ac:dyDescent="0.2">
      <c r="A72" s="156">
        <v>17</v>
      </c>
      <c r="B72" s="14">
        <v>3463</v>
      </c>
      <c r="C72" s="155">
        <v>691001308</v>
      </c>
      <c r="D72" s="155">
        <v>72048166</v>
      </c>
      <c r="E72" s="230" t="s">
        <v>43</v>
      </c>
      <c r="F72" s="14"/>
      <c r="G72" s="230"/>
      <c r="H72" s="264"/>
      <c r="I72" s="465">
        <v>9363921</v>
      </c>
      <c r="J72" s="465">
        <v>6803495</v>
      </c>
      <c r="K72" s="465">
        <v>110000</v>
      </c>
      <c r="L72" s="465">
        <v>2336761</v>
      </c>
      <c r="M72" s="465">
        <v>68033</v>
      </c>
      <c r="N72" s="465">
        <v>45632</v>
      </c>
      <c r="O72" s="428">
        <v>15.46</v>
      </c>
      <c r="P72" s="428">
        <v>10.85</v>
      </c>
      <c r="Q72" s="428">
        <v>4.6099999999999994</v>
      </c>
      <c r="R72" s="611">
        <f t="shared" ref="R72:BB72" si="72">SUM(R69:R71)</f>
        <v>-10000</v>
      </c>
      <c r="S72" s="610">
        <f t="shared" si="72"/>
        <v>91730</v>
      </c>
      <c r="T72" s="610">
        <f t="shared" si="72"/>
        <v>0</v>
      </c>
      <c r="U72" s="610">
        <f t="shared" si="72"/>
        <v>0</v>
      </c>
      <c r="V72" s="610">
        <f t="shared" si="72"/>
        <v>0</v>
      </c>
      <c r="W72" s="610">
        <f t="shared" si="72"/>
        <v>81730</v>
      </c>
      <c r="X72" s="610">
        <f t="shared" si="72"/>
        <v>10000</v>
      </c>
      <c r="Y72" s="610">
        <f t="shared" si="72"/>
        <v>0</v>
      </c>
      <c r="Z72" s="610">
        <f t="shared" si="72"/>
        <v>0</v>
      </c>
      <c r="AA72" s="610">
        <f t="shared" si="72"/>
        <v>10000</v>
      </c>
      <c r="AB72" s="610">
        <f t="shared" si="72"/>
        <v>91730</v>
      </c>
      <c r="AC72" s="610">
        <f t="shared" si="72"/>
        <v>31005</v>
      </c>
      <c r="AD72" s="610">
        <f t="shared" si="72"/>
        <v>817</v>
      </c>
      <c r="AE72" s="610">
        <f t="shared" si="72"/>
        <v>0</v>
      </c>
      <c r="AF72" s="610">
        <f t="shared" si="72"/>
        <v>0</v>
      </c>
      <c r="AG72" s="610">
        <f t="shared" si="72"/>
        <v>0</v>
      </c>
      <c r="AH72" s="610">
        <f t="shared" si="72"/>
        <v>123552</v>
      </c>
      <c r="AI72" s="764">
        <f t="shared" si="72"/>
        <v>0</v>
      </c>
      <c r="AJ72" s="764">
        <f t="shared" si="72"/>
        <v>0</v>
      </c>
      <c r="AK72" s="764">
        <f t="shared" si="72"/>
        <v>0.27</v>
      </c>
      <c r="AL72" s="764">
        <f t="shared" si="72"/>
        <v>0</v>
      </c>
      <c r="AM72" s="764">
        <f t="shared" si="72"/>
        <v>0</v>
      </c>
      <c r="AN72" s="764">
        <f t="shared" si="72"/>
        <v>0</v>
      </c>
      <c r="AO72" s="764">
        <f t="shared" si="72"/>
        <v>0</v>
      </c>
      <c r="AP72" s="764">
        <f t="shared" si="72"/>
        <v>0</v>
      </c>
      <c r="AQ72" s="764">
        <f t="shared" si="72"/>
        <v>0.27</v>
      </c>
      <c r="AR72" s="764">
        <f t="shared" si="72"/>
        <v>0</v>
      </c>
      <c r="AS72" s="497">
        <f t="shared" si="72"/>
        <v>0.27</v>
      </c>
      <c r="AT72" s="608">
        <f t="shared" si="72"/>
        <v>9487473</v>
      </c>
      <c r="AU72" s="465">
        <f t="shared" si="72"/>
        <v>6885225</v>
      </c>
      <c r="AV72" s="465">
        <f t="shared" si="72"/>
        <v>120000</v>
      </c>
      <c r="AW72" s="465">
        <f t="shared" si="72"/>
        <v>2367766</v>
      </c>
      <c r="AX72" s="465">
        <f t="shared" si="72"/>
        <v>68850</v>
      </c>
      <c r="AY72" s="465">
        <f t="shared" si="72"/>
        <v>45632</v>
      </c>
      <c r="AZ72" s="428">
        <f t="shared" si="72"/>
        <v>15.73</v>
      </c>
      <c r="BA72" s="428">
        <f t="shared" si="72"/>
        <v>11.12</v>
      </c>
      <c r="BB72" s="497">
        <f t="shared" si="72"/>
        <v>4.6099999999999994</v>
      </c>
    </row>
    <row r="73" spans="1:54" s="229" customFormat="1" ht="12.75" customHeight="1" x14ac:dyDescent="0.2">
      <c r="A73" s="231">
        <v>18</v>
      </c>
      <c r="B73" s="232">
        <v>3460</v>
      </c>
      <c r="C73" s="232">
        <v>691000387</v>
      </c>
      <c r="D73" s="232">
        <v>86797034</v>
      </c>
      <c r="E73" s="233" t="s">
        <v>44</v>
      </c>
      <c r="F73" s="232">
        <v>3111</v>
      </c>
      <c r="G73" s="233" t="s">
        <v>306</v>
      </c>
      <c r="H73" s="265" t="s">
        <v>276</v>
      </c>
      <c r="I73" s="458">
        <v>6486542</v>
      </c>
      <c r="J73" s="458">
        <v>4789423</v>
      </c>
      <c r="K73" s="458">
        <v>0</v>
      </c>
      <c r="L73" s="458">
        <v>1618825</v>
      </c>
      <c r="M73" s="458">
        <v>47894</v>
      </c>
      <c r="N73" s="458">
        <v>30400</v>
      </c>
      <c r="O73" s="459">
        <v>10.34</v>
      </c>
      <c r="P73" s="460">
        <v>8.1</v>
      </c>
      <c r="Q73" s="469">
        <v>2.2400000000000002</v>
      </c>
      <c r="R73" s="471">
        <f t="shared" si="9"/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si="10"/>
        <v>0</v>
      </c>
      <c r="X73" s="461">
        <v>0</v>
      </c>
      <c r="Y73" s="461">
        <v>0</v>
      </c>
      <c r="Z73" s="461">
        <v>0</v>
      </c>
      <c r="AA73" s="461">
        <f t="shared" si="11"/>
        <v>0</v>
      </c>
      <c r="AB73" s="461">
        <f t="shared" si="12"/>
        <v>0</v>
      </c>
      <c r="AC73" s="69">
        <f t="shared" si="13"/>
        <v>0</v>
      </c>
      <c r="AD73" s="69">
        <f t="shared" si="14"/>
        <v>0</v>
      </c>
      <c r="AE73" s="461">
        <v>0</v>
      </c>
      <c r="AF73" s="461">
        <v>0</v>
      </c>
      <c r="AG73" s="461">
        <f t="shared" si="15"/>
        <v>0</v>
      </c>
      <c r="AH73" s="461">
        <f t="shared" si="16"/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17"/>
        <v>0</v>
      </c>
      <c r="AR73" s="462">
        <f t="shared" si="18"/>
        <v>0</v>
      </c>
      <c r="AS73" s="464">
        <f t="shared" si="19"/>
        <v>0</v>
      </c>
      <c r="AT73" s="470">
        <f>I73+AH73</f>
        <v>6486542</v>
      </c>
      <c r="AU73" s="461">
        <f>J73+W73</f>
        <v>4789423</v>
      </c>
      <c r="AV73" s="461">
        <f t="shared" ref="AV73:AV75" si="73">K73+AA73</f>
        <v>0</v>
      </c>
      <c r="AW73" s="461">
        <f t="shared" ref="AW73:AX75" si="74">L73+AC73</f>
        <v>1618825</v>
      </c>
      <c r="AX73" s="461">
        <f t="shared" si="74"/>
        <v>47894</v>
      </c>
      <c r="AY73" s="461">
        <f>N73+AG73</f>
        <v>30400</v>
      </c>
      <c r="AZ73" s="462">
        <f>O73+AS73</f>
        <v>10.34</v>
      </c>
      <c r="BA73" s="462">
        <f t="shared" ref="BA73:BB75" si="75">P73+AQ73</f>
        <v>8.1</v>
      </c>
      <c r="BB73" s="464">
        <f t="shared" si="75"/>
        <v>2.2400000000000002</v>
      </c>
    </row>
    <row r="74" spans="1:54" s="229" customFormat="1" ht="12.75" customHeight="1" x14ac:dyDescent="0.2">
      <c r="A74" s="231">
        <v>18</v>
      </c>
      <c r="B74" s="232">
        <v>3460</v>
      </c>
      <c r="C74" s="232">
        <v>691000387</v>
      </c>
      <c r="D74" s="232">
        <v>86797034</v>
      </c>
      <c r="E74" s="233" t="s">
        <v>44</v>
      </c>
      <c r="F74" s="232">
        <v>3111</v>
      </c>
      <c r="G74" s="233" t="s">
        <v>307</v>
      </c>
      <c r="H74" s="265" t="s">
        <v>277</v>
      </c>
      <c r="I74" s="458">
        <v>467010</v>
      </c>
      <c r="J74" s="458">
        <v>346446</v>
      </c>
      <c r="K74" s="458">
        <v>0</v>
      </c>
      <c r="L74" s="458">
        <v>117099</v>
      </c>
      <c r="M74" s="458">
        <v>3465</v>
      </c>
      <c r="N74" s="458">
        <v>0</v>
      </c>
      <c r="O74" s="459">
        <v>1</v>
      </c>
      <c r="P74" s="460">
        <v>1</v>
      </c>
      <c r="Q74" s="469">
        <v>0</v>
      </c>
      <c r="R74" s="471">
        <f t="shared" si="9"/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10"/>
        <v>0</v>
      </c>
      <c r="X74" s="461">
        <v>0</v>
      </c>
      <c r="Y74" s="461">
        <v>0</v>
      </c>
      <c r="Z74" s="461">
        <v>0</v>
      </c>
      <c r="AA74" s="461">
        <f t="shared" si="11"/>
        <v>0</v>
      </c>
      <c r="AB74" s="461">
        <f t="shared" si="12"/>
        <v>0</v>
      </c>
      <c r="AC74" s="69">
        <f t="shared" si="13"/>
        <v>0</v>
      </c>
      <c r="AD74" s="69">
        <f t="shared" si="14"/>
        <v>0</v>
      </c>
      <c r="AE74" s="461">
        <v>0</v>
      </c>
      <c r="AF74" s="461">
        <v>0</v>
      </c>
      <c r="AG74" s="461">
        <f t="shared" si="15"/>
        <v>0</v>
      </c>
      <c r="AH74" s="461">
        <f t="shared" si="16"/>
        <v>0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17"/>
        <v>0</v>
      </c>
      <c r="AR74" s="462">
        <f t="shared" si="18"/>
        <v>0</v>
      </c>
      <c r="AS74" s="464">
        <f t="shared" si="19"/>
        <v>0</v>
      </c>
      <c r="AT74" s="470">
        <f>I74+AH74</f>
        <v>467010</v>
      </c>
      <c r="AU74" s="461">
        <f>J74+W74</f>
        <v>346446</v>
      </c>
      <c r="AV74" s="461">
        <f t="shared" si="73"/>
        <v>0</v>
      </c>
      <c r="AW74" s="461">
        <f t="shared" si="74"/>
        <v>117099</v>
      </c>
      <c r="AX74" s="461">
        <f t="shared" si="74"/>
        <v>3465</v>
      </c>
      <c r="AY74" s="461">
        <f>N74+AG74</f>
        <v>0</v>
      </c>
      <c r="AZ74" s="462">
        <f>O74+AS74</f>
        <v>1</v>
      </c>
      <c r="BA74" s="462">
        <f t="shared" si="75"/>
        <v>1</v>
      </c>
      <c r="BB74" s="464">
        <f t="shared" si="75"/>
        <v>0</v>
      </c>
    </row>
    <row r="75" spans="1:54" s="229" customFormat="1" ht="12.75" customHeight="1" x14ac:dyDescent="0.2">
      <c r="A75" s="231">
        <v>18</v>
      </c>
      <c r="B75" s="232">
        <v>3460</v>
      </c>
      <c r="C75" s="232">
        <v>691000387</v>
      </c>
      <c r="D75" s="232">
        <v>86797034</v>
      </c>
      <c r="E75" s="233" t="s">
        <v>44</v>
      </c>
      <c r="F75" s="232">
        <v>3141</v>
      </c>
      <c r="G75" s="233" t="s">
        <v>310</v>
      </c>
      <c r="H75" s="265" t="s">
        <v>277</v>
      </c>
      <c r="I75" s="458">
        <v>862075</v>
      </c>
      <c r="J75" s="458">
        <v>636590</v>
      </c>
      <c r="K75" s="458">
        <v>0</v>
      </c>
      <c r="L75" s="458">
        <v>215167</v>
      </c>
      <c r="M75" s="458">
        <v>6366</v>
      </c>
      <c r="N75" s="458">
        <v>3952</v>
      </c>
      <c r="O75" s="459">
        <v>2.0499999999999998</v>
      </c>
      <c r="P75" s="460">
        <v>0</v>
      </c>
      <c r="Q75" s="469">
        <v>2.0499999999999998</v>
      </c>
      <c r="R75" s="471">
        <f t="shared" si="9"/>
        <v>0</v>
      </c>
      <c r="S75" s="461">
        <v>0</v>
      </c>
      <c r="T75" s="461">
        <v>0</v>
      </c>
      <c r="U75" s="461">
        <v>0</v>
      </c>
      <c r="V75" s="461">
        <v>0</v>
      </c>
      <c r="W75" s="461">
        <f t="shared" si="10"/>
        <v>0</v>
      </c>
      <c r="X75" s="461">
        <v>0</v>
      </c>
      <c r="Y75" s="461">
        <v>0</v>
      </c>
      <c r="Z75" s="461">
        <v>0</v>
      </c>
      <c r="AA75" s="461">
        <f t="shared" si="11"/>
        <v>0</v>
      </c>
      <c r="AB75" s="461">
        <f t="shared" si="12"/>
        <v>0</v>
      </c>
      <c r="AC75" s="69">
        <f t="shared" si="13"/>
        <v>0</v>
      </c>
      <c r="AD75" s="69">
        <f t="shared" si="14"/>
        <v>0</v>
      </c>
      <c r="AE75" s="461">
        <v>0</v>
      </c>
      <c r="AF75" s="461">
        <v>0</v>
      </c>
      <c r="AG75" s="461">
        <f t="shared" si="15"/>
        <v>0</v>
      </c>
      <c r="AH75" s="461">
        <f t="shared" si="16"/>
        <v>0</v>
      </c>
      <c r="AI75" s="462">
        <v>0</v>
      </c>
      <c r="AJ75" s="462">
        <v>0</v>
      </c>
      <c r="AK75" s="462">
        <v>0</v>
      </c>
      <c r="AL75" s="462">
        <v>0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si="17"/>
        <v>0</v>
      </c>
      <c r="AR75" s="462">
        <f t="shared" si="18"/>
        <v>0</v>
      </c>
      <c r="AS75" s="464">
        <f t="shared" si="19"/>
        <v>0</v>
      </c>
      <c r="AT75" s="470">
        <f>I75+AH75</f>
        <v>862075</v>
      </c>
      <c r="AU75" s="461">
        <f>J75+W75</f>
        <v>636590</v>
      </c>
      <c r="AV75" s="461">
        <f t="shared" si="73"/>
        <v>0</v>
      </c>
      <c r="AW75" s="461">
        <f t="shared" si="74"/>
        <v>215167</v>
      </c>
      <c r="AX75" s="461">
        <f t="shared" si="74"/>
        <v>6366</v>
      </c>
      <c r="AY75" s="461">
        <f>N75+AG75</f>
        <v>3952</v>
      </c>
      <c r="AZ75" s="462">
        <f>O75+AS75</f>
        <v>2.0499999999999998</v>
      </c>
      <c r="BA75" s="462">
        <f t="shared" si="75"/>
        <v>0</v>
      </c>
      <c r="BB75" s="464">
        <f t="shared" si="75"/>
        <v>2.0499999999999998</v>
      </c>
    </row>
    <row r="76" spans="1:54" s="229" customFormat="1" ht="12.75" customHeight="1" x14ac:dyDescent="0.2">
      <c r="A76" s="156">
        <v>18</v>
      </c>
      <c r="B76" s="14">
        <v>3460</v>
      </c>
      <c r="C76" s="155">
        <v>691000387</v>
      </c>
      <c r="D76" s="155">
        <v>86797034</v>
      </c>
      <c r="E76" s="230" t="s">
        <v>45</v>
      </c>
      <c r="F76" s="14"/>
      <c r="G76" s="230"/>
      <c r="H76" s="264"/>
      <c r="I76" s="465">
        <v>7815627</v>
      </c>
      <c r="J76" s="465">
        <v>5772459</v>
      </c>
      <c r="K76" s="465">
        <v>0</v>
      </c>
      <c r="L76" s="465">
        <v>1951091</v>
      </c>
      <c r="M76" s="465">
        <v>57725</v>
      </c>
      <c r="N76" s="465">
        <v>34352</v>
      </c>
      <c r="O76" s="428">
        <v>13.39</v>
      </c>
      <c r="P76" s="428">
        <v>9.1</v>
      </c>
      <c r="Q76" s="428">
        <v>4.29</v>
      </c>
      <c r="R76" s="611">
        <f t="shared" ref="R76:BB76" si="76">SUM(R73:R75)</f>
        <v>0</v>
      </c>
      <c r="S76" s="610">
        <f t="shared" si="76"/>
        <v>0</v>
      </c>
      <c r="T76" s="610">
        <f t="shared" si="76"/>
        <v>0</v>
      </c>
      <c r="U76" s="610">
        <f t="shared" si="76"/>
        <v>0</v>
      </c>
      <c r="V76" s="610">
        <f t="shared" si="76"/>
        <v>0</v>
      </c>
      <c r="W76" s="610">
        <f t="shared" si="76"/>
        <v>0</v>
      </c>
      <c r="X76" s="610">
        <f t="shared" si="76"/>
        <v>0</v>
      </c>
      <c r="Y76" s="610">
        <f t="shared" si="76"/>
        <v>0</v>
      </c>
      <c r="Z76" s="610">
        <f t="shared" si="76"/>
        <v>0</v>
      </c>
      <c r="AA76" s="610">
        <f t="shared" si="76"/>
        <v>0</v>
      </c>
      <c r="AB76" s="610">
        <f t="shared" si="76"/>
        <v>0</v>
      </c>
      <c r="AC76" s="610">
        <f t="shared" si="76"/>
        <v>0</v>
      </c>
      <c r="AD76" s="610">
        <f t="shared" si="76"/>
        <v>0</v>
      </c>
      <c r="AE76" s="610">
        <f t="shared" si="76"/>
        <v>0</v>
      </c>
      <c r="AF76" s="610">
        <f t="shared" si="76"/>
        <v>0</v>
      </c>
      <c r="AG76" s="610">
        <f t="shared" si="76"/>
        <v>0</v>
      </c>
      <c r="AH76" s="610">
        <f t="shared" si="76"/>
        <v>0</v>
      </c>
      <c r="AI76" s="764">
        <f t="shared" si="76"/>
        <v>0</v>
      </c>
      <c r="AJ76" s="764">
        <f t="shared" si="76"/>
        <v>0</v>
      </c>
      <c r="AK76" s="764">
        <f t="shared" si="76"/>
        <v>0</v>
      </c>
      <c r="AL76" s="764">
        <f t="shared" si="76"/>
        <v>0</v>
      </c>
      <c r="AM76" s="764">
        <f t="shared" si="76"/>
        <v>0</v>
      </c>
      <c r="AN76" s="764">
        <f t="shared" si="76"/>
        <v>0</v>
      </c>
      <c r="AO76" s="764">
        <f t="shared" si="76"/>
        <v>0</v>
      </c>
      <c r="AP76" s="764">
        <f t="shared" si="76"/>
        <v>0</v>
      </c>
      <c r="AQ76" s="764">
        <f t="shared" si="76"/>
        <v>0</v>
      </c>
      <c r="AR76" s="764">
        <f t="shared" si="76"/>
        <v>0</v>
      </c>
      <c r="AS76" s="497">
        <f t="shared" si="76"/>
        <v>0</v>
      </c>
      <c r="AT76" s="608">
        <f t="shared" si="76"/>
        <v>7815627</v>
      </c>
      <c r="AU76" s="465">
        <f t="shared" si="76"/>
        <v>5772459</v>
      </c>
      <c r="AV76" s="465">
        <f t="shared" si="76"/>
        <v>0</v>
      </c>
      <c r="AW76" s="465">
        <f t="shared" si="76"/>
        <v>1951091</v>
      </c>
      <c r="AX76" s="465">
        <f t="shared" si="76"/>
        <v>57725</v>
      </c>
      <c r="AY76" s="465">
        <f t="shared" si="76"/>
        <v>34352</v>
      </c>
      <c r="AZ76" s="428">
        <f t="shared" si="76"/>
        <v>13.39</v>
      </c>
      <c r="BA76" s="428">
        <f t="shared" si="76"/>
        <v>9.1</v>
      </c>
      <c r="BB76" s="497">
        <f t="shared" si="76"/>
        <v>4.29</v>
      </c>
    </row>
    <row r="77" spans="1:54" s="229" customFormat="1" ht="12.75" customHeight="1" x14ac:dyDescent="0.2">
      <c r="A77" s="231">
        <v>19</v>
      </c>
      <c r="B77" s="232">
        <v>3413</v>
      </c>
      <c r="C77" s="232">
        <v>600077918</v>
      </c>
      <c r="D77" s="232">
        <v>72743433</v>
      </c>
      <c r="E77" s="233" t="s">
        <v>278</v>
      </c>
      <c r="F77" s="232">
        <v>3111</v>
      </c>
      <c r="G77" s="233" t="s">
        <v>306</v>
      </c>
      <c r="H77" s="265" t="s">
        <v>276</v>
      </c>
      <c r="I77" s="458">
        <v>11434609</v>
      </c>
      <c r="J77" s="458">
        <v>8436089</v>
      </c>
      <c r="K77" s="458">
        <v>0</v>
      </c>
      <c r="L77" s="458">
        <v>2851399</v>
      </c>
      <c r="M77" s="458">
        <v>84361</v>
      </c>
      <c r="N77" s="458">
        <v>62760</v>
      </c>
      <c r="O77" s="459">
        <v>16.96</v>
      </c>
      <c r="P77" s="460">
        <v>12.71</v>
      </c>
      <c r="Q77" s="469">
        <v>4.25</v>
      </c>
      <c r="R77" s="471">
        <f t="shared" ref="R77:R140" si="77">X77*-1</f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ref="W77:W140" si="78">SUM(R77:V77)</f>
        <v>0</v>
      </c>
      <c r="X77" s="461">
        <v>0</v>
      </c>
      <c r="Y77" s="461">
        <v>0</v>
      </c>
      <c r="Z77" s="461">
        <v>0</v>
      </c>
      <c r="AA77" s="461">
        <f t="shared" ref="AA77:AA140" si="79">SUM(X77:Z77)</f>
        <v>0</v>
      </c>
      <c r="AB77" s="461">
        <f t="shared" ref="AB77:AB140" si="80">W77+AA77</f>
        <v>0</v>
      </c>
      <c r="AC77" s="69">
        <f t="shared" ref="AC77:AC140" si="81">ROUND((W77+X77+Y77)*33.8%,0)</f>
        <v>0</v>
      </c>
      <c r="AD77" s="69">
        <f t="shared" ref="AD77:AD140" si="82">ROUND(W77*1%,0)</f>
        <v>0</v>
      </c>
      <c r="AE77" s="461">
        <v>0</v>
      </c>
      <c r="AF77" s="461">
        <v>0</v>
      </c>
      <c r="AG77" s="461">
        <f t="shared" ref="AG77:AG140" si="83">SUM(AE77:AF77)</f>
        <v>0</v>
      </c>
      <c r="AH77" s="461">
        <f t="shared" ref="AH77:AH140" si="84">AB77+AC77+AD77+AG77</f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ref="AQ77:AQ140" si="85">AI77+AK77+AL77+AN77+AO77</f>
        <v>0</v>
      </c>
      <c r="AR77" s="462">
        <f t="shared" ref="AR77:AR140" si="86">AJ77+AM77+AP77</f>
        <v>0</v>
      </c>
      <c r="AS77" s="464">
        <f t="shared" ref="AS77:AS140" si="87">SUM(AQ77:AR77)</f>
        <v>0</v>
      </c>
      <c r="AT77" s="470">
        <f>I77+AH77</f>
        <v>11434609</v>
      </c>
      <c r="AU77" s="461">
        <f>J77+W77</f>
        <v>8436089</v>
      </c>
      <c r="AV77" s="461">
        <f t="shared" ref="AV77:AV80" si="88">K77+AA77</f>
        <v>0</v>
      </c>
      <c r="AW77" s="461">
        <f t="shared" ref="AW77:AX80" si="89">L77+AC77</f>
        <v>2851399</v>
      </c>
      <c r="AX77" s="461">
        <f t="shared" si="89"/>
        <v>84361</v>
      </c>
      <c r="AY77" s="461">
        <f>N77+AG77</f>
        <v>62760</v>
      </c>
      <c r="AZ77" s="462">
        <f>O77+AS77</f>
        <v>16.96</v>
      </c>
      <c r="BA77" s="462">
        <f t="shared" ref="BA77:BB80" si="90">P77+AQ77</f>
        <v>12.71</v>
      </c>
      <c r="BB77" s="464">
        <f t="shared" si="90"/>
        <v>4.25</v>
      </c>
    </row>
    <row r="78" spans="1:54" s="229" customFormat="1" ht="12.75" customHeight="1" x14ac:dyDescent="0.2">
      <c r="A78" s="231">
        <v>19</v>
      </c>
      <c r="B78" s="232">
        <v>3413</v>
      </c>
      <c r="C78" s="232">
        <v>600077918</v>
      </c>
      <c r="D78" s="232">
        <v>72743433</v>
      </c>
      <c r="E78" s="233" t="s">
        <v>278</v>
      </c>
      <c r="F78" s="232">
        <v>3111</v>
      </c>
      <c r="G78" s="233" t="s">
        <v>308</v>
      </c>
      <c r="H78" s="265" t="s">
        <v>276</v>
      </c>
      <c r="I78" s="458">
        <v>1888677</v>
      </c>
      <c r="J78" s="458">
        <v>1401096</v>
      </c>
      <c r="K78" s="458">
        <v>0</v>
      </c>
      <c r="L78" s="458">
        <v>473570</v>
      </c>
      <c r="M78" s="458">
        <v>14011</v>
      </c>
      <c r="N78" s="458">
        <v>0</v>
      </c>
      <c r="O78" s="459">
        <v>4</v>
      </c>
      <c r="P78" s="460">
        <v>4</v>
      </c>
      <c r="Q78" s="469">
        <v>0</v>
      </c>
      <c r="R78" s="471">
        <f t="shared" si="77"/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si="78"/>
        <v>0</v>
      </c>
      <c r="X78" s="461">
        <v>0</v>
      </c>
      <c r="Y78" s="461">
        <v>0</v>
      </c>
      <c r="Z78" s="461">
        <v>0</v>
      </c>
      <c r="AA78" s="461">
        <f t="shared" si="79"/>
        <v>0</v>
      </c>
      <c r="AB78" s="461">
        <f t="shared" si="80"/>
        <v>0</v>
      </c>
      <c r="AC78" s="69">
        <f t="shared" si="81"/>
        <v>0</v>
      </c>
      <c r="AD78" s="69">
        <f t="shared" si="82"/>
        <v>0</v>
      </c>
      <c r="AE78" s="461">
        <v>0</v>
      </c>
      <c r="AF78" s="461">
        <v>0</v>
      </c>
      <c r="AG78" s="461">
        <f t="shared" si="83"/>
        <v>0</v>
      </c>
      <c r="AH78" s="461">
        <f t="shared" si="84"/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85"/>
        <v>0</v>
      </c>
      <c r="AR78" s="462">
        <f t="shared" si="86"/>
        <v>0</v>
      </c>
      <c r="AS78" s="464">
        <f t="shared" si="87"/>
        <v>0</v>
      </c>
      <c r="AT78" s="470">
        <f>I78+AH78</f>
        <v>1888677</v>
      </c>
      <c r="AU78" s="461">
        <f>J78+W78</f>
        <v>1401096</v>
      </c>
      <c r="AV78" s="461">
        <f t="shared" si="88"/>
        <v>0</v>
      </c>
      <c r="AW78" s="461">
        <f t="shared" si="89"/>
        <v>473570</v>
      </c>
      <c r="AX78" s="461">
        <f t="shared" si="89"/>
        <v>14011</v>
      </c>
      <c r="AY78" s="461">
        <f>N78+AG78</f>
        <v>0</v>
      </c>
      <c r="AZ78" s="462">
        <f>O78+AS78</f>
        <v>4</v>
      </c>
      <c r="BA78" s="462">
        <f t="shared" si="90"/>
        <v>4</v>
      </c>
      <c r="BB78" s="464">
        <f t="shared" si="90"/>
        <v>0</v>
      </c>
    </row>
    <row r="79" spans="1:54" s="229" customFormat="1" x14ac:dyDescent="0.2">
      <c r="A79" s="231">
        <v>19</v>
      </c>
      <c r="B79" s="232">
        <v>3413</v>
      </c>
      <c r="C79" s="232">
        <v>600077918</v>
      </c>
      <c r="D79" s="232">
        <v>72743433</v>
      </c>
      <c r="E79" s="233" t="s">
        <v>278</v>
      </c>
      <c r="F79" s="232">
        <v>3111</v>
      </c>
      <c r="G79" s="233" t="s">
        <v>307</v>
      </c>
      <c r="H79" s="265" t="s">
        <v>277</v>
      </c>
      <c r="I79" s="458">
        <v>0</v>
      </c>
      <c r="J79" s="458">
        <v>0</v>
      </c>
      <c r="K79" s="458">
        <v>0</v>
      </c>
      <c r="L79" s="458">
        <v>0</v>
      </c>
      <c r="M79" s="458">
        <v>0</v>
      </c>
      <c r="N79" s="458">
        <v>0</v>
      </c>
      <c r="O79" s="459">
        <v>0</v>
      </c>
      <c r="P79" s="460">
        <v>0</v>
      </c>
      <c r="Q79" s="469">
        <v>0</v>
      </c>
      <c r="R79" s="471">
        <f t="shared" si="77"/>
        <v>0</v>
      </c>
      <c r="S79" s="461">
        <v>0</v>
      </c>
      <c r="T79" s="461">
        <v>0</v>
      </c>
      <c r="U79" s="461">
        <v>0</v>
      </c>
      <c r="V79" s="461">
        <v>0</v>
      </c>
      <c r="W79" s="461">
        <f t="shared" si="78"/>
        <v>0</v>
      </c>
      <c r="X79" s="461">
        <v>0</v>
      </c>
      <c r="Y79" s="461">
        <v>0</v>
      </c>
      <c r="Z79" s="461">
        <v>0</v>
      </c>
      <c r="AA79" s="461">
        <f t="shared" si="79"/>
        <v>0</v>
      </c>
      <c r="AB79" s="461">
        <f t="shared" si="80"/>
        <v>0</v>
      </c>
      <c r="AC79" s="69">
        <f t="shared" si="81"/>
        <v>0</v>
      </c>
      <c r="AD79" s="69">
        <f t="shared" si="82"/>
        <v>0</v>
      </c>
      <c r="AE79" s="461">
        <v>0</v>
      </c>
      <c r="AF79" s="461">
        <v>0</v>
      </c>
      <c r="AG79" s="461">
        <f t="shared" si="83"/>
        <v>0</v>
      </c>
      <c r="AH79" s="461">
        <f t="shared" si="84"/>
        <v>0</v>
      </c>
      <c r="AI79" s="462">
        <v>0</v>
      </c>
      <c r="AJ79" s="462">
        <v>0</v>
      </c>
      <c r="AK79" s="462">
        <v>0</v>
      </c>
      <c r="AL79" s="462">
        <v>0</v>
      </c>
      <c r="AM79" s="462">
        <v>0</v>
      </c>
      <c r="AN79" s="462">
        <v>0</v>
      </c>
      <c r="AO79" s="462">
        <v>0</v>
      </c>
      <c r="AP79" s="462">
        <v>0</v>
      </c>
      <c r="AQ79" s="462">
        <f t="shared" si="85"/>
        <v>0</v>
      </c>
      <c r="AR79" s="462">
        <f t="shared" si="86"/>
        <v>0</v>
      </c>
      <c r="AS79" s="464">
        <f t="shared" si="87"/>
        <v>0</v>
      </c>
      <c r="AT79" s="470">
        <f>I79+AH79</f>
        <v>0</v>
      </c>
      <c r="AU79" s="461">
        <f>J79+W79</f>
        <v>0</v>
      </c>
      <c r="AV79" s="461">
        <f t="shared" si="88"/>
        <v>0</v>
      </c>
      <c r="AW79" s="461">
        <f t="shared" si="89"/>
        <v>0</v>
      </c>
      <c r="AX79" s="461">
        <f t="shared" si="89"/>
        <v>0</v>
      </c>
      <c r="AY79" s="461">
        <f>N79+AG79</f>
        <v>0</v>
      </c>
      <c r="AZ79" s="462">
        <f>O79+AS79</f>
        <v>0</v>
      </c>
      <c r="BA79" s="462">
        <f t="shared" si="90"/>
        <v>0</v>
      </c>
      <c r="BB79" s="464">
        <f t="shared" si="90"/>
        <v>0</v>
      </c>
    </row>
    <row r="80" spans="1:54" s="229" customFormat="1" ht="12.75" customHeight="1" x14ac:dyDescent="0.2">
      <c r="A80" s="231">
        <v>19</v>
      </c>
      <c r="B80" s="232">
        <v>3413</v>
      </c>
      <c r="C80" s="232">
        <v>600077918</v>
      </c>
      <c r="D80" s="232">
        <v>72743433</v>
      </c>
      <c r="E80" s="233" t="s">
        <v>278</v>
      </c>
      <c r="F80" s="232">
        <v>3141</v>
      </c>
      <c r="G80" s="233" t="s">
        <v>310</v>
      </c>
      <c r="H80" s="265" t="s">
        <v>277</v>
      </c>
      <c r="I80" s="458">
        <v>1226865</v>
      </c>
      <c r="J80" s="458">
        <v>906066</v>
      </c>
      <c r="K80" s="458">
        <v>0</v>
      </c>
      <c r="L80" s="458">
        <v>306250</v>
      </c>
      <c r="M80" s="458">
        <v>9061</v>
      </c>
      <c r="N80" s="458">
        <v>5488</v>
      </c>
      <c r="O80" s="459">
        <v>2.91</v>
      </c>
      <c r="P80" s="460">
        <v>0</v>
      </c>
      <c r="Q80" s="469">
        <v>2.91</v>
      </c>
      <c r="R80" s="471">
        <f t="shared" si="77"/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si="78"/>
        <v>0</v>
      </c>
      <c r="X80" s="461">
        <v>0</v>
      </c>
      <c r="Y80" s="461">
        <v>0</v>
      </c>
      <c r="Z80" s="461">
        <v>0</v>
      </c>
      <c r="AA80" s="461">
        <f t="shared" si="79"/>
        <v>0</v>
      </c>
      <c r="AB80" s="461">
        <f t="shared" si="80"/>
        <v>0</v>
      </c>
      <c r="AC80" s="69">
        <f t="shared" si="81"/>
        <v>0</v>
      </c>
      <c r="AD80" s="69">
        <f t="shared" si="82"/>
        <v>0</v>
      </c>
      <c r="AE80" s="461">
        <v>0</v>
      </c>
      <c r="AF80" s="461">
        <v>0</v>
      </c>
      <c r="AG80" s="461">
        <f t="shared" si="83"/>
        <v>0</v>
      </c>
      <c r="AH80" s="461">
        <f t="shared" si="84"/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85"/>
        <v>0</v>
      </c>
      <c r="AR80" s="462">
        <f t="shared" si="86"/>
        <v>0</v>
      </c>
      <c r="AS80" s="464">
        <f t="shared" si="87"/>
        <v>0</v>
      </c>
      <c r="AT80" s="470">
        <f>I80+AH80</f>
        <v>1226865</v>
      </c>
      <c r="AU80" s="461">
        <f>J80+W80</f>
        <v>906066</v>
      </c>
      <c r="AV80" s="461">
        <f t="shared" si="88"/>
        <v>0</v>
      </c>
      <c r="AW80" s="461">
        <f t="shared" si="89"/>
        <v>306250</v>
      </c>
      <c r="AX80" s="461">
        <f t="shared" si="89"/>
        <v>9061</v>
      </c>
      <c r="AY80" s="461">
        <f>N80+AG80</f>
        <v>5488</v>
      </c>
      <c r="AZ80" s="462">
        <f>O80+AS80</f>
        <v>2.91</v>
      </c>
      <c r="BA80" s="462">
        <f t="shared" si="90"/>
        <v>0</v>
      </c>
      <c r="BB80" s="464">
        <f t="shared" si="90"/>
        <v>2.91</v>
      </c>
    </row>
    <row r="81" spans="1:54" s="229" customFormat="1" ht="12.75" customHeight="1" x14ac:dyDescent="0.2">
      <c r="A81" s="156">
        <v>19</v>
      </c>
      <c r="B81" s="14">
        <v>3413</v>
      </c>
      <c r="C81" s="155">
        <v>600077918</v>
      </c>
      <c r="D81" s="155">
        <v>72743433</v>
      </c>
      <c r="E81" s="230" t="s">
        <v>46</v>
      </c>
      <c r="F81" s="14"/>
      <c r="G81" s="230"/>
      <c r="H81" s="264"/>
      <c r="I81" s="465">
        <v>14550151</v>
      </c>
      <c r="J81" s="465">
        <v>10743251</v>
      </c>
      <c r="K81" s="465">
        <v>0</v>
      </c>
      <c r="L81" s="465">
        <v>3631219</v>
      </c>
      <c r="M81" s="465">
        <v>107433</v>
      </c>
      <c r="N81" s="465">
        <v>68248</v>
      </c>
      <c r="O81" s="428">
        <v>23.87</v>
      </c>
      <c r="P81" s="428">
        <v>16.71</v>
      </c>
      <c r="Q81" s="428">
        <v>7.16</v>
      </c>
      <c r="R81" s="611">
        <f t="shared" ref="R81:BB81" si="91">SUM(R77:R80)</f>
        <v>0</v>
      </c>
      <c r="S81" s="610">
        <f t="shared" si="91"/>
        <v>0</v>
      </c>
      <c r="T81" s="610">
        <f t="shared" si="91"/>
        <v>0</v>
      </c>
      <c r="U81" s="610">
        <f t="shared" si="91"/>
        <v>0</v>
      </c>
      <c r="V81" s="610">
        <f t="shared" si="91"/>
        <v>0</v>
      </c>
      <c r="W81" s="610">
        <f t="shared" si="91"/>
        <v>0</v>
      </c>
      <c r="X81" s="610">
        <f t="shared" si="91"/>
        <v>0</v>
      </c>
      <c r="Y81" s="610">
        <f t="shared" si="91"/>
        <v>0</v>
      </c>
      <c r="Z81" s="610">
        <f t="shared" si="91"/>
        <v>0</v>
      </c>
      <c r="AA81" s="610">
        <f t="shared" si="91"/>
        <v>0</v>
      </c>
      <c r="AB81" s="610">
        <f t="shared" si="91"/>
        <v>0</v>
      </c>
      <c r="AC81" s="610">
        <f t="shared" si="91"/>
        <v>0</v>
      </c>
      <c r="AD81" s="610">
        <f t="shared" si="91"/>
        <v>0</v>
      </c>
      <c r="AE81" s="610">
        <f t="shared" si="91"/>
        <v>0</v>
      </c>
      <c r="AF81" s="610">
        <f t="shared" si="91"/>
        <v>0</v>
      </c>
      <c r="AG81" s="610">
        <f t="shared" si="91"/>
        <v>0</v>
      </c>
      <c r="AH81" s="610">
        <f t="shared" si="91"/>
        <v>0</v>
      </c>
      <c r="AI81" s="764">
        <f t="shared" si="91"/>
        <v>0</v>
      </c>
      <c r="AJ81" s="764">
        <f t="shared" si="91"/>
        <v>0</v>
      </c>
      <c r="AK81" s="764">
        <f t="shared" si="91"/>
        <v>0</v>
      </c>
      <c r="AL81" s="764">
        <f t="shared" si="91"/>
        <v>0</v>
      </c>
      <c r="AM81" s="764">
        <f t="shared" si="91"/>
        <v>0</v>
      </c>
      <c r="AN81" s="764">
        <f t="shared" si="91"/>
        <v>0</v>
      </c>
      <c r="AO81" s="764">
        <f t="shared" si="91"/>
        <v>0</v>
      </c>
      <c r="AP81" s="764">
        <f t="shared" si="91"/>
        <v>0</v>
      </c>
      <c r="AQ81" s="764">
        <f t="shared" si="91"/>
        <v>0</v>
      </c>
      <c r="AR81" s="764">
        <f t="shared" si="91"/>
        <v>0</v>
      </c>
      <c r="AS81" s="497">
        <f t="shared" si="91"/>
        <v>0</v>
      </c>
      <c r="AT81" s="608">
        <f t="shared" si="91"/>
        <v>14550151</v>
      </c>
      <c r="AU81" s="465">
        <f t="shared" si="91"/>
        <v>10743251</v>
      </c>
      <c r="AV81" s="465">
        <f t="shared" si="91"/>
        <v>0</v>
      </c>
      <c r="AW81" s="465">
        <f t="shared" si="91"/>
        <v>3631219</v>
      </c>
      <c r="AX81" s="465">
        <f t="shared" si="91"/>
        <v>107433</v>
      </c>
      <c r="AY81" s="465">
        <f t="shared" si="91"/>
        <v>68248</v>
      </c>
      <c r="AZ81" s="428">
        <f t="shared" si="91"/>
        <v>23.87</v>
      </c>
      <c r="BA81" s="428">
        <f t="shared" si="91"/>
        <v>16.71</v>
      </c>
      <c r="BB81" s="497">
        <f t="shared" si="91"/>
        <v>7.16</v>
      </c>
    </row>
    <row r="82" spans="1:54" s="229" customFormat="1" ht="12.75" customHeight="1" x14ac:dyDescent="0.2">
      <c r="A82" s="231">
        <v>20</v>
      </c>
      <c r="B82" s="232">
        <v>3409</v>
      </c>
      <c r="C82" s="232">
        <v>600078396</v>
      </c>
      <c r="D82" s="232">
        <v>43257399</v>
      </c>
      <c r="E82" s="233" t="s">
        <v>47</v>
      </c>
      <c r="F82" s="232">
        <v>3113</v>
      </c>
      <c r="G82" s="233" t="s">
        <v>309</v>
      </c>
      <c r="H82" s="265" t="s">
        <v>276</v>
      </c>
      <c r="I82" s="458">
        <v>24917456</v>
      </c>
      <c r="J82" s="458">
        <v>18063053</v>
      </c>
      <c r="K82" s="458">
        <v>60000</v>
      </c>
      <c r="L82" s="458">
        <v>6125592</v>
      </c>
      <c r="M82" s="458">
        <v>180631</v>
      </c>
      <c r="N82" s="458">
        <v>488180</v>
      </c>
      <c r="O82" s="459">
        <v>32.014499999999998</v>
      </c>
      <c r="P82" s="460">
        <v>25.514499999999998</v>
      </c>
      <c r="Q82" s="469">
        <v>6.5</v>
      </c>
      <c r="R82" s="471">
        <f t="shared" si="77"/>
        <v>10000</v>
      </c>
      <c r="S82" s="461">
        <v>0</v>
      </c>
      <c r="T82" s="461">
        <v>-49618</v>
      </c>
      <c r="U82" s="461">
        <v>0</v>
      </c>
      <c r="V82" s="461">
        <v>0</v>
      </c>
      <c r="W82" s="461">
        <f t="shared" si="78"/>
        <v>-39618</v>
      </c>
      <c r="X82" s="461">
        <v>-10000</v>
      </c>
      <c r="Y82" s="461">
        <v>0</v>
      </c>
      <c r="Z82" s="461">
        <v>61632</v>
      </c>
      <c r="AA82" s="461">
        <f t="shared" si="79"/>
        <v>51632</v>
      </c>
      <c r="AB82" s="461">
        <f t="shared" si="80"/>
        <v>12014</v>
      </c>
      <c r="AC82" s="69">
        <f t="shared" si="81"/>
        <v>-16771</v>
      </c>
      <c r="AD82" s="69">
        <f t="shared" si="82"/>
        <v>-396</v>
      </c>
      <c r="AE82" s="461">
        <v>0</v>
      </c>
      <c r="AF82" s="461">
        <v>0</v>
      </c>
      <c r="AG82" s="461">
        <f t="shared" si="83"/>
        <v>0</v>
      </c>
      <c r="AH82" s="461">
        <f t="shared" si="84"/>
        <v>-5153</v>
      </c>
      <c r="AI82" s="462">
        <v>0</v>
      </c>
      <c r="AJ82" s="462">
        <v>0.05</v>
      </c>
      <c r="AK82" s="462">
        <v>0</v>
      </c>
      <c r="AL82" s="462">
        <v>-0.11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si="85"/>
        <v>-0.11</v>
      </c>
      <c r="AR82" s="462">
        <f t="shared" si="86"/>
        <v>0.05</v>
      </c>
      <c r="AS82" s="464">
        <f t="shared" si="87"/>
        <v>-0.06</v>
      </c>
      <c r="AT82" s="470">
        <f>I82+AH82</f>
        <v>24912303</v>
      </c>
      <c r="AU82" s="461">
        <f>J82+W82</f>
        <v>18023435</v>
      </c>
      <c r="AV82" s="461">
        <f t="shared" ref="AV82:AV86" si="92">K82+AA82</f>
        <v>111632</v>
      </c>
      <c r="AW82" s="461">
        <f t="shared" ref="AW82:AX86" si="93">L82+AC82</f>
        <v>6108821</v>
      </c>
      <c r="AX82" s="461">
        <f t="shared" si="93"/>
        <v>180235</v>
      </c>
      <c r="AY82" s="461">
        <f>N82+AG82</f>
        <v>488180</v>
      </c>
      <c r="AZ82" s="462">
        <f>O82+AS82</f>
        <v>31.954499999999999</v>
      </c>
      <c r="BA82" s="462">
        <f t="shared" ref="BA82:BB86" si="94">P82+AQ82</f>
        <v>25.404499999999999</v>
      </c>
      <c r="BB82" s="464">
        <f t="shared" si="94"/>
        <v>6.55</v>
      </c>
    </row>
    <row r="83" spans="1:54" s="229" customFormat="1" x14ac:dyDescent="0.2">
      <c r="A83" s="231">
        <v>20</v>
      </c>
      <c r="B83" s="232">
        <v>3409</v>
      </c>
      <c r="C83" s="232">
        <v>600078396</v>
      </c>
      <c r="D83" s="232">
        <v>43257399</v>
      </c>
      <c r="E83" s="233" t="s">
        <v>47</v>
      </c>
      <c r="F83" s="232">
        <v>3113</v>
      </c>
      <c r="G83" s="233" t="s">
        <v>307</v>
      </c>
      <c r="H83" s="265" t="s">
        <v>277</v>
      </c>
      <c r="I83" s="458">
        <v>4424051</v>
      </c>
      <c r="J83" s="458">
        <v>3281937</v>
      </c>
      <c r="K83" s="458">
        <v>0</v>
      </c>
      <c r="L83" s="458">
        <v>1109295</v>
      </c>
      <c r="M83" s="458">
        <v>32819</v>
      </c>
      <c r="N83" s="458">
        <v>0</v>
      </c>
      <c r="O83" s="459">
        <v>9.129999999999999</v>
      </c>
      <c r="P83" s="460">
        <v>9.129999999999999</v>
      </c>
      <c r="Q83" s="469">
        <v>0</v>
      </c>
      <c r="R83" s="471">
        <f t="shared" si="77"/>
        <v>0</v>
      </c>
      <c r="S83" s="461">
        <v>-194381</v>
      </c>
      <c r="T83" s="461">
        <v>0</v>
      </c>
      <c r="U83" s="461">
        <v>0</v>
      </c>
      <c r="V83" s="461">
        <v>0</v>
      </c>
      <c r="W83" s="461">
        <f t="shared" si="78"/>
        <v>-194381</v>
      </c>
      <c r="X83" s="461">
        <v>0</v>
      </c>
      <c r="Y83" s="461">
        <v>0</v>
      </c>
      <c r="Z83" s="461">
        <v>0</v>
      </c>
      <c r="AA83" s="461">
        <f t="shared" si="79"/>
        <v>0</v>
      </c>
      <c r="AB83" s="461">
        <f t="shared" si="80"/>
        <v>-194381</v>
      </c>
      <c r="AC83" s="69">
        <f t="shared" si="81"/>
        <v>-65701</v>
      </c>
      <c r="AD83" s="69">
        <f t="shared" si="82"/>
        <v>-1944</v>
      </c>
      <c r="AE83" s="461">
        <v>3500</v>
      </c>
      <c r="AF83" s="461">
        <v>0</v>
      </c>
      <c r="AG83" s="461">
        <f t="shared" si="83"/>
        <v>3500</v>
      </c>
      <c r="AH83" s="461">
        <f t="shared" si="84"/>
        <v>-258526</v>
      </c>
      <c r="AI83" s="462">
        <v>0</v>
      </c>
      <c r="AJ83" s="462">
        <v>0</v>
      </c>
      <c r="AK83" s="462">
        <v>-0.56999999999999995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85"/>
        <v>-0.56999999999999995</v>
      </c>
      <c r="AR83" s="462">
        <f t="shared" si="86"/>
        <v>0</v>
      </c>
      <c r="AS83" s="464">
        <f t="shared" si="87"/>
        <v>-0.56999999999999995</v>
      </c>
      <c r="AT83" s="470">
        <f>I83+AH83</f>
        <v>4165525</v>
      </c>
      <c r="AU83" s="461">
        <f>J83+W83</f>
        <v>3087556</v>
      </c>
      <c r="AV83" s="461">
        <f t="shared" si="92"/>
        <v>0</v>
      </c>
      <c r="AW83" s="461">
        <f t="shared" si="93"/>
        <v>1043594</v>
      </c>
      <c r="AX83" s="461">
        <f t="shared" si="93"/>
        <v>30875</v>
      </c>
      <c r="AY83" s="461">
        <f>N83+AG83</f>
        <v>3500</v>
      </c>
      <c r="AZ83" s="462">
        <f>O83+AS83</f>
        <v>8.5599999999999987</v>
      </c>
      <c r="BA83" s="462">
        <f t="shared" si="94"/>
        <v>8.5599999999999987</v>
      </c>
      <c r="BB83" s="464">
        <f t="shared" si="94"/>
        <v>0</v>
      </c>
    </row>
    <row r="84" spans="1:54" s="229" customFormat="1" ht="12.75" customHeight="1" x14ac:dyDescent="0.2">
      <c r="A84" s="231">
        <v>20</v>
      </c>
      <c r="B84" s="232">
        <v>3409</v>
      </c>
      <c r="C84" s="232">
        <v>600078396</v>
      </c>
      <c r="D84" s="232">
        <v>43257399</v>
      </c>
      <c r="E84" s="233" t="s">
        <v>47</v>
      </c>
      <c r="F84" s="232">
        <v>3141</v>
      </c>
      <c r="G84" s="233" t="s">
        <v>310</v>
      </c>
      <c r="H84" s="265" t="s">
        <v>277</v>
      </c>
      <c r="I84" s="458">
        <v>1931034</v>
      </c>
      <c r="J84" s="458">
        <v>1379634</v>
      </c>
      <c r="K84" s="458">
        <v>57300</v>
      </c>
      <c r="L84" s="458">
        <v>466316</v>
      </c>
      <c r="M84" s="458">
        <v>13796</v>
      </c>
      <c r="N84" s="458">
        <v>13988</v>
      </c>
      <c r="O84" s="459">
        <v>4.43</v>
      </c>
      <c r="P84" s="460">
        <v>0</v>
      </c>
      <c r="Q84" s="469">
        <v>4.43</v>
      </c>
      <c r="R84" s="471">
        <f t="shared" si="77"/>
        <v>0</v>
      </c>
      <c r="S84" s="461">
        <v>0</v>
      </c>
      <c r="T84" s="461">
        <v>0</v>
      </c>
      <c r="U84" s="461">
        <v>0</v>
      </c>
      <c r="V84" s="461">
        <v>0</v>
      </c>
      <c r="W84" s="461">
        <f t="shared" si="78"/>
        <v>0</v>
      </c>
      <c r="X84" s="461">
        <v>0</v>
      </c>
      <c r="Y84" s="461">
        <v>0</v>
      </c>
      <c r="Z84" s="461">
        <v>-57300</v>
      </c>
      <c r="AA84" s="461">
        <f t="shared" si="79"/>
        <v>-57300</v>
      </c>
      <c r="AB84" s="461">
        <f t="shared" si="80"/>
        <v>-57300</v>
      </c>
      <c r="AC84" s="69">
        <f t="shared" si="81"/>
        <v>0</v>
      </c>
      <c r="AD84" s="69">
        <f t="shared" si="82"/>
        <v>0</v>
      </c>
      <c r="AE84" s="461">
        <v>0</v>
      </c>
      <c r="AF84" s="461">
        <v>0</v>
      </c>
      <c r="AG84" s="461">
        <f t="shared" si="83"/>
        <v>0</v>
      </c>
      <c r="AH84" s="461">
        <f t="shared" si="84"/>
        <v>-57300</v>
      </c>
      <c r="AI84" s="462">
        <v>0</v>
      </c>
      <c r="AJ84" s="462">
        <v>0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si="85"/>
        <v>0</v>
      </c>
      <c r="AR84" s="462">
        <f t="shared" si="86"/>
        <v>0</v>
      </c>
      <c r="AS84" s="464">
        <f t="shared" si="87"/>
        <v>0</v>
      </c>
      <c r="AT84" s="470">
        <f>I84+AH84</f>
        <v>1873734</v>
      </c>
      <c r="AU84" s="461">
        <f>J84+W84</f>
        <v>1379634</v>
      </c>
      <c r="AV84" s="461">
        <f t="shared" si="92"/>
        <v>0</v>
      </c>
      <c r="AW84" s="461">
        <f t="shared" si="93"/>
        <v>466316</v>
      </c>
      <c r="AX84" s="461">
        <f t="shared" si="93"/>
        <v>13796</v>
      </c>
      <c r="AY84" s="461">
        <f>N84+AG84</f>
        <v>13988</v>
      </c>
      <c r="AZ84" s="462">
        <f>O84+AS84</f>
        <v>4.43</v>
      </c>
      <c r="BA84" s="462">
        <f t="shared" si="94"/>
        <v>0</v>
      </c>
      <c r="BB84" s="464">
        <f t="shared" si="94"/>
        <v>4.43</v>
      </c>
    </row>
    <row r="85" spans="1:54" s="229" customFormat="1" ht="12.75" customHeight="1" x14ac:dyDescent="0.2">
      <c r="A85" s="231">
        <v>20</v>
      </c>
      <c r="B85" s="232">
        <v>3409</v>
      </c>
      <c r="C85" s="232">
        <v>600078396</v>
      </c>
      <c r="D85" s="232">
        <v>43257399</v>
      </c>
      <c r="E85" s="233" t="s">
        <v>47</v>
      </c>
      <c r="F85" s="232">
        <v>3143</v>
      </c>
      <c r="G85" s="233" t="s">
        <v>614</v>
      </c>
      <c r="H85" s="265" t="s">
        <v>276</v>
      </c>
      <c r="I85" s="458">
        <v>2735511</v>
      </c>
      <c r="J85" s="458">
        <v>2029311</v>
      </c>
      <c r="K85" s="458">
        <v>0</v>
      </c>
      <c r="L85" s="458">
        <v>685907</v>
      </c>
      <c r="M85" s="458">
        <v>20293</v>
      </c>
      <c r="N85" s="458">
        <v>0</v>
      </c>
      <c r="O85" s="459">
        <v>4.5</v>
      </c>
      <c r="P85" s="460">
        <v>4.5</v>
      </c>
      <c r="Q85" s="469">
        <v>0</v>
      </c>
      <c r="R85" s="471">
        <f t="shared" si="77"/>
        <v>0</v>
      </c>
      <c r="S85" s="461">
        <v>0</v>
      </c>
      <c r="T85" s="461">
        <v>95982</v>
      </c>
      <c r="U85" s="461">
        <v>0</v>
      </c>
      <c r="V85" s="461">
        <v>0</v>
      </c>
      <c r="W85" s="461">
        <f t="shared" si="78"/>
        <v>95982</v>
      </c>
      <c r="X85" s="461">
        <v>0</v>
      </c>
      <c r="Y85" s="461">
        <v>0</v>
      </c>
      <c r="Z85" s="461">
        <v>0</v>
      </c>
      <c r="AA85" s="461">
        <f t="shared" si="79"/>
        <v>0</v>
      </c>
      <c r="AB85" s="461">
        <f t="shared" si="80"/>
        <v>95982</v>
      </c>
      <c r="AC85" s="69">
        <f t="shared" si="81"/>
        <v>32442</v>
      </c>
      <c r="AD85" s="69">
        <f t="shared" si="82"/>
        <v>960</v>
      </c>
      <c r="AE85" s="461">
        <v>0</v>
      </c>
      <c r="AF85" s="461">
        <v>0</v>
      </c>
      <c r="AG85" s="461">
        <f t="shared" si="83"/>
        <v>0</v>
      </c>
      <c r="AH85" s="461">
        <f t="shared" si="84"/>
        <v>129384</v>
      </c>
      <c r="AI85" s="462">
        <v>0</v>
      </c>
      <c r="AJ85" s="462">
        <v>0</v>
      </c>
      <c r="AK85" s="462">
        <v>0</v>
      </c>
      <c r="AL85" s="462">
        <v>0.25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si="85"/>
        <v>0.25</v>
      </c>
      <c r="AR85" s="462">
        <f t="shared" si="86"/>
        <v>0</v>
      </c>
      <c r="AS85" s="464">
        <f t="shared" si="87"/>
        <v>0.25</v>
      </c>
      <c r="AT85" s="470">
        <f>I85+AH85</f>
        <v>2864895</v>
      </c>
      <c r="AU85" s="461">
        <f>J85+W85</f>
        <v>2125293</v>
      </c>
      <c r="AV85" s="461">
        <f t="shared" si="92"/>
        <v>0</v>
      </c>
      <c r="AW85" s="461">
        <f t="shared" si="93"/>
        <v>718349</v>
      </c>
      <c r="AX85" s="461">
        <f t="shared" si="93"/>
        <v>21253</v>
      </c>
      <c r="AY85" s="461">
        <f>N85+AG85</f>
        <v>0</v>
      </c>
      <c r="AZ85" s="462">
        <f>O85+AS85</f>
        <v>4.75</v>
      </c>
      <c r="BA85" s="462">
        <f t="shared" si="94"/>
        <v>4.75</v>
      </c>
      <c r="BB85" s="464">
        <f t="shared" si="94"/>
        <v>0</v>
      </c>
    </row>
    <row r="86" spans="1:54" s="229" customFormat="1" ht="12.75" customHeight="1" x14ac:dyDescent="0.2">
      <c r="A86" s="231">
        <v>20</v>
      </c>
      <c r="B86" s="232">
        <v>3409</v>
      </c>
      <c r="C86" s="232">
        <v>600078396</v>
      </c>
      <c r="D86" s="232">
        <v>43257399</v>
      </c>
      <c r="E86" s="233" t="s">
        <v>47</v>
      </c>
      <c r="F86" s="232">
        <v>3143</v>
      </c>
      <c r="G86" s="233" t="s">
        <v>615</v>
      </c>
      <c r="H86" s="265" t="s">
        <v>277</v>
      </c>
      <c r="I86" s="458">
        <v>86494</v>
      </c>
      <c r="J86" s="458">
        <v>61801</v>
      </c>
      <c r="K86" s="458">
        <v>0</v>
      </c>
      <c r="L86" s="458">
        <v>20889</v>
      </c>
      <c r="M86" s="458">
        <v>618</v>
      </c>
      <c r="N86" s="458">
        <v>3186</v>
      </c>
      <c r="O86" s="459">
        <v>0.25</v>
      </c>
      <c r="P86" s="460">
        <v>0</v>
      </c>
      <c r="Q86" s="469">
        <v>0.25</v>
      </c>
      <c r="R86" s="471">
        <f t="shared" si="77"/>
        <v>0</v>
      </c>
      <c r="S86" s="461">
        <v>0</v>
      </c>
      <c r="T86" s="461">
        <v>0</v>
      </c>
      <c r="U86" s="461">
        <v>0</v>
      </c>
      <c r="V86" s="461">
        <v>0</v>
      </c>
      <c r="W86" s="461">
        <f t="shared" si="78"/>
        <v>0</v>
      </c>
      <c r="X86" s="461">
        <v>0</v>
      </c>
      <c r="Y86" s="461">
        <v>0</v>
      </c>
      <c r="Z86" s="461">
        <v>0</v>
      </c>
      <c r="AA86" s="461">
        <f t="shared" si="79"/>
        <v>0</v>
      </c>
      <c r="AB86" s="461">
        <f t="shared" si="80"/>
        <v>0</v>
      </c>
      <c r="AC86" s="69">
        <f t="shared" si="81"/>
        <v>0</v>
      </c>
      <c r="AD86" s="69">
        <f t="shared" si="82"/>
        <v>0</v>
      </c>
      <c r="AE86" s="461">
        <v>0</v>
      </c>
      <c r="AF86" s="461">
        <v>0</v>
      </c>
      <c r="AG86" s="461">
        <f t="shared" si="83"/>
        <v>0</v>
      </c>
      <c r="AH86" s="461">
        <f t="shared" si="84"/>
        <v>0</v>
      </c>
      <c r="AI86" s="462">
        <v>0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si="85"/>
        <v>0</v>
      </c>
      <c r="AR86" s="462">
        <f t="shared" si="86"/>
        <v>0</v>
      </c>
      <c r="AS86" s="464">
        <f t="shared" si="87"/>
        <v>0</v>
      </c>
      <c r="AT86" s="470">
        <f>I86+AH86</f>
        <v>86494</v>
      </c>
      <c r="AU86" s="461">
        <f>J86+W86</f>
        <v>61801</v>
      </c>
      <c r="AV86" s="461">
        <f t="shared" si="92"/>
        <v>0</v>
      </c>
      <c r="AW86" s="461">
        <f t="shared" si="93"/>
        <v>20889</v>
      </c>
      <c r="AX86" s="461">
        <f t="shared" si="93"/>
        <v>618</v>
      </c>
      <c r="AY86" s="461">
        <f>N86+AG86</f>
        <v>3186</v>
      </c>
      <c r="AZ86" s="462">
        <f>O86+AS86</f>
        <v>0.25</v>
      </c>
      <c r="BA86" s="462">
        <f t="shared" si="94"/>
        <v>0</v>
      </c>
      <c r="BB86" s="464">
        <f t="shared" si="94"/>
        <v>0.25</v>
      </c>
    </row>
    <row r="87" spans="1:54" s="229" customFormat="1" ht="12.75" customHeight="1" x14ac:dyDescent="0.2">
      <c r="A87" s="156">
        <v>20</v>
      </c>
      <c r="B87" s="14">
        <v>3409</v>
      </c>
      <c r="C87" s="155">
        <v>600078396</v>
      </c>
      <c r="D87" s="155">
        <v>43257399</v>
      </c>
      <c r="E87" s="230" t="s">
        <v>48</v>
      </c>
      <c r="F87" s="14"/>
      <c r="G87" s="230"/>
      <c r="H87" s="264"/>
      <c r="I87" s="465">
        <v>34094546</v>
      </c>
      <c r="J87" s="465">
        <v>24815736</v>
      </c>
      <c r="K87" s="465">
        <v>117300</v>
      </c>
      <c r="L87" s="465">
        <v>8407999</v>
      </c>
      <c r="M87" s="465">
        <v>248157</v>
      </c>
      <c r="N87" s="465">
        <v>505354</v>
      </c>
      <c r="O87" s="428">
        <v>50.324499999999993</v>
      </c>
      <c r="P87" s="428">
        <v>39.144499999999994</v>
      </c>
      <c r="Q87" s="428">
        <v>11.18</v>
      </c>
      <c r="R87" s="611">
        <f t="shared" ref="R87:BB87" si="95">SUM(R82:R86)</f>
        <v>10000</v>
      </c>
      <c r="S87" s="610">
        <f t="shared" si="95"/>
        <v>-194381</v>
      </c>
      <c r="T87" s="610">
        <f t="shared" si="95"/>
        <v>46364</v>
      </c>
      <c r="U87" s="610">
        <f t="shared" si="95"/>
        <v>0</v>
      </c>
      <c r="V87" s="610">
        <f t="shared" si="95"/>
        <v>0</v>
      </c>
      <c r="W87" s="610">
        <f t="shared" si="95"/>
        <v>-138017</v>
      </c>
      <c r="X87" s="610">
        <f t="shared" si="95"/>
        <v>-10000</v>
      </c>
      <c r="Y87" s="610">
        <f t="shared" si="95"/>
        <v>0</v>
      </c>
      <c r="Z87" s="610">
        <f t="shared" si="95"/>
        <v>4332</v>
      </c>
      <c r="AA87" s="610">
        <f t="shared" si="95"/>
        <v>-5668</v>
      </c>
      <c r="AB87" s="610">
        <f t="shared" si="95"/>
        <v>-143685</v>
      </c>
      <c r="AC87" s="610">
        <f t="shared" si="95"/>
        <v>-50030</v>
      </c>
      <c r="AD87" s="610">
        <f t="shared" si="95"/>
        <v>-1380</v>
      </c>
      <c r="AE87" s="610">
        <f t="shared" si="95"/>
        <v>3500</v>
      </c>
      <c r="AF87" s="610">
        <f t="shared" si="95"/>
        <v>0</v>
      </c>
      <c r="AG87" s="610">
        <f t="shared" si="95"/>
        <v>3500</v>
      </c>
      <c r="AH87" s="610">
        <f t="shared" si="95"/>
        <v>-191595</v>
      </c>
      <c r="AI87" s="764">
        <f t="shared" si="95"/>
        <v>0</v>
      </c>
      <c r="AJ87" s="764">
        <f t="shared" si="95"/>
        <v>0.05</v>
      </c>
      <c r="AK87" s="764">
        <f t="shared" si="95"/>
        <v>-0.56999999999999995</v>
      </c>
      <c r="AL87" s="764">
        <f t="shared" si="95"/>
        <v>0.14000000000000001</v>
      </c>
      <c r="AM87" s="764">
        <f t="shared" si="95"/>
        <v>0</v>
      </c>
      <c r="AN87" s="764">
        <f t="shared" si="95"/>
        <v>0</v>
      </c>
      <c r="AO87" s="764">
        <f t="shared" si="95"/>
        <v>0</v>
      </c>
      <c r="AP87" s="764">
        <f t="shared" si="95"/>
        <v>0</v>
      </c>
      <c r="AQ87" s="764">
        <f t="shared" si="95"/>
        <v>-0.42999999999999994</v>
      </c>
      <c r="AR87" s="764">
        <f t="shared" si="95"/>
        <v>0.05</v>
      </c>
      <c r="AS87" s="497">
        <f t="shared" si="95"/>
        <v>-0.37999999999999989</v>
      </c>
      <c r="AT87" s="608">
        <f t="shared" si="95"/>
        <v>33902951</v>
      </c>
      <c r="AU87" s="465">
        <f t="shared" si="95"/>
        <v>24677719</v>
      </c>
      <c r="AV87" s="465">
        <f t="shared" si="95"/>
        <v>111632</v>
      </c>
      <c r="AW87" s="465">
        <f t="shared" si="95"/>
        <v>8357969</v>
      </c>
      <c r="AX87" s="465">
        <f t="shared" si="95"/>
        <v>246777</v>
      </c>
      <c r="AY87" s="465">
        <f t="shared" si="95"/>
        <v>508854</v>
      </c>
      <c r="AZ87" s="428">
        <f t="shared" si="95"/>
        <v>49.944499999999998</v>
      </c>
      <c r="BA87" s="428">
        <f t="shared" si="95"/>
        <v>38.714500000000001</v>
      </c>
      <c r="BB87" s="497">
        <f t="shared" si="95"/>
        <v>11.23</v>
      </c>
    </row>
    <row r="88" spans="1:54" s="229" customFormat="1" ht="12.75" customHeight="1" x14ac:dyDescent="0.2">
      <c r="A88" s="231">
        <v>21</v>
      </c>
      <c r="B88" s="232">
        <v>3415</v>
      </c>
      <c r="C88" s="232">
        <v>600078523</v>
      </c>
      <c r="D88" s="232">
        <v>72743271</v>
      </c>
      <c r="E88" s="233" t="s">
        <v>49</v>
      </c>
      <c r="F88" s="232">
        <v>3113</v>
      </c>
      <c r="G88" s="233" t="s">
        <v>309</v>
      </c>
      <c r="H88" s="265" t="s">
        <v>276</v>
      </c>
      <c r="I88" s="458">
        <v>31201392</v>
      </c>
      <c r="J88" s="458">
        <v>22720914</v>
      </c>
      <c r="K88" s="458">
        <v>10000</v>
      </c>
      <c r="L88" s="458">
        <v>7683049</v>
      </c>
      <c r="M88" s="458">
        <v>227209</v>
      </c>
      <c r="N88" s="458">
        <v>560220</v>
      </c>
      <c r="O88" s="459">
        <v>36.254599999999996</v>
      </c>
      <c r="P88" s="460">
        <v>29.204599999999999</v>
      </c>
      <c r="Q88" s="469">
        <v>7.05</v>
      </c>
      <c r="R88" s="471">
        <f t="shared" si="77"/>
        <v>0</v>
      </c>
      <c r="S88" s="461">
        <v>0</v>
      </c>
      <c r="T88" s="461">
        <v>0</v>
      </c>
      <c r="U88" s="461">
        <v>0</v>
      </c>
      <c r="V88" s="461">
        <v>0</v>
      </c>
      <c r="W88" s="461">
        <f t="shared" si="78"/>
        <v>0</v>
      </c>
      <c r="X88" s="461">
        <v>0</v>
      </c>
      <c r="Y88" s="461">
        <v>0</v>
      </c>
      <c r="Z88" s="461">
        <v>0</v>
      </c>
      <c r="AA88" s="461">
        <f t="shared" si="79"/>
        <v>0</v>
      </c>
      <c r="AB88" s="461">
        <f t="shared" si="80"/>
        <v>0</v>
      </c>
      <c r="AC88" s="69">
        <f t="shared" si="81"/>
        <v>0</v>
      </c>
      <c r="AD88" s="69">
        <f t="shared" si="82"/>
        <v>0</v>
      </c>
      <c r="AE88" s="461">
        <v>0</v>
      </c>
      <c r="AF88" s="461">
        <v>0</v>
      </c>
      <c r="AG88" s="461">
        <f t="shared" si="83"/>
        <v>0</v>
      </c>
      <c r="AH88" s="461">
        <f t="shared" si="84"/>
        <v>0</v>
      </c>
      <c r="AI88" s="462">
        <v>0</v>
      </c>
      <c r="AJ88" s="462">
        <v>0</v>
      </c>
      <c r="AK88" s="462">
        <v>0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si="85"/>
        <v>0</v>
      </c>
      <c r="AR88" s="462">
        <f t="shared" si="86"/>
        <v>0</v>
      </c>
      <c r="AS88" s="464">
        <f t="shared" si="87"/>
        <v>0</v>
      </c>
      <c r="AT88" s="470">
        <f>I88+AH88</f>
        <v>31201392</v>
      </c>
      <c r="AU88" s="461">
        <f>J88+W88</f>
        <v>22720914</v>
      </c>
      <c r="AV88" s="461">
        <f t="shared" ref="AV88:AV92" si="96">K88+AA88</f>
        <v>10000</v>
      </c>
      <c r="AW88" s="461">
        <f t="shared" ref="AW88:AX92" si="97">L88+AC88</f>
        <v>7683049</v>
      </c>
      <c r="AX88" s="461">
        <f t="shared" si="97"/>
        <v>227209</v>
      </c>
      <c r="AY88" s="461">
        <f>N88+AG88</f>
        <v>560220</v>
      </c>
      <c r="AZ88" s="462">
        <f>O88+AS88</f>
        <v>36.254599999999996</v>
      </c>
      <c r="BA88" s="462">
        <f t="shared" ref="BA88:BB92" si="98">P88+AQ88</f>
        <v>29.204599999999999</v>
      </c>
      <c r="BB88" s="464">
        <f t="shared" si="98"/>
        <v>7.05</v>
      </c>
    </row>
    <row r="89" spans="1:54" s="229" customFormat="1" x14ac:dyDescent="0.2">
      <c r="A89" s="231">
        <v>21</v>
      </c>
      <c r="B89" s="232">
        <v>3415</v>
      </c>
      <c r="C89" s="232">
        <v>600078523</v>
      </c>
      <c r="D89" s="232">
        <v>72743271</v>
      </c>
      <c r="E89" s="233" t="s">
        <v>49</v>
      </c>
      <c r="F89" s="232">
        <v>3113</v>
      </c>
      <c r="G89" s="233" t="s">
        <v>307</v>
      </c>
      <c r="H89" s="265" t="s">
        <v>277</v>
      </c>
      <c r="I89" s="458">
        <v>1925860</v>
      </c>
      <c r="J89" s="458">
        <v>1425342</v>
      </c>
      <c r="K89" s="458">
        <v>0</v>
      </c>
      <c r="L89" s="458">
        <v>481766</v>
      </c>
      <c r="M89" s="458">
        <v>14252</v>
      </c>
      <c r="N89" s="458">
        <v>4500</v>
      </c>
      <c r="O89" s="459">
        <v>4.26</v>
      </c>
      <c r="P89" s="460">
        <v>4.26</v>
      </c>
      <c r="Q89" s="469">
        <v>0</v>
      </c>
      <c r="R89" s="471">
        <f t="shared" si="77"/>
        <v>0</v>
      </c>
      <c r="S89" s="461">
        <v>86612</v>
      </c>
      <c r="T89" s="461">
        <v>0</v>
      </c>
      <c r="U89" s="461">
        <v>0</v>
      </c>
      <c r="V89" s="461">
        <v>0</v>
      </c>
      <c r="W89" s="461">
        <f t="shared" si="78"/>
        <v>86612</v>
      </c>
      <c r="X89" s="461">
        <v>0</v>
      </c>
      <c r="Y89" s="461">
        <v>0</v>
      </c>
      <c r="Z89" s="461">
        <v>0</v>
      </c>
      <c r="AA89" s="461">
        <f t="shared" si="79"/>
        <v>0</v>
      </c>
      <c r="AB89" s="461">
        <f t="shared" si="80"/>
        <v>86612</v>
      </c>
      <c r="AC89" s="69">
        <f t="shared" si="81"/>
        <v>29275</v>
      </c>
      <c r="AD89" s="69">
        <f t="shared" si="82"/>
        <v>866</v>
      </c>
      <c r="AE89" s="461">
        <v>0</v>
      </c>
      <c r="AF89" s="461">
        <v>0</v>
      </c>
      <c r="AG89" s="461">
        <f t="shared" si="83"/>
        <v>0</v>
      </c>
      <c r="AH89" s="461">
        <f t="shared" si="84"/>
        <v>116753</v>
      </c>
      <c r="AI89" s="462">
        <v>0</v>
      </c>
      <c r="AJ89" s="462">
        <v>0</v>
      </c>
      <c r="AK89" s="462">
        <v>0.25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85"/>
        <v>0.25</v>
      </c>
      <c r="AR89" s="462">
        <f t="shared" si="86"/>
        <v>0</v>
      </c>
      <c r="AS89" s="464">
        <f t="shared" si="87"/>
        <v>0.25</v>
      </c>
      <c r="AT89" s="470">
        <f>I89+AH89</f>
        <v>2042613</v>
      </c>
      <c r="AU89" s="461">
        <f>J89+W89</f>
        <v>1511954</v>
      </c>
      <c r="AV89" s="461">
        <f t="shared" si="96"/>
        <v>0</v>
      </c>
      <c r="AW89" s="461">
        <f t="shared" si="97"/>
        <v>511041</v>
      </c>
      <c r="AX89" s="461">
        <f t="shared" si="97"/>
        <v>15118</v>
      </c>
      <c r="AY89" s="461">
        <f>N89+AG89</f>
        <v>4500</v>
      </c>
      <c r="AZ89" s="462">
        <f>O89+AS89</f>
        <v>4.51</v>
      </c>
      <c r="BA89" s="462">
        <f t="shared" si="98"/>
        <v>4.51</v>
      </c>
      <c r="BB89" s="464">
        <f t="shared" si="98"/>
        <v>0</v>
      </c>
    </row>
    <row r="90" spans="1:54" s="229" customFormat="1" ht="12.75" customHeight="1" x14ac:dyDescent="0.2">
      <c r="A90" s="231">
        <v>21</v>
      </c>
      <c r="B90" s="232">
        <v>3415</v>
      </c>
      <c r="C90" s="232">
        <v>600078523</v>
      </c>
      <c r="D90" s="232">
        <v>72743271</v>
      </c>
      <c r="E90" s="233" t="s">
        <v>49</v>
      </c>
      <c r="F90" s="232">
        <v>3141</v>
      </c>
      <c r="G90" s="233" t="s">
        <v>310</v>
      </c>
      <c r="H90" s="265" t="s">
        <v>277</v>
      </c>
      <c r="I90" s="458">
        <v>2554907</v>
      </c>
      <c r="J90" s="458">
        <v>1879361</v>
      </c>
      <c r="K90" s="458">
        <v>0</v>
      </c>
      <c r="L90" s="458">
        <v>635224</v>
      </c>
      <c r="M90" s="458">
        <v>18794</v>
      </c>
      <c r="N90" s="458">
        <v>21528</v>
      </c>
      <c r="O90" s="459">
        <v>6.04</v>
      </c>
      <c r="P90" s="460">
        <v>0</v>
      </c>
      <c r="Q90" s="469">
        <v>6.04</v>
      </c>
      <c r="R90" s="471">
        <f t="shared" si="77"/>
        <v>0</v>
      </c>
      <c r="S90" s="461">
        <v>0</v>
      </c>
      <c r="T90" s="461">
        <v>0</v>
      </c>
      <c r="U90" s="461">
        <v>0</v>
      </c>
      <c r="V90" s="461">
        <v>0</v>
      </c>
      <c r="W90" s="461">
        <f t="shared" si="78"/>
        <v>0</v>
      </c>
      <c r="X90" s="461">
        <v>0</v>
      </c>
      <c r="Y90" s="461">
        <v>0</v>
      </c>
      <c r="Z90" s="461">
        <v>0</v>
      </c>
      <c r="AA90" s="461">
        <f t="shared" si="79"/>
        <v>0</v>
      </c>
      <c r="AB90" s="461">
        <f t="shared" si="80"/>
        <v>0</v>
      </c>
      <c r="AC90" s="69">
        <f t="shared" si="81"/>
        <v>0</v>
      </c>
      <c r="AD90" s="69">
        <f t="shared" si="82"/>
        <v>0</v>
      </c>
      <c r="AE90" s="461">
        <v>0</v>
      </c>
      <c r="AF90" s="461">
        <v>0</v>
      </c>
      <c r="AG90" s="461">
        <f t="shared" si="83"/>
        <v>0</v>
      </c>
      <c r="AH90" s="461">
        <f t="shared" si="84"/>
        <v>0</v>
      </c>
      <c r="AI90" s="462">
        <v>0</v>
      </c>
      <c r="AJ90" s="462">
        <v>0</v>
      </c>
      <c r="AK90" s="462">
        <v>0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85"/>
        <v>0</v>
      </c>
      <c r="AR90" s="462">
        <f t="shared" si="86"/>
        <v>0</v>
      </c>
      <c r="AS90" s="464">
        <f t="shared" si="87"/>
        <v>0</v>
      </c>
      <c r="AT90" s="470">
        <f>I90+AH90</f>
        <v>2554907</v>
      </c>
      <c r="AU90" s="461">
        <f>J90+W90</f>
        <v>1879361</v>
      </c>
      <c r="AV90" s="461">
        <f t="shared" si="96"/>
        <v>0</v>
      </c>
      <c r="AW90" s="461">
        <f t="shared" si="97"/>
        <v>635224</v>
      </c>
      <c r="AX90" s="461">
        <f t="shared" si="97"/>
        <v>18794</v>
      </c>
      <c r="AY90" s="461">
        <f>N90+AG90</f>
        <v>21528</v>
      </c>
      <c r="AZ90" s="462">
        <f>O90+AS90</f>
        <v>6.04</v>
      </c>
      <c r="BA90" s="462">
        <f t="shared" si="98"/>
        <v>0</v>
      </c>
      <c r="BB90" s="464">
        <f t="shared" si="98"/>
        <v>6.04</v>
      </c>
    </row>
    <row r="91" spans="1:54" s="229" customFormat="1" ht="12.75" customHeight="1" x14ac:dyDescent="0.2">
      <c r="A91" s="231">
        <v>21</v>
      </c>
      <c r="B91" s="232">
        <v>3415</v>
      </c>
      <c r="C91" s="232">
        <v>600078523</v>
      </c>
      <c r="D91" s="232">
        <v>72743271</v>
      </c>
      <c r="E91" s="233" t="s">
        <v>49</v>
      </c>
      <c r="F91" s="232">
        <v>3143</v>
      </c>
      <c r="G91" s="233" t="s">
        <v>614</v>
      </c>
      <c r="H91" s="265" t="s">
        <v>276</v>
      </c>
      <c r="I91" s="458">
        <v>2834869</v>
      </c>
      <c r="J91" s="458">
        <v>2103019</v>
      </c>
      <c r="K91" s="458">
        <v>0</v>
      </c>
      <c r="L91" s="458">
        <v>710820</v>
      </c>
      <c r="M91" s="458">
        <v>21030</v>
      </c>
      <c r="N91" s="458">
        <v>0</v>
      </c>
      <c r="O91" s="459">
        <v>4.4284999999999997</v>
      </c>
      <c r="P91" s="460">
        <v>4.4284999999999997</v>
      </c>
      <c r="Q91" s="469">
        <v>0</v>
      </c>
      <c r="R91" s="471">
        <f t="shared" si="77"/>
        <v>0</v>
      </c>
      <c r="S91" s="461">
        <v>0</v>
      </c>
      <c r="T91" s="461">
        <v>0</v>
      </c>
      <c r="U91" s="461">
        <v>0</v>
      </c>
      <c r="V91" s="461">
        <v>0</v>
      </c>
      <c r="W91" s="461">
        <f t="shared" si="78"/>
        <v>0</v>
      </c>
      <c r="X91" s="461">
        <v>0</v>
      </c>
      <c r="Y91" s="461">
        <v>0</v>
      </c>
      <c r="Z91" s="461">
        <v>0</v>
      </c>
      <c r="AA91" s="461">
        <f t="shared" si="79"/>
        <v>0</v>
      </c>
      <c r="AB91" s="461">
        <f t="shared" si="80"/>
        <v>0</v>
      </c>
      <c r="AC91" s="69">
        <f t="shared" si="81"/>
        <v>0</v>
      </c>
      <c r="AD91" s="69">
        <f t="shared" si="82"/>
        <v>0</v>
      </c>
      <c r="AE91" s="461">
        <v>0</v>
      </c>
      <c r="AF91" s="461">
        <v>0</v>
      </c>
      <c r="AG91" s="461">
        <f t="shared" si="83"/>
        <v>0</v>
      </c>
      <c r="AH91" s="461">
        <f t="shared" si="84"/>
        <v>0</v>
      </c>
      <c r="AI91" s="462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si="85"/>
        <v>0</v>
      </c>
      <c r="AR91" s="462">
        <f t="shared" si="86"/>
        <v>0</v>
      </c>
      <c r="AS91" s="464">
        <f t="shared" si="87"/>
        <v>0</v>
      </c>
      <c r="AT91" s="470">
        <f>I91+AH91</f>
        <v>2834869</v>
      </c>
      <c r="AU91" s="461">
        <f>J91+W91</f>
        <v>2103019</v>
      </c>
      <c r="AV91" s="461">
        <f t="shared" si="96"/>
        <v>0</v>
      </c>
      <c r="AW91" s="461">
        <f t="shared" si="97"/>
        <v>710820</v>
      </c>
      <c r="AX91" s="461">
        <f t="shared" si="97"/>
        <v>21030</v>
      </c>
      <c r="AY91" s="461">
        <f>N91+AG91</f>
        <v>0</v>
      </c>
      <c r="AZ91" s="462">
        <f>O91+AS91</f>
        <v>4.4284999999999997</v>
      </c>
      <c r="BA91" s="462">
        <f t="shared" si="98"/>
        <v>4.4284999999999997</v>
      </c>
      <c r="BB91" s="464">
        <f t="shared" si="98"/>
        <v>0</v>
      </c>
    </row>
    <row r="92" spans="1:54" s="229" customFormat="1" ht="12.75" customHeight="1" x14ac:dyDescent="0.2">
      <c r="A92" s="231">
        <v>21</v>
      </c>
      <c r="B92" s="232">
        <v>3415</v>
      </c>
      <c r="C92" s="232">
        <v>600078523</v>
      </c>
      <c r="D92" s="232">
        <v>72743271</v>
      </c>
      <c r="E92" s="233" t="s">
        <v>49</v>
      </c>
      <c r="F92" s="232">
        <v>3143</v>
      </c>
      <c r="G92" s="233" t="s">
        <v>615</v>
      </c>
      <c r="H92" s="265" t="s">
        <v>277</v>
      </c>
      <c r="I92" s="458">
        <v>86494</v>
      </c>
      <c r="J92" s="458">
        <v>61801</v>
      </c>
      <c r="K92" s="458">
        <v>0</v>
      </c>
      <c r="L92" s="458">
        <v>20889</v>
      </c>
      <c r="M92" s="458">
        <v>618</v>
      </c>
      <c r="N92" s="458">
        <v>3186</v>
      </c>
      <c r="O92" s="459">
        <v>0.25</v>
      </c>
      <c r="P92" s="460">
        <v>0</v>
      </c>
      <c r="Q92" s="469">
        <v>0.25</v>
      </c>
      <c r="R92" s="471">
        <f t="shared" si="77"/>
        <v>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si="78"/>
        <v>0</v>
      </c>
      <c r="X92" s="461">
        <v>0</v>
      </c>
      <c r="Y92" s="461">
        <v>0</v>
      </c>
      <c r="Z92" s="461">
        <v>0</v>
      </c>
      <c r="AA92" s="461">
        <f t="shared" si="79"/>
        <v>0</v>
      </c>
      <c r="AB92" s="461">
        <f t="shared" si="80"/>
        <v>0</v>
      </c>
      <c r="AC92" s="69">
        <f t="shared" si="81"/>
        <v>0</v>
      </c>
      <c r="AD92" s="69">
        <f t="shared" si="82"/>
        <v>0</v>
      </c>
      <c r="AE92" s="461">
        <v>0</v>
      </c>
      <c r="AF92" s="461">
        <v>0</v>
      </c>
      <c r="AG92" s="461">
        <f t="shared" si="83"/>
        <v>0</v>
      </c>
      <c r="AH92" s="461">
        <f t="shared" si="84"/>
        <v>0</v>
      </c>
      <c r="AI92" s="462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si="85"/>
        <v>0</v>
      </c>
      <c r="AR92" s="462">
        <f t="shared" si="86"/>
        <v>0</v>
      </c>
      <c r="AS92" s="464">
        <f t="shared" si="87"/>
        <v>0</v>
      </c>
      <c r="AT92" s="470">
        <f>I92+AH92</f>
        <v>86494</v>
      </c>
      <c r="AU92" s="461">
        <f>J92+W92</f>
        <v>61801</v>
      </c>
      <c r="AV92" s="461">
        <f t="shared" si="96"/>
        <v>0</v>
      </c>
      <c r="AW92" s="461">
        <f t="shared" si="97"/>
        <v>20889</v>
      </c>
      <c r="AX92" s="461">
        <f t="shared" si="97"/>
        <v>618</v>
      </c>
      <c r="AY92" s="461">
        <f>N92+AG92</f>
        <v>3186</v>
      </c>
      <c r="AZ92" s="462">
        <f>O92+AS92</f>
        <v>0.25</v>
      </c>
      <c r="BA92" s="462">
        <f t="shared" si="98"/>
        <v>0</v>
      </c>
      <c r="BB92" s="464">
        <f t="shared" si="98"/>
        <v>0.25</v>
      </c>
    </row>
    <row r="93" spans="1:54" s="229" customFormat="1" ht="12.75" customHeight="1" x14ac:dyDescent="0.2">
      <c r="A93" s="156">
        <v>21</v>
      </c>
      <c r="B93" s="14">
        <v>3415</v>
      </c>
      <c r="C93" s="155">
        <v>600078523</v>
      </c>
      <c r="D93" s="155">
        <v>72743271</v>
      </c>
      <c r="E93" s="230" t="s">
        <v>50</v>
      </c>
      <c r="F93" s="14"/>
      <c r="G93" s="230"/>
      <c r="H93" s="264"/>
      <c r="I93" s="465">
        <v>38603522</v>
      </c>
      <c r="J93" s="465">
        <v>28190437</v>
      </c>
      <c r="K93" s="465">
        <v>10000</v>
      </c>
      <c r="L93" s="465">
        <v>9531748</v>
      </c>
      <c r="M93" s="465">
        <v>281903</v>
      </c>
      <c r="N93" s="465">
        <v>589434</v>
      </c>
      <c r="O93" s="428">
        <v>51.233099999999993</v>
      </c>
      <c r="P93" s="428">
        <v>37.893099999999997</v>
      </c>
      <c r="Q93" s="428">
        <v>13.34</v>
      </c>
      <c r="R93" s="611">
        <f t="shared" ref="R93:BB93" si="99">SUM(R88:R92)</f>
        <v>0</v>
      </c>
      <c r="S93" s="610">
        <f t="shared" si="99"/>
        <v>86612</v>
      </c>
      <c r="T93" s="610">
        <f t="shared" si="99"/>
        <v>0</v>
      </c>
      <c r="U93" s="610">
        <f t="shared" si="99"/>
        <v>0</v>
      </c>
      <c r="V93" s="610">
        <f t="shared" si="99"/>
        <v>0</v>
      </c>
      <c r="W93" s="610">
        <f t="shared" si="99"/>
        <v>86612</v>
      </c>
      <c r="X93" s="610">
        <f t="shared" si="99"/>
        <v>0</v>
      </c>
      <c r="Y93" s="610">
        <f t="shared" si="99"/>
        <v>0</v>
      </c>
      <c r="Z93" s="610">
        <f t="shared" si="99"/>
        <v>0</v>
      </c>
      <c r="AA93" s="610">
        <f t="shared" si="99"/>
        <v>0</v>
      </c>
      <c r="AB93" s="610">
        <f t="shared" si="99"/>
        <v>86612</v>
      </c>
      <c r="AC93" s="610">
        <f t="shared" si="99"/>
        <v>29275</v>
      </c>
      <c r="AD93" s="610">
        <f t="shared" si="99"/>
        <v>866</v>
      </c>
      <c r="AE93" s="610">
        <f t="shared" si="99"/>
        <v>0</v>
      </c>
      <c r="AF93" s="610">
        <f t="shared" si="99"/>
        <v>0</v>
      </c>
      <c r="AG93" s="610">
        <f t="shared" si="99"/>
        <v>0</v>
      </c>
      <c r="AH93" s="610">
        <f t="shared" si="99"/>
        <v>116753</v>
      </c>
      <c r="AI93" s="764">
        <f t="shared" si="99"/>
        <v>0</v>
      </c>
      <c r="AJ93" s="764">
        <f t="shared" si="99"/>
        <v>0</v>
      </c>
      <c r="AK93" s="764">
        <f t="shared" si="99"/>
        <v>0.25</v>
      </c>
      <c r="AL93" s="764">
        <f t="shared" si="99"/>
        <v>0</v>
      </c>
      <c r="AM93" s="764">
        <f t="shared" si="99"/>
        <v>0</v>
      </c>
      <c r="AN93" s="764">
        <f t="shared" si="99"/>
        <v>0</v>
      </c>
      <c r="AO93" s="764">
        <f t="shared" si="99"/>
        <v>0</v>
      </c>
      <c r="AP93" s="764">
        <f t="shared" si="99"/>
        <v>0</v>
      </c>
      <c r="AQ93" s="764">
        <f t="shared" si="99"/>
        <v>0.25</v>
      </c>
      <c r="AR93" s="764">
        <f t="shared" si="99"/>
        <v>0</v>
      </c>
      <c r="AS93" s="497">
        <f t="shared" si="99"/>
        <v>0.25</v>
      </c>
      <c r="AT93" s="608">
        <f t="shared" si="99"/>
        <v>38720275</v>
      </c>
      <c r="AU93" s="465">
        <f t="shared" si="99"/>
        <v>28277049</v>
      </c>
      <c r="AV93" s="465">
        <f t="shared" si="99"/>
        <v>10000</v>
      </c>
      <c r="AW93" s="465">
        <f t="shared" si="99"/>
        <v>9561023</v>
      </c>
      <c r="AX93" s="465">
        <f t="shared" si="99"/>
        <v>282769</v>
      </c>
      <c r="AY93" s="465">
        <f t="shared" si="99"/>
        <v>589434</v>
      </c>
      <c r="AZ93" s="428">
        <f t="shared" si="99"/>
        <v>51.483099999999993</v>
      </c>
      <c r="BA93" s="428">
        <f t="shared" si="99"/>
        <v>38.143099999999997</v>
      </c>
      <c r="BB93" s="497">
        <f t="shared" si="99"/>
        <v>13.34</v>
      </c>
    </row>
    <row r="94" spans="1:54" s="229" customFormat="1" ht="12.75" customHeight="1" x14ac:dyDescent="0.2">
      <c r="A94" s="231">
        <v>22</v>
      </c>
      <c r="B94" s="232">
        <v>3412</v>
      </c>
      <c r="C94" s="232">
        <v>600078540</v>
      </c>
      <c r="D94" s="232">
        <v>72742879</v>
      </c>
      <c r="E94" s="233" t="s">
        <v>51</v>
      </c>
      <c r="F94" s="232">
        <v>3113</v>
      </c>
      <c r="G94" s="233" t="s">
        <v>309</v>
      </c>
      <c r="H94" s="265" t="s">
        <v>276</v>
      </c>
      <c r="I94" s="458">
        <v>43055309</v>
      </c>
      <c r="J94" s="458">
        <v>31199677</v>
      </c>
      <c r="K94" s="458">
        <v>120000</v>
      </c>
      <c r="L94" s="458">
        <v>10586051</v>
      </c>
      <c r="M94" s="458">
        <v>311996</v>
      </c>
      <c r="N94" s="458">
        <v>837585</v>
      </c>
      <c r="O94" s="459">
        <v>50.525700000000001</v>
      </c>
      <c r="P94" s="460">
        <v>41.185699999999997</v>
      </c>
      <c r="Q94" s="469">
        <v>9.34</v>
      </c>
      <c r="R94" s="471">
        <f t="shared" si="77"/>
        <v>0</v>
      </c>
      <c r="S94" s="461">
        <v>0</v>
      </c>
      <c r="T94" s="461">
        <v>0</v>
      </c>
      <c r="U94" s="461">
        <v>40235</v>
      </c>
      <c r="V94" s="461">
        <v>0</v>
      </c>
      <c r="W94" s="461">
        <f t="shared" si="78"/>
        <v>40235</v>
      </c>
      <c r="X94" s="461">
        <v>0</v>
      </c>
      <c r="Y94" s="461">
        <v>0</v>
      </c>
      <c r="Z94" s="461">
        <v>0</v>
      </c>
      <c r="AA94" s="461">
        <f t="shared" si="79"/>
        <v>0</v>
      </c>
      <c r="AB94" s="461">
        <f t="shared" si="80"/>
        <v>40235</v>
      </c>
      <c r="AC94" s="69">
        <f t="shared" si="81"/>
        <v>13599</v>
      </c>
      <c r="AD94" s="69">
        <f t="shared" si="82"/>
        <v>402</v>
      </c>
      <c r="AE94" s="461">
        <v>0</v>
      </c>
      <c r="AF94" s="461">
        <v>0</v>
      </c>
      <c r="AG94" s="461">
        <f t="shared" si="83"/>
        <v>0</v>
      </c>
      <c r="AH94" s="461">
        <f t="shared" si="84"/>
        <v>54236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0.06</v>
      </c>
      <c r="AO94" s="462">
        <v>0</v>
      </c>
      <c r="AP94" s="462">
        <v>0</v>
      </c>
      <c r="AQ94" s="462">
        <f t="shared" si="85"/>
        <v>0.06</v>
      </c>
      <c r="AR94" s="462">
        <f t="shared" si="86"/>
        <v>0</v>
      </c>
      <c r="AS94" s="464">
        <f t="shared" si="87"/>
        <v>0.06</v>
      </c>
      <c r="AT94" s="470">
        <f>I94+AH94</f>
        <v>43109545</v>
      </c>
      <c r="AU94" s="461">
        <f>J94+W94</f>
        <v>31239912</v>
      </c>
      <c r="AV94" s="461">
        <f t="shared" ref="AV94:AV98" si="100">K94+AA94</f>
        <v>120000</v>
      </c>
      <c r="AW94" s="461">
        <f t="shared" ref="AW94:AX98" si="101">L94+AC94</f>
        <v>10599650</v>
      </c>
      <c r="AX94" s="461">
        <f t="shared" si="101"/>
        <v>312398</v>
      </c>
      <c r="AY94" s="461">
        <f>N94+AG94</f>
        <v>837585</v>
      </c>
      <c r="AZ94" s="462">
        <f>O94+AS94</f>
        <v>50.585700000000003</v>
      </c>
      <c r="BA94" s="462">
        <f t="shared" ref="BA94:BB98" si="102">P94+AQ94</f>
        <v>41.245699999999999</v>
      </c>
      <c r="BB94" s="464">
        <f t="shared" si="102"/>
        <v>9.34</v>
      </c>
    </row>
    <row r="95" spans="1:54" s="229" customFormat="1" x14ac:dyDescent="0.2">
      <c r="A95" s="231">
        <v>22</v>
      </c>
      <c r="B95" s="232">
        <v>3412</v>
      </c>
      <c r="C95" s="232">
        <v>600078540</v>
      </c>
      <c r="D95" s="232">
        <v>72742879</v>
      </c>
      <c r="E95" s="233" t="s">
        <v>51</v>
      </c>
      <c r="F95" s="232">
        <v>3113</v>
      </c>
      <c r="G95" s="233" t="s">
        <v>307</v>
      </c>
      <c r="H95" s="265" t="s">
        <v>277</v>
      </c>
      <c r="I95" s="458">
        <v>5033361</v>
      </c>
      <c r="J95" s="458">
        <v>3733948</v>
      </c>
      <c r="K95" s="458">
        <v>0</v>
      </c>
      <c r="L95" s="458">
        <v>1262074</v>
      </c>
      <c r="M95" s="458">
        <v>37339</v>
      </c>
      <c r="N95" s="458">
        <v>0</v>
      </c>
      <c r="O95" s="459">
        <v>10.780000000000001</v>
      </c>
      <c r="P95" s="460">
        <v>10.780000000000001</v>
      </c>
      <c r="Q95" s="469">
        <v>0</v>
      </c>
      <c r="R95" s="471">
        <f t="shared" si="77"/>
        <v>0</v>
      </c>
      <c r="S95" s="461">
        <v>86612</v>
      </c>
      <c r="T95" s="461">
        <v>0</v>
      </c>
      <c r="U95" s="461">
        <v>0</v>
      </c>
      <c r="V95" s="461">
        <v>0</v>
      </c>
      <c r="W95" s="461">
        <f t="shared" si="78"/>
        <v>86612</v>
      </c>
      <c r="X95" s="461">
        <v>0</v>
      </c>
      <c r="Y95" s="461">
        <v>0</v>
      </c>
      <c r="Z95" s="461">
        <v>0</v>
      </c>
      <c r="AA95" s="461">
        <f t="shared" si="79"/>
        <v>0</v>
      </c>
      <c r="AB95" s="461">
        <f t="shared" si="80"/>
        <v>86612</v>
      </c>
      <c r="AC95" s="69">
        <f t="shared" si="81"/>
        <v>29275</v>
      </c>
      <c r="AD95" s="69">
        <f t="shared" si="82"/>
        <v>866</v>
      </c>
      <c r="AE95" s="461">
        <v>1250</v>
      </c>
      <c r="AF95" s="461">
        <v>0</v>
      </c>
      <c r="AG95" s="461">
        <f t="shared" si="83"/>
        <v>1250</v>
      </c>
      <c r="AH95" s="461">
        <f t="shared" si="84"/>
        <v>118003</v>
      </c>
      <c r="AI95" s="462">
        <v>0</v>
      </c>
      <c r="AJ95" s="462">
        <v>0</v>
      </c>
      <c r="AK95" s="462">
        <v>0.25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85"/>
        <v>0.25</v>
      </c>
      <c r="AR95" s="462">
        <f t="shared" si="86"/>
        <v>0</v>
      </c>
      <c r="AS95" s="464">
        <f t="shared" si="87"/>
        <v>0.25</v>
      </c>
      <c r="AT95" s="470">
        <f>I95+AH95</f>
        <v>5151364</v>
      </c>
      <c r="AU95" s="461">
        <f>J95+W95</f>
        <v>3820560</v>
      </c>
      <c r="AV95" s="461">
        <f t="shared" si="100"/>
        <v>0</v>
      </c>
      <c r="AW95" s="461">
        <f t="shared" si="101"/>
        <v>1291349</v>
      </c>
      <c r="AX95" s="461">
        <f t="shared" si="101"/>
        <v>38205</v>
      </c>
      <c r="AY95" s="461">
        <f>N95+AG95</f>
        <v>1250</v>
      </c>
      <c r="AZ95" s="462">
        <f>O95+AS95</f>
        <v>11.030000000000001</v>
      </c>
      <c r="BA95" s="462">
        <f t="shared" si="102"/>
        <v>11.030000000000001</v>
      </c>
      <c r="BB95" s="464">
        <f t="shared" si="102"/>
        <v>0</v>
      </c>
    </row>
    <row r="96" spans="1:54" s="229" customFormat="1" ht="12.75" customHeight="1" x14ac:dyDescent="0.2">
      <c r="A96" s="231">
        <v>22</v>
      </c>
      <c r="B96" s="232">
        <v>3412</v>
      </c>
      <c r="C96" s="232">
        <v>600078540</v>
      </c>
      <c r="D96" s="232">
        <v>72742879</v>
      </c>
      <c r="E96" s="233" t="s">
        <v>51</v>
      </c>
      <c r="F96" s="232">
        <v>3141</v>
      </c>
      <c r="G96" s="233" t="s">
        <v>310</v>
      </c>
      <c r="H96" s="265" t="s">
        <v>277</v>
      </c>
      <c r="I96" s="458">
        <v>3557313</v>
      </c>
      <c r="J96" s="458">
        <v>2594995</v>
      </c>
      <c r="K96" s="458">
        <v>20000</v>
      </c>
      <c r="L96" s="458">
        <v>883868</v>
      </c>
      <c r="M96" s="458">
        <v>25950</v>
      </c>
      <c r="N96" s="458">
        <v>32500</v>
      </c>
      <c r="O96" s="459">
        <v>8.4</v>
      </c>
      <c r="P96" s="460">
        <v>0</v>
      </c>
      <c r="Q96" s="469">
        <v>8.4</v>
      </c>
      <c r="R96" s="471">
        <f t="shared" si="77"/>
        <v>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si="78"/>
        <v>0</v>
      </c>
      <c r="X96" s="461">
        <v>0</v>
      </c>
      <c r="Y96" s="461">
        <v>0</v>
      </c>
      <c r="Z96" s="461">
        <v>0</v>
      </c>
      <c r="AA96" s="461">
        <f t="shared" si="79"/>
        <v>0</v>
      </c>
      <c r="AB96" s="461">
        <f t="shared" si="80"/>
        <v>0</v>
      </c>
      <c r="AC96" s="69">
        <f t="shared" si="81"/>
        <v>0</v>
      </c>
      <c r="AD96" s="69">
        <f t="shared" si="82"/>
        <v>0</v>
      </c>
      <c r="AE96" s="461">
        <v>0</v>
      </c>
      <c r="AF96" s="461">
        <v>0</v>
      </c>
      <c r="AG96" s="461">
        <f t="shared" si="83"/>
        <v>0</v>
      </c>
      <c r="AH96" s="461">
        <f t="shared" si="84"/>
        <v>0</v>
      </c>
      <c r="AI96" s="462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85"/>
        <v>0</v>
      </c>
      <c r="AR96" s="462">
        <f t="shared" si="86"/>
        <v>0</v>
      </c>
      <c r="AS96" s="464">
        <f t="shared" si="87"/>
        <v>0</v>
      </c>
      <c r="AT96" s="470">
        <f>I96+AH96</f>
        <v>3557313</v>
      </c>
      <c r="AU96" s="461">
        <f>J96+W96</f>
        <v>2594995</v>
      </c>
      <c r="AV96" s="461">
        <f t="shared" si="100"/>
        <v>20000</v>
      </c>
      <c r="AW96" s="461">
        <f t="shared" si="101"/>
        <v>883868</v>
      </c>
      <c r="AX96" s="461">
        <f t="shared" si="101"/>
        <v>25950</v>
      </c>
      <c r="AY96" s="461">
        <f>N96+AG96</f>
        <v>32500</v>
      </c>
      <c r="AZ96" s="462">
        <f>O96+AS96</f>
        <v>8.4</v>
      </c>
      <c r="BA96" s="462">
        <f t="shared" si="102"/>
        <v>0</v>
      </c>
      <c r="BB96" s="464">
        <f t="shared" si="102"/>
        <v>8.4</v>
      </c>
    </row>
    <row r="97" spans="1:54" s="229" customFormat="1" ht="12.75" customHeight="1" x14ac:dyDescent="0.2">
      <c r="A97" s="231">
        <v>22</v>
      </c>
      <c r="B97" s="232">
        <v>3412</v>
      </c>
      <c r="C97" s="232">
        <v>600078540</v>
      </c>
      <c r="D97" s="232">
        <v>72742879</v>
      </c>
      <c r="E97" s="233" t="s">
        <v>51</v>
      </c>
      <c r="F97" s="232">
        <v>3143</v>
      </c>
      <c r="G97" s="233" t="s">
        <v>614</v>
      </c>
      <c r="H97" s="265" t="s">
        <v>276</v>
      </c>
      <c r="I97" s="458">
        <v>4282352</v>
      </c>
      <c r="J97" s="458">
        <v>3166893</v>
      </c>
      <c r="K97" s="458">
        <v>10000</v>
      </c>
      <c r="L97" s="458">
        <v>1073790</v>
      </c>
      <c r="M97" s="458">
        <v>31669</v>
      </c>
      <c r="N97" s="458">
        <v>0</v>
      </c>
      <c r="O97" s="459">
        <v>6.2584999999999997</v>
      </c>
      <c r="P97" s="460">
        <v>6.2584999999999997</v>
      </c>
      <c r="Q97" s="469">
        <v>0</v>
      </c>
      <c r="R97" s="471">
        <f t="shared" si="77"/>
        <v>0</v>
      </c>
      <c r="S97" s="461">
        <v>0</v>
      </c>
      <c r="T97" s="461">
        <v>0</v>
      </c>
      <c r="U97" s="461">
        <v>0</v>
      </c>
      <c r="V97" s="461">
        <v>0</v>
      </c>
      <c r="W97" s="461">
        <f t="shared" si="78"/>
        <v>0</v>
      </c>
      <c r="X97" s="461">
        <v>0</v>
      </c>
      <c r="Y97" s="461">
        <v>0</v>
      </c>
      <c r="Z97" s="461">
        <v>0</v>
      </c>
      <c r="AA97" s="461">
        <f t="shared" si="79"/>
        <v>0</v>
      </c>
      <c r="AB97" s="461">
        <f t="shared" si="80"/>
        <v>0</v>
      </c>
      <c r="AC97" s="69">
        <f t="shared" si="81"/>
        <v>0</v>
      </c>
      <c r="AD97" s="69">
        <f t="shared" si="82"/>
        <v>0</v>
      </c>
      <c r="AE97" s="461">
        <v>0</v>
      </c>
      <c r="AF97" s="461">
        <v>0</v>
      </c>
      <c r="AG97" s="461">
        <f t="shared" si="83"/>
        <v>0</v>
      </c>
      <c r="AH97" s="461">
        <f t="shared" si="84"/>
        <v>0</v>
      </c>
      <c r="AI97" s="462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85"/>
        <v>0</v>
      </c>
      <c r="AR97" s="462">
        <f t="shared" si="86"/>
        <v>0</v>
      </c>
      <c r="AS97" s="464">
        <f t="shared" si="87"/>
        <v>0</v>
      </c>
      <c r="AT97" s="470">
        <f>I97+AH97</f>
        <v>4282352</v>
      </c>
      <c r="AU97" s="461">
        <f>J97+W97</f>
        <v>3166893</v>
      </c>
      <c r="AV97" s="461">
        <f t="shared" si="100"/>
        <v>10000</v>
      </c>
      <c r="AW97" s="461">
        <f t="shared" si="101"/>
        <v>1073790</v>
      </c>
      <c r="AX97" s="461">
        <f t="shared" si="101"/>
        <v>31669</v>
      </c>
      <c r="AY97" s="461">
        <f>N97+AG97</f>
        <v>0</v>
      </c>
      <c r="AZ97" s="462">
        <f>O97+AS97</f>
        <v>6.2584999999999997</v>
      </c>
      <c r="BA97" s="462">
        <f t="shared" si="102"/>
        <v>6.2584999999999997</v>
      </c>
      <c r="BB97" s="464">
        <f t="shared" si="102"/>
        <v>0</v>
      </c>
    </row>
    <row r="98" spans="1:54" s="229" customFormat="1" ht="12.75" customHeight="1" x14ac:dyDescent="0.2">
      <c r="A98" s="231">
        <v>22</v>
      </c>
      <c r="B98" s="232">
        <v>3412</v>
      </c>
      <c r="C98" s="232">
        <v>600078540</v>
      </c>
      <c r="D98" s="232">
        <v>72742879</v>
      </c>
      <c r="E98" s="233" t="s">
        <v>51</v>
      </c>
      <c r="F98" s="232">
        <v>3143</v>
      </c>
      <c r="G98" s="233" t="s">
        <v>615</v>
      </c>
      <c r="H98" s="265" t="s">
        <v>277</v>
      </c>
      <c r="I98" s="458">
        <v>153197</v>
      </c>
      <c r="J98" s="458">
        <v>109461</v>
      </c>
      <c r="K98" s="458">
        <v>0</v>
      </c>
      <c r="L98" s="458">
        <v>36998</v>
      </c>
      <c r="M98" s="458">
        <v>1095</v>
      </c>
      <c r="N98" s="458">
        <v>5643</v>
      </c>
      <c r="O98" s="459">
        <v>0.44</v>
      </c>
      <c r="P98" s="460">
        <v>0</v>
      </c>
      <c r="Q98" s="469">
        <v>0.44</v>
      </c>
      <c r="R98" s="471">
        <f t="shared" si="77"/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si="78"/>
        <v>0</v>
      </c>
      <c r="X98" s="461">
        <v>0</v>
      </c>
      <c r="Y98" s="461">
        <v>0</v>
      </c>
      <c r="Z98" s="461">
        <v>0</v>
      </c>
      <c r="AA98" s="461">
        <f t="shared" si="79"/>
        <v>0</v>
      </c>
      <c r="AB98" s="461">
        <f t="shared" si="80"/>
        <v>0</v>
      </c>
      <c r="AC98" s="69">
        <f t="shared" si="81"/>
        <v>0</v>
      </c>
      <c r="AD98" s="69">
        <f t="shared" si="82"/>
        <v>0</v>
      </c>
      <c r="AE98" s="461">
        <v>0</v>
      </c>
      <c r="AF98" s="461">
        <v>0</v>
      </c>
      <c r="AG98" s="461">
        <f t="shared" si="83"/>
        <v>0</v>
      </c>
      <c r="AH98" s="461">
        <f t="shared" si="84"/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si="85"/>
        <v>0</v>
      </c>
      <c r="AR98" s="462">
        <f t="shared" si="86"/>
        <v>0</v>
      </c>
      <c r="AS98" s="464">
        <f t="shared" si="87"/>
        <v>0</v>
      </c>
      <c r="AT98" s="470">
        <f>I98+AH98</f>
        <v>153197</v>
      </c>
      <c r="AU98" s="461">
        <f>J98+W98</f>
        <v>109461</v>
      </c>
      <c r="AV98" s="461">
        <f t="shared" si="100"/>
        <v>0</v>
      </c>
      <c r="AW98" s="461">
        <f t="shared" si="101"/>
        <v>36998</v>
      </c>
      <c r="AX98" s="461">
        <f t="shared" si="101"/>
        <v>1095</v>
      </c>
      <c r="AY98" s="461">
        <f>N98+AG98</f>
        <v>5643</v>
      </c>
      <c r="AZ98" s="462">
        <f>O98+AS98</f>
        <v>0.44</v>
      </c>
      <c r="BA98" s="462">
        <f t="shared" si="102"/>
        <v>0</v>
      </c>
      <c r="BB98" s="464">
        <f t="shared" si="102"/>
        <v>0.44</v>
      </c>
    </row>
    <row r="99" spans="1:54" s="229" customFormat="1" ht="12.75" customHeight="1" x14ac:dyDescent="0.2">
      <c r="A99" s="156">
        <v>22</v>
      </c>
      <c r="B99" s="14">
        <v>3412</v>
      </c>
      <c r="C99" s="155">
        <v>600078540</v>
      </c>
      <c r="D99" s="155">
        <v>72742879</v>
      </c>
      <c r="E99" s="230" t="s">
        <v>52</v>
      </c>
      <c r="F99" s="14"/>
      <c r="G99" s="230"/>
      <c r="H99" s="264"/>
      <c r="I99" s="465">
        <v>56081532</v>
      </c>
      <c r="J99" s="465">
        <v>40804974</v>
      </c>
      <c r="K99" s="465">
        <v>150000</v>
      </c>
      <c r="L99" s="465">
        <v>13842781</v>
      </c>
      <c r="M99" s="465">
        <v>408049</v>
      </c>
      <c r="N99" s="465">
        <v>875728</v>
      </c>
      <c r="O99" s="428">
        <v>76.404200000000003</v>
      </c>
      <c r="P99" s="428">
        <v>58.224199999999996</v>
      </c>
      <c r="Q99" s="428">
        <v>18.180000000000003</v>
      </c>
      <c r="R99" s="611">
        <f t="shared" ref="R99:BB99" si="103">SUM(R94:R98)</f>
        <v>0</v>
      </c>
      <c r="S99" s="610">
        <f t="shared" si="103"/>
        <v>86612</v>
      </c>
      <c r="T99" s="610">
        <f t="shared" si="103"/>
        <v>0</v>
      </c>
      <c r="U99" s="610">
        <f t="shared" si="103"/>
        <v>40235</v>
      </c>
      <c r="V99" s="610">
        <f t="shared" si="103"/>
        <v>0</v>
      </c>
      <c r="W99" s="610">
        <f t="shared" si="103"/>
        <v>126847</v>
      </c>
      <c r="X99" s="610">
        <f t="shared" si="103"/>
        <v>0</v>
      </c>
      <c r="Y99" s="610">
        <f t="shared" si="103"/>
        <v>0</v>
      </c>
      <c r="Z99" s="610">
        <f t="shared" si="103"/>
        <v>0</v>
      </c>
      <c r="AA99" s="610">
        <f t="shared" si="103"/>
        <v>0</v>
      </c>
      <c r="AB99" s="610">
        <f t="shared" si="103"/>
        <v>126847</v>
      </c>
      <c r="AC99" s="610">
        <f t="shared" si="103"/>
        <v>42874</v>
      </c>
      <c r="AD99" s="610">
        <f t="shared" si="103"/>
        <v>1268</v>
      </c>
      <c r="AE99" s="610">
        <f t="shared" si="103"/>
        <v>1250</v>
      </c>
      <c r="AF99" s="610">
        <f t="shared" si="103"/>
        <v>0</v>
      </c>
      <c r="AG99" s="610">
        <f t="shared" si="103"/>
        <v>1250</v>
      </c>
      <c r="AH99" s="610">
        <f t="shared" si="103"/>
        <v>172239</v>
      </c>
      <c r="AI99" s="764">
        <f t="shared" si="103"/>
        <v>0</v>
      </c>
      <c r="AJ99" s="764">
        <f t="shared" si="103"/>
        <v>0</v>
      </c>
      <c r="AK99" s="764">
        <f t="shared" si="103"/>
        <v>0.25</v>
      </c>
      <c r="AL99" s="764">
        <f t="shared" si="103"/>
        <v>0</v>
      </c>
      <c r="AM99" s="764">
        <f t="shared" si="103"/>
        <v>0</v>
      </c>
      <c r="AN99" s="764">
        <f t="shared" si="103"/>
        <v>0.06</v>
      </c>
      <c r="AO99" s="764">
        <f t="shared" si="103"/>
        <v>0</v>
      </c>
      <c r="AP99" s="764">
        <f t="shared" si="103"/>
        <v>0</v>
      </c>
      <c r="AQ99" s="764">
        <f t="shared" si="103"/>
        <v>0.31</v>
      </c>
      <c r="AR99" s="764">
        <f t="shared" si="103"/>
        <v>0</v>
      </c>
      <c r="AS99" s="497">
        <f t="shared" si="103"/>
        <v>0.31</v>
      </c>
      <c r="AT99" s="608">
        <f t="shared" si="103"/>
        <v>56253771</v>
      </c>
      <c r="AU99" s="465">
        <f t="shared" si="103"/>
        <v>40931821</v>
      </c>
      <c r="AV99" s="465">
        <f t="shared" si="103"/>
        <v>150000</v>
      </c>
      <c r="AW99" s="465">
        <f t="shared" si="103"/>
        <v>13885655</v>
      </c>
      <c r="AX99" s="465">
        <f t="shared" si="103"/>
        <v>409317</v>
      </c>
      <c r="AY99" s="465">
        <f t="shared" si="103"/>
        <v>876978</v>
      </c>
      <c r="AZ99" s="428">
        <f t="shared" si="103"/>
        <v>76.714200000000005</v>
      </c>
      <c r="BA99" s="428">
        <f t="shared" si="103"/>
        <v>58.534199999999998</v>
      </c>
      <c r="BB99" s="497">
        <f t="shared" si="103"/>
        <v>18.180000000000003</v>
      </c>
    </row>
    <row r="100" spans="1:54" s="229" customFormat="1" ht="12" customHeight="1" x14ac:dyDescent="0.2">
      <c r="A100" s="231">
        <v>23</v>
      </c>
      <c r="B100" s="232">
        <v>3416</v>
      </c>
      <c r="C100" s="232">
        <v>600078426</v>
      </c>
      <c r="D100" s="232">
        <v>72743034</v>
      </c>
      <c r="E100" s="233" t="s">
        <v>53</v>
      </c>
      <c r="F100" s="232">
        <v>3113</v>
      </c>
      <c r="G100" s="233" t="s">
        <v>309</v>
      </c>
      <c r="H100" s="265" t="s">
        <v>276</v>
      </c>
      <c r="I100" s="458">
        <v>36531073</v>
      </c>
      <c r="J100" s="458">
        <v>26477609</v>
      </c>
      <c r="K100" s="458">
        <v>90000</v>
      </c>
      <c r="L100" s="458">
        <v>8979852</v>
      </c>
      <c r="M100" s="458">
        <v>264777</v>
      </c>
      <c r="N100" s="458">
        <v>718835</v>
      </c>
      <c r="O100" s="459">
        <v>43.742699999999999</v>
      </c>
      <c r="P100" s="460">
        <v>35.212699999999998</v>
      </c>
      <c r="Q100" s="469">
        <v>8.5300000000000011</v>
      </c>
      <c r="R100" s="471">
        <f t="shared" si="77"/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f t="shared" si="78"/>
        <v>0</v>
      </c>
      <c r="X100" s="461">
        <v>0</v>
      </c>
      <c r="Y100" s="461">
        <v>0</v>
      </c>
      <c r="Z100" s="461">
        <v>0</v>
      </c>
      <c r="AA100" s="461">
        <f t="shared" si="79"/>
        <v>0</v>
      </c>
      <c r="AB100" s="461">
        <f t="shared" si="80"/>
        <v>0</v>
      </c>
      <c r="AC100" s="69">
        <f t="shared" si="81"/>
        <v>0</v>
      </c>
      <c r="AD100" s="69">
        <f t="shared" si="82"/>
        <v>0</v>
      </c>
      <c r="AE100" s="461">
        <v>0</v>
      </c>
      <c r="AF100" s="461">
        <v>0</v>
      </c>
      <c r="AG100" s="461">
        <f t="shared" si="83"/>
        <v>0</v>
      </c>
      <c r="AH100" s="461">
        <f t="shared" si="84"/>
        <v>0</v>
      </c>
      <c r="AI100" s="462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85"/>
        <v>0</v>
      </c>
      <c r="AR100" s="462">
        <f t="shared" si="86"/>
        <v>0</v>
      </c>
      <c r="AS100" s="464">
        <f t="shared" si="87"/>
        <v>0</v>
      </c>
      <c r="AT100" s="470">
        <f>I100+AH100</f>
        <v>36531073</v>
      </c>
      <c r="AU100" s="461">
        <f>J100+W100</f>
        <v>26477609</v>
      </c>
      <c r="AV100" s="461">
        <f t="shared" ref="AV100:AV104" si="104">K100+AA100</f>
        <v>90000</v>
      </c>
      <c r="AW100" s="461">
        <f t="shared" ref="AW100:AX104" si="105">L100+AC100</f>
        <v>8979852</v>
      </c>
      <c r="AX100" s="461">
        <f t="shared" si="105"/>
        <v>264777</v>
      </c>
      <c r="AY100" s="461">
        <f>N100+AG100</f>
        <v>718835</v>
      </c>
      <c r="AZ100" s="462">
        <f>O100+AS100</f>
        <v>43.742699999999999</v>
      </c>
      <c r="BA100" s="462">
        <f t="shared" ref="BA100:BB104" si="106">P100+AQ100</f>
        <v>35.212699999999998</v>
      </c>
      <c r="BB100" s="464">
        <f t="shared" si="106"/>
        <v>8.5300000000000011</v>
      </c>
    </row>
    <row r="101" spans="1:54" s="229" customFormat="1" ht="12" customHeight="1" x14ac:dyDescent="0.2">
      <c r="A101" s="231">
        <v>23</v>
      </c>
      <c r="B101" s="232">
        <v>3416</v>
      </c>
      <c r="C101" s="232">
        <v>600078426</v>
      </c>
      <c r="D101" s="232">
        <v>72743034</v>
      </c>
      <c r="E101" s="233" t="s">
        <v>53</v>
      </c>
      <c r="F101" s="232">
        <v>3113</v>
      </c>
      <c r="G101" s="233" t="s">
        <v>307</v>
      </c>
      <c r="H101" s="265" t="s">
        <v>277</v>
      </c>
      <c r="I101" s="458">
        <v>4434136</v>
      </c>
      <c r="J101" s="458">
        <v>3272541</v>
      </c>
      <c r="K101" s="458">
        <v>0</v>
      </c>
      <c r="L101" s="458">
        <v>1106119</v>
      </c>
      <c r="M101" s="458">
        <v>32726</v>
      </c>
      <c r="N101" s="458">
        <v>22750</v>
      </c>
      <c r="O101" s="459">
        <v>9.23</v>
      </c>
      <c r="P101" s="460">
        <v>9.23</v>
      </c>
      <c r="Q101" s="469">
        <v>0</v>
      </c>
      <c r="R101" s="471">
        <f t="shared" si="77"/>
        <v>0</v>
      </c>
      <c r="S101" s="461">
        <v>131523</v>
      </c>
      <c r="T101" s="461">
        <v>0</v>
      </c>
      <c r="U101" s="461">
        <v>0</v>
      </c>
      <c r="V101" s="461">
        <v>0</v>
      </c>
      <c r="W101" s="461">
        <f t="shared" si="78"/>
        <v>131523</v>
      </c>
      <c r="X101" s="461">
        <v>0</v>
      </c>
      <c r="Y101" s="461">
        <v>0</v>
      </c>
      <c r="Z101" s="461">
        <v>0</v>
      </c>
      <c r="AA101" s="461">
        <f t="shared" si="79"/>
        <v>0</v>
      </c>
      <c r="AB101" s="461">
        <f t="shared" si="80"/>
        <v>131523</v>
      </c>
      <c r="AC101" s="69">
        <f t="shared" si="81"/>
        <v>44455</v>
      </c>
      <c r="AD101" s="69">
        <f t="shared" si="82"/>
        <v>1315</v>
      </c>
      <c r="AE101" s="461">
        <v>0</v>
      </c>
      <c r="AF101" s="461">
        <v>0</v>
      </c>
      <c r="AG101" s="461">
        <f t="shared" si="83"/>
        <v>0</v>
      </c>
      <c r="AH101" s="461">
        <f t="shared" si="84"/>
        <v>177293</v>
      </c>
      <c r="AI101" s="462">
        <v>0</v>
      </c>
      <c r="AJ101" s="462">
        <v>0</v>
      </c>
      <c r="AK101" s="462">
        <v>0.38</v>
      </c>
      <c r="AL101" s="462">
        <v>0</v>
      </c>
      <c r="AM101" s="462">
        <v>0</v>
      </c>
      <c r="AN101" s="462">
        <v>0</v>
      </c>
      <c r="AO101" s="462">
        <v>0</v>
      </c>
      <c r="AP101" s="462">
        <v>0</v>
      </c>
      <c r="AQ101" s="462">
        <f t="shared" si="85"/>
        <v>0.38</v>
      </c>
      <c r="AR101" s="462">
        <f t="shared" si="86"/>
        <v>0</v>
      </c>
      <c r="AS101" s="464">
        <f t="shared" si="87"/>
        <v>0.38</v>
      </c>
      <c r="AT101" s="470">
        <f>I101+AH101</f>
        <v>4611429</v>
      </c>
      <c r="AU101" s="461">
        <f>J101+W101</f>
        <v>3404064</v>
      </c>
      <c r="AV101" s="461">
        <f t="shared" si="104"/>
        <v>0</v>
      </c>
      <c r="AW101" s="461">
        <f t="shared" si="105"/>
        <v>1150574</v>
      </c>
      <c r="AX101" s="461">
        <f t="shared" si="105"/>
        <v>34041</v>
      </c>
      <c r="AY101" s="461">
        <f>N101+AG101</f>
        <v>22750</v>
      </c>
      <c r="AZ101" s="462">
        <f>O101+AS101</f>
        <v>9.6100000000000012</v>
      </c>
      <c r="BA101" s="462">
        <f t="shared" si="106"/>
        <v>9.6100000000000012</v>
      </c>
      <c r="BB101" s="464">
        <f t="shared" si="106"/>
        <v>0</v>
      </c>
    </row>
    <row r="102" spans="1:54" s="229" customFormat="1" ht="12.75" customHeight="1" x14ac:dyDescent="0.2">
      <c r="A102" s="231">
        <v>23</v>
      </c>
      <c r="B102" s="232">
        <v>3416</v>
      </c>
      <c r="C102" s="232">
        <v>600078426</v>
      </c>
      <c r="D102" s="232">
        <v>72743034</v>
      </c>
      <c r="E102" s="233" t="s">
        <v>53</v>
      </c>
      <c r="F102" s="232">
        <v>3141</v>
      </c>
      <c r="G102" s="233" t="s">
        <v>310</v>
      </c>
      <c r="H102" s="265" t="s">
        <v>277</v>
      </c>
      <c r="I102" s="458">
        <v>2963725</v>
      </c>
      <c r="J102" s="458">
        <v>2179398</v>
      </c>
      <c r="K102" s="458">
        <v>0</v>
      </c>
      <c r="L102" s="458">
        <v>736637</v>
      </c>
      <c r="M102" s="458">
        <v>21794</v>
      </c>
      <c r="N102" s="458">
        <v>25896</v>
      </c>
      <c r="O102" s="459">
        <v>7</v>
      </c>
      <c r="P102" s="460">
        <v>0</v>
      </c>
      <c r="Q102" s="469">
        <v>7</v>
      </c>
      <c r="R102" s="471">
        <f t="shared" si="77"/>
        <v>0</v>
      </c>
      <c r="S102" s="461">
        <v>0</v>
      </c>
      <c r="T102" s="461">
        <v>0</v>
      </c>
      <c r="U102" s="461">
        <v>0</v>
      </c>
      <c r="V102" s="461">
        <v>0</v>
      </c>
      <c r="W102" s="461">
        <f t="shared" si="78"/>
        <v>0</v>
      </c>
      <c r="X102" s="461">
        <v>0</v>
      </c>
      <c r="Y102" s="461">
        <v>0</v>
      </c>
      <c r="Z102" s="461">
        <v>0</v>
      </c>
      <c r="AA102" s="461">
        <f t="shared" si="79"/>
        <v>0</v>
      </c>
      <c r="AB102" s="461">
        <f t="shared" si="80"/>
        <v>0</v>
      </c>
      <c r="AC102" s="69">
        <f t="shared" si="81"/>
        <v>0</v>
      </c>
      <c r="AD102" s="69">
        <f t="shared" si="82"/>
        <v>0</v>
      </c>
      <c r="AE102" s="461">
        <v>0</v>
      </c>
      <c r="AF102" s="461">
        <v>0</v>
      </c>
      <c r="AG102" s="461">
        <f t="shared" si="83"/>
        <v>0</v>
      </c>
      <c r="AH102" s="461">
        <f t="shared" si="84"/>
        <v>0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</v>
      </c>
      <c r="AN102" s="462">
        <v>0</v>
      </c>
      <c r="AO102" s="462">
        <v>0</v>
      </c>
      <c r="AP102" s="462">
        <v>0</v>
      </c>
      <c r="AQ102" s="462">
        <f t="shared" si="85"/>
        <v>0</v>
      </c>
      <c r="AR102" s="462">
        <f t="shared" si="86"/>
        <v>0</v>
      </c>
      <c r="AS102" s="464">
        <f t="shared" si="87"/>
        <v>0</v>
      </c>
      <c r="AT102" s="470">
        <f>I102+AH102</f>
        <v>2963725</v>
      </c>
      <c r="AU102" s="461">
        <f>J102+W102</f>
        <v>2179398</v>
      </c>
      <c r="AV102" s="461">
        <f t="shared" si="104"/>
        <v>0</v>
      </c>
      <c r="AW102" s="461">
        <f t="shared" si="105"/>
        <v>736637</v>
      </c>
      <c r="AX102" s="461">
        <f t="shared" si="105"/>
        <v>21794</v>
      </c>
      <c r="AY102" s="461">
        <f>N102+AG102</f>
        <v>25896</v>
      </c>
      <c r="AZ102" s="462">
        <f>O102+AS102</f>
        <v>7</v>
      </c>
      <c r="BA102" s="462">
        <f t="shared" si="106"/>
        <v>0</v>
      </c>
      <c r="BB102" s="464">
        <f t="shared" si="106"/>
        <v>7</v>
      </c>
    </row>
    <row r="103" spans="1:54" s="229" customFormat="1" ht="12.75" customHeight="1" x14ac:dyDescent="0.2">
      <c r="A103" s="231">
        <v>23</v>
      </c>
      <c r="B103" s="232">
        <v>3416</v>
      </c>
      <c r="C103" s="232">
        <v>600078426</v>
      </c>
      <c r="D103" s="232">
        <v>72743034</v>
      </c>
      <c r="E103" s="233" t="s">
        <v>53</v>
      </c>
      <c r="F103" s="232">
        <v>3143</v>
      </c>
      <c r="G103" s="233" t="s">
        <v>614</v>
      </c>
      <c r="H103" s="265" t="s">
        <v>276</v>
      </c>
      <c r="I103" s="458">
        <v>3811131</v>
      </c>
      <c r="J103" s="458">
        <v>2827249</v>
      </c>
      <c r="K103" s="458">
        <v>0</v>
      </c>
      <c r="L103" s="458">
        <v>955610</v>
      </c>
      <c r="M103" s="458">
        <v>28272</v>
      </c>
      <c r="N103" s="458">
        <v>0</v>
      </c>
      <c r="O103" s="459">
        <v>5.6891999999999996</v>
      </c>
      <c r="P103" s="460">
        <v>5.6891999999999996</v>
      </c>
      <c r="Q103" s="469">
        <v>0</v>
      </c>
      <c r="R103" s="471">
        <f t="shared" si="77"/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si="78"/>
        <v>0</v>
      </c>
      <c r="X103" s="461">
        <v>0</v>
      </c>
      <c r="Y103" s="461">
        <v>0</v>
      </c>
      <c r="Z103" s="461">
        <v>0</v>
      </c>
      <c r="AA103" s="461">
        <f t="shared" si="79"/>
        <v>0</v>
      </c>
      <c r="AB103" s="461">
        <f t="shared" si="80"/>
        <v>0</v>
      </c>
      <c r="AC103" s="69">
        <f t="shared" si="81"/>
        <v>0</v>
      </c>
      <c r="AD103" s="69">
        <f t="shared" si="82"/>
        <v>0</v>
      </c>
      <c r="AE103" s="461">
        <v>0</v>
      </c>
      <c r="AF103" s="461">
        <v>0</v>
      </c>
      <c r="AG103" s="461">
        <f t="shared" si="83"/>
        <v>0</v>
      </c>
      <c r="AH103" s="461">
        <f t="shared" si="84"/>
        <v>0</v>
      </c>
      <c r="AI103" s="462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85"/>
        <v>0</v>
      </c>
      <c r="AR103" s="462">
        <f t="shared" si="86"/>
        <v>0</v>
      </c>
      <c r="AS103" s="464">
        <f t="shared" si="87"/>
        <v>0</v>
      </c>
      <c r="AT103" s="470">
        <f>I103+AH103</f>
        <v>3811131</v>
      </c>
      <c r="AU103" s="461">
        <f>J103+W103</f>
        <v>2827249</v>
      </c>
      <c r="AV103" s="461">
        <f t="shared" si="104"/>
        <v>0</v>
      </c>
      <c r="AW103" s="461">
        <f t="shared" si="105"/>
        <v>955610</v>
      </c>
      <c r="AX103" s="461">
        <f t="shared" si="105"/>
        <v>28272</v>
      </c>
      <c r="AY103" s="461">
        <f>N103+AG103</f>
        <v>0</v>
      </c>
      <c r="AZ103" s="462">
        <f>O103+AS103</f>
        <v>5.6891999999999996</v>
      </c>
      <c r="BA103" s="462">
        <f t="shared" si="106"/>
        <v>5.6891999999999996</v>
      </c>
      <c r="BB103" s="464">
        <f t="shared" si="106"/>
        <v>0</v>
      </c>
    </row>
    <row r="104" spans="1:54" s="229" customFormat="1" ht="12.75" customHeight="1" x14ac:dyDescent="0.2">
      <c r="A104" s="231">
        <v>23</v>
      </c>
      <c r="B104" s="232">
        <v>3416</v>
      </c>
      <c r="C104" s="232">
        <v>600078426</v>
      </c>
      <c r="D104" s="232">
        <v>72743034</v>
      </c>
      <c r="E104" s="233" t="s">
        <v>53</v>
      </c>
      <c r="F104" s="232">
        <v>3143</v>
      </c>
      <c r="G104" s="233" t="s">
        <v>615</v>
      </c>
      <c r="H104" s="265" t="s">
        <v>277</v>
      </c>
      <c r="I104" s="458">
        <v>118746</v>
      </c>
      <c r="J104" s="458">
        <v>84846</v>
      </c>
      <c r="K104" s="458">
        <v>0</v>
      </c>
      <c r="L104" s="458">
        <v>28678</v>
      </c>
      <c r="M104" s="458">
        <v>848</v>
      </c>
      <c r="N104" s="458">
        <v>4374</v>
      </c>
      <c r="O104" s="459">
        <v>0.34</v>
      </c>
      <c r="P104" s="460">
        <v>0</v>
      </c>
      <c r="Q104" s="469">
        <v>0.34</v>
      </c>
      <c r="R104" s="471">
        <f t="shared" si="77"/>
        <v>0</v>
      </c>
      <c r="S104" s="461">
        <v>0</v>
      </c>
      <c r="T104" s="461">
        <v>0</v>
      </c>
      <c r="U104" s="461">
        <v>0</v>
      </c>
      <c r="V104" s="461">
        <v>0</v>
      </c>
      <c r="W104" s="461">
        <f t="shared" si="78"/>
        <v>0</v>
      </c>
      <c r="X104" s="461">
        <v>0</v>
      </c>
      <c r="Y104" s="461">
        <v>0</v>
      </c>
      <c r="Z104" s="461">
        <v>0</v>
      </c>
      <c r="AA104" s="461">
        <f t="shared" si="79"/>
        <v>0</v>
      </c>
      <c r="AB104" s="461">
        <f t="shared" si="80"/>
        <v>0</v>
      </c>
      <c r="AC104" s="69">
        <f t="shared" si="81"/>
        <v>0</v>
      </c>
      <c r="AD104" s="69">
        <f t="shared" si="82"/>
        <v>0</v>
      </c>
      <c r="AE104" s="461">
        <v>0</v>
      </c>
      <c r="AF104" s="461">
        <v>0</v>
      </c>
      <c r="AG104" s="461">
        <f t="shared" si="83"/>
        <v>0</v>
      </c>
      <c r="AH104" s="461">
        <f t="shared" si="84"/>
        <v>0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85"/>
        <v>0</v>
      </c>
      <c r="AR104" s="462">
        <f t="shared" si="86"/>
        <v>0</v>
      </c>
      <c r="AS104" s="464">
        <f t="shared" si="87"/>
        <v>0</v>
      </c>
      <c r="AT104" s="470">
        <f>I104+AH104</f>
        <v>118746</v>
      </c>
      <c r="AU104" s="461">
        <f>J104+W104</f>
        <v>84846</v>
      </c>
      <c r="AV104" s="461">
        <f t="shared" si="104"/>
        <v>0</v>
      </c>
      <c r="AW104" s="461">
        <f t="shared" si="105"/>
        <v>28678</v>
      </c>
      <c r="AX104" s="461">
        <f t="shared" si="105"/>
        <v>848</v>
      </c>
      <c r="AY104" s="461">
        <f>N104+AG104</f>
        <v>4374</v>
      </c>
      <c r="AZ104" s="462">
        <f>O104+AS104</f>
        <v>0.34</v>
      </c>
      <c r="BA104" s="462">
        <f t="shared" si="106"/>
        <v>0</v>
      </c>
      <c r="BB104" s="464">
        <f t="shared" si="106"/>
        <v>0.34</v>
      </c>
    </row>
    <row r="105" spans="1:54" s="229" customFormat="1" ht="12.75" customHeight="1" x14ac:dyDescent="0.2">
      <c r="A105" s="156">
        <v>23</v>
      </c>
      <c r="B105" s="14">
        <v>3416</v>
      </c>
      <c r="C105" s="155">
        <v>600078426</v>
      </c>
      <c r="D105" s="155">
        <v>72743034</v>
      </c>
      <c r="E105" s="230" t="s">
        <v>54</v>
      </c>
      <c r="F105" s="14"/>
      <c r="G105" s="230"/>
      <c r="H105" s="264"/>
      <c r="I105" s="465">
        <v>47858811</v>
      </c>
      <c r="J105" s="465">
        <v>34841643</v>
      </c>
      <c r="K105" s="465">
        <v>90000</v>
      </c>
      <c r="L105" s="465">
        <v>11806896</v>
      </c>
      <c r="M105" s="465">
        <v>348417</v>
      </c>
      <c r="N105" s="465">
        <v>771855</v>
      </c>
      <c r="O105" s="428">
        <v>66.001900000000006</v>
      </c>
      <c r="P105" s="428">
        <v>50.131900000000002</v>
      </c>
      <c r="Q105" s="428">
        <v>15.870000000000001</v>
      </c>
      <c r="R105" s="611">
        <f t="shared" ref="R105:BB105" si="107">SUM(R100:R104)</f>
        <v>0</v>
      </c>
      <c r="S105" s="610">
        <f t="shared" si="107"/>
        <v>131523</v>
      </c>
      <c r="T105" s="610">
        <f t="shared" si="107"/>
        <v>0</v>
      </c>
      <c r="U105" s="610">
        <f t="shared" si="107"/>
        <v>0</v>
      </c>
      <c r="V105" s="610">
        <f t="shared" si="107"/>
        <v>0</v>
      </c>
      <c r="W105" s="610">
        <f t="shared" si="107"/>
        <v>131523</v>
      </c>
      <c r="X105" s="610">
        <f t="shared" si="107"/>
        <v>0</v>
      </c>
      <c r="Y105" s="610">
        <f t="shared" si="107"/>
        <v>0</v>
      </c>
      <c r="Z105" s="610">
        <f t="shared" si="107"/>
        <v>0</v>
      </c>
      <c r="AA105" s="610">
        <f t="shared" si="107"/>
        <v>0</v>
      </c>
      <c r="AB105" s="610">
        <f t="shared" si="107"/>
        <v>131523</v>
      </c>
      <c r="AC105" s="610">
        <f t="shared" si="107"/>
        <v>44455</v>
      </c>
      <c r="AD105" s="610">
        <f t="shared" si="107"/>
        <v>1315</v>
      </c>
      <c r="AE105" s="610">
        <f t="shared" si="107"/>
        <v>0</v>
      </c>
      <c r="AF105" s="610">
        <f t="shared" si="107"/>
        <v>0</v>
      </c>
      <c r="AG105" s="610">
        <f t="shared" si="107"/>
        <v>0</v>
      </c>
      <c r="AH105" s="610">
        <f t="shared" si="107"/>
        <v>177293</v>
      </c>
      <c r="AI105" s="764">
        <f t="shared" si="107"/>
        <v>0</v>
      </c>
      <c r="AJ105" s="764">
        <f t="shared" si="107"/>
        <v>0</v>
      </c>
      <c r="AK105" s="764">
        <f t="shared" si="107"/>
        <v>0.38</v>
      </c>
      <c r="AL105" s="764">
        <f t="shared" si="107"/>
        <v>0</v>
      </c>
      <c r="AM105" s="764">
        <f t="shared" si="107"/>
        <v>0</v>
      </c>
      <c r="AN105" s="764">
        <f t="shared" si="107"/>
        <v>0</v>
      </c>
      <c r="AO105" s="764">
        <f t="shared" si="107"/>
        <v>0</v>
      </c>
      <c r="AP105" s="764">
        <f t="shared" si="107"/>
        <v>0</v>
      </c>
      <c r="AQ105" s="764">
        <f t="shared" si="107"/>
        <v>0.38</v>
      </c>
      <c r="AR105" s="764">
        <f t="shared" si="107"/>
        <v>0</v>
      </c>
      <c r="AS105" s="497">
        <f t="shared" si="107"/>
        <v>0.38</v>
      </c>
      <c r="AT105" s="608">
        <f t="shared" si="107"/>
        <v>48036104</v>
      </c>
      <c r="AU105" s="465">
        <f t="shared" si="107"/>
        <v>34973166</v>
      </c>
      <c r="AV105" s="465">
        <f t="shared" si="107"/>
        <v>90000</v>
      </c>
      <c r="AW105" s="465">
        <f t="shared" si="107"/>
        <v>11851351</v>
      </c>
      <c r="AX105" s="465">
        <f t="shared" si="107"/>
        <v>349732</v>
      </c>
      <c r="AY105" s="465">
        <f t="shared" si="107"/>
        <v>771855</v>
      </c>
      <c r="AZ105" s="428">
        <f t="shared" si="107"/>
        <v>66.381900000000002</v>
      </c>
      <c r="BA105" s="428">
        <f t="shared" si="107"/>
        <v>50.511899999999997</v>
      </c>
      <c r="BB105" s="497">
        <f t="shared" si="107"/>
        <v>15.870000000000001</v>
      </c>
    </row>
    <row r="106" spans="1:54" s="229" customFormat="1" ht="12.75" customHeight="1" x14ac:dyDescent="0.2">
      <c r="A106" s="231">
        <v>24</v>
      </c>
      <c r="B106" s="232">
        <v>3414</v>
      </c>
      <c r="C106" s="232">
        <v>600078388</v>
      </c>
      <c r="D106" s="232">
        <v>43257721</v>
      </c>
      <c r="E106" s="233" t="s">
        <v>55</v>
      </c>
      <c r="F106" s="232">
        <v>3113</v>
      </c>
      <c r="G106" s="233" t="s">
        <v>309</v>
      </c>
      <c r="H106" s="265" t="s">
        <v>276</v>
      </c>
      <c r="I106" s="458">
        <v>36460903</v>
      </c>
      <c r="J106" s="458">
        <v>26426552</v>
      </c>
      <c r="K106" s="458">
        <v>100000</v>
      </c>
      <c r="L106" s="458">
        <v>8965975</v>
      </c>
      <c r="M106" s="458">
        <v>264266</v>
      </c>
      <c r="N106" s="458">
        <v>704110</v>
      </c>
      <c r="O106" s="459">
        <v>44.578999999999994</v>
      </c>
      <c r="P106" s="460">
        <v>36.318999999999996</v>
      </c>
      <c r="Q106" s="469">
        <v>8.26</v>
      </c>
      <c r="R106" s="471">
        <f t="shared" si="77"/>
        <v>0</v>
      </c>
      <c r="S106" s="461">
        <v>0</v>
      </c>
      <c r="T106" s="461">
        <v>-153772</v>
      </c>
      <c r="U106" s="461">
        <v>0</v>
      </c>
      <c r="V106" s="461">
        <v>0</v>
      </c>
      <c r="W106" s="461">
        <f t="shared" si="78"/>
        <v>-153772</v>
      </c>
      <c r="X106" s="461">
        <v>0</v>
      </c>
      <c r="Y106" s="461">
        <v>0</v>
      </c>
      <c r="Z106" s="461">
        <v>0</v>
      </c>
      <c r="AA106" s="461">
        <f t="shared" si="79"/>
        <v>0</v>
      </c>
      <c r="AB106" s="461">
        <f t="shared" si="80"/>
        <v>-153772</v>
      </c>
      <c r="AC106" s="69">
        <f t="shared" si="81"/>
        <v>-51975</v>
      </c>
      <c r="AD106" s="69">
        <f t="shared" si="82"/>
        <v>-1538</v>
      </c>
      <c r="AE106" s="461">
        <v>0</v>
      </c>
      <c r="AF106" s="461">
        <v>0</v>
      </c>
      <c r="AG106" s="461">
        <f t="shared" si="83"/>
        <v>0</v>
      </c>
      <c r="AH106" s="461">
        <f t="shared" si="84"/>
        <v>-207285</v>
      </c>
      <c r="AI106" s="462">
        <v>0</v>
      </c>
      <c r="AJ106" s="462">
        <v>0</v>
      </c>
      <c r="AK106" s="462">
        <v>0</v>
      </c>
      <c r="AL106" s="462">
        <v>-0.33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si="85"/>
        <v>-0.33</v>
      </c>
      <c r="AR106" s="462">
        <f t="shared" si="86"/>
        <v>0</v>
      </c>
      <c r="AS106" s="464">
        <f t="shared" si="87"/>
        <v>-0.33</v>
      </c>
      <c r="AT106" s="470">
        <f>I106+AH106</f>
        <v>36253618</v>
      </c>
      <c r="AU106" s="461">
        <f>J106+W106</f>
        <v>26272780</v>
      </c>
      <c r="AV106" s="461">
        <f t="shared" ref="AV106:AV110" si="108">K106+AA106</f>
        <v>100000</v>
      </c>
      <c r="AW106" s="461">
        <f t="shared" ref="AW106:AX110" si="109">L106+AC106</f>
        <v>8914000</v>
      </c>
      <c r="AX106" s="461">
        <f t="shared" si="109"/>
        <v>262728</v>
      </c>
      <c r="AY106" s="461">
        <f>N106+AG106</f>
        <v>704110</v>
      </c>
      <c r="AZ106" s="462">
        <f>O106+AS106</f>
        <v>44.248999999999995</v>
      </c>
      <c r="BA106" s="462">
        <f t="shared" ref="BA106:BB110" si="110">P106+AQ106</f>
        <v>35.988999999999997</v>
      </c>
      <c r="BB106" s="464">
        <f t="shared" si="110"/>
        <v>8.26</v>
      </c>
    </row>
    <row r="107" spans="1:54" s="229" customFormat="1" x14ac:dyDescent="0.2">
      <c r="A107" s="231">
        <v>24</v>
      </c>
      <c r="B107" s="232">
        <v>3414</v>
      </c>
      <c r="C107" s="232">
        <v>600078388</v>
      </c>
      <c r="D107" s="232">
        <v>43257721</v>
      </c>
      <c r="E107" s="233" t="s">
        <v>55</v>
      </c>
      <c r="F107" s="232">
        <v>3113</v>
      </c>
      <c r="G107" s="233" t="s">
        <v>307</v>
      </c>
      <c r="H107" s="265" t="s">
        <v>277</v>
      </c>
      <c r="I107" s="458">
        <v>4966547</v>
      </c>
      <c r="J107" s="458">
        <v>3684382</v>
      </c>
      <c r="K107" s="458">
        <v>0</v>
      </c>
      <c r="L107" s="458">
        <v>1245321</v>
      </c>
      <c r="M107" s="458">
        <v>36844</v>
      </c>
      <c r="N107" s="458">
        <v>0</v>
      </c>
      <c r="O107" s="459">
        <v>10.44</v>
      </c>
      <c r="P107" s="460">
        <v>10.44</v>
      </c>
      <c r="Q107" s="469">
        <v>0</v>
      </c>
      <c r="R107" s="471">
        <f t="shared" si="77"/>
        <v>0</v>
      </c>
      <c r="S107" s="461">
        <v>57125</v>
      </c>
      <c r="T107" s="461">
        <v>0</v>
      </c>
      <c r="U107" s="461">
        <v>0</v>
      </c>
      <c r="V107" s="461">
        <v>0</v>
      </c>
      <c r="W107" s="461">
        <f t="shared" si="78"/>
        <v>57125</v>
      </c>
      <c r="X107" s="461">
        <v>0</v>
      </c>
      <c r="Y107" s="461">
        <v>0</v>
      </c>
      <c r="Z107" s="461">
        <v>0</v>
      </c>
      <c r="AA107" s="461">
        <f t="shared" si="79"/>
        <v>0</v>
      </c>
      <c r="AB107" s="461">
        <f t="shared" si="80"/>
        <v>57125</v>
      </c>
      <c r="AC107" s="69">
        <f t="shared" si="81"/>
        <v>19308</v>
      </c>
      <c r="AD107" s="69">
        <f t="shared" si="82"/>
        <v>571</v>
      </c>
      <c r="AE107" s="461">
        <v>17750</v>
      </c>
      <c r="AF107" s="461">
        <v>0</v>
      </c>
      <c r="AG107" s="461">
        <f t="shared" si="83"/>
        <v>17750</v>
      </c>
      <c r="AH107" s="461">
        <f t="shared" si="84"/>
        <v>94754</v>
      </c>
      <c r="AI107" s="462">
        <v>0</v>
      </c>
      <c r="AJ107" s="462">
        <v>0</v>
      </c>
      <c r="AK107" s="462">
        <v>0.16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85"/>
        <v>0.16</v>
      </c>
      <c r="AR107" s="462">
        <f t="shared" si="86"/>
        <v>0</v>
      </c>
      <c r="AS107" s="464">
        <f t="shared" si="87"/>
        <v>0.16</v>
      </c>
      <c r="AT107" s="470">
        <f>I107+AH107</f>
        <v>5061301</v>
      </c>
      <c r="AU107" s="461">
        <f>J107+W107</f>
        <v>3741507</v>
      </c>
      <c r="AV107" s="461">
        <f t="shared" si="108"/>
        <v>0</v>
      </c>
      <c r="AW107" s="461">
        <f t="shared" si="109"/>
        <v>1264629</v>
      </c>
      <c r="AX107" s="461">
        <f t="shared" si="109"/>
        <v>37415</v>
      </c>
      <c r="AY107" s="461">
        <f>N107+AG107</f>
        <v>17750</v>
      </c>
      <c r="AZ107" s="462">
        <f>O107+AS107</f>
        <v>10.6</v>
      </c>
      <c r="BA107" s="462">
        <f t="shared" si="110"/>
        <v>10.6</v>
      </c>
      <c r="BB107" s="464">
        <f t="shared" si="110"/>
        <v>0</v>
      </c>
    </row>
    <row r="108" spans="1:54" s="229" customFormat="1" ht="12.75" customHeight="1" x14ac:dyDescent="0.2">
      <c r="A108" s="231">
        <v>24</v>
      </c>
      <c r="B108" s="232">
        <v>3414</v>
      </c>
      <c r="C108" s="232">
        <v>600078388</v>
      </c>
      <c r="D108" s="232">
        <v>43257721</v>
      </c>
      <c r="E108" s="233" t="s">
        <v>55</v>
      </c>
      <c r="F108" s="232">
        <v>3141</v>
      </c>
      <c r="G108" s="233" t="s">
        <v>310</v>
      </c>
      <c r="H108" s="265" t="s">
        <v>277</v>
      </c>
      <c r="I108" s="458">
        <v>3210083</v>
      </c>
      <c r="J108" s="458">
        <v>2360150</v>
      </c>
      <c r="K108" s="458">
        <v>0</v>
      </c>
      <c r="L108" s="458">
        <v>797731</v>
      </c>
      <c r="M108" s="458">
        <v>23602</v>
      </c>
      <c r="N108" s="458">
        <v>28600</v>
      </c>
      <c r="O108" s="459">
        <v>7.58</v>
      </c>
      <c r="P108" s="460">
        <v>0</v>
      </c>
      <c r="Q108" s="469">
        <v>7.58</v>
      </c>
      <c r="R108" s="471">
        <f t="shared" si="77"/>
        <v>0</v>
      </c>
      <c r="S108" s="461">
        <v>0</v>
      </c>
      <c r="T108" s="461">
        <v>0</v>
      </c>
      <c r="U108" s="461">
        <v>0</v>
      </c>
      <c r="V108" s="461">
        <v>0</v>
      </c>
      <c r="W108" s="461">
        <f t="shared" si="78"/>
        <v>0</v>
      </c>
      <c r="X108" s="461">
        <v>0</v>
      </c>
      <c r="Y108" s="461">
        <v>0</v>
      </c>
      <c r="Z108" s="461">
        <v>0</v>
      </c>
      <c r="AA108" s="461">
        <f t="shared" si="79"/>
        <v>0</v>
      </c>
      <c r="AB108" s="461">
        <f t="shared" si="80"/>
        <v>0</v>
      </c>
      <c r="AC108" s="69">
        <f t="shared" si="81"/>
        <v>0</v>
      </c>
      <c r="AD108" s="69">
        <f t="shared" si="82"/>
        <v>0</v>
      </c>
      <c r="AE108" s="461">
        <v>0</v>
      </c>
      <c r="AF108" s="461">
        <v>0</v>
      </c>
      <c r="AG108" s="461">
        <f t="shared" si="83"/>
        <v>0</v>
      </c>
      <c r="AH108" s="461">
        <f t="shared" si="84"/>
        <v>0</v>
      </c>
      <c r="AI108" s="462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si="85"/>
        <v>0</v>
      </c>
      <c r="AR108" s="462">
        <f t="shared" si="86"/>
        <v>0</v>
      </c>
      <c r="AS108" s="464">
        <f t="shared" si="87"/>
        <v>0</v>
      </c>
      <c r="AT108" s="470">
        <f>I108+AH108</f>
        <v>3210083</v>
      </c>
      <c r="AU108" s="461">
        <f>J108+W108</f>
        <v>2360150</v>
      </c>
      <c r="AV108" s="461">
        <f t="shared" si="108"/>
        <v>0</v>
      </c>
      <c r="AW108" s="461">
        <f t="shared" si="109"/>
        <v>797731</v>
      </c>
      <c r="AX108" s="461">
        <f t="shared" si="109"/>
        <v>23602</v>
      </c>
      <c r="AY108" s="461">
        <f>N108+AG108</f>
        <v>28600</v>
      </c>
      <c r="AZ108" s="462">
        <f>O108+AS108</f>
        <v>7.58</v>
      </c>
      <c r="BA108" s="462">
        <f t="shared" si="110"/>
        <v>0</v>
      </c>
      <c r="BB108" s="464">
        <f t="shared" si="110"/>
        <v>7.58</v>
      </c>
    </row>
    <row r="109" spans="1:54" s="229" customFormat="1" ht="12.75" customHeight="1" x14ac:dyDescent="0.2">
      <c r="A109" s="231">
        <v>24</v>
      </c>
      <c r="B109" s="232">
        <v>3414</v>
      </c>
      <c r="C109" s="232">
        <v>600078388</v>
      </c>
      <c r="D109" s="232">
        <v>43257721</v>
      </c>
      <c r="E109" s="233" t="s">
        <v>55</v>
      </c>
      <c r="F109" s="232">
        <v>3143</v>
      </c>
      <c r="G109" s="233" t="s">
        <v>614</v>
      </c>
      <c r="H109" s="265" t="s">
        <v>276</v>
      </c>
      <c r="I109" s="458">
        <v>3680635</v>
      </c>
      <c r="J109" s="458">
        <v>2730442</v>
      </c>
      <c r="K109" s="458">
        <v>0</v>
      </c>
      <c r="L109" s="458">
        <v>922889</v>
      </c>
      <c r="M109" s="458">
        <v>27304</v>
      </c>
      <c r="N109" s="458">
        <v>0</v>
      </c>
      <c r="O109" s="459">
        <v>5.4820000000000002</v>
      </c>
      <c r="P109" s="460">
        <v>5.4820000000000002</v>
      </c>
      <c r="Q109" s="469">
        <v>0</v>
      </c>
      <c r="R109" s="471">
        <f t="shared" si="77"/>
        <v>0</v>
      </c>
      <c r="S109" s="461">
        <v>0</v>
      </c>
      <c r="T109" s="461">
        <v>0</v>
      </c>
      <c r="U109" s="461">
        <v>0</v>
      </c>
      <c r="V109" s="461">
        <v>0</v>
      </c>
      <c r="W109" s="461">
        <f t="shared" si="78"/>
        <v>0</v>
      </c>
      <c r="X109" s="461">
        <v>0</v>
      </c>
      <c r="Y109" s="461">
        <v>0</v>
      </c>
      <c r="Z109" s="461">
        <v>0</v>
      </c>
      <c r="AA109" s="461">
        <f t="shared" si="79"/>
        <v>0</v>
      </c>
      <c r="AB109" s="461">
        <f t="shared" si="80"/>
        <v>0</v>
      </c>
      <c r="AC109" s="69">
        <f t="shared" si="81"/>
        <v>0</v>
      </c>
      <c r="AD109" s="69">
        <f t="shared" si="82"/>
        <v>0</v>
      </c>
      <c r="AE109" s="461">
        <v>0</v>
      </c>
      <c r="AF109" s="461">
        <v>0</v>
      </c>
      <c r="AG109" s="461">
        <f t="shared" si="83"/>
        <v>0</v>
      </c>
      <c r="AH109" s="461">
        <f t="shared" si="84"/>
        <v>0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si="85"/>
        <v>0</v>
      </c>
      <c r="AR109" s="462">
        <f t="shared" si="86"/>
        <v>0</v>
      </c>
      <c r="AS109" s="464">
        <f t="shared" si="87"/>
        <v>0</v>
      </c>
      <c r="AT109" s="470">
        <f>I109+AH109</f>
        <v>3680635</v>
      </c>
      <c r="AU109" s="461">
        <f>J109+W109</f>
        <v>2730442</v>
      </c>
      <c r="AV109" s="461">
        <f t="shared" si="108"/>
        <v>0</v>
      </c>
      <c r="AW109" s="461">
        <f t="shared" si="109"/>
        <v>922889</v>
      </c>
      <c r="AX109" s="461">
        <f t="shared" si="109"/>
        <v>27304</v>
      </c>
      <c r="AY109" s="461">
        <f>N109+AG109</f>
        <v>0</v>
      </c>
      <c r="AZ109" s="462">
        <f>O109+AS109</f>
        <v>5.4820000000000002</v>
      </c>
      <c r="BA109" s="462">
        <f t="shared" si="110"/>
        <v>5.4820000000000002</v>
      </c>
      <c r="BB109" s="464">
        <f t="shared" si="110"/>
        <v>0</v>
      </c>
    </row>
    <row r="110" spans="1:54" s="229" customFormat="1" ht="12.75" customHeight="1" x14ac:dyDescent="0.2">
      <c r="A110" s="231">
        <v>24</v>
      </c>
      <c r="B110" s="232">
        <v>3414</v>
      </c>
      <c r="C110" s="232">
        <v>600078388</v>
      </c>
      <c r="D110" s="232">
        <v>43257721</v>
      </c>
      <c r="E110" s="233" t="s">
        <v>55</v>
      </c>
      <c r="F110" s="232">
        <v>3143</v>
      </c>
      <c r="G110" s="233" t="s">
        <v>615</v>
      </c>
      <c r="H110" s="265" t="s">
        <v>277</v>
      </c>
      <c r="I110" s="458">
        <v>126076</v>
      </c>
      <c r="J110" s="458">
        <v>90083</v>
      </c>
      <c r="K110" s="458">
        <v>0</v>
      </c>
      <c r="L110" s="458">
        <v>30448</v>
      </c>
      <c r="M110" s="458">
        <v>901</v>
      </c>
      <c r="N110" s="458">
        <v>4644</v>
      </c>
      <c r="O110" s="459">
        <v>0.36</v>
      </c>
      <c r="P110" s="460">
        <v>0</v>
      </c>
      <c r="Q110" s="469">
        <v>0.36</v>
      </c>
      <c r="R110" s="471">
        <f t="shared" si="77"/>
        <v>0</v>
      </c>
      <c r="S110" s="461">
        <v>0</v>
      </c>
      <c r="T110" s="461">
        <v>0</v>
      </c>
      <c r="U110" s="461">
        <v>0</v>
      </c>
      <c r="V110" s="461">
        <v>0</v>
      </c>
      <c r="W110" s="461">
        <f t="shared" si="78"/>
        <v>0</v>
      </c>
      <c r="X110" s="461">
        <v>0</v>
      </c>
      <c r="Y110" s="461">
        <v>0</v>
      </c>
      <c r="Z110" s="461">
        <v>0</v>
      </c>
      <c r="AA110" s="461">
        <f t="shared" si="79"/>
        <v>0</v>
      </c>
      <c r="AB110" s="461">
        <f t="shared" si="80"/>
        <v>0</v>
      </c>
      <c r="AC110" s="69">
        <f t="shared" si="81"/>
        <v>0</v>
      </c>
      <c r="AD110" s="69">
        <f t="shared" si="82"/>
        <v>0</v>
      </c>
      <c r="AE110" s="461">
        <v>0</v>
      </c>
      <c r="AF110" s="461">
        <v>0</v>
      </c>
      <c r="AG110" s="461">
        <f t="shared" si="83"/>
        <v>0</v>
      </c>
      <c r="AH110" s="461">
        <f t="shared" si="84"/>
        <v>0</v>
      </c>
      <c r="AI110" s="462">
        <v>0</v>
      </c>
      <c r="AJ110" s="462">
        <v>0</v>
      </c>
      <c r="AK110" s="462">
        <v>0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si="85"/>
        <v>0</v>
      </c>
      <c r="AR110" s="462">
        <f t="shared" si="86"/>
        <v>0</v>
      </c>
      <c r="AS110" s="464">
        <f t="shared" si="87"/>
        <v>0</v>
      </c>
      <c r="AT110" s="470">
        <f>I110+AH110</f>
        <v>126076</v>
      </c>
      <c r="AU110" s="461">
        <f>J110+W110</f>
        <v>90083</v>
      </c>
      <c r="AV110" s="461">
        <f t="shared" si="108"/>
        <v>0</v>
      </c>
      <c r="AW110" s="461">
        <f t="shared" si="109"/>
        <v>30448</v>
      </c>
      <c r="AX110" s="461">
        <f t="shared" si="109"/>
        <v>901</v>
      </c>
      <c r="AY110" s="461">
        <f>N110+AG110</f>
        <v>4644</v>
      </c>
      <c r="AZ110" s="462">
        <f>O110+AS110</f>
        <v>0.36</v>
      </c>
      <c r="BA110" s="462">
        <f t="shared" si="110"/>
        <v>0</v>
      </c>
      <c r="BB110" s="464">
        <f t="shared" si="110"/>
        <v>0.36</v>
      </c>
    </row>
    <row r="111" spans="1:54" s="229" customFormat="1" ht="12.75" customHeight="1" x14ac:dyDescent="0.2">
      <c r="A111" s="156">
        <v>24</v>
      </c>
      <c r="B111" s="14">
        <v>3414</v>
      </c>
      <c r="C111" s="155">
        <v>600078388</v>
      </c>
      <c r="D111" s="155">
        <v>43257721</v>
      </c>
      <c r="E111" s="230" t="s">
        <v>56</v>
      </c>
      <c r="F111" s="14"/>
      <c r="G111" s="230"/>
      <c r="H111" s="264"/>
      <c r="I111" s="465">
        <v>48444244</v>
      </c>
      <c r="J111" s="465">
        <v>35291609</v>
      </c>
      <c r="K111" s="465">
        <v>100000</v>
      </c>
      <c r="L111" s="465">
        <v>11962364</v>
      </c>
      <c r="M111" s="465">
        <v>352917</v>
      </c>
      <c r="N111" s="465">
        <v>737354</v>
      </c>
      <c r="O111" s="428">
        <v>68.440999999999988</v>
      </c>
      <c r="P111" s="428">
        <v>52.240999999999993</v>
      </c>
      <c r="Q111" s="428">
        <v>16.2</v>
      </c>
      <c r="R111" s="611">
        <f t="shared" ref="R111:BB111" si="111">SUM(R106:R110)</f>
        <v>0</v>
      </c>
      <c r="S111" s="610">
        <f t="shared" si="111"/>
        <v>57125</v>
      </c>
      <c r="T111" s="610">
        <f t="shared" si="111"/>
        <v>-153772</v>
      </c>
      <c r="U111" s="610">
        <f t="shared" si="111"/>
        <v>0</v>
      </c>
      <c r="V111" s="610">
        <f t="shared" si="111"/>
        <v>0</v>
      </c>
      <c r="W111" s="610">
        <f t="shared" si="111"/>
        <v>-96647</v>
      </c>
      <c r="X111" s="610">
        <f t="shared" si="111"/>
        <v>0</v>
      </c>
      <c r="Y111" s="610">
        <f t="shared" si="111"/>
        <v>0</v>
      </c>
      <c r="Z111" s="610">
        <f t="shared" si="111"/>
        <v>0</v>
      </c>
      <c r="AA111" s="610">
        <f t="shared" si="111"/>
        <v>0</v>
      </c>
      <c r="AB111" s="610">
        <f t="shared" si="111"/>
        <v>-96647</v>
      </c>
      <c r="AC111" s="610">
        <f t="shared" si="111"/>
        <v>-32667</v>
      </c>
      <c r="AD111" s="610">
        <f t="shared" si="111"/>
        <v>-967</v>
      </c>
      <c r="AE111" s="610">
        <f t="shared" si="111"/>
        <v>17750</v>
      </c>
      <c r="AF111" s="610">
        <f t="shared" si="111"/>
        <v>0</v>
      </c>
      <c r="AG111" s="610">
        <f t="shared" si="111"/>
        <v>17750</v>
      </c>
      <c r="AH111" s="610">
        <f t="shared" si="111"/>
        <v>-112531</v>
      </c>
      <c r="AI111" s="764">
        <f t="shared" si="111"/>
        <v>0</v>
      </c>
      <c r="AJ111" s="764">
        <f t="shared" si="111"/>
        <v>0</v>
      </c>
      <c r="AK111" s="764">
        <f t="shared" si="111"/>
        <v>0.16</v>
      </c>
      <c r="AL111" s="764">
        <f t="shared" si="111"/>
        <v>-0.33</v>
      </c>
      <c r="AM111" s="764">
        <f t="shared" si="111"/>
        <v>0</v>
      </c>
      <c r="AN111" s="764">
        <f t="shared" si="111"/>
        <v>0</v>
      </c>
      <c r="AO111" s="764">
        <f t="shared" si="111"/>
        <v>0</v>
      </c>
      <c r="AP111" s="764">
        <f t="shared" si="111"/>
        <v>0</v>
      </c>
      <c r="AQ111" s="764">
        <f t="shared" si="111"/>
        <v>-0.17</v>
      </c>
      <c r="AR111" s="764">
        <f t="shared" si="111"/>
        <v>0</v>
      </c>
      <c r="AS111" s="497">
        <f t="shared" si="111"/>
        <v>-0.17</v>
      </c>
      <c r="AT111" s="608">
        <f t="shared" si="111"/>
        <v>48331713</v>
      </c>
      <c r="AU111" s="465">
        <f t="shared" si="111"/>
        <v>35194962</v>
      </c>
      <c r="AV111" s="465">
        <f t="shared" si="111"/>
        <v>100000</v>
      </c>
      <c r="AW111" s="465">
        <f t="shared" si="111"/>
        <v>11929697</v>
      </c>
      <c r="AX111" s="465">
        <f t="shared" si="111"/>
        <v>351950</v>
      </c>
      <c r="AY111" s="465">
        <f t="shared" si="111"/>
        <v>755104</v>
      </c>
      <c r="AZ111" s="428">
        <f t="shared" si="111"/>
        <v>68.271000000000001</v>
      </c>
      <c r="BA111" s="428">
        <f t="shared" si="111"/>
        <v>52.070999999999998</v>
      </c>
      <c r="BB111" s="497">
        <f t="shared" si="111"/>
        <v>16.2</v>
      </c>
    </row>
    <row r="112" spans="1:54" s="229" customFormat="1" ht="12.75" customHeight="1" x14ac:dyDescent="0.2">
      <c r="A112" s="231">
        <v>25</v>
      </c>
      <c r="B112" s="232">
        <v>3411</v>
      </c>
      <c r="C112" s="232">
        <v>600078400</v>
      </c>
      <c r="D112" s="232">
        <v>72742950</v>
      </c>
      <c r="E112" s="233" t="s">
        <v>57</v>
      </c>
      <c r="F112" s="232">
        <v>3113</v>
      </c>
      <c r="G112" s="233" t="s">
        <v>309</v>
      </c>
      <c r="H112" s="265" t="s">
        <v>276</v>
      </c>
      <c r="I112" s="458">
        <v>33838799</v>
      </c>
      <c r="J112" s="458">
        <v>24577678</v>
      </c>
      <c r="K112" s="458">
        <v>0</v>
      </c>
      <c r="L112" s="458">
        <v>8307255</v>
      </c>
      <c r="M112" s="458">
        <v>245776</v>
      </c>
      <c r="N112" s="458">
        <v>708090</v>
      </c>
      <c r="O112" s="459">
        <v>39.792700000000004</v>
      </c>
      <c r="P112" s="460">
        <v>31.842700000000001</v>
      </c>
      <c r="Q112" s="469">
        <v>7.95</v>
      </c>
      <c r="R112" s="471">
        <f t="shared" si="77"/>
        <v>-45806</v>
      </c>
      <c r="S112" s="461">
        <v>0</v>
      </c>
      <c r="T112" s="461">
        <v>292054</v>
      </c>
      <c r="U112" s="461">
        <v>45806</v>
      </c>
      <c r="V112" s="461">
        <v>0</v>
      </c>
      <c r="W112" s="461">
        <f t="shared" si="78"/>
        <v>292054</v>
      </c>
      <c r="X112" s="461">
        <v>45806</v>
      </c>
      <c r="Y112" s="461">
        <v>0</v>
      </c>
      <c r="Z112" s="461">
        <v>0</v>
      </c>
      <c r="AA112" s="461">
        <f t="shared" si="79"/>
        <v>45806</v>
      </c>
      <c r="AB112" s="461">
        <f t="shared" si="80"/>
        <v>337860</v>
      </c>
      <c r="AC112" s="69">
        <f t="shared" si="81"/>
        <v>114197</v>
      </c>
      <c r="AD112" s="69">
        <f t="shared" si="82"/>
        <v>2921</v>
      </c>
      <c r="AE112" s="461">
        <v>0</v>
      </c>
      <c r="AF112" s="461">
        <v>0</v>
      </c>
      <c r="AG112" s="461">
        <f t="shared" si="83"/>
        <v>0</v>
      </c>
      <c r="AH112" s="461">
        <f t="shared" si="84"/>
        <v>454978</v>
      </c>
      <c r="AI112" s="462">
        <v>-0.08</v>
      </c>
      <c r="AJ112" s="462">
        <v>0</v>
      </c>
      <c r="AK112" s="462">
        <v>0</v>
      </c>
      <c r="AL112" s="462">
        <v>0.64</v>
      </c>
      <c r="AM112" s="462">
        <v>0</v>
      </c>
      <c r="AN112" s="462">
        <v>7.0000000000000007E-2</v>
      </c>
      <c r="AO112" s="462">
        <v>0</v>
      </c>
      <c r="AP112" s="462">
        <v>0</v>
      </c>
      <c r="AQ112" s="462">
        <f t="shared" si="85"/>
        <v>0.63000000000000012</v>
      </c>
      <c r="AR112" s="462">
        <f t="shared" si="86"/>
        <v>0</v>
      </c>
      <c r="AS112" s="464">
        <f t="shared" si="87"/>
        <v>0.63000000000000012</v>
      </c>
      <c r="AT112" s="470">
        <f>I112+AH112</f>
        <v>34293777</v>
      </c>
      <c r="AU112" s="461">
        <f>J112+W112</f>
        <v>24869732</v>
      </c>
      <c r="AV112" s="461">
        <f t="shared" ref="AV112:AV116" si="112">K112+AA112</f>
        <v>45806</v>
      </c>
      <c r="AW112" s="461">
        <f t="shared" ref="AW112:AX116" si="113">L112+AC112</f>
        <v>8421452</v>
      </c>
      <c r="AX112" s="461">
        <f t="shared" si="113"/>
        <v>248697</v>
      </c>
      <c r="AY112" s="461">
        <f>N112+AG112</f>
        <v>708090</v>
      </c>
      <c r="AZ112" s="462">
        <f>O112+AS112</f>
        <v>40.422700000000006</v>
      </c>
      <c r="BA112" s="462">
        <f t="shared" ref="BA112:BB116" si="114">P112+AQ112</f>
        <v>32.472700000000003</v>
      </c>
      <c r="BB112" s="464">
        <f t="shared" si="114"/>
        <v>7.95</v>
      </c>
    </row>
    <row r="113" spans="1:54" s="229" customFormat="1" x14ac:dyDescent="0.2">
      <c r="A113" s="231">
        <v>25</v>
      </c>
      <c r="B113" s="232">
        <v>3411</v>
      </c>
      <c r="C113" s="232">
        <v>600078400</v>
      </c>
      <c r="D113" s="232">
        <v>72742950</v>
      </c>
      <c r="E113" s="233" t="s">
        <v>57</v>
      </c>
      <c r="F113" s="232">
        <v>3113</v>
      </c>
      <c r="G113" s="233" t="s">
        <v>307</v>
      </c>
      <c r="H113" s="265" t="s">
        <v>277</v>
      </c>
      <c r="I113" s="458">
        <v>4597491</v>
      </c>
      <c r="J113" s="458">
        <v>3410602</v>
      </c>
      <c r="K113" s="458">
        <v>0</v>
      </c>
      <c r="L113" s="458">
        <v>1152783</v>
      </c>
      <c r="M113" s="458">
        <v>34106</v>
      </c>
      <c r="N113" s="458">
        <v>0</v>
      </c>
      <c r="O113" s="459">
        <v>9.07</v>
      </c>
      <c r="P113" s="460">
        <v>9.07</v>
      </c>
      <c r="Q113" s="469">
        <v>0</v>
      </c>
      <c r="R113" s="471">
        <f t="shared" si="77"/>
        <v>0</v>
      </c>
      <c r="S113" s="461">
        <v>-160393</v>
      </c>
      <c r="T113" s="461">
        <v>0</v>
      </c>
      <c r="U113" s="461">
        <v>0</v>
      </c>
      <c r="V113" s="461">
        <v>0</v>
      </c>
      <c r="W113" s="461">
        <f t="shared" si="78"/>
        <v>-160393</v>
      </c>
      <c r="X113" s="461">
        <v>0</v>
      </c>
      <c r="Y113" s="461">
        <v>0</v>
      </c>
      <c r="Z113" s="461">
        <v>0</v>
      </c>
      <c r="AA113" s="461">
        <f t="shared" si="79"/>
        <v>0</v>
      </c>
      <c r="AB113" s="461">
        <f t="shared" si="80"/>
        <v>-160393</v>
      </c>
      <c r="AC113" s="69">
        <f t="shared" si="81"/>
        <v>-54213</v>
      </c>
      <c r="AD113" s="69">
        <f t="shared" si="82"/>
        <v>-1604</v>
      </c>
      <c r="AE113" s="461">
        <v>0</v>
      </c>
      <c r="AF113" s="461">
        <v>0</v>
      </c>
      <c r="AG113" s="461">
        <f t="shared" si="83"/>
        <v>0</v>
      </c>
      <c r="AH113" s="461">
        <f t="shared" si="84"/>
        <v>-216210</v>
      </c>
      <c r="AI113" s="462">
        <v>0</v>
      </c>
      <c r="AJ113" s="462">
        <v>0</v>
      </c>
      <c r="AK113" s="462">
        <v>-0.47</v>
      </c>
      <c r="AL113" s="462">
        <v>0</v>
      </c>
      <c r="AM113" s="462">
        <v>0</v>
      </c>
      <c r="AN113" s="462">
        <v>0</v>
      </c>
      <c r="AO113" s="462">
        <v>0</v>
      </c>
      <c r="AP113" s="462">
        <v>0</v>
      </c>
      <c r="AQ113" s="462">
        <f t="shared" si="85"/>
        <v>-0.47</v>
      </c>
      <c r="AR113" s="462">
        <f t="shared" si="86"/>
        <v>0</v>
      </c>
      <c r="AS113" s="464">
        <f t="shared" si="87"/>
        <v>-0.47</v>
      </c>
      <c r="AT113" s="470">
        <f>I113+AH113</f>
        <v>4381281</v>
      </c>
      <c r="AU113" s="461">
        <f>J113+W113</f>
        <v>3250209</v>
      </c>
      <c r="AV113" s="461">
        <f t="shared" si="112"/>
        <v>0</v>
      </c>
      <c r="AW113" s="461">
        <f t="shared" si="113"/>
        <v>1098570</v>
      </c>
      <c r="AX113" s="461">
        <f t="shared" si="113"/>
        <v>32502</v>
      </c>
      <c r="AY113" s="461">
        <f>N113+AG113</f>
        <v>0</v>
      </c>
      <c r="AZ113" s="462">
        <f>O113+AS113</f>
        <v>8.6</v>
      </c>
      <c r="BA113" s="462">
        <f t="shared" si="114"/>
        <v>8.6</v>
      </c>
      <c r="BB113" s="464">
        <f t="shared" si="114"/>
        <v>0</v>
      </c>
    </row>
    <row r="114" spans="1:54" s="229" customFormat="1" ht="12.75" customHeight="1" x14ac:dyDescent="0.2">
      <c r="A114" s="231">
        <v>25</v>
      </c>
      <c r="B114" s="232">
        <v>3411</v>
      </c>
      <c r="C114" s="232">
        <v>600078400</v>
      </c>
      <c r="D114" s="232">
        <v>72742950</v>
      </c>
      <c r="E114" s="233" t="s">
        <v>57</v>
      </c>
      <c r="F114" s="232">
        <v>3141</v>
      </c>
      <c r="G114" s="233" t="s">
        <v>310</v>
      </c>
      <c r="H114" s="265" t="s">
        <v>277</v>
      </c>
      <c r="I114" s="458">
        <v>3452085</v>
      </c>
      <c r="J114" s="458">
        <v>2539639</v>
      </c>
      <c r="K114" s="458">
        <v>0</v>
      </c>
      <c r="L114" s="458">
        <v>858398</v>
      </c>
      <c r="M114" s="458">
        <v>25396</v>
      </c>
      <c r="N114" s="458">
        <v>28652</v>
      </c>
      <c r="O114" s="459">
        <v>8.16</v>
      </c>
      <c r="P114" s="460">
        <v>0</v>
      </c>
      <c r="Q114" s="469">
        <v>8.16</v>
      </c>
      <c r="R114" s="471">
        <f t="shared" si="77"/>
        <v>0</v>
      </c>
      <c r="S114" s="461">
        <v>0</v>
      </c>
      <c r="T114" s="461">
        <v>0</v>
      </c>
      <c r="U114" s="461">
        <v>0</v>
      </c>
      <c r="V114" s="461">
        <v>0</v>
      </c>
      <c r="W114" s="461">
        <f t="shared" si="78"/>
        <v>0</v>
      </c>
      <c r="X114" s="461">
        <v>0</v>
      </c>
      <c r="Y114" s="461">
        <v>0</v>
      </c>
      <c r="Z114" s="461">
        <v>0</v>
      </c>
      <c r="AA114" s="461">
        <f t="shared" si="79"/>
        <v>0</v>
      </c>
      <c r="AB114" s="461">
        <f t="shared" si="80"/>
        <v>0</v>
      </c>
      <c r="AC114" s="69">
        <f t="shared" si="81"/>
        <v>0</v>
      </c>
      <c r="AD114" s="69">
        <f t="shared" si="82"/>
        <v>0</v>
      </c>
      <c r="AE114" s="461">
        <v>0</v>
      </c>
      <c r="AF114" s="461">
        <v>0</v>
      </c>
      <c r="AG114" s="461">
        <f t="shared" si="83"/>
        <v>0</v>
      </c>
      <c r="AH114" s="461">
        <f t="shared" si="84"/>
        <v>0</v>
      </c>
      <c r="AI114" s="462">
        <v>0</v>
      </c>
      <c r="AJ114" s="462">
        <v>0</v>
      </c>
      <c r="AK114" s="462">
        <v>0</v>
      </c>
      <c r="AL114" s="462">
        <v>0</v>
      </c>
      <c r="AM114" s="462">
        <v>0</v>
      </c>
      <c r="AN114" s="462">
        <v>0</v>
      </c>
      <c r="AO114" s="462">
        <v>0</v>
      </c>
      <c r="AP114" s="462">
        <v>0</v>
      </c>
      <c r="AQ114" s="462">
        <f t="shared" si="85"/>
        <v>0</v>
      </c>
      <c r="AR114" s="462">
        <f t="shared" si="86"/>
        <v>0</v>
      </c>
      <c r="AS114" s="464">
        <f t="shared" si="87"/>
        <v>0</v>
      </c>
      <c r="AT114" s="470">
        <f>I114+AH114</f>
        <v>3452085</v>
      </c>
      <c r="AU114" s="461">
        <f>J114+W114</f>
        <v>2539639</v>
      </c>
      <c r="AV114" s="461">
        <f t="shared" si="112"/>
        <v>0</v>
      </c>
      <c r="AW114" s="461">
        <f t="shared" si="113"/>
        <v>858398</v>
      </c>
      <c r="AX114" s="461">
        <f t="shared" si="113"/>
        <v>25396</v>
      </c>
      <c r="AY114" s="461">
        <f>N114+AG114</f>
        <v>28652</v>
      </c>
      <c r="AZ114" s="462">
        <f>O114+AS114</f>
        <v>8.16</v>
      </c>
      <c r="BA114" s="462">
        <f t="shared" si="114"/>
        <v>0</v>
      </c>
      <c r="BB114" s="464">
        <f t="shared" si="114"/>
        <v>8.16</v>
      </c>
    </row>
    <row r="115" spans="1:54" s="229" customFormat="1" ht="12.75" customHeight="1" x14ac:dyDescent="0.2">
      <c r="A115" s="231">
        <v>25</v>
      </c>
      <c r="B115" s="232">
        <v>3411</v>
      </c>
      <c r="C115" s="232">
        <v>600078400</v>
      </c>
      <c r="D115" s="232">
        <v>72742950</v>
      </c>
      <c r="E115" s="233" t="s">
        <v>57</v>
      </c>
      <c r="F115" s="232">
        <v>3143</v>
      </c>
      <c r="G115" s="233" t="s">
        <v>614</v>
      </c>
      <c r="H115" s="265" t="s">
        <v>276</v>
      </c>
      <c r="I115" s="458">
        <v>2967869</v>
      </c>
      <c r="J115" s="458">
        <v>2201683</v>
      </c>
      <c r="K115" s="458">
        <v>0</v>
      </c>
      <c r="L115" s="458">
        <v>744169</v>
      </c>
      <c r="M115" s="458">
        <v>22017</v>
      </c>
      <c r="N115" s="458">
        <v>0</v>
      </c>
      <c r="O115" s="459">
        <v>4.75</v>
      </c>
      <c r="P115" s="460">
        <v>4.75</v>
      </c>
      <c r="Q115" s="469">
        <v>0</v>
      </c>
      <c r="R115" s="471">
        <f t="shared" si="77"/>
        <v>0</v>
      </c>
      <c r="S115" s="461">
        <v>0</v>
      </c>
      <c r="T115" s="461">
        <v>0</v>
      </c>
      <c r="U115" s="461">
        <v>0</v>
      </c>
      <c r="V115" s="461">
        <v>0</v>
      </c>
      <c r="W115" s="461">
        <f t="shared" si="78"/>
        <v>0</v>
      </c>
      <c r="X115" s="461">
        <v>0</v>
      </c>
      <c r="Y115" s="461">
        <v>0</v>
      </c>
      <c r="Z115" s="461">
        <v>0</v>
      </c>
      <c r="AA115" s="461">
        <f t="shared" si="79"/>
        <v>0</v>
      </c>
      <c r="AB115" s="461">
        <f t="shared" si="80"/>
        <v>0</v>
      </c>
      <c r="AC115" s="69">
        <f t="shared" si="81"/>
        <v>0</v>
      </c>
      <c r="AD115" s="69">
        <f t="shared" si="82"/>
        <v>0</v>
      </c>
      <c r="AE115" s="461">
        <v>0</v>
      </c>
      <c r="AF115" s="461">
        <v>0</v>
      </c>
      <c r="AG115" s="461">
        <f t="shared" si="83"/>
        <v>0</v>
      </c>
      <c r="AH115" s="461">
        <f t="shared" si="84"/>
        <v>0</v>
      </c>
      <c r="AI115" s="462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si="85"/>
        <v>0</v>
      </c>
      <c r="AR115" s="462">
        <f t="shared" si="86"/>
        <v>0</v>
      </c>
      <c r="AS115" s="464">
        <f t="shared" si="87"/>
        <v>0</v>
      </c>
      <c r="AT115" s="470">
        <f>I115+AH115</f>
        <v>2967869</v>
      </c>
      <c r="AU115" s="461">
        <f>J115+W115</f>
        <v>2201683</v>
      </c>
      <c r="AV115" s="461">
        <f t="shared" si="112"/>
        <v>0</v>
      </c>
      <c r="AW115" s="461">
        <f t="shared" si="113"/>
        <v>744169</v>
      </c>
      <c r="AX115" s="461">
        <f t="shared" si="113"/>
        <v>22017</v>
      </c>
      <c r="AY115" s="461">
        <f>N115+AG115</f>
        <v>0</v>
      </c>
      <c r="AZ115" s="462">
        <f>O115+AS115</f>
        <v>4.75</v>
      </c>
      <c r="BA115" s="462">
        <f t="shared" si="114"/>
        <v>4.75</v>
      </c>
      <c r="BB115" s="464">
        <f t="shared" si="114"/>
        <v>0</v>
      </c>
    </row>
    <row r="116" spans="1:54" s="229" customFormat="1" ht="12.75" customHeight="1" x14ac:dyDescent="0.2">
      <c r="A116" s="231">
        <v>25</v>
      </c>
      <c r="B116" s="232">
        <v>3411</v>
      </c>
      <c r="C116" s="232">
        <v>600078400</v>
      </c>
      <c r="D116" s="232">
        <v>72742950</v>
      </c>
      <c r="E116" s="233" t="s">
        <v>57</v>
      </c>
      <c r="F116" s="232">
        <v>3143</v>
      </c>
      <c r="G116" s="233" t="s">
        <v>615</v>
      </c>
      <c r="H116" s="265" t="s">
        <v>277</v>
      </c>
      <c r="I116" s="458">
        <v>99687</v>
      </c>
      <c r="J116" s="458">
        <v>71228</v>
      </c>
      <c r="K116" s="458">
        <v>0</v>
      </c>
      <c r="L116" s="458">
        <v>24075</v>
      </c>
      <c r="M116" s="458">
        <v>712</v>
      </c>
      <c r="N116" s="458">
        <v>3672</v>
      </c>
      <c r="O116" s="459">
        <v>0.28000000000000003</v>
      </c>
      <c r="P116" s="460">
        <v>0</v>
      </c>
      <c r="Q116" s="469">
        <v>0.28000000000000003</v>
      </c>
      <c r="R116" s="471">
        <f t="shared" si="77"/>
        <v>0</v>
      </c>
      <c r="S116" s="461">
        <v>0</v>
      </c>
      <c r="T116" s="461">
        <v>0</v>
      </c>
      <c r="U116" s="461">
        <v>0</v>
      </c>
      <c r="V116" s="461">
        <v>0</v>
      </c>
      <c r="W116" s="461">
        <f t="shared" si="78"/>
        <v>0</v>
      </c>
      <c r="X116" s="461">
        <v>0</v>
      </c>
      <c r="Y116" s="461">
        <v>0</v>
      </c>
      <c r="Z116" s="461">
        <v>0</v>
      </c>
      <c r="AA116" s="461">
        <f t="shared" si="79"/>
        <v>0</v>
      </c>
      <c r="AB116" s="461">
        <f t="shared" si="80"/>
        <v>0</v>
      </c>
      <c r="AC116" s="69">
        <f t="shared" si="81"/>
        <v>0</v>
      </c>
      <c r="AD116" s="69">
        <f t="shared" si="82"/>
        <v>0</v>
      </c>
      <c r="AE116" s="461">
        <v>0</v>
      </c>
      <c r="AF116" s="461">
        <v>0</v>
      </c>
      <c r="AG116" s="461">
        <f t="shared" si="83"/>
        <v>0</v>
      </c>
      <c r="AH116" s="461">
        <f t="shared" si="84"/>
        <v>0</v>
      </c>
      <c r="AI116" s="462">
        <v>0</v>
      </c>
      <c r="AJ116" s="462">
        <v>0</v>
      </c>
      <c r="AK116" s="462">
        <v>0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si="85"/>
        <v>0</v>
      </c>
      <c r="AR116" s="462">
        <f t="shared" si="86"/>
        <v>0</v>
      </c>
      <c r="AS116" s="464">
        <f t="shared" si="87"/>
        <v>0</v>
      </c>
      <c r="AT116" s="470">
        <f>I116+AH116</f>
        <v>99687</v>
      </c>
      <c r="AU116" s="461">
        <f>J116+W116</f>
        <v>71228</v>
      </c>
      <c r="AV116" s="461">
        <f t="shared" si="112"/>
        <v>0</v>
      </c>
      <c r="AW116" s="461">
        <f t="shared" si="113"/>
        <v>24075</v>
      </c>
      <c r="AX116" s="461">
        <f t="shared" si="113"/>
        <v>712</v>
      </c>
      <c r="AY116" s="461">
        <f>N116+AG116</f>
        <v>3672</v>
      </c>
      <c r="AZ116" s="462">
        <f>O116+AS116</f>
        <v>0.28000000000000003</v>
      </c>
      <c r="BA116" s="462">
        <f t="shared" si="114"/>
        <v>0</v>
      </c>
      <c r="BB116" s="464">
        <f t="shared" si="114"/>
        <v>0.28000000000000003</v>
      </c>
    </row>
    <row r="117" spans="1:54" s="229" customFormat="1" ht="12.75" customHeight="1" x14ac:dyDescent="0.2">
      <c r="A117" s="156">
        <v>25</v>
      </c>
      <c r="B117" s="14">
        <v>3411</v>
      </c>
      <c r="C117" s="155">
        <v>600078400</v>
      </c>
      <c r="D117" s="155">
        <v>72742950</v>
      </c>
      <c r="E117" s="230" t="s">
        <v>58</v>
      </c>
      <c r="F117" s="14"/>
      <c r="G117" s="230"/>
      <c r="H117" s="264"/>
      <c r="I117" s="465">
        <v>44955931</v>
      </c>
      <c r="J117" s="465">
        <v>32800830</v>
      </c>
      <c r="K117" s="465">
        <v>0</v>
      </c>
      <c r="L117" s="465">
        <v>11086680</v>
      </c>
      <c r="M117" s="465">
        <v>328007</v>
      </c>
      <c r="N117" s="465">
        <v>740414</v>
      </c>
      <c r="O117" s="428">
        <v>62.052700000000002</v>
      </c>
      <c r="P117" s="428">
        <v>45.662700000000001</v>
      </c>
      <c r="Q117" s="428">
        <v>16.39</v>
      </c>
      <c r="R117" s="611">
        <f t="shared" ref="R117:BB117" si="115">SUM(R112:R116)</f>
        <v>-45806</v>
      </c>
      <c r="S117" s="610">
        <f t="shared" si="115"/>
        <v>-160393</v>
      </c>
      <c r="T117" s="610">
        <f t="shared" si="115"/>
        <v>292054</v>
      </c>
      <c r="U117" s="610">
        <f t="shared" si="115"/>
        <v>45806</v>
      </c>
      <c r="V117" s="610">
        <f t="shared" si="115"/>
        <v>0</v>
      </c>
      <c r="W117" s="610">
        <f t="shared" si="115"/>
        <v>131661</v>
      </c>
      <c r="X117" s="610">
        <f t="shared" si="115"/>
        <v>45806</v>
      </c>
      <c r="Y117" s="610">
        <f t="shared" si="115"/>
        <v>0</v>
      </c>
      <c r="Z117" s="610">
        <f t="shared" si="115"/>
        <v>0</v>
      </c>
      <c r="AA117" s="610">
        <f t="shared" si="115"/>
        <v>45806</v>
      </c>
      <c r="AB117" s="610">
        <f t="shared" si="115"/>
        <v>177467</v>
      </c>
      <c r="AC117" s="610">
        <f t="shared" si="115"/>
        <v>59984</v>
      </c>
      <c r="AD117" s="610">
        <f t="shared" si="115"/>
        <v>1317</v>
      </c>
      <c r="AE117" s="610">
        <f t="shared" si="115"/>
        <v>0</v>
      </c>
      <c r="AF117" s="610">
        <f t="shared" si="115"/>
        <v>0</v>
      </c>
      <c r="AG117" s="610">
        <f t="shared" si="115"/>
        <v>0</v>
      </c>
      <c r="AH117" s="610">
        <f t="shared" si="115"/>
        <v>238768</v>
      </c>
      <c r="AI117" s="764">
        <f t="shared" si="115"/>
        <v>-0.08</v>
      </c>
      <c r="AJ117" s="764">
        <f t="shared" si="115"/>
        <v>0</v>
      </c>
      <c r="AK117" s="764">
        <f t="shared" si="115"/>
        <v>-0.47</v>
      </c>
      <c r="AL117" s="764">
        <f t="shared" si="115"/>
        <v>0.64</v>
      </c>
      <c r="AM117" s="764">
        <f t="shared" si="115"/>
        <v>0</v>
      </c>
      <c r="AN117" s="764">
        <f t="shared" si="115"/>
        <v>7.0000000000000007E-2</v>
      </c>
      <c r="AO117" s="764">
        <f t="shared" si="115"/>
        <v>0</v>
      </c>
      <c r="AP117" s="764">
        <f t="shared" si="115"/>
        <v>0</v>
      </c>
      <c r="AQ117" s="764">
        <f t="shared" si="115"/>
        <v>0.16000000000000014</v>
      </c>
      <c r="AR117" s="764">
        <f t="shared" si="115"/>
        <v>0</v>
      </c>
      <c r="AS117" s="497">
        <f t="shared" si="115"/>
        <v>0.16000000000000014</v>
      </c>
      <c r="AT117" s="608">
        <f t="shared" si="115"/>
        <v>45194699</v>
      </c>
      <c r="AU117" s="465">
        <f t="shared" si="115"/>
        <v>32932491</v>
      </c>
      <c r="AV117" s="465">
        <f t="shared" si="115"/>
        <v>45806</v>
      </c>
      <c r="AW117" s="465">
        <f t="shared" si="115"/>
        <v>11146664</v>
      </c>
      <c r="AX117" s="465">
        <f t="shared" si="115"/>
        <v>329324</v>
      </c>
      <c r="AY117" s="465">
        <f t="shared" si="115"/>
        <v>740414</v>
      </c>
      <c r="AZ117" s="428">
        <f t="shared" si="115"/>
        <v>62.212700000000012</v>
      </c>
      <c r="BA117" s="428">
        <f t="shared" si="115"/>
        <v>45.822700000000005</v>
      </c>
      <c r="BB117" s="497">
        <f t="shared" si="115"/>
        <v>16.39</v>
      </c>
    </row>
    <row r="118" spans="1:54" s="229" customFormat="1" ht="12.75" customHeight="1" x14ac:dyDescent="0.2">
      <c r="A118" s="231">
        <v>26</v>
      </c>
      <c r="B118" s="232">
        <v>3408</v>
      </c>
      <c r="C118" s="232">
        <v>600078566</v>
      </c>
      <c r="D118" s="232">
        <v>72743115</v>
      </c>
      <c r="E118" s="233" t="s">
        <v>59</v>
      </c>
      <c r="F118" s="232">
        <v>3113</v>
      </c>
      <c r="G118" s="233" t="s">
        <v>309</v>
      </c>
      <c r="H118" s="265" t="s">
        <v>276</v>
      </c>
      <c r="I118" s="458">
        <v>19254717</v>
      </c>
      <c r="J118" s="458">
        <v>14030283</v>
      </c>
      <c r="K118" s="458">
        <v>0</v>
      </c>
      <c r="L118" s="458">
        <v>4742236</v>
      </c>
      <c r="M118" s="458">
        <v>140303</v>
      </c>
      <c r="N118" s="458">
        <v>341895</v>
      </c>
      <c r="O118" s="459">
        <v>23.321100000000001</v>
      </c>
      <c r="P118" s="460">
        <v>18.661100000000001</v>
      </c>
      <c r="Q118" s="469">
        <v>4.66</v>
      </c>
      <c r="R118" s="471">
        <f t="shared" si="77"/>
        <v>0</v>
      </c>
      <c r="S118" s="461">
        <v>0</v>
      </c>
      <c r="T118" s="461">
        <v>-134396</v>
      </c>
      <c r="U118" s="461">
        <v>18570</v>
      </c>
      <c r="V118" s="461">
        <v>0</v>
      </c>
      <c r="W118" s="461">
        <f t="shared" si="78"/>
        <v>-115826</v>
      </c>
      <c r="X118" s="461">
        <v>0</v>
      </c>
      <c r="Y118" s="461">
        <v>0</v>
      </c>
      <c r="Z118" s="461">
        <v>0</v>
      </c>
      <c r="AA118" s="461">
        <f t="shared" si="79"/>
        <v>0</v>
      </c>
      <c r="AB118" s="461">
        <f t="shared" si="80"/>
        <v>-115826</v>
      </c>
      <c r="AC118" s="69">
        <f t="shared" si="81"/>
        <v>-39149</v>
      </c>
      <c r="AD118" s="69">
        <f t="shared" si="82"/>
        <v>-1158</v>
      </c>
      <c r="AE118" s="461">
        <v>0</v>
      </c>
      <c r="AF118" s="461">
        <v>0</v>
      </c>
      <c r="AG118" s="461">
        <f t="shared" si="83"/>
        <v>0</v>
      </c>
      <c r="AH118" s="461">
        <f t="shared" si="84"/>
        <v>-156133</v>
      </c>
      <c r="AI118" s="462">
        <v>0</v>
      </c>
      <c r="AJ118" s="462">
        <v>0</v>
      </c>
      <c r="AK118" s="462">
        <v>0</v>
      </c>
      <c r="AL118" s="462">
        <v>-0.28000000000000003</v>
      </c>
      <c r="AM118" s="462">
        <v>0</v>
      </c>
      <c r="AN118" s="462">
        <v>0.03</v>
      </c>
      <c r="AO118" s="462">
        <v>0</v>
      </c>
      <c r="AP118" s="462">
        <v>0</v>
      </c>
      <c r="AQ118" s="462">
        <f t="shared" si="85"/>
        <v>-0.25</v>
      </c>
      <c r="AR118" s="462">
        <f t="shared" si="86"/>
        <v>0</v>
      </c>
      <c r="AS118" s="464">
        <f t="shared" si="87"/>
        <v>-0.25</v>
      </c>
      <c r="AT118" s="470">
        <f>I118+AH118</f>
        <v>19098584</v>
      </c>
      <c r="AU118" s="461">
        <f>J118+W118</f>
        <v>13914457</v>
      </c>
      <c r="AV118" s="461">
        <f t="shared" ref="AV118:AV122" si="116">K118+AA118</f>
        <v>0</v>
      </c>
      <c r="AW118" s="461">
        <f t="shared" ref="AW118:AX122" si="117">L118+AC118</f>
        <v>4703087</v>
      </c>
      <c r="AX118" s="461">
        <f t="shared" si="117"/>
        <v>139145</v>
      </c>
      <c r="AY118" s="461">
        <f>N118+AG118</f>
        <v>341895</v>
      </c>
      <c r="AZ118" s="462">
        <f>O118+AS118</f>
        <v>23.071100000000001</v>
      </c>
      <c r="BA118" s="462">
        <f t="shared" ref="BA118:BB122" si="118">P118+AQ118</f>
        <v>18.411100000000001</v>
      </c>
      <c r="BB118" s="464">
        <f t="shared" si="118"/>
        <v>4.66</v>
      </c>
    </row>
    <row r="119" spans="1:54" s="229" customFormat="1" x14ac:dyDescent="0.2">
      <c r="A119" s="231">
        <v>26</v>
      </c>
      <c r="B119" s="232">
        <v>3408</v>
      </c>
      <c r="C119" s="232">
        <v>600078566</v>
      </c>
      <c r="D119" s="232">
        <v>72743115</v>
      </c>
      <c r="E119" s="233" t="s">
        <v>59</v>
      </c>
      <c r="F119" s="232">
        <v>3113</v>
      </c>
      <c r="G119" s="233" t="s">
        <v>307</v>
      </c>
      <c r="H119" s="265" t="s">
        <v>277</v>
      </c>
      <c r="I119" s="458">
        <v>2123201</v>
      </c>
      <c r="J119" s="458">
        <v>1575075</v>
      </c>
      <c r="K119" s="458">
        <v>0</v>
      </c>
      <c r="L119" s="458">
        <v>532376</v>
      </c>
      <c r="M119" s="458">
        <v>15750</v>
      </c>
      <c r="N119" s="458">
        <v>0</v>
      </c>
      <c r="O119" s="459">
        <v>4.5500000000000007</v>
      </c>
      <c r="P119" s="460">
        <v>4.5500000000000007</v>
      </c>
      <c r="Q119" s="469">
        <v>0</v>
      </c>
      <c r="R119" s="471">
        <f t="shared" si="77"/>
        <v>0</v>
      </c>
      <c r="S119" s="461">
        <v>0</v>
      </c>
      <c r="T119" s="461">
        <v>0</v>
      </c>
      <c r="U119" s="461">
        <v>0</v>
      </c>
      <c r="V119" s="461">
        <v>0</v>
      </c>
      <c r="W119" s="461">
        <f t="shared" si="78"/>
        <v>0</v>
      </c>
      <c r="X119" s="461">
        <v>0</v>
      </c>
      <c r="Y119" s="461">
        <v>0</v>
      </c>
      <c r="Z119" s="461">
        <v>0</v>
      </c>
      <c r="AA119" s="461">
        <f t="shared" si="79"/>
        <v>0</v>
      </c>
      <c r="AB119" s="461">
        <f t="shared" si="80"/>
        <v>0</v>
      </c>
      <c r="AC119" s="69">
        <f t="shared" si="81"/>
        <v>0</v>
      </c>
      <c r="AD119" s="69">
        <f t="shared" si="82"/>
        <v>0</v>
      </c>
      <c r="AE119" s="461">
        <v>0</v>
      </c>
      <c r="AF119" s="461">
        <v>0</v>
      </c>
      <c r="AG119" s="461">
        <f t="shared" si="83"/>
        <v>0</v>
      </c>
      <c r="AH119" s="461">
        <f t="shared" si="84"/>
        <v>0</v>
      </c>
      <c r="AI119" s="462">
        <v>0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85"/>
        <v>0</v>
      </c>
      <c r="AR119" s="462">
        <f t="shared" si="86"/>
        <v>0</v>
      </c>
      <c r="AS119" s="464">
        <f t="shared" si="87"/>
        <v>0</v>
      </c>
      <c r="AT119" s="470">
        <f>I119+AH119</f>
        <v>2123201</v>
      </c>
      <c r="AU119" s="461">
        <f>J119+W119</f>
        <v>1575075</v>
      </c>
      <c r="AV119" s="461">
        <f t="shared" si="116"/>
        <v>0</v>
      </c>
      <c r="AW119" s="461">
        <f t="shared" si="117"/>
        <v>532376</v>
      </c>
      <c r="AX119" s="461">
        <f t="shared" si="117"/>
        <v>15750</v>
      </c>
      <c r="AY119" s="461">
        <f>N119+AG119</f>
        <v>0</v>
      </c>
      <c r="AZ119" s="462">
        <f>O119+AS119</f>
        <v>4.5500000000000007</v>
      </c>
      <c r="BA119" s="462">
        <f t="shared" si="118"/>
        <v>4.5500000000000007</v>
      </c>
      <c r="BB119" s="464">
        <f t="shared" si="118"/>
        <v>0</v>
      </c>
    </row>
    <row r="120" spans="1:54" s="229" customFormat="1" ht="12.75" customHeight="1" x14ac:dyDescent="0.2">
      <c r="A120" s="231">
        <v>26</v>
      </c>
      <c r="B120" s="232">
        <v>3408</v>
      </c>
      <c r="C120" s="232">
        <v>600078566</v>
      </c>
      <c r="D120" s="232">
        <v>72743115</v>
      </c>
      <c r="E120" s="233" t="s">
        <v>59</v>
      </c>
      <c r="F120" s="232">
        <v>3141</v>
      </c>
      <c r="G120" s="233" t="s">
        <v>310</v>
      </c>
      <c r="H120" s="265" t="s">
        <v>277</v>
      </c>
      <c r="I120" s="458">
        <v>1591905</v>
      </c>
      <c r="J120" s="458">
        <v>1172105</v>
      </c>
      <c r="K120" s="458">
        <v>0</v>
      </c>
      <c r="L120" s="458">
        <v>396171</v>
      </c>
      <c r="M120" s="458">
        <v>11721</v>
      </c>
      <c r="N120" s="458">
        <v>11908</v>
      </c>
      <c r="O120" s="459">
        <v>3.77</v>
      </c>
      <c r="P120" s="460">
        <v>0</v>
      </c>
      <c r="Q120" s="469">
        <v>3.77</v>
      </c>
      <c r="R120" s="471">
        <f t="shared" si="77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78"/>
        <v>0</v>
      </c>
      <c r="X120" s="461">
        <v>0</v>
      </c>
      <c r="Y120" s="461">
        <v>0</v>
      </c>
      <c r="Z120" s="461">
        <v>0</v>
      </c>
      <c r="AA120" s="461">
        <f t="shared" si="79"/>
        <v>0</v>
      </c>
      <c r="AB120" s="461">
        <f t="shared" si="80"/>
        <v>0</v>
      </c>
      <c r="AC120" s="69">
        <f t="shared" si="81"/>
        <v>0</v>
      </c>
      <c r="AD120" s="69">
        <f t="shared" si="82"/>
        <v>0</v>
      </c>
      <c r="AE120" s="461">
        <v>0</v>
      </c>
      <c r="AF120" s="461">
        <v>0</v>
      </c>
      <c r="AG120" s="461">
        <f t="shared" si="83"/>
        <v>0</v>
      </c>
      <c r="AH120" s="461">
        <f t="shared" si="84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85"/>
        <v>0</v>
      </c>
      <c r="AR120" s="462">
        <f t="shared" si="86"/>
        <v>0</v>
      </c>
      <c r="AS120" s="464">
        <f t="shared" si="87"/>
        <v>0</v>
      </c>
      <c r="AT120" s="470">
        <f>I120+AH120</f>
        <v>1591905</v>
      </c>
      <c r="AU120" s="461">
        <f>J120+W120</f>
        <v>1172105</v>
      </c>
      <c r="AV120" s="461">
        <f t="shared" si="116"/>
        <v>0</v>
      </c>
      <c r="AW120" s="461">
        <f t="shared" si="117"/>
        <v>396171</v>
      </c>
      <c r="AX120" s="461">
        <f t="shared" si="117"/>
        <v>11721</v>
      </c>
      <c r="AY120" s="461">
        <f>N120+AG120</f>
        <v>11908</v>
      </c>
      <c r="AZ120" s="462">
        <f>O120+AS120</f>
        <v>3.77</v>
      </c>
      <c r="BA120" s="462">
        <f t="shared" si="118"/>
        <v>0</v>
      </c>
      <c r="BB120" s="464">
        <f t="shared" si="118"/>
        <v>3.77</v>
      </c>
    </row>
    <row r="121" spans="1:54" s="229" customFormat="1" ht="12.75" customHeight="1" x14ac:dyDescent="0.2">
      <c r="A121" s="231">
        <v>26</v>
      </c>
      <c r="B121" s="232">
        <v>3408</v>
      </c>
      <c r="C121" s="232">
        <v>600078566</v>
      </c>
      <c r="D121" s="232">
        <v>72743115</v>
      </c>
      <c r="E121" s="233" t="s">
        <v>59</v>
      </c>
      <c r="F121" s="232">
        <v>3143</v>
      </c>
      <c r="G121" s="233" t="s">
        <v>614</v>
      </c>
      <c r="H121" s="265" t="s">
        <v>276</v>
      </c>
      <c r="I121" s="458">
        <v>1706707</v>
      </c>
      <c r="J121" s="458">
        <v>1266103</v>
      </c>
      <c r="K121" s="458">
        <v>0</v>
      </c>
      <c r="L121" s="458">
        <v>427943</v>
      </c>
      <c r="M121" s="458">
        <v>12661</v>
      </c>
      <c r="N121" s="458">
        <v>0</v>
      </c>
      <c r="O121" s="459">
        <v>2.5897999999999999</v>
      </c>
      <c r="P121" s="460">
        <v>2.5897999999999999</v>
      </c>
      <c r="Q121" s="469">
        <v>0</v>
      </c>
      <c r="R121" s="471">
        <f t="shared" si="77"/>
        <v>0</v>
      </c>
      <c r="S121" s="461">
        <v>0</v>
      </c>
      <c r="T121" s="461">
        <v>0</v>
      </c>
      <c r="U121" s="461">
        <v>0</v>
      </c>
      <c r="V121" s="461">
        <v>0</v>
      </c>
      <c r="W121" s="461">
        <f t="shared" si="78"/>
        <v>0</v>
      </c>
      <c r="X121" s="461">
        <v>0</v>
      </c>
      <c r="Y121" s="461">
        <v>0</v>
      </c>
      <c r="Z121" s="461">
        <v>0</v>
      </c>
      <c r="AA121" s="461">
        <f t="shared" si="79"/>
        <v>0</v>
      </c>
      <c r="AB121" s="461">
        <f t="shared" si="80"/>
        <v>0</v>
      </c>
      <c r="AC121" s="69">
        <f t="shared" si="81"/>
        <v>0</v>
      </c>
      <c r="AD121" s="69">
        <f t="shared" si="82"/>
        <v>0</v>
      </c>
      <c r="AE121" s="461">
        <v>0</v>
      </c>
      <c r="AF121" s="461">
        <v>0</v>
      </c>
      <c r="AG121" s="461">
        <f t="shared" si="83"/>
        <v>0</v>
      </c>
      <c r="AH121" s="461">
        <f t="shared" si="84"/>
        <v>0</v>
      </c>
      <c r="AI121" s="462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si="85"/>
        <v>0</v>
      </c>
      <c r="AR121" s="462">
        <f t="shared" si="86"/>
        <v>0</v>
      </c>
      <c r="AS121" s="464">
        <f t="shared" si="87"/>
        <v>0</v>
      </c>
      <c r="AT121" s="470">
        <f>I121+AH121</f>
        <v>1706707</v>
      </c>
      <c r="AU121" s="461">
        <f>J121+W121</f>
        <v>1266103</v>
      </c>
      <c r="AV121" s="461">
        <f t="shared" si="116"/>
        <v>0</v>
      </c>
      <c r="AW121" s="461">
        <f t="shared" si="117"/>
        <v>427943</v>
      </c>
      <c r="AX121" s="461">
        <f t="shared" si="117"/>
        <v>12661</v>
      </c>
      <c r="AY121" s="461">
        <f>N121+AG121</f>
        <v>0</v>
      </c>
      <c r="AZ121" s="462">
        <f>O121+AS121</f>
        <v>2.5897999999999999</v>
      </c>
      <c r="BA121" s="462">
        <f t="shared" si="118"/>
        <v>2.5897999999999999</v>
      </c>
      <c r="BB121" s="464">
        <f t="shared" si="118"/>
        <v>0</v>
      </c>
    </row>
    <row r="122" spans="1:54" s="229" customFormat="1" ht="12.75" customHeight="1" x14ac:dyDescent="0.2">
      <c r="A122" s="231">
        <v>26</v>
      </c>
      <c r="B122" s="232">
        <v>3408</v>
      </c>
      <c r="C122" s="232">
        <v>600078566</v>
      </c>
      <c r="D122" s="232">
        <v>72743115</v>
      </c>
      <c r="E122" s="233" t="s">
        <v>59</v>
      </c>
      <c r="F122" s="232">
        <v>3143</v>
      </c>
      <c r="G122" s="233" t="s">
        <v>615</v>
      </c>
      <c r="H122" s="265" t="s">
        <v>277</v>
      </c>
      <c r="I122" s="458">
        <v>57907</v>
      </c>
      <c r="J122" s="458">
        <v>41375</v>
      </c>
      <c r="K122" s="458">
        <v>0</v>
      </c>
      <c r="L122" s="458">
        <v>13985</v>
      </c>
      <c r="M122" s="458">
        <v>414</v>
      </c>
      <c r="N122" s="458">
        <v>2133</v>
      </c>
      <c r="O122" s="459">
        <v>0.16</v>
      </c>
      <c r="P122" s="460">
        <v>0</v>
      </c>
      <c r="Q122" s="469">
        <v>0.16</v>
      </c>
      <c r="R122" s="471">
        <f t="shared" si="77"/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78"/>
        <v>0</v>
      </c>
      <c r="X122" s="461">
        <v>0</v>
      </c>
      <c r="Y122" s="461">
        <v>0</v>
      </c>
      <c r="Z122" s="461">
        <v>0</v>
      </c>
      <c r="AA122" s="461">
        <f t="shared" si="79"/>
        <v>0</v>
      </c>
      <c r="AB122" s="461">
        <f t="shared" si="80"/>
        <v>0</v>
      </c>
      <c r="AC122" s="69">
        <f t="shared" si="81"/>
        <v>0</v>
      </c>
      <c r="AD122" s="69">
        <f t="shared" si="82"/>
        <v>0</v>
      </c>
      <c r="AE122" s="461">
        <v>0</v>
      </c>
      <c r="AF122" s="461">
        <v>0</v>
      </c>
      <c r="AG122" s="461">
        <f t="shared" si="83"/>
        <v>0</v>
      </c>
      <c r="AH122" s="461">
        <f t="shared" si="84"/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85"/>
        <v>0</v>
      </c>
      <c r="AR122" s="462">
        <f t="shared" si="86"/>
        <v>0</v>
      </c>
      <c r="AS122" s="464">
        <f t="shared" si="87"/>
        <v>0</v>
      </c>
      <c r="AT122" s="470">
        <f>I122+AH122</f>
        <v>57907</v>
      </c>
      <c r="AU122" s="461">
        <f>J122+W122</f>
        <v>41375</v>
      </c>
      <c r="AV122" s="461">
        <f t="shared" si="116"/>
        <v>0</v>
      </c>
      <c r="AW122" s="461">
        <f t="shared" si="117"/>
        <v>13985</v>
      </c>
      <c r="AX122" s="461">
        <f t="shared" si="117"/>
        <v>414</v>
      </c>
      <c r="AY122" s="461">
        <f>N122+AG122</f>
        <v>2133</v>
      </c>
      <c r="AZ122" s="462">
        <f>O122+AS122</f>
        <v>0.16</v>
      </c>
      <c r="BA122" s="462">
        <f t="shared" si="118"/>
        <v>0</v>
      </c>
      <c r="BB122" s="464">
        <f t="shared" si="118"/>
        <v>0.16</v>
      </c>
    </row>
    <row r="123" spans="1:54" s="229" customFormat="1" ht="12.75" customHeight="1" x14ac:dyDescent="0.2">
      <c r="A123" s="156">
        <v>26</v>
      </c>
      <c r="B123" s="14">
        <v>3408</v>
      </c>
      <c r="C123" s="155">
        <v>600078566</v>
      </c>
      <c r="D123" s="155">
        <v>72743115</v>
      </c>
      <c r="E123" s="230" t="s">
        <v>60</v>
      </c>
      <c r="F123" s="14"/>
      <c r="G123" s="230"/>
      <c r="H123" s="264"/>
      <c r="I123" s="465">
        <v>24734437</v>
      </c>
      <c r="J123" s="465">
        <v>18084941</v>
      </c>
      <c r="K123" s="465">
        <v>0</v>
      </c>
      <c r="L123" s="465">
        <v>6112711</v>
      </c>
      <c r="M123" s="465">
        <v>180849</v>
      </c>
      <c r="N123" s="465">
        <v>355936</v>
      </c>
      <c r="O123" s="428">
        <v>34.390899999999995</v>
      </c>
      <c r="P123" s="428">
        <v>25.800900000000002</v>
      </c>
      <c r="Q123" s="428">
        <v>8.59</v>
      </c>
      <c r="R123" s="611">
        <f t="shared" ref="R123:BB123" si="119">SUM(R118:R122)</f>
        <v>0</v>
      </c>
      <c r="S123" s="610">
        <f t="shared" si="119"/>
        <v>0</v>
      </c>
      <c r="T123" s="610">
        <f t="shared" si="119"/>
        <v>-134396</v>
      </c>
      <c r="U123" s="610">
        <f t="shared" si="119"/>
        <v>18570</v>
      </c>
      <c r="V123" s="610">
        <f t="shared" si="119"/>
        <v>0</v>
      </c>
      <c r="W123" s="610">
        <f t="shared" si="119"/>
        <v>-115826</v>
      </c>
      <c r="X123" s="610">
        <f t="shared" si="119"/>
        <v>0</v>
      </c>
      <c r="Y123" s="610">
        <f t="shared" si="119"/>
        <v>0</v>
      </c>
      <c r="Z123" s="610">
        <f t="shared" si="119"/>
        <v>0</v>
      </c>
      <c r="AA123" s="610">
        <f t="shared" si="119"/>
        <v>0</v>
      </c>
      <c r="AB123" s="610">
        <f t="shared" si="119"/>
        <v>-115826</v>
      </c>
      <c r="AC123" s="610">
        <f t="shared" si="119"/>
        <v>-39149</v>
      </c>
      <c r="AD123" s="610">
        <f t="shared" si="119"/>
        <v>-1158</v>
      </c>
      <c r="AE123" s="610">
        <f t="shared" si="119"/>
        <v>0</v>
      </c>
      <c r="AF123" s="610">
        <f t="shared" si="119"/>
        <v>0</v>
      </c>
      <c r="AG123" s="610">
        <f t="shared" si="119"/>
        <v>0</v>
      </c>
      <c r="AH123" s="610">
        <f t="shared" si="119"/>
        <v>-156133</v>
      </c>
      <c r="AI123" s="764">
        <f t="shared" si="119"/>
        <v>0</v>
      </c>
      <c r="AJ123" s="764">
        <f t="shared" si="119"/>
        <v>0</v>
      </c>
      <c r="AK123" s="764">
        <f t="shared" si="119"/>
        <v>0</v>
      </c>
      <c r="AL123" s="764">
        <f t="shared" si="119"/>
        <v>-0.28000000000000003</v>
      </c>
      <c r="AM123" s="764">
        <f t="shared" si="119"/>
        <v>0</v>
      </c>
      <c r="AN123" s="764">
        <f t="shared" si="119"/>
        <v>0.03</v>
      </c>
      <c r="AO123" s="764">
        <f t="shared" si="119"/>
        <v>0</v>
      </c>
      <c r="AP123" s="764">
        <f t="shared" si="119"/>
        <v>0</v>
      </c>
      <c r="AQ123" s="764">
        <f t="shared" si="119"/>
        <v>-0.25</v>
      </c>
      <c r="AR123" s="764">
        <f t="shared" si="119"/>
        <v>0</v>
      </c>
      <c r="AS123" s="497">
        <f t="shared" si="119"/>
        <v>-0.25</v>
      </c>
      <c r="AT123" s="608">
        <f t="shared" si="119"/>
        <v>24578304</v>
      </c>
      <c r="AU123" s="465">
        <f t="shared" si="119"/>
        <v>17969115</v>
      </c>
      <c r="AV123" s="465">
        <f t="shared" si="119"/>
        <v>0</v>
      </c>
      <c r="AW123" s="465">
        <f t="shared" si="119"/>
        <v>6073562</v>
      </c>
      <c r="AX123" s="465">
        <f t="shared" si="119"/>
        <v>179691</v>
      </c>
      <c r="AY123" s="465">
        <f t="shared" si="119"/>
        <v>355936</v>
      </c>
      <c r="AZ123" s="428">
        <f t="shared" si="119"/>
        <v>34.140899999999995</v>
      </c>
      <c r="BA123" s="428">
        <f t="shared" si="119"/>
        <v>25.550900000000002</v>
      </c>
      <c r="BB123" s="497">
        <f t="shared" si="119"/>
        <v>8.59</v>
      </c>
    </row>
    <row r="124" spans="1:54" s="229" customFormat="1" ht="12.75" customHeight="1" x14ac:dyDescent="0.2">
      <c r="A124" s="231">
        <v>27</v>
      </c>
      <c r="B124" s="232">
        <v>3417</v>
      </c>
      <c r="C124" s="232">
        <v>600078353</v>
      </c>
      <c r="D124" s="232">
        <v>72743352</v>
      </c>
      <c r="E124" s="233" t="s">
        <v>61</v>
      </c>
      <c r="F124" s="232">
        <v>3113</v>
      </c>
      <c r="G124" s="233" t="s">
        <v>309</v>
      </c>
      <c r="H124" s="265" t="s">
        <v>276</v>
      </c>
      <c r="I124" s="458">
        <v>15127789</v>
      </c>
      <c r="J124" s="458">
        <v>10981601</v>
      </c>
      <c r="K124" s="458">
        <v>20000</v>
      </c>
      <c r="L124" s="458">
        <v>3718542</v>
      </c>
      <c r="M124" s="458">
        <v>109816</v>
      </c>
      <c r="N124" s="458">
        <v>297830</v>
      </c>
      <c r="O124" s="459">
        <v>17.660499999999999</v>
      </c>
      <c r="P124" s="460">
        <v>13.5905</v>
      </c>
      <c r="Q124" s="469">
        <v>4.07</v>
      </c>
      <c r="R124" s="471">
        <f t="shared" si="77"/>
        <v>0</v>
      </c>
      <c r="S124" s="461">
        <v>0</v>
      </c>
      <c r="T124" s="461">
        <v>-41076</v>
      </c>
      <c r="U124" s="461">
        <v>0</v>
      </c>
      <c r="V124" s="461">
        <v>0</v>
      </c>
      <c r="W124" s="461">
        <f t="shared" si="78"/>
        <v>-41076</v>
      </c>
      <c r="X124" s="461">
        <v>0</v>
      </c>
      <c r="Y124" s="461">
        <v>0</v>
      </c>
      <c r="Z124" s="461">
        <v>0</v>
      </c>
      <c r="AA124" s="461">
        <f t="shared" si="79"/>
        <v>0</v>
      </c>
      <c r="AB124" s="461">
        <f t="shared" si="80"/>
        <v>-41076</v>
      </c>
      <c r="AC124" s="69">
        <f t="shared" si="81"/>
        <v>-13884</v>
      </c>
      <c r="AD124" s="69">
        <f t="shared" si="82"/>
        <v>-411</v>
      </c>
      <c r="AE124" s="461">
        <v>0</v>
      </c>
      <c r="AF124" s="461">
        <v>0</v>
      </c>
      <c r="AG124" s="461">
        <f t="shared" si="83"/>
        <v>0</v>
      </c>
      <c r="AH124" s="461">
        <f t="shared" si="84"/>
        <v>-55371</v>
      </c>
      <c r="AI124" s="462">
        <v>0</v>
      </c>
      <c r="AJ124" s="462">
        <v>0</v>
      </c>
      <c r="AK124" s="462">
        <v>0</v>
      </c>
      <c r="AL124" s="462">
        <v>-0.1</v>
      </c>
      <c r="AM124" s="462">
        <v>0</v>
      </c>
      <c r="AN124" s="462">
        <v>0</v>
      </c>
      <c r="AO124" s="462">
        <v>0</v>
      </c>
      <c r="AP124" s="462">
        <v>0</v>
      </c>
      <c r="AQ124" s="462">
        <f t="shared" si="85"/>
        <v>-0.1</v>
      </c>
      <c r="AR124" s="462">
        <f t="shared" si="86"/>
        <v>0</v>
      </c>
      <c r="AS124" s="464">
        <f t="shared" si="87"/>
        <v>-0.1</v>
      </c>
      <c r="AT124" s="470">
        <f>I124+AH124</f>
        <v>15072418</v>
      </c>
      <c r="AU124" s="461">
        <f>J124+W124</f>
        <v>10940525</v>
      </c>
      <c r="AV124" s="461">
        <f t="shared" ref="AV124:AV128" si="120">K124+AA124</f>
        <v>20000</v>
      </c>
      <c r="AW124" s="461">
        <f t="shared" ref="AW124:AX128" si="121">L124+AC124</f>
        <v>3704658</v>
      </c>
      <c r="AX124" s="461">
        <f t="shared" si="121"/>
        <v>109405</v>
      </c>
      <c r="AY124" s="461">
        <f>N124+AG124</f>
        <v>297830</v>
      </c>
      <c r="AZ124" s="462">
        <f>O124+AS124</f>
        <v>17.560499999999998</v>
      </c>
      <c r="BA124" s="462">
        <f t="shared" ref="BA124:BB128" si="122">P124+AQ124</f>
        <v>13.490500000000001</v>
      </c>
      <c r="BB124" s="464">
        <f t="shared" si="122"/>
        <v>4.07</v>
      </c>
    </row>
    <row r="125" spans="1:54" s="229" customFormat="1" x14ac:dyDescent="0.2">
      <c r="A125" s="231">
        <v>27</v>
      </c>
      <c r="B125" s="232">
        <v>3417</v>
      </c>
      <c r="C125" s="232">
        <v>600078353</v>
      </c>
      <c r="D125" s="232">
        <v>72743352</v>
      </c>
      <c r="E125" s="233" t="s">
        <v>61</v>
      </c>
      <c r="F125" s="232">
        <v>3113</v>
      </c>
      <c r="G125" s="233" t="s">
        <v>307</v>
      </c>
      <c r="H125" s="265" t="s">
        <v>277</v>
      </c>
      <c r="I125" s="458">
        <v>765384</v>
      </c>
      <c r="J125" s="458">
        <v>567792</v>
      </c>
      <c r="K125" s="458">
        <v>0</v>
      </c>
      <c r="L125" s="458">
        <v>191914</v>
      </c>
      <c r="M125" s="458">
        <v>5678</v>
      </c>
      <c r="N125" s="458">
        <v>0</v>
      </c>
      <c r="O125" s="459">
        <v>1.64</v>
      </c>
      <c r="P125" s="460">
        <v>1.64</v>
      </c>
      <c r="Q125" s="469">
        <v>0</v>
      </c>
      <c r="R125" s="471">
        <f t="shared" si="77"/>
        <v>0</v>
      </c>
      <c r="S125" s="461">
        <v>-44911</v>
      </c>
      <c r="T125" s="461">
        <v>0</v>
      </c>
      <c r="U125" s="461">
        <v>0</v>
      </c>
      <c r="V125" s="461">
        <v>0</v>
      </c>
      <c r="W125" s="461">
        <f t="shared" si="78"/>
        <v>-44911</v>
      </c>
      <c r="X125" s="461">
        <v>0</v>
      </c>
      <c r="Y125" s="461">
        <v>0</v>
      </c>
      <c r="Z125" s="461">
        <v>0</v>
      </c>
      <c r="AA125" s="461">
        <f t="shared" si="79"/>
        <v>0</v>
      </c>
      <c r="AB125" s="461">
        <f t="shared" si="80"/>
        <v>-44911</v>
      </c>
      <c r="AC125" s="69">
        <f t="shared" si="81"/>
        <v>-15180</v>
      </c>
      <c r="AD125" s="69">
        <f t="shared" si="82"/>
        <v>-449</v>
      </c>
      <c r="AE125" s="461">
        <v>0</v>
      </c>
      <c r="AF125" s="461">
        <v>0</v>
      </c>
      <c r="AG125" s="461">
        <f t="shared" si="83"/>
        <v>0</v>
      </c>
      <c r="AH125" s="461">
        <f t="shared" si="84"/>
        <v>-60540</v>
      </c>
      <c r="AI125" s="462">
        <v>0</v>
      </c>
      <c r="AJ125" s="462">
        <v>0</v>
      </c>
      <c r="AK125" s="462">
        <v>-0.13</v>
      </c>
      <c r="AL125" s="462">
        <v>0</v>
      </c>
      <c r="AM125" s="462">
        <v>0</v>
      </c>
      <c r="AN125" s="462">
        <v>0</v>
      </c>
      <c r="AO125" s="462">
        <v>0</v>
      </c>
      <c r="AP125" s="462">
        <v>0</v>
      </c>
      <c r="AQ125" s="462">
        <f t="shared" si="85"/>
        <v>-0.13</v>
      </c>
      <c r="AR125" s="462">
        <f t="shared" si="86"/>
        <v>0</v>
      </c>
      <c r="AS125" s="464">
        <f t="shared" si="87"/>
        <v>-0.13</v>
      </c>
      <c r="AT125" s="470">
        <f>I125+AH125</f>
        <v>704844</v>
      </c>
      <c r="AU125" s="461">
        <f>J125+W125</f>
        <v>522881</v>
      </c>
      <c r="AV125" s="461">
        <f t="shared" si="120"/>
        <v>0</v>
      </c>
      <c r="AW125" s="461">
        <f t="shared" si="121"/>
        <v>176734</v>
      </c>
      <c r="AX125" s="461">
        <f t="shared" si="121"/>
        <v>5229</v>
      </c>
      <c r="AY125" s="461">
        <f>N125+AG125</f>
        <v>0</v>
      </c>
      <c r="AZ125" s="462">
        <f>O125+AS125</f>
        <v>1.5099999999999998</v>
      </c>
      <c r="BA125" s="462">
        <f t="shared" si="122"/>
        <v>1.5099999999999998</v>
      </c>
      <c r="BB125" s="464">
        <f t="shared" si="122"/>
        <v>0</v>
      </c>
    </row>
    <row r="126" spans="1:54" s="229" customFormat="1" ht="12.75" customHeight="1" x14ac:dyDescent="0.2">
      <c r="A126" s="231">
        <v>27</v>
      </c>
      <c r="B126" s="232">
        <v>3417</v>
      </c>
      <c r="C126" s="232">
        <v>600078353</v>
      </c>
      <c r="D126" s="232">
        <v>72743352</v>
      </c>
      <c r="E126" s="233" t="s">
        <v>61</v>
      </c>
      <c r="F126" s="232">
        <v>3141</v>
      </c>
      <c r="G126" s="233" t="s">
        <v>310</v>
      </c>
      <c r="H126" s="265" t="s">
        <v>277</v>
      </c>
      <c r="I126" s="458">
        <v>1395991</v>
      </c>
      <c r="J126" s="458">
        <v>1018192</v>
      </c>
      <c r="K126" s="458">
        <v>10000</v>
      </c>
      <c r="L126" s="458">
        <v>347529</v>
      </c>
      <c r="M126" s="458">
        <v>10182</v>
      </c>
      <c r="N126" s="458">
        <v>10088</v>
      </c>
      <c r="O126" s="459">
        <v>3.3</v>
      </c>
      <c r="P126" s="460">
        <v>0</v>
      </c>
      <c r="Q126" s="469">
        <v>3.3</v>
      </c>
      <c r="R126" s="471">
        <f t="shared" si="77"/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si="78"/>
        <v>0</v>
      </c>
      <c r="X126" s="461">
        <v>0</v>
      </c>
      <c r="Y126" s="461">
        <v>0</v>
      </c>
      <c r="Z126" s="461">
        <v>0</v>
      </c>
      <c r="AA126" s="461">
        <f t="shared" si="79"/>
        <v>0</v>
      </c>
      <c r="AB126" s="461">
        <f t="shared" si="80"/>
        <v>0</v>
      </c>
      <c r="AC126" s="69">
        <f t="shared" si="81"/>
        <v>0</v>
      </c>
      <c r="AD126" s="69">
        <f t="shared" si="82"/>
        <v>0</v>
      </c>
      <c r="AE126" s="461">
        <v>0</v>
      </c>
      <c r="AF126" s="461">
        <v>0</v>
      </c>
      <c r="AG126" s="461">
        <f t="shared" si="83"/>
        <v>0</v>
      </c>
      <c r="AH126" s="461">
        <f t="shared" si="84"/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85"/>
        <v>0</v>
      </c>
      <c r="AR126" s="462">
        <f t="shared" si="86"/>
        <v>0</v>
      </c>
      <c r="AS126" s="464">
        <f t="shared" si="87"/>
        <v>0</v>
      </c>
      <c r="AT126" s="470">
        <f>I126+AH126</f>
        <v>1395991</v>
      </c>
      <c r="AU126" s="461">
        <f>J126+W126</f>
        <v>1018192</v>
      </c>
      <c r="AV126" s="461">
        <f t="shared" si="120"/>
        <v>10000</v>
      </c>
      <c r="AW126" s="461">
        <f t="shared" si="121"/>
        <v>347529</v>
      </c>
      <c r="AX126" s="461">
        <f t="shared" si="121"/>
        <v>10182</v>
      </c>
      <c r="AY126" s="461">
        <f>N126+AG126</f>
        <v>10088</v>
      </c>
      <c r="AZ126" s="462">
        <f>O126+AS126</f>
        <v>3.3</v>
      </c>
      <c r="BA126" s="462">
        <f t="shared" si="122"/>
        <v>0</v>
      </c>
      <c r="BB126" s="464">
        <f t="shared" si="122"/>
        <v>3.3</v>
      </c>
    </row>
    <row r="127" spans="1:54" s="229" customFormat="1" ht="12.75" customHeight="1" x14ac:dyDescent="0.2">
      <c r="A127" s="231">
        <v>27</v>
      </c>
      <c r="B127" s="232">
        <v>3417</v>
      </c>
      <c r="C127" s="232">
        <v>600078353</v>
      </c>
      <c r="D127" s="232">
        <v>72743352</v>
      </c>
      <c r="E127" s="233" t="s">
        <v>61</v>
      </c>
      <c r="F127" s="232">
        <v>3143</v>
      </c>
      <c r="G127" s="233" t="s">
        <v>614</v>
      </c>
      <c r="H127" s="265" t="s">
        <v>276</v>
      </c>
      <c r="I127" s="458">
        <v>1543813</v>
      </c>
      <c r="J127" s="458">
        <v>1140300</v>
      </c>
      <c r="K127" s="458">
        <v>5000</v>
      </c>
      <c r="L127" s="458">
        <v>387111</v>
      </c>
      <c r="M127" s="458">
        <v>11402</v>
      </c>
      <c r="N127" s="458">
        <v>0</v>
      </c>
      <c r="O127" s="459">
        <v>2.4108000000000001</v>
      </c>
      <c r="P127" s="460">
        <v>2.4108000000000001</v>
      </c>
      <c r="Q127" s="469">
        <v>0</v>
      </c>
      <c r="R127" s="471">
        <f t="shared" si="77"/>
        <v>0</v>
      </c>
      <c r="S127" s="461">
        <v>0</v>
      </c>
      <c r="T127" s="461">
        <v>0</v>
      </c>
      <c r="U127" s="461">
        <v>0</v>
      </c>
      <c r="V127" s="461">
        <v>0</v>
      </c>
      <c r="W127" s="461">
        <f t="shared" si="78"/>
        <v>0</v>
      </c>
      <c r="X127" s="461">
        <v>0</v>
      </c>
      <c r="Y127" s="461">
        <v>0</v>
      </c>
      <c r="Z127" s="461">
        <v>0</v>
      </c>
      <c r="AA127" s="461">
        <f t="shared" si="79"/>
        <v>0</v>
      </c>
      <c r="AB127" s="461">
        <f t="shared" si="80"/>
        <v>0</v>
      </c>
      <c r="AC127" s="69">
        <f t="shared" si="81"/>
        <v>0</v>
      </c>
      <c r="AD127" s="69">
        <f t="shared" si="82"/>
        <v>0</v>
      </c>
      <c r="AE127" s="461">
        <v>0</v>
      </c>
      <c r="AF127" s="461">
        <v>0</v>
      </c>
      <c r="AG127" s="461">
        <f t="shared" si="83"/>
        <v>0</v>
      </c>
      <c r="AH127" s="461">
        <f t="shared" si="84"/>
        <v>0</v>
      </c>
      <c r="AI127" s="462">
        <v>0</v>
      </c>
      <c r="AJ127" s="462">
        <v>0</v>
      </c>
      <c r="AK127" s="462">
        <v>0</v>
      </c>
      <c r="AL127" s="462">
        <v>0</v>
      </c>
      <c r="AM127" s="462">
        <v>0</v>
      </c>
      <c r="AN127" s="462">
        <v>0</v>
      </c>
      <c r="AO127" s="462">
        <v>0</v>
      </c>
      <c r="AP127" s="462">
        <v>0</v>
      </c>
      <c r="AQ127" s="462">
        <f t="shared" si="85"/>
        <v>0</v>
      </c>
      <c r="AR127" s="462">
        <f t="shared" si="86"/>
        <v>0</v>
      </c>
      <c r="AS127" s="464">
        <f t="shared" si="87"/>
        <v>0</v>
      </c>
      <c r="AT127" s="470">
        <f>I127+AH127</f>
        <v>1543813</v>
      </c>
      <c r="AU127" s="461">
        <f>J127+W127</f>
        <v>1140300</v>
      </c>
      <c r="AV127" s="461">
        <f t="shared" si="120"/>
        <v>5000</v>
      </c>
      <c r="AW127" s="461">
        <f t="shared" si="121"/>
        <v>387111</v>
      </c>
      <c r="AX127" s="461">
        <f t="shared" si="121"/>
        <v>11402</v>
      </c>
      <c r="AY127" s="461">
        <f>N127+AG127</f>
        <v>0</v>
      </c>
      <c r="AZ127" s="462">
        <f>O127+AS127</f>
        <v>2.4108000000000001</v>
      </c>
      <c r="BA127" s="462">
        <f t="shared" si="122"/>
        <v>2.4108000000000001</v>
      </c>
      <c r="BB127" s="464">
        <f t="shared" si="122"/>
        <v>0</v>
      </c>
    </row>
    <row r="128" spans="1:54" s="229" customFormat="1" ht="12.75" customHeight="1" x14ac:dyDescent="0.2">
      <c r="A128" s="231">
        <v>27</v>
      </c>
      <c r="B128" s="232">
        <v>3417</v>
      </c>
      <c r="C128" s="232">
        <v>600078353</v>
      </c>
      <c r="D128" s="232">
        <v>72743352</v>
      </c>
      <c r="E128" s="233" t="s">
        <v>61</v>
      </c>
      <c r="F128" s="232">
        <v>3143</v>
      </c>
      <c r="G128" s="233" t="s">
        <v>615</v>
      </c>
      <c r="H128" s="265" t="s">
        <v>277</v>
      </c>
      <c r="I128" s="458">
        <v>50577</v>
      </c>
      <c r="J128" s="458">
        <v>36138</v>
      </c>
      <c r="K128" s="458">
        <v>0</v>
      </c>
      <c r="L128" s="458">
        <v>12215</v>
      </c>
      <c r="M128" s="458">
        <v>361</v>
      </c>
      <c r="N128" s="458">
        <v>1863</v>
      </c>
      <c r="O128" s="459">
        <v>0.14000000000000001</v>
      </c>
      <c r="P128" s="460">
        <v>0</v>
      </c>
      <c r="Q128" s="469">
        <v>0.14000000000000001</v>
      </c>
      <c r="R128" s="471">
        <f t="shared" si="77"/>
        <v>0</v>
      </c>
      <c r="S128" s="461">
        <v>0</v>
      </c>
      <c r="T128" s="461">
        <v>0</v>
      </c>
      <c r="U128" s="461">
        <v>0</v>
      </c>
      <c r="V128" s="461">
        <v>0</v>
      </c>
      <c r="W128" s="461">
        <f t="shared" si="78"/>
        <v>0</v>
      </c>
      <c r="X128" s="461">
        <v>0</v>
      </c>
      <c r="Y128" s="461">
        <v>0</v>
      </c>
      <c r="Z128" s="461">
        <v>0</v>
      </c>
      <c r="AA128" s="461">
        <f t="shared" si="79"/>
        <v>0</v>
      </c>
      <c r="AB128" s="461">
        <f t="shared" si="80"/>
        <v>0</v>
      </c>
      <c r="AC128" s="69">
        <f t="shared" si="81"/>
        <v>0</v>
      </c>
      <c r="AD128" s="69">
        <f t="shared" si="82"/>
        <v>0</v>
      </c>
      <c r="AE128" s="461">
        <v>0</v>
      </c>
      <c r="AF128" s="461">
        <v>0</v>
      </c>
      <c r="AG128" s="461">
        <f t="shared" si="83"/>
        <v>0</v>
      </c>
      <c r="AH128" s="461">
        <f t="shared" si="84"/>
        <v>0</v>
      </c>
      <c r="AI128" s="462">
        <v>0</v>
      </c>
      <c r="AJ128" s="462">
        <v>0</v>
      </c>
      <c r="AK128" s="462">
        <v>0</v>
      </c>
      <c r="AL128" s="462">
        <v>0</v>
      </c>
      <c r="AM128" s="462">
        <v>0</v>
      </c>
      <c r="AN128" s="462">
        <v>0</v>
      </c>
      <c r="AO128" s="462">
        <v>0</v>
      </c>
      <c r="AP128" s="462">
        <v>0</v>
      </c>
      <c r="AQ128" s="462">
        <f t="shared" si="85"/>
        <v>0</v>
      </c>
      <c r="AR128" s="462">
        <f t="shared" si="86"/>
        <v>0</v>
      </c>
      <c r="AS128" s="464">
        <f t="shared" si="87"/>
        <v>0</v>
      </c>
      <c r="AT128" s="470">
        <f>I128+AH128</f>
        <v>50577</v>
      </c>
      <c r="AU128" s="461">
        <f>J128+W128</f>
        <v>36138</v>
      </c>
      <c r="AV128" s="461">
        <f t="shared" si="120"/>
        <v>0</v>
      </c>
      <c r="AW128" s="461">
        <f t="shared" si="121"/>
        <v>12215</v>
      </c>
      <c r="AX128" s="461">
        <f t="shared" si="121"/>
        <v>361</v>
      </c>
      <c r="AY128" s="461">
        <f>N128+AG128</f>
        <v>1863</v>
      </c>
      <c r="AZ128" s="462">
        <f>O128+AS128</f>
        <v>0.14000000000000001</v>
      </c>
      <c r="BA128" s="462">
        <f t="shared" si="122"/>
        <v>0</v>
      </c>
      <c r="BB128" s="464">
        <f t="shared" si="122"/>
        <v>0.14000000000000001</v>
      </c>
    </row>
    <row r="129" spans="1:54" s="229" customFormat="1" ht="12.75" customHeight="1" x14ac:dyDescent="0.2">
      <c r="A129" s="156">
        <v>27</v>
      </c>
      <c r="B129" s="14">
        <v>3417</v>
      </c>
      <c r="C129" s="155">
        <v>600078353</v>
      </c>
      <c r="D129" s="155">
        <v>72743352</v>
      </c>
      <c r="E129" s="230" t="s">
        <v>62</v>
      </c>
      <c r="F129" s="14"/>
      <c r="G129" s="230"/>
      <c r="H129" s="264"/>
      <c r="I129" s="465">
        <v>18883554</v>
      </c>
      <c r="J129" s="465">
        <v>13744023</v>
      </c>
      <c r="K129" s="465">
        <v>35000</v>
      </c>
      <c r="L129" s="465">
        <v>4657311</v>
      </c>
      <c r="M129" s="465">
        <v>137439</v>
      </c>
      <c r="N129" s="465">
        <v>309781</v>
      </c>
      <c r="O129" s="428">
        <v>25.151299999999999</v>
      </c>
      <c r="P129" s="428">
        <v>17.641300000000001</v>
      </c>
      <c r="Q129" s="428">
        <v>7.51</v>
      </c>
      <c r="R129" s="611">
        <f t="shared" ref="R129:BB129" si="123">SUM(R124:R128)</f>
        <v>0</v>
      </c>
      <c r="S129" s="610">
        <f t="shared" si="123"/>
        <v>-44911</v>
      </c>
      <c r="T129" s="610">
        <f t="shared" si="123"/>
        <v>-41076</v>
      </c>
      <c r="U129" s="610">
        <f t="shared" si="123"/>
        <v>0</v>
      </c>
      <c r="V129" s="610">
        <f t="shared" si="123"/>
        <v>0</v>
      </c>
      <c r="W129" s="610">
        <f t="shared" si="123"/>
        <v>-85987</v>
      </c>
      <c r="X129" s="610">
        <f t="shared" si="123"/>
        <v>0</v>
      </c>
      <c r="Y129" s="610">
        <f t="shared" si="123"/>
        <v>0</v>
      </c>
      <c r="Z129" s="610">
        <f t="shared" si="123"/>
        <v>0</v>
      </c>
      <c r="AA129" s="610">
        <f t="shared" si="123"/>
        <v>0</v>
      </c>
      <c r="AB129" s="610">
        <f t="shared" si="123"/>
        <v>-85987</v>
      </c>
      <c r="AC129" s="610">
        <f t="shared" si="123"/>
        <v>-29064</v>
      </c>
      <c r="AD129" s="610">
        <f t="shared" si="123"/>
        <v>-860</v>
      </c>
      <c r="AE129" s="610">
        <f t="shared" si="123"/>
        <v>0</v>
      </c>
      <c r="AF129" s="610">
        <f t="shared" si="123"/>
        <v>0</v>
      </c>
      <c r="AG129" s="610">
        <f t="shared" si="123"/>
        <v>0</v>
      </c>
      <c r="AH129" s="610">
        <f t="shared" si="123"/>
        <v>-115911</v>
      </c>
      <c r="AI129" s="764">
        <f t="shared" si="123"/>
        <v>0</v>
      </c>
      <c r="AJ129" s="764">
        <f t="shared" si="123"/>
        <v>0</v>
      </c>
      <c r="AK129" s="764">
        <f t="shared" si="123"/>
        <v>-0.13</v>
      </c>
      <c r="AL129" s="764">
        <f t="shared" si="123"/>
        <v>-0.1</v>
      </c>
      <c r="AM129" s="764">
        <f t="shared" si="123"/>
        <v>0</v>
      </c>
      <c r="AN129" s="764">
        <f t="shared" si="123"/>
        <v>0</v>
      </c>
      <c r="AO129" s="764">
        <f t="shared" si="123"/>
        <v>0</v>
      </c>
      <c r="AP129" s="764">
        <f t="shared" si="123"/>
        <v>0</v>
      </c>
      <c r="AQ129" s="764">
        <f t="shared" si="123"/>
        <v>-0.23</v>
      </c>
      <c r="AR129" s="764">
        <f t="shared" si="123"/>
        <v>0</v>
      </c>
      <c r="AS129" s="497">
        <f t="shared" si="123"/>
        <v>-0.23</v>
      </c>
      <c r="AT129" s="608">
        <f t="shared" si="123"/>
        <v>18767643</v>
      </c>
      <c r="AU129" s="465">
        <f t="shared" si="123"/>
        <v>13658036</v>
      </c>
      <c r="AV129" s="465">
        <f t="shared" si="123"/>
        <v>35000</v>
      </c>
      <c r="AW129" s="465">
        <f t="shared" si="123"/>
        <v>4628247</v>
      </c>
      <c r="AX129" s="465">
        <f t="shared" si="123"/>
        <v>136579</v>
      </c>
      <c r="AY129" s="465">
        <f t="shared" si="123"/>
        <v>309781</v>
      </c>
      <c r="AZ129" s="428">
        <f t="shared" si="123"/>
        <v>24.921299999999995</v>
      </c>
      <c r="BA129" s="428">
        <f t="shared" si="123"/>
        <v>17.411300000000001</v>
      </c>
      <c r="BB129" s="497">
        <f t="shared" si="123"/>
        <v>7.51</v>
      </c>
    </row>
    <row r="130" spans="1:54" s="229" customFormat="1" ht="12.75" customHeight="1" x14ac:dyDescent="0.2">
      <c r="A130" s="231">
        <v>28</v>
      </c>
      <c r="B130" s="232">
        <v>3410</v>
      </c>
      <c r="C130" s="232">
        <v>650038550</v>
      </c>
      <c r="D130" s="232">
        <v>72743191</v>
      </c>
      <c r="E130" s="233" t="s">
        <v>63</v>
      </c>
      <c r="F130" s="232">
        <v>3113</v>
      </c>
      <c r="G130" s="233" t="s">
        <v>309</v>
      </c>
      <c r="H130" s="265" t="s">
        <v>276</v>
      </c>
      <c r="I130" s="458">
        <v>25859320</v>
      </c>
      <c r="J130" s="458">
        <v>18765664</v>
      </c>
      <c r="K130" s="458">
        <v>40000</v>
      </c>
      <c r="L130" s="458">
        <v>6356314</v>
      </c>
      <c r="M130" s="458">
        <v>187657</v>
      </c>
      <c r="N130" s="458">
        <v>509685</v>
      </c>
      <c r="O130" s="459">
        <v>32.7211</v>
      </c>
      <c r="P130" s="460">
        <v>25.591100000000001</v>
      </c>
      <c r="Q130" s="469">
        <v>7.13</v>
      </c>
      <c r="R130" s="471">
        <f t="shared" si="77"/>
        <v>-10000</v>
      </c>
      <c r="S130" s="461">
        <v>0</v>
      </c>
      <c r="T130" s="461">
        <v>0</v>
      </c>
      <c r="U130" s="461">
        <v>0</v>
      </c>
      <c r="V130" s="461">
        <v>0</v>
      </c>
      <c r="W130" s="461">
        <f t="shared" si="78"/>
        <v>-10000</v>
      </c>
      <c r="X130" s="461">
        <v>10000</v>
      </c>
      <c r="Y130" s="461">
        <v>0</v>
      </c>
      <c r="Z130" s="461">
        <v>0</v>
      </c>
      <c r="AA130" s="461">
        <f t="shared" si="79"/>
        <v>10000</v>
      </c>
      <c r="AB130" s="461">
        <f t="shared" si="80"/>
        <v>0</v>
      </c>
      <c r="AC130" s="69">
        <f t="shared" si="81"/>
        <v>0</v>
      </c>
      <c r="AD130" s="69">
        <f t="shared" si="82"/>
        <v>-100</v>
      </c>
      <c r="AE130" s="461">
        <v>0</v>
      </c>
      <c r="AF130" s="461">
        <v>0</v>
      </c>
      <c r="AG130" s="461">
        <f t="shared" si="83"/>
        <v>0</v>
      </c>
      <c r="AH130" s="461">
        <f t="shared" si="84"/>
        <v>-100</v>
      </c>
      <c r="AI130" s="462">
        <v>0</v>
      </c>
      <c r="AJ130" s="462">
        <v>-0.02</v>
      </c>
      <c r="AK130" s="462">
        <v>0</v>
      </c>
      <c r="AL130" s="462">
        <v>0</v>
      </c>
      <c r="AM130" s="462">
        <v>0</v>
      </c>
      <c r="AN130" s="462">
        <v>0</v>
      </c>
      <c r="AO130" s="462">
        <v>0</v>
      </c>
      <c r="AP130" s="462">
        <v>0</v>
      </c>
      <c r="AQ130" s="462">
        <f t="shared" si="85"/>
        <v>0</v>
      </c>
      <c r="AR130" s="462">
        <f t="shared" si="86"/>
        <v>-0.02</v>
      </c>
      <c r="AS130" s="464">
        <f t="shared" si="87"/>
        <v>-0.02</v>
      </c>
      <c r="AT130" s="470">
        <f>I130+AH130</f>
        <v>25859220</v>
      </c>
      <c r="AU130" s="461">
        <f>J130+W130</f>
        <v>18755664</v>
      </c>
      <c r="AV130" s="461">
        <f t="shared" ref="AV130:AV134" si="124">K130+AA130</f>
        <v>50000</v>
      </c>
      <c r="AW130" s="461">
        <f t="shared" ref="AW130:AX134" si="125">L130+AC130</f>
        <v>6356314</v>
      </c>
      <c r="AX130" s="461">
        <f t="shared" si="125"/>
        <v>187557</v>
      </c>
      <c r="AY130" s="461">
        <f>N130+AG130</f>
        <v>509685</v>
      </c>
      <c r="AZ130" s="462">
        <f>O130+AS130</f>
        <v>32.701099999999997</v>
      </c>
      <c r="BA130" s="462">
        <f t="shared" ref="BA130:BB134" si="126">P130+AQ130</f>
        <v>25.591100000000001</v>
      </c>
      <c r="BB130" s="464">
        <f t="shared" si="126"/>
        <v>7.11</v>
      </c>
    </row>
    <row r="131" spans="1:54" s="229" customFormat="1" x14ac:dyDescent="0.2">
      <c r="A131" s="231">
        <v>28</v>
      </c>
      <c r="B131" s="232">
        <v>3410</v>
      </c>
      <c r="C131" s="232">
        <v>650038550</v>
      </c>
      <c r="D131" s="232">
        <v>72743191</v>
      </c>
      <c r="E131" s="233" t="s">
        <v>63</v>
      </c>
      <c r="F131" s="232">
        <v>3113</v>
      </c>
      <c r="G131" s="233" t="s">
        <v>307</v>
      </c>
      <c r="H131" s="265" t="s">
        <v>277</v>
      </c>
      <c r="I131" s="458">
        <v>1227900</v>
      </c>
      <c r="J131" s="458">
        <v>910905</v>
      </c>
      <c r="K131" s="458">
        <v>0</v>
      </c>
      <c r="L131" s="458">
        <v>307886</v>
      </c>
      <c r="M131" s="458">
        <v>9109</v>
      </c>
      <c r="N131" s="458">
        <v>0</v>
      </c>
      <c r="O131" s="459">
        <v>2.61</v>
      </c>
      <c r="P131" s="460">
        <v>2.61</v>
      </c>
      <c r="Q131" s="469">
        <v>0</v>
      </c>
      <c r="R131" s="471">
        <f t="shared" si="77"/>
        <v>0</v>
      </c>
      <c r="S131" s="461">
        <v>0</v>
      </c>
      <c r="T131" s="461">
        <v>0</v>
      </c>
      <c r="U131" s="461">
        <v>0</v>
      </c>
      <c r="V131" s="461">
        <v>0</v>
      </c>
      <c r="W131" s="461">
        <f t="shared" si="78"/>
        <v>0</v>
      </c>
      <c r="X131" s="461">
        <v>0</v>
      </c>
      <c r="Y131" s="461">
        <v>0</v>
      </c>
      <c r="Z131" s="461">
        <v>0</v>
      </c>
      <c r="AA131" s="461">
        <f t="shared" si="79"/>
        <v>0</v>
      </c>
      <c r="AB131" s="461">
        <f t="shared" si="80"/>
        <v>0</v>
      </c>
      <c r="AC131" s="69">
        <f t="shared" si="81"/>
        <v>0</v>
      </c>
      <c r="AD131" s="69">
        <f t="shared" si="82"/>
        <v>0</v>
      </c>
      <c r="AE131" s="461">
        <v>0</v>
      </c>
      <c r="AF131" s="461">
        <v>0</v>
      </c>
      <c r="AG131" s="461">
        <f t="shared" si="83"/>
        <v>0</v>
      </c>
      <c r="AH131" s="461">
        <f t="shared" si="84"/>
        <v>0</v>
      </c>
      <c r="AI131" s="462">
        <v>0</v>
      </c>
      <c r="AJ131" s="462">
        <v>0</v>
      </c>
      <c r="AK131" s="462">
        <v>0</v>
      </c>
      <c r="AL131" s="462">
        <v>0</v>
      </c>
      <c r="AM131" s="462">
        <v>0</v>
      </c>
      <c r="AN131" s="462">
        <v>0</v>
      </c>
      <c r="AO131" s="462">
        <v>0</v>
      </c>
      <c r="AP131" s="462">
        <v>0</v>
      </c>
      <c r="AQ131" s="462">
        <f t="shared" si="85"/>
        <v>0</v>
      </c>
      <c r="AR131" s="462">
        <f t="shared" si="86"/>
        <v>0</v>
      </c>
      <c r="AS131" s="464">
        <f t="shared" si="87"/>
        <v>0</v>
      </c>
      <c r="AT131" s="470">
        <f>I131+AH131</f>
        <v>1227900</v>
      </c>
      <c r="AU131" s="461">
        <f>J131+W131</f>
        <v>910905</v>
      </c>
      <c r="AV131" s="461">
        <f t="shared" si="124"/>
        <v>0</v>
      </c>
      <c r="AW131" s="461">
        <f t="shared" si="125"/>
        <v>307886</v>
      </c>
      <c r="AX131" s="461">
        <f t="shared" si="125"/>
        <v>9109</v>
      </c>
      <c r="AY131" s="461">
        <f>N131+AG131</f>
        <v>0</v>
      </c>
      <c r="AZ131" s="462">
        <f>O131+AS131</f>
        <v>2.61</v>
      </c>
      <c r="BA131" s="462">
        <f t="shared" si="126"/>
        <v>2.61</v>
      </c>
      <c r="BB131" s="464">
        <f t="shared" si="126"/>
        <v>0</v>
      </c>
    </row>
    <row r="132" spans="1:54" s="229" customFormat="1" ht="12.75" customHeight="1" x14ac:dyDescent="0.2">
      <c r="A132" s="231">
        <v>28</v>
      </c>
      <c r="B132" s="232">
        <v>3410</v>
      </c>
      <c r="C132" s="232">
        <v>650038550</v>
      </c>
      <c r="D132" s="232">
        <v>72743191</v>
      </c>
      <c r="E132" s="233" t="s">
        <v>63</v>
      </c>
      <c r="F132" s="232">
        <v>3141</v>
      </c>
      <c r="G132" s="233" t="s">
        <v>310</v>
      </c>
      <c r="H132" s="265" t="s">
        <v>277</v>
      </c>
      <c r="I132" s="458">
        <v>2561081</v>
      </c>
      <c r="J132" s="458">
        <v>1856517</v>
      </c>
      <c r="K132" s="458">
        <v>30000</v>
      </c>
      <c r="L132" s="458">
        <v>637643</v>
      </c>
      <c r="M132" s="458">
        <v>18565</v>
      </c>
      <c r="N132" s="458">
        <v>18356</v>
      </c>
      <c r="O132" s="459">
        <v>6.06</v>
      </c>
      <c r="P132" s="460">
        <v>0</v>
      </c>
      <c r="Q132" s="469">
        <v>6.06</v>
      </c>
      <c r="R132" s="471">
        <f t="shared" si="77"/>
        <v>19000</v>
      </c>
      <c r="S132" s="461">
        <v>0</v>
      </c>
      <c r="T132" s="461">
        <v>0</v>
      </c>
      <c r="U132" s="461">
        <v>0</v>
      </c>
      <c r="V132" s="461">
        <v>0</v>
      </c>
      <c r="W132" s="461">
        <f t="shared" si="78"/>
        <v>19000</v>
      </c>
      <c r="X132" s="461">
        <v>-19000</v>
      </c>
      <c r="Y132" s="461">
        <v>0</v>
      </c>
      <c r="Z132" s="461">
        <v>0</v>
      </c>
      <c r="AA132" s="461">
        <f t="shared" si="79"/>
        <v>-19000</v>
      </c>
      <c r="AB132" s="461">
        <f t="shared" si="80"/>
        <v>0</v>
      </c>
      <c r="AC132" s="69">
        <f t="shared" si="81"/>
        <v>0</v>
      </c>
      <c r="AD132" s="69">
        <f t="shared" si="82"/>
        <v>190</v>
      </c>
      <c r="AE132" s="461">
        <v>0</v>
      </c>
      <c r="AF132" s="461">
        <v>0</v>
      </c>
      <c r="AG132" s="461">
        <f t="shared" si="83"/>
        <v>0</v>
      </c>
      <c r="AH132" s="461">
        <f t="shared" si="84"/>
        <v>190</v>
      </c>
      <c r="AI132" s="462">
        <v>0</v>
      </c>
      <c r="AJ132" s="462">
        <v>0</v>
      </c>
      <c r="AK132" s="462">
        <v>0</v>
      </c>
      <c r="AL132" s="462">
        <v>0</v>
      </c>
      <c r="AM132" s="462">
        <v>0</v>
      </c>
      <c r="AN132" s="462">
        <v>0</v>
      </c>
      <c r="AO132" s="462">
        <v>0</v>
      </c>
      <c r="AP132" s="462">
        <v>0</v>
      </c>
      <c r="AQ132" s="462">
        <f t="shared" si="85"/>
        <v>0</v>
      </c>
      <c r="AR132" s="462">
        <f t="shared" si="86"/>
        <v>0</v>
      </c>
      <c r="AS132" s="464">
        <f t="shared" si="87"/>
        <v>0</v>
      </c>
      <c r="AT132" s="470">
        <f>I132+AH132</f>
        <v>2561271</v>
      </c>
      <c r="AU132" s="461">
        <f>J132+W132</f>
        <v>1875517</v>
      </c>
      <c r="AV132" s="461">
        <f t="shared" si="124"/>
        <v>11000</v>
      </c>
      <c r="AW132" s="461">
        <f t="shared" si="125"/>
        <v>637643</v>
      </c>
      <c r="AX132" s="461">
        <f t="shared" si="125"/>
        <v>18755</v>
      </c>
      <c r="AY132" s="461">
        <f>N132+AG132</f>
        <v>18356</v>
      </c>
      <c r="AZ132" s="462">
        <f>O132+AS132</f>
        <v>6.06</v>
      </c>
      <c r="BA132" s="462">
        <f t="shared" si="126"/>
        <v>0</v>
      </c>
      <c r="BB132" s="464">
        <f t="shared" si="126"/>
        <v>6.06</v>
      </c>
    </row>
    <row r="133" spans="1:54" s="229" customFormat="1" ht="12.75" customHeight="1" x14ac:dyDescent="0.2">
      <c r="A133" s="231">
        <v>28</v>
      </c>
      <c r="B133" s="232">
        <v>3410</v>
      </c>
      <c r="C133" s="232">
        <v>650038550</v>
      </c>
      <c r="D133" s="232">
        <v>72743191</v>
      </c>
      <c r="E133" s="233" t="s">
        <v>63</v>
      </c>
      <c r="F133" s="232">
        <v>3143</v>
      </c>
      <c r="G133" s="233" t="s">
        <v>614</v>
      </c>
      <c r="H133" s="265" t="s">
        <v>276</v>
      </c>
      <c r="I133" s="458">
        <v>2301951</v>
      </c>
      <c r="J133" s="458">
        <v>1677901</v>
      </c>
      <c r="K133" s="458">
        <v>30000</v>
      </c>
      <c r="L133" s="458">
        <v>577271</v>
      </c>
      <c r="M133" s="458">
        <v>16779</v>
      </c>
      <c r="N133" s="458">
        <v>0</v>
      </c>
      <c r="O133" s="459">
        <v>3.3210000000000002</v>
      </c>
      <c r="P133" s="460">
        <v>3.3210000000000002</v>
      </c>
      <c r="Q133" s="469">
        <v>0</v>
      </c>
      <c r="R133" s="471">
        <f t="shared" si="77"/>
        <v>4000</v>
      </c>
      <c r="S133" s="461">
        <v>0</v>
      </c>
      <c r="T133" s="461">
        <v>57175</v>
      </c>
      <c r="U133" s="461">
        <v>0</v>
      </c>
      <c r="V133" s="461">
        <v>0</v>
      </c>
      <c r="W133" s="461">
        <f t="shared" si="78"/>
        <v>61175</v>
      </c>
      <c r="X133" s="461">
        <v>-4000</v>
      </c>
      <c r="Y133" s="461">
        <v>0</v>
      </c>
      <c r="Z133" s="461">
        <v>0</v>
      </c>
      <c r="AA133" s="461">
        <f t="shared" si="79"/>
        <v>-4000</v>
      </c>
      <c r="AB133" s="461">
        <f t="shared" si="80"/>
        <v>57175</v>
      </c>
      <c r="AC133" s="69">
        <f t="shared" si="81"/>
        <v>19325</v>
      </c>
      <c r="AD133" s="69">
        <f t="shared" si="82"/>
        <v>612</v>
      </c>
      <c r="AE133" s="461">
        <v>0</v>
      </c>
      <c r="AF133" s="461">
        <v>0</v>
      </c>
      <c r="AG133" s="461">
        <f t="shared" si="83"/>
        <v>0</v>
      </c>
      <c r="AH133" s="461">
        <f t="shared" si="84"/>
        <v>77112</v>
      </c>
      <c r="AI133" s="462">
        <v>0</v>
      </c>
      <c r="AJ133" s="462">
        <v>0</v>
      </c>
      <c r="AK133" s="462">
        <v>0</v>
      </c>
      <c r="AL133" s="462">
        <v>0.14000000000000001</v>
      </c>
      <c r="AM133" s="462">
        <v>0</v>
      </c>
      <c r="AN133" s="462">
        <v>0</v>
      </c>
      <c r="AO133" s="462">
        <v>0</v>
      </c>
      <c r="AP133" s="462">
        <v>0</v>
      </c>
      <c r="AQ133" s="462">
        <f t="shared" si="85"/>
        <v>0.14000000000000001</v>
      </c>
      <c r="AR133" s="462">
        <f t="shared" si="86"/>
        <v>0</v>
      </c>
      <c r="AS133" s="464">
        <f t="shared" si="87"/>
        <v>0.14000000000000001</v>
      </c>
      <c r="AT133" s="470">
        <f>I133+AH133</f>
        <v>2379063</v>
      </c>
      <c r="AU133" s="461">
        <f>J133+W133</f>
        <v>1739076</v>
      </c>
      <c r="AV133" s="461">
        <f t="shared" si="124"/>
        <v>26000</v>
      </c>
      <c r="AW133" s="461">
        <f t="shared" si="125"/>
        <v>596596</v>
      </c>
      <c r="AX133" s="461">
        <f t="shared" si="125"/>
        <v>17391</v>
      </c>
      <c r="AY133" s="461">
        <f>N133+AG133</f>
        <v>0</v>
      </c>
      <c r="AZ133" s="462">
        <f>O133+AS133</f>
        <v>3.4610000000000003</v>
      </c>
      <c r="BA133" s="462">
        <f t="shared" si="126"/>
        <v>3.4610000000000003</v>
      </c>
      <c r="BB133" s="464">
        <f t="shared" si="126"/>
        <v>0</v>
      </c>
    </row>
    <row r="134" spans="1:54" s="229" customFormat="1" ht="12.75" customHeight="1" x14ac:dyDescent="0.2">
      <c r="A134" s="231">
        <v>28</v>
      </c>
      <c r="B134" s="232">
        <v>3410</v>
      </c>
      <c r="C134" s="232">
        <v>650038550</v>
      </c>
      <c r="D134" s="232">
        <v>72743191</v>
      </c>
      <c r="E134" s="233" t="s">
        <v>63</v>
      </c>
      <c r="F134" s="232">
        <v>3143</v>
      </c>
      <c r="G134" s="233" t="s">
        <v>615</v>
      </c>
      <c r="H134" s="265" t="s">
        <v>277</v>
      </c>
      <c r="I134" s="458">
        <v>87959</v>
      </c>
      <c r="J134" s="458">
        <v>62848</v>
      </c>
      <c r="K134" s="458">
        <v>0</v>
      </c>
      <c r="L134" s="458">
        <v>21243</v>
      </c>
      <c r="M134" s="458">
        <v>628</v>
      </c>
      <c r="N134" s="458">
        <v>3240</v>
      </c>
      <c r="O134" s="459">
        <v>0.26</v>
      </c>
      <c r="P134" s="460">
        <v>0</v>
      </c>
      <c r="Q134" s="469">
        <v>0.26</v>
      </c>
      <c r="R134" s="471">
        <f t="shared" si="77"/>
        <v>0</v>
      </c>
      <c r="S134" s="461">
        <v>0</v>
      </c>
      <c r="T134" s="461">
        <v>0</v>
      </c>
      <c r="U134" s="461">
        <v>0</v>
      </c>
      <c r="V134" s="461">
        <v>0</v>
      </c>
      <c r="W134" s="461">
        <f t="shared" si="78"/>
        <v>0</v>
      </c>
      <c r="X134" s="461">
        <v>0</v>
      </c>
      <c r="Y134" s="461">
        <v>0</v>
      </c>
      <c r="Z134" s="461">
        <v>0</v>
      </c>
      <c r="AA134" s="461">
        <f t="shared" si="79"/>
        <v>0</v>
      </c>
      <c r="AB134" s="461">
        <f t="shared" si="80"/>
        <v>0</v>
      </c>
      <c r="AC134" s="69">
        <f t="shared" si="81"/>
        <v>0</v>
      </c>
      <c r="AD134" s="69">
        <f t="shared" si="82"/>
        <v>0</v>
      </c>
      <c r="AE134" s="461">
        <v>0</v>
      </c>
      <c r="AF134" s="461">
        <v>0</v>
      </c>
      <c r="AG134" s="461">
        <f t="shared" si="83"/>
        <v>0</v>
      </c>
      <c r="AH134" s="461">
        <f t="shared" si="84"/>
        <v>0</v>
      </c>
      <c r="AI134" s="462">
        <v>0</v>
      </c>
      <c r="AJ134" s="462">
        <v>0</v>
      </c>
      <c r="AK134" s="462">
        <v>0</v>
      </c>
      <c r="AL134" s="462">
        <v>0</v>
      </c>
      <c r="AM134" s="462">
        <v>0</v>
      </c>
      <c r="AN134" s="462">
        <v>0</v>
      </c>
      <c r="AO134" s="462">
        <v>0</v>
      </c>
      <c r="AP134" s="462">
        <v>0</v>
      </c>
      <c r="AQ134" s="462">
        <f t="shared" si="85"/>
        <v>0</v>
      </c>
      <c r="AR134" s="462">
        <f t="shared" si="86"/>
        <v>0</v>
      </c>
      <c r="AS134" s="464">
        <f t="shared" si="87"/>
        <v>0</v>
      </c>
      <c r="AT134" s="470">
        <f>I134+AH134</f>
        <v>87959</v>
      </c>
      <c r="AU134" s="461">
        <f>J134+W134</f>
        <v>62848</v>
      </c>
      <c r="AV134" s="461">
        <f t="shared" si="124"/>
        <v>0</v>
      </c>
      <c r="AW134" s="461">
        <f t="shared" si="125"/>
        <v>21243</v>
      </c>
      <c r="AX134" s="461">
        <f t="shared" si="125"/>
        <v>628</v>
      </c>
      <c r="AY134" s="461">
        <f>N134+AG134</f>
        <v>3240</v>
      </c>
      <c r="AZ134" s="462">
        <f>O134+AS134</f>
        <v>0.26</v>
      </c>
      <c r="BA134" s="462">
        <f t="shared" si="126"/>
        <v>0</v>
      </c>
      <c r="BB134" s="464">
        <f t="shared" si="126"/>
        <v>0.26</v>
      </c>
    </row>
    <row r="135" spans="1:54" s="229" customFormat="1" ht="12.75" customHeight="1" x14ac:dyDescent="0.2">
      <c r="A135" s="156">
        <v>28</v>
      </c>
      <c r="B135" s="14">
        <v>3410</v>
      </c>
      <c r="C135" s="155">
        <v>650038550</v>
      </c>
      <c r="D135" s="155">
        <v>72743191</v>
      </c>
      <c r="E135" s="230" t="s">
        <v>64</v>
      </c>
      <c r="F135" s="14"/>
      <c r="G135" s="230"/>
      <c r="H135" s="264"/>
      <c r="I135" s="465">
        <v>32038211</v>
      </c>
      <c r="J135" s="465">
        <v>23273835</v>
      </c>
      <c r="K135" s="465">
        <v>100000</v>
      </c>
      <c r="L135" s="465">
        <v>7900357</v>
      </c>
      <c r="M135" s="465">
        <v>232738</v>
      </c>
      <c r="N135" s="465">
        <v>531281</v>
      </c>
      <c r="O135" s="428">
        <v>44.972099999999998</v>
      </c>
      <c r="P135" s="428">
        <v>31.522100000000002</v>
      </c>
      <c r="Q135" s="428">
        <v>13.45</v>
      </c>
      <c r="R135" s="611">
        <f t="shared" ref="R135:BB135" si="127">SUM(R130:R134)</f>
        <v>13000</v>
      </c>
      <c r="S135" s="610">
        <f t="shared" si="127"/>
        <v>0</v>
      </c>
      <c r="T135" s="610">
        <f t="shared" si="127"/>
        <v>57175</v>
      </c>
      <c r="U135" s="610">
        <f t="shared" si="127"/>
        <v>0</v>
      </c>
      <c r="V135" s="610">
        <f t="shared" si="127"/>
        <v>0</v>
      </c>
      <c r="W135" s="610">
        <f t="shared" si="127"/>
        <v>70175</v>
      </c>
      <c r="X135" s="610">
        <f t="shared" si="127"/>
        <v>-13000</v>
      </c>
      <c r="Y135" s="610">
        <f t="shared" si="127"/>
        <v>0</v>
      </c>
      <c r="Z135" s="610">
        <f t="shared" si="127"/>
        <v>0</v>
      </c>
      <c r="AA135" s="610">
        <f t="shared" si="127"/>
        <v>-13000</v>
      </c>
      <c r="AB135" s="610">
        <f t="shared" si="127"/>
        <v>57175</v>
      </c>
      <c r="AC135" s="610">
        <f t="shared" si="127"/>
        <v>19325</v>
      </c>
      <c r="AD135" s="610">
        <f t="shared" si="127"/>
        <v>702</v>
      </c>
      <c r="AE135" s="610">
        <f t="shared" si="127"/>
        <v>0</v>
      </c>
      <c r="AF135" s="610">
        <f t="shared" si="127"/>
        <v>0</v>
      </c>
      <c r="AG135" s="610">
        <f t="shared" si="127"/>
        <v>0</v>
      </c>
      <c r="AH135" s="610">
        <f t="shared" si="127"/>
        <v>77202</v>
      </c>
      <c r="AI135" s="764">
        <f t="shared" si="127"/>
        <v>0</v>
      </c>
      <c r="AJ135" s="764">
        <f t="shared" si="127"/>
        <v>-0.02</v>
      </c>
      <c r="AK135" s="764">
        <f t="shared" si="127"/>
        <v>0</v>
      </c>
      <c r="AL135" s="764">
        <f t="shared" si="127"/>
        <v>0.14000000000000001</v>
      </c>
      <c r="AM135" s="764">
        <f t="shared" si="127"/>
        <v>0</v>
      </c>
      <c r="AN135" s="764">
        <f t="shared" si="127"/>
        <v>0</v>
      </c>
      <c r="AO135" s="764">
        <f t="shared" si="127"/>
        <v>0</v>
      </c>
      <c r="AP135" s="764">
        <f t="shared" si="127"/>
        <v>0</v>
      </c>
      <c r="AQ135" s="764">
        <f t="shared" si="127"/>
        <v>0.14000000000000001</v>
      </c>
      <c r="AR135" s="764">
        <f t="shared" si="127"/>
        <v>-0.02</v>
      </c>
      <c r="AS135" s="497">
        <f t="shared" si="127"/>
        <v>0.12000000000000001</v>
      </c>
      <c r="AT135" s="608">
        <f t="shared" si="127"/>
        <v>32115413</v>
      </c>
      <c r="AU135" s="465">
        <f t="shared" si="127"/>
        <v>23344010</v>
      </c>
      <c r="AV135" s="465">
        <f t="shared" si="127"/>
        <v>87000</v>
      </c>
      <c r="AW135" s="465">
        <f t="shared" si="127"/>
        <v>7919682</v>
      </c>
      <c r="AX135" s="465">
        <f t="shared" si="127"/>
        <v>233440</v>
      </c>
      <c r="AY135" s="465">
        <f t="shared" si="127"/>
        <v>531281</v>
      </c>
      <c r="AZ135" s="428">
        <f t="shared" si="127"/>
        <v>45.092099999999995</v>
      </c>
      <c r="BA135" s="428">
        <f t="shared" si="127"/>
        <v>31.662100000000002</v>
      </c>
      <c r="BB135" s="497">
        <f t="shared" si="127"/>
        <v>13.43</v>
      </c>
    </row>
    <row r="136" spans="1:54" s="229" customFormat="1" ht="12.75" customHeight="1" x14ac:dyDescent="0.2">
      <c r="A136" s="231">
        <v>29</v>
      </c>
      <c r="B136" s="232">
        <v>3455</v>
      </c>
      <c r="C136" s="232">
        <v>651040515</v>
      </c>
      <c r="D136" s="232">
        <v>75122308</v>
      </c>
      <c r="E136" s="233" t="s">
        <v>65</v>
      </c>
      <c r="F136" s="232">
        <v>3231</v>
      </c>
      <c r="G136" s="233" t="s">
        <v>311</v>
      </c>
      <c r="H136" s="265" t="s">
        <v>276</v>
      </c>
      <c r="I136" s="458">
        <v>31503368</v>
      </c>
      <c r="J136" s="458">
        <v>23271103</v>
      </c>
      <c r="K136" s="458">
        <v>50000</v>
      </c>
      <c r="L136" s="458">
        <v>7882533</v>
      </c>
      <c r="M136" s="458">
        <v>232711</v>
      </c>
      <c r="N136" s="458">
        <v>67021</v>
      </c>
      <c r="O136" s="459">
        <v>41.034700000000001</v>
      </c>
      <c r="P136" s="460">
        <v>37.163400000000003</v>
      </c>
      <c r="Q136" s="469">
        <v>3.8713000000000002</v>
      </c>
      <c r="R136" s="471">
        <f t="shared" si="77"/>
        <v>-15000</v>
      </c>
      <c r="S136" s="461">
        <v>0</v>
      </c>
      <c r="T136" s="461">
        <v>0</v>
      </c>
      <c r="U136" s="461">
        <v>0</v>
      </c>
      <c r="V136" s="461">
        <v>0</v>
      </c>
      <c r="W136" s="461">
        <f t="shared" si="78"/>
        <v>-15000</v>
      </c>
      <c r="X136" s="461">
        <v>15000</v>
      </c>
      <c r="Y136" s="461">
        <v>0</v>
      </c>
      <c r="Z136" s="461">
        <v>0</v>
      </c>
      <c r="AA136" s="461">
        <f t="shared" si="79"/>
        <v>15000</v>
      </c>
      <c r="AB136" s="461">
        <f t="shared" si="80"/>
        <v>0</v>
      </c>
      <c r="AC136" s="69">
        <f t="shared" si="81"/>
        <v>0</v>
      </c>
      <c r="AD136" s="69">
        <f t="shared" si="82"/>
        <v>-150</v>
      </c>
      <c r="AE136" s="461">
        <v>0</v>
      </c>
      <c r="AF136" s="461">
        <v>0</v>
      </c>
      <c r="AG136" s="461">
        <f t="shared" si="83"/>
        <v>0</v>
      </c>
      <c r="AH136" s="461">
        <f t="shared" si="84"/>
        <v>-150</v>
      </c>
      <c r="AI136" s="462">
        <v>-0.03</v>
      </c>
      <c r="AJ136" s="462">
        <v>0</v>
      </c>
      <c r="AK136" s="462">
        <v>0</v>
      </c>
      <c r="AL136" s="462">
        <v>0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si="85"/>
        <v>-0.03</v>
      </c>
      <c r="AR136" s="462">
        <f t="shared" si="86"/>
        <v>0</v>
      </c>
      <c r="AS136" s="464">
        <f t="shared" si="87"/>
        <v>-0.03</v>
      </c>
      <c r="AT136" s="470">
        <f>I136+AH136</f>
        <v>31503218</v>
      </c>
      <c r="AU136" s="461">
        <f>J136+W136</f>
        <v>23256103</v>
      </c>
      <c r="AV136" s="461">
        <f>K136+AA136</f>
        <v>65000</v>
      </c>
      <c r="AW136" s="461">
        <f>L136+AC136</f>
        <v>7882533</v>
      </c>
      <c r="AX136" s="461">
        <f>M136+AD136</f>
        <v>232561</v>
      </c>
      <c r="AY136" s="461">
        <f>N136+AG136</f>
        <v>67021</v>
      </c>
      <c r="AZ136" s="462">
        <f>O136+AS136</f>
        <v>41.0047</v>
      </c>
      <c r="BA136" s="462">
        <f>P136+AQ136</f>
        <v>37.133400000000002</v>
      </c>
      <c r="BB136" s="464">
        <f>Q136+AR136</f>
        <v>3.8713000000000002</v>
      </c>
    </row>
    <row r="137" spans="1:54" s="229" customFormat="1" ht="12.75" customHeight="1" x14ac:dyDescent="0.2">
      <c r="A137" s="156">
        <v>29</v>
      </c>
      <c r="B137" s="14">
        <v>3455</v>
      </c>
      <c r="C137" s="155">
        <v>651040515</v>
      </c>
      <c r="D137" s="155">
        <v>75122308</v>
      </c>
      <c r="E137" s="230" t="s">
        <v>66</v>
      </c>
      <c r="F137" s="14"/>
      <c r="G137" s="230"/>
      <c r="H137" s="264"/>
      <c r="I137" s="465">
        <v>31503368</v>
      </c>
      <c r="J137" s="465">
        <v>23271103</v>
      </c>
      <c r="K137" s="465">
        <v>50000</v>
      </c>
      <c r="L137" s="465">
        <v>7882533</v>
      </c>
      <c r="M137" s="465">
        <v>232711</v>
      </c>
      <c r="N137" s="465">
        <v>67021</v>
      </c>
      <c r="O137" s="428">
        <v>41.034700000000001</v>
      </c>
      <c r="P137" s="428">
        <v>37.163400000000003</v>
      </c>
      <c r="Q137" s="428">
        <v>3.8713000000000002</v>
      </c>
      <c r="R137" s="611">
        <f t="shared" ref="R137:BB137" si="128">SUM(R136)</f>
        <v>-15000</v>
      </c>
      <c r="S137" s="610">
        <f t="shared" si="128"/>
        <v>0</v>
      </c>
      <c r="T137" s="610">
        <f t="shared" si="128"/>
        <v>0</v>
      </c>
      <c r="U137" s="610">
        <f t="shared" si="128"/>
        <v>0</v>
      </c>
      <c r="V137" s="610">
        <f t="shared" si="128"/>
        <v>0</v>
      </c>
      <c r="W137" s="610">
        <f t="shared" si="128"/>
        <v>-15000</v>
      </c>
      <c r="X137" s="610">
        <f t="shared" si="128"/>
        <v>15000</v>
      </c>
      <c r="Y137" s="610">
        <f t="shared" si="128"/>
        <v>0</v>
      </c>
      <c r="Z137" s="610">
        <f t="shared" si="128"/>
        <v>0</v>
      </c>
      <c r="AA137" s="610">
        <f t="shared" si="128"/>
        <v>15000</v>
      </c>
      <c r="AB137" s="610">
        <f t="shared" si="128"/>
        <v>0</v>
      </c>
      <c r="AC137" s="610">
        <f t="shared" si="128"/>
        <v>0</v>
      </c>
      <c r="AD137" s="610">
        <f t="shared" si="128"/>
        <v>-150</v>
      </c>
      <c r="AE137" s="610">
        <f t="shared" si="128"/>
        <v>0</v>
      </c>
      <c r="AF137" s="610">
        <f t="shared" si="128"/>
        <v>0</v>
      </c>
      <c r="AG137" s="610">
        <f t="shared" si="128"/>
        <v>0</v>
      </c>
      <c r="AH137" s="610">
        <f t="shared" si="128"/>
        <v>-150</v>
      </c>
      <c r="AI137" s="764">
        <f t="shared" si="128"/>
        <v>-0.03</v>
      </c>
      <c r="AJ137" s="764">
        <f t="shared" si="128"/>
        <v>0</v>
      </c>
      <c r="AK137" s="764">
        <f t="shared" si="128"/>
        <v>0</v>
      </c>
      <c r="AL137" s="764">
        <f t="shared" si="128"/>
        <v>0</v>
      </c>
      <c r="AM137" s="764">
        <f t="shared" si="128"/>
        <v>0</v>
      </c>
      <c r="AN137" s="764">
        <f t="shared" si="128"/>
        <v>0</v>
      </c>
      <c r="AO137" s="764">
        <f t="shared" si="128"/>
        <v>0</v>
      </c>
      <c r="AP137" s="764">
        <f t="shared" si="128"/>
        <v>0</v>
      </c>
      <c r="AQ137" s="764">
        <f t="shared" si="128"/>
        <v>-0.03</v>
      </c>
      <c r="AR137" s="764">
        <f t="shared" si="128"/>
        <v>0</v>
      </c>
      <c r="AS137" s="497">
        <f t="shared" si="128"/>
        <v>-0.03</v>
      </c>
      <c r="AT137" s="608">
        <f t="shared" si="128"/>
        <v>31503218</v>
      </c>
      <c r="AU137" s="465">
        <f t="shared" si="128"/>
        <v>23256103</v>
      </c>
      <c r="AV137" s="465">
        <f t="shared" si="128"/>
        <v>65000</v>
      </c>
      <c r="AW137" s="465">
        <f t="shared" si="128"/>
        <v>7882533</v>
      </c>
      <c r="AX137" s="465">
        <f t="shared" si="128"/>
        <v>232561</v>
      </c>
      <c r="AY137" s="465">
        <f t="shared" si="128"/>
        <v>67021</v>
      </c>
      <c r="AZ137" s="428">
        <f t="shared" si="128"/>
        <v>41.0047</v>
      </c>
      <c r="BA137" s="428">
        <f t="shared" si="128"/>
        <v>37.133400000000002</v>
      </c>
      <c r="BB137" s="497">
        <f t="shared" si="128"/>
        <v>3.8713000000000002</v>
      </c>
    </row>
    <row r="138" spans="1:54" s="229" customFormat="1" ht="12.75" customHeight="1" x14ac:dyDescent="0.2">
      <c r="A138" s="231">
        <v>30</v>
      </c>
      <c r="B138" s="232">
        <v>3419</v>
      </c>
      <c r="C138" s="232">
        <v>600078434</v>
      </c>
      <c r="D138" s="232">
        <v>72742658</v>
      </c>
      <c r="E138" s="233" t="s">
        <v>67</v>
      </c>
      <c r="F138" s="232">
        <v>3111</v>
      </c>
      <c r="G138" s="233" t="s">
        <v>306</v>
      </c>
      <c r="H138" s="265" t="s">
        <v>276</v>
      </c>
      <c r="I138" s="458">
        <v>3101204</v>
      </c>
      <c r="J138" s="458">
        <v>2213196</v>
      </c>
      <c r="K138" s="458">
        <v>74900</v>
      </c>
      <c r="L138" s="458">
        <v>773376</v>
      </c>
      <c r="M138" s="458">
        <v>22132</v>
      </c>
      <c r="N138" s="458">
        <v>17600</v>
      </c>
      <c r="O138" s="459">
        <v>4.43</v>
      </c>
      <c r="P138" s="460">
        <v>3.7900000000000005</v>
      </c>
      <c r="Q138" s="469">
        <v>0.64000000000000012</v>
      </c>
      <c r="R138" s="471">
        <f t="shared" si="77"/>
        <v>22000</v>
      </c>
      <c r="S138" s="461">
        <v>0</v>
      </c>
      <c r="T138" s="461">
        <v>0</v>
      </c>
      <c r="U138" s="461">
        <v>0</v>
      </c>
      <c r="V138" s="461">
        <v>0</v>
      </c>
      <c r="W138" s="461">
        <f t="shared" si="78"/>
        <v>22000</v>
      </c>
      <c r="X138" s="461">
        <v>-22000</v>
      </c>
      <c r="Y138" s="461">
        <v>0</v>
      </c>
      <c r="Z138" s="461">
        <v>0</v>
      </c>
      <c r="AA138" s="461">
        <f t="shared" si="79"/>
        <v>-22000</v>
      </c>
      <c r="AB138" s="461">
        <f t="shared" si="80"/>
        <v>0</v>
      </c>
      <c r="AC138" s="69">
        <f t="shared" si="81"/>
        <v>0</v>
      </c>
      <c r="AD138" s="69">
        <f t="shared" si="82"/>
        <v>220</v>
      </c>
      <c r="AE138" s="461">
        <v>0</v>
      </c>
      <c r="AF138" s="461">
        <v>0</v>
      </c>
      <c r="AG138" s="461">
        <f t="shared" si="83"/>
        <v>0</v>
      </c>
      <c r="AH138" s="461">
        <f t="shared" si="84"/>
        <v>220</v>
      </c>
      <c r="AI138" s="462">
        <v>0</v>
      </c>
      <c r="AJ138" s="462">
        <v>0.09</v>
      </c>
      <c r="AK138" s="462">
        <v>0</v>
      </c>
      <c r="AL138" s="462">
        <v>0</v>
      </c>
      <c r="AM138" s="462">
        <v>0</v>
      </c>
      <c r="AN138" s="462">
        <v>0</v>
      </c>
      <c r="AO138" s="462">
        <v>0</v>
      </c>
      <c r="AP138" s="462">
        <v>0</v>
      </c>
      <c r="AQ138" s="462">
        <f t="shared" si="85"/>
        <v>0</v>
      </c>
      <c r="AR138" s="462">
        <f t="shared" si="86"/>
        <v>0.09</v>
      </c>
      <c r="AS138" s="464">
        <f t="shared" si="87"/>
        <v>0.09</v>
      </c>
      <c r="AT138" s="470">
        <f t="shared" ref="AT138:AT144" si="129">I138+AH138</f>
        <v>3101424</v>
      </c>
      <c r="AU138" s="461">
        <f t="shared" ref="AU138:AU144" si="130">J138+W138</f>
        <v>2235196</v>
      </c>
      <c r="AV138" s="461">
        <f t="shared" ref="AV138:AV144" si="131">K138+AA138</f>
        <v>52900</v>
      </c>
      <c r="AW138" s="461">
        <f t="shared" ref="AW138:AX144" si="132">L138+AC138</f>
        <v>773376</v>
      </c>
      <c r="AX138" s="461">
        <f t="shared" si="132"/>
        <v>22352</v>
      </c>
      <c r="AY138" s="461">
        <f t="shared" ref="AY138:AY144" si="133">N138+AG138</f>
        <v>17600</v>
      </c>
      <c r="AZ138" s="462">
        <f t="shared" ref="AZ138:AZ144" si="134">O138+AS138</f>
        <v>4.5199999999999996</v>
      </c>
      <c r="BA138" s="462">
        <f t="shared" ref="BA138:BB144" si="135">P138+AQ138</f>
        <v>3.7900000000000005</v>
      </c>
      <c r="BB138" s="464">
        <f t="shared" si="135"/>
        <v>0.73000000000000009</v>
      </c>
    </row>
    <row r="139" spans="1:54" s="229" customFormat="1" ht="12.75" customHeight="1" x14ac:dyDescent="0.2">
      <c r="A139" s="231">
        <v>30</v>
      </c>
      <c r="B139" s="232">
        <v>3419</v>
      </c>
      <c r="C139" s="232">
        <v>600078434</v>
      </c>
      <c r="D139" s="232">
        <v>72742658</v>
      </c>
      <c r="E139" s="233" t="s">
        <v>67</v>
      </c>
      <c r="F139" s="232">
        <v>3113</v>
      </c>
      <c r="G139" s="233" t="s">
        <v>309</v>
      </c>
      <c r="H139" s="265" t="s">
        <v>276</v>
      </c>
      <c r="I139" s="458">
        <v>12793641</v>
      </c>
      <c r="J139" s="458">
        <v>9323135</v>
      </c>
      <c r="K139" s="458">
        <v>0</v>
      </c>
      <c r="L139" s="458">
        <v>3151220</v>
      </c>
      <c r="M139" s="458">
        <v>93231</v>
      </c>
      <c r="N139" s="458">
        <v>226055</v>
      </c>
      <c r="O139" s="459">
        <v>16.602900000000002</v>
      </c>
      <c r="P139" s="460">
        <v>12.3429</v>
      </c>
      <c r="Q139" s="469">
        <v>4.2600000000000007</v>
      </c>
      <c r="R139" s="471">
        <f t="shared" si="77"/>
        <v>0</v>
      </c>
      <c r="S139" s="461">
        <v>0</v>
      </c>
      <c r="T139" s="461">
        <v>0</v>
      </c>
      <c r="U139" s="461">
        <v>86660</v>
      </c>
      <c r="V139" s="461">
        <v>0</v>
      </c>
      <c r="W139" s="461">
        <f t="shared" si="78"/>
        <v>86660</v>
      </c>
      <c r="X139" s="461">
        <v>0</v>
      </c>
      <c r="Y139" s="461">
        <v>0</v>
      </c>
      <c r="Z139" s="461">
        <v>0</v>
      </c>
      <c r="AA139" s="461">
        <f t="shared" si="79"/>
        <v>0</v>
      </c>
      <c r="AB139" s="461">
        <f t="shared" si="80"/>
        <v>86660</v>
      </c>
      <c r="AC139" s="69">
        <f t="shared" si="81"/>
        <v>29291</v>
      </c>
      <c r="AD139" s="69">
        <f t="shared" si="82"/>
        <v>867</v>
      </c>
      <c r="AE139" s="461">
        <v>0</v>
      </c>
      <c r="AF139" s="461">
        <v>0</v>
      </c>
      <c r="AG139" s="461">
        <f t="shared" si="83"/>
        <v>0</v>
      </c>
      <c r="AH139" s="461">
        <f t="shared" si="84"/>
        <v>116818</v>
      </c>
      <c r="AI139" s="462">
        <v>0</v>
      </c>
      <c r="AJ139" s="462">
        <v>0</v>
      </c>
      <c r="AK139" s="462">
        <v>0</v>
      </c>
      <c r="AL139" s="462">
        <v>0</v>
      </c>
      <c r="AM139" s="462">
        <v>0</v>
      </c>
      <c r="AN139" s="462">
        <v>0.13</v>
      </c>
      <c r="AO139" s="462">
        <v>0</v>
      </c>
      <c r="AP139" s="462">
        <v>0</v>
      </c>
      <c r="AQ139" s="462">
        <f t="shared" si="85"/>
        <v>0.13</v>
      </c>
      <c r="AR139" s="462">
        <f t="shared" si="86"/>
        <v>0</v>
      </c>
      <c r="AS139" s="464">
        <f t="shared" si="87"/>
        <v>0.13</v>
      </c>
      <c r="AT139" s="470">
        <f t="shared" si="129"/>
        <v>12910459</v>
      </c>
      <c r="AU139" s="461">
        <f t="shared" si="130"/>
        <v>9409795</v>
      </c>
      <c r="AV139" s="461">
        <f t="shared" si="131"/>
        <v>0</v>
      </c>
      <c r="AW139" s="461">
        <f t="shared" si="132"/>
        <v>3180511</v>
      </c>
      <c r="AX139" s="461">
        <f t="shared" si="132"/>
        <v>94098</v>
      </c>
      <c r="AY139" s="461">
        <f t="shared" si="133"/>
        <v>226055</v>
      </c>
      <c r="AZ139" s="462">
        <f t="shared" si="134"/>
        <v>16.732900000000001</v>
      </c>
      <c r="BA139" s="462">
        <f t="shared" si="135"/>
        <v>12.472900000000001</v>
      </c>
      <c r="BB139" s="464">
        <f t="shared" si="135"/>
        <v>4.2600000000000007</v>
      </c>
    </row>
    <row r="140" spans="1:54" s="229" customFormat="1" x14ac:dyDescent="0.2">
      <c r="A140" s="231">
        <v>30</v>
      </c>
      <c r="B140" s="232">
        <v>3419</v>
      </c>
      <c r="C140" s="232">
        <v>600078434</v>
      </c>
      <c r="D140" s="232">
        <v>72742658</v>
      </c>
      <c r="E140" s="233" t="s">
        <v>67</v>
      </c>
      <c r="F140" s="232">
        <v>3113</v>
      </c>
      <c r="G140" s="233" t="s">
        <v>307</v>
      </c>
      <c r="H140" s="265" t="s">
        <v>277</v>
      </c>
      <c r="I140" s="458">
        <v>1735214</v>
      </c>
      <c r="J140" s="458">
        <v>1287250</v>
      </c>
      <c r="K140" s="458">
        <v>0</v>
      </c>
      <c r="L140" s="458">
        <v>435091</v>
      </c>
      <c r="M140" s="458">
        <v>12873</v>
      </c>
      <c r="N140" s="458">
        <v>0</v>
      </c>
      <c r="O140" s="459">
        <v>3.75</v>
      </c>
      <c r="P140" s="460">
        <v>3.75</v>
      </c>
      <c r="Q140" s="469">
        <v>0</v>
      </c>
      <c r="R140" s="471">
        <f t="shared" si="77"/>
        <v>0</v>
      </c>
      <c r="S140" s="461">
        <v>-173223</v>
      </c>
      <c r="T140" s="461">
        <v>0</v>
      </c>
      <c r="U140" s="461">
        <v>0</v>
      </c>
      <c r="V140" s="461">
        <v>0</v>
      </c>
      <c r="W140" s="461">
        <f t="shared" si="78"/>
        <v>-173223</v>
      </c>
      <c r="X140" s="461">
        <v>0</v>
      </c>
      <c r="Y140" s="461">
        <v>0</v>
      </c>
      <c r="Z140" s="461">
        <v>0</v>
      </c>
      <c r="AA140" s="461">
        <f t="shared" si="79"/>
        <v>0</v>
      </c>
      <c r="AB140" s="461">
        <f t="shared" si="80"/>
        <v>-173223</v>
      </c>
      <c r="AC140" s="69">
        <f t="shared" si="81"/>
        <v>-58549</v>
      </c>
      <c r="AD140" s="69">
        <f t="shared" si="82"/>
        <v>-1732</v>
      </c>
      <c r="AE140" s="461">
        <v>5000</v>
      </c>
      <c r="AF140" s="461">
        <v>0</v>
      </c>
      <c r="AG140" s="461">
        <f t="shared" si="83"/>
        <v>5000</v>
      </c>
      <c r="AH140" s="461">
        <f t="shared" si="84"/>
        <v>-228504</v>
      </c>
      <c r="AI140" s="462">
        <v>0</v>
      </c>
      <c r="AJ140" s="462">
        <v>0</v>
      </c>
      <c r="AK140" s="462">
        <v>-0.49</v>
      </c>
      <c r="AL140" s="462">
        <v>0</v>
      </c>
      <c r="AM140" s="462">
        <v>0</v>
      </c>
      <c r="AN140" s="462">
        <v>0</v>
      </c>
      <c r="AO140" s="462">
        <v>0</v>
      </c>
      <c r="AP140" s="462">
        <v>0</v>
      </c>
      <c r="AQ140" s="462">
        <f t="shared" si="85"/>
        <v>-0.49</v>
      </c>
      <c r="AR140" s="462">
        <f t="shared" si="86"/>
        <v>0</v>
      </c>
      <c r="AS140" s="464">
        <f t="shared" si="87"/>
        <v>-0.49</v>
      </c>
      <c r="AT140" s="470">
        <f t="shared" si="129"/>
        <v>1506710</v>
      </c>
      <c r="AU140" s="461">
        <f t="shared" si="130"/>
        <v>1114027</v>
      </c>
      <c r="AV140" s="461">
        <f t="shared" si="131"/>
        <v>0</v>
      </c>
      <c r="AW140" s="461">
        <f t="shared" si="132"/>
        <v>376542</v>
      </c>
      <c r="AX140" s="461">
        <f t="shared" si="132"/>
        <v>11141</v>
      </c>
      <c r="AY140" s="461">
        <f t="shared" si="133"/>
        <v>5000</v>
      </c>
      <c r="AZ140" s="462">
        <f t="shared" si="134"/>
        <v>3.26</v>
      </c>
      <c r="BA140" s="462">
        <f t="shared" si="135"/>
        <v>3.26</v>
      </c>
      <c r="BB140" s="464">
        <f t="shared" si="135"/>
        <v>0</v>
      </c>
    </row>
    <row r="141" spans="1:54" s="229" customFormat="1" ht="12.75" customHeight="1" x14ac:dyDescent="0.2">
      <c r="A141" s="231">
        <v>30</v>
      </c>
      <c r="B141" s="232">
        <v>3419</v>
      </c>
      <c r="C141" s="232">
        <v>600078434</v>
      </c>
      <c r="D141" s="232">
        <v>72742658</v>
      </c>
      <c r="E141" s="233" t="s">
        <v>67</v>
      </c>
      <c r="F141" s="232">
        <v>3141</v>
      </c>
      <c r="G141" s="233" t="s">
        <v>310</v>
      </c>
      <c r="H141" s="265" t="s">
        <v>277</v>
      </c>
      <c r="I141" s="458">
        <v>1803828</v>
      </c>
      <c r="J141" s="458">
        <v>1330244</v>
      </c>
      <c r="K141" s="458">
        <v>0</v>
      </c>
      <c r="L141" s="458">
        <v>449622</v>
      </c>
      <c r="M141" s="458">
        <v>13302</v>
      </c>
      <c r="N141" s="458">
        <v>10660</v>
      </c>
      <c r="O141" s="459">
        <v>4.2699999999999996</v>
      </c>
      <c r="P141" s="460">
        <v>0</v>
      </c>
      <c r="Q141" s="469">
        <v>4.2699999999999996</v>
      </c>
      <c r="R141" s="471">
        <f t="shared" ref="R141:R187" si="136">X141*-1</f>
        <v>0</v>
      </c>
      <c r="S141" s="461">
        <v>0</v>
      </c>
      <c r="T141" s="461">
        <v>0</v>
      </c>
      <c r="U141" s="461">
        <v>0</v>
      </c>
      <c r="V141" s="461">
        <v>0</v>
      </c>
      <c r="W141" s="461">
        <f t="shared" ref="W141:W187" si="137">SUM(R141:V141)</f>
        <v>0</v>
      </c>
      <c r="X141" s="461">
        <v>0</v>
      </c>
      <c r="Y141" s="461">
        <v>0</v>
      </c>
      <c r="Z141" s="461">
        <v>0</v>
      </c>
      <c r="AA141" s="461">
        <f t="shared" ref="AA141:AA187" si="138">SUM(X141:Z141)</f>
        <v>0</v>
      </c>
      <c r="AB141" s="461">
        <f t="shared" ref="AB141:AB187" si="139">W141+AA141</f>
        <v>0</v>
      </c>
      <c r="AC141" s="69">
        <f t="shared" ref="AC141:AC187" si="140">ROUND((W141+X141+Y141)*33.8%,0)</f>
        <v>0</v>
      </c>
      <c r="AD141" s="69">
        <f t="shared" ref="AD141:AD187" si="141">ROUND(W141*1%,0)</f>
        <v>0</v>
      </c>
      <c r="AE141" s="461">
        <v>0</v>
      </c>
      <c r="AF141" s="461">
        <v>0</v>
      </c>
      <c r="AG141" s="461">
        <f t="shared" ref="AG141:AG187" si="142">SUM(AE141:AF141)</f>
        <v>0</v>
      </c>
      <c r="AH141" s="461">
        <f t="shared" ref="AH141:AH187" si="143">AB141+AC141+AD141+AG141</f>
        <v>0</v>
      </c>
      <c r="AI141" s="462">
        <v>0</v>
      </c>
      <c r="AJ141" s="462">
        <v>0</v>
      </c>
      <c r="AK141" s="462">
        <v>0</v>
      </c>
      <c r="AL141" s="462">
        <v>0</v>
      </c>
      <c r="AM141" s="462">
        <v>0</v>
      </c>
      <c r="AN141" s="462">
        <v>0</v>
      </c>
      <c r="AO141" s="462">
        <v>0</v>
      </c>
      <c r="AP141" s="462">
        <v>0</v>
      </c>
      <c r="AQ141" s="462">
        <f t="shared" ref="AQ141:AQ187" si="144">AI141+AK141+AL141+AN141+AO141</f>
        <v>0</v>
      </c>
      <c r="AR141" s="462">
        <f t="shared" ref="AR141:AR187" si="145">AJ141+AM141+AP141</f>
        <v>0</v>
      </c>
      <c r="AS141" s="464">
        <f t="shared" ref="AS141:AS187" si="146">SUM(AQ141:AR141)</f>
        <v>0</v>
      </c>
      <c r="AT141" s="470">
        <f t="shared" si="129"/>
        <v>1803828</v>
      </c>
      <c r="AU141" s="461">
        <f t="shared" si="130"/>
        <v>1330244</v>
      </c>
      <c r="AV141" s="461">
        <f t="shared" si="131"/>
        <v>0</v>
      </c>
      <c r="AW141" s="461">
        <f t="shared" si="132"/>
        <v>449622</v>
      </c>
      <c r="AX141" s="461">
        <f t="shared" si="132"/>
        <v>13302</v>
      </c>
      <c r="AY141" s="461">
        <f t="shared" si="133"/>
        <v>10660</v>
      </c>
      <c r="AZ141" s="462">
        <f t="shared" si="134"/>
        <v>4.2699999999999996</v>
      </c>
      <c r="BA141" s="462">
        <f t="shared" si="135"/>
        <v>0</v>
      </c>
      <c r="BB141" s="464">
        <f t="shared" si="135"/>
        <v>4.2699999999999996</v>
      </c>
    </row>
    <row r="142" spans="1:54" s="229" customFormat="1" ht="12.75" customHeight="1" x14ac:dyDescent="0.2">
      <c r="A142" s="231">
        <v>30</v>
      </c>
      <c r="B142" s="232">
        <v>3419</v>
      </c>
      <c r="C142" s="232">
        <v>600078434</v>
      </c>
      <c r="D142" s="232">
        <v>72742658</v>
      </c>
      <c r="E142" s="233" t="s">
        <v>67</v>
      </c>
      <c r="F142" s="232">
        <v>3143</v>
      </c>
      <c r="G142" s="233" t="s">
        <v>614</v>
      </c>
      <c r="H142" s="265" t="s">
        <v>276</v>
      </c>
      <c r="I142" s="458">
        <v>861453</v>
      </c>
      <c r="J142" s="458">
        <v>639060</v>
      </c>
      <c r="K142" s="458">
        <v>0</v>
      </c>
      <c r="L142" s="458">
        <v>216002</v>
      </c>
      <c r="M142" s="458">
        <v>6391</v>
      </c>
      <c r="N142" s="458">
        <v>0</v>
      </c>
      <c r="O142" s="459">
        <v>1.29</v>
      </c>
      <c r="P142" s="460">
        <v>1.29</v>
      </c>
      <c r="Q142" s="469">
        <v>0</v>
      </c>
      <c r="R142" s="471">
        <f t="shared" si="136"/>
        <v>0</v>
      </c>
      <c r="S142" s="461">
        <v>0</v>
      </c>
      <c r="T142" s="461">
        <v>0</v>
      </c>
      <c r="U142" s="461">
        <v>0</v>
      </c>
      <c r="V142" s="461">
        <v>0</v>
      </c>
      <c r="W142" s="461">
        <f t="shared" si="137"/>
        <v>0</v>
      </c>
      <c r="X142" s="461">
        <v>0</v>
      </c>
      <c r="Y142" s="461">
        <v>0</v>
      </c>
      <c r="Z142" s="461">
        <v>0</v>
      </c>
      <c r="AA142" s="461">
        <f t="shared" si="138"/>
        <v>0</v>
      </c>
      <c r="AB142" s="461">
        <f t="shared" si="139"/>
        <v>0</v>
      </c>
      <c r="AC142" s="69">
        <f t="shared" si="140"/>
        <v>0</v>
      </c>
      <c r="AD142" s="69">
        <f t="shared" si="141"/>
        <v>0</v>
      </c>
      <c r="AE142" s="461">
        <v>0</v>
      </c>
      <c r="AF142" s="461">
        <v>0</v>
      </c>
      <c r="AG142" s="461">
        <f t="shared" si="142"/>
        <v>0</v>
      </c>
      <c r="AH142" s="461">
        <f t="shared" si="143"/>
        <v>0</v>
      </c>
      <c r="AI142" s="462">
        <v>0</v>
      </c>
      <c r="AJ142" s="462">
        <v>0</v>
      </c>
      <c r="AK142" s="462">
        <v>0</v>
      </c>
      <c r="AL142" s="462">
        <v>0</v>
      </c>
      <c r="AM142" s="462">
        <v>0</v>
      </c>
      <c r="AN142" s="462">
        <v>0</v>
      </c>
      <c r="AO142" s="462">
        <v>0</v>
      </c>
      <c r="AP142" s="462">
        <v>0</v>
      </c>
      <c r="AQ142" s="462">
        <f t="shared" si="144"/>
        <v>0</v>
      </c>
      <c r="AR142" s="462">
        <f t="shared" si="145"/>
        <v>0</v>
      </c>
      <c r="AS142" s="464">
        <f t="shared" si="146"/>
        <v>0</v>
      </c>
      <c r="AT142" s="470">
        <f t="shared" si="129"/>
        <v>861453</v>
      </c>
      <c r="AU142" s="461">
        <f t="shared" si="130"/>
        <v>639060</v>
      </c>
      <c r="AV142" s="461">
        <f t="shared" si="131"/>
        <v>0</v>
      </c>
      <c r="AW142" s="461">
        <f t="shared" si="132"/>
        <v>216002</v>
      </c>
      <c r="AX142" s="461">
        <f t="shared" si="132"/>
        <v>6391</v>
      </c>
      <c r="AY142" s="461">
        <f t="shared" si="133"/>
        <v>0</v>
      </c>
      <c r="AZ142" s="462">
        <f t="shared" si="134"/>
        <v>1.29</v>
      </c>
      <c r="BA142" s="462">
        <f t="shared" si="135"/>
        <v>1.29</v>
      </c>
      <c r="BB142" s="464">
        <f t="shared" si="135"/>
        <v>0</v>
      </c>
    </row>
    <row r="143" spans="1:54" s="229" customFormat="1" ht="12.75" customHeight="1" x14ac:dyDescent="0.2">
      <c r="A143" s="231">
        <v>30</v>
      </c>
      <c r="B143" s="232">
        <v>3419</v>
      </c>
      <c r="C143" s="232">
        <v>600078434</v>
      </c>
      <c r="D143" s="232">
        <v>72742658</v>
      </c>
      <c r="E143" s="233" t="s">
        <v>67</v>
      </c>
      <c r="F143" s="232">
        <v>3143</v>
      </c>
      <c r="G143" s="233" t="s">
        <v>615</v>
      </c>
      <c r="H143" s="265" t="s">
        <v>277</v>
      </c>
      <c r="I143" s="458">
        <v>35183</v>
      </c>
      <c r="J143" s="458">
        <v>25139</v>
      </c>
      <c r="K143" s="458">
        <v>0</v>
      </c>
      <c r="L143" s="458">
        <v>8497</v>
      </c>
      <c r="M143" s="458">
        <v>251</v>
      </c>
      <c r="N143" s="458">
        <v>1296</v>
      </c>
      <c r="O143" s="459">
        <v>0.1</v>
      </c>
      <c r="P143" s="460">
        <v>0</v>
      </c>
      <c r="Q143" s="469">
        <v>0.1</v>
      </c>
      <c r="R143" s="471">
        <f t="shared" si="136"/>
        <v>0</v>
      </c>
      <c r="S143" s="461">
        <v>0</v>
      </c>
      <c r="T143" s="461">
        <v>0</v>
      </c>
      <c r="U143" s="461">
        <v>0</v>
      </c>
      <c r="V143" s="461">
        <v>0</v>
      </c>
      <c r="W143" s="461">
        <f t="shared" si="137"/>
        <v>0</v>
      </c>
      <c r="X143" s="461">
        <v>0</v>
      </c>
      <c r="Y143" s="461">
        <v>0</v>
      </c>
      <c r="Z143" s="461">
        <v>0</v>
      </c>
      <c r="AA143" s="461">
        <f t="shared" si="138"/>
        <v>0</v>
      </c>
      <c r="AB143" s="461">
        <f t="shared" si="139"/>
        <v>0</v>
      </c>
      <c r="AC143" s="69">
        <f t="shared" si="140"/>
        <v>0</v>
      </c>
      <c r="AD143" s="69">
        <f t="shared" si="141"/>
        <v>0</v>
      </c>
      <c r="AE143" s="461">
        <v>0</v>
      </c>
      <c r="AF143" s="461">
        <v>0</v>
      </c>
      <c r="AG143" s="461">
        <f t="shared" si="142"/>
        <v>0</v>
      </c>
      <c r="AH143" s="461">
        <f t="shared" si="143"/>
        <v>0</v>
      </c>
      <c r="AI143" s="462">
        <v>0</v>
      </c>
      <c r="AJ143" s="462">
        <v>0</v>
      </c>
      <c r="AK143" s="462">
        <v>0</v>
      </c>
      <c r="AL143" s="462">
        <v>0</v>
      </c>
      <c r="AM143" s="462">
        <v>0</v>
      </c>
      <c r="AN143" s="462">
        <v>0</v>
      </c>
      <c r="AO143" s="462">
        <v>0</v>
      </c>
      <c r="AP143" s="462">
        <v>0</v>
      </c>
      <c r="AQ143" s="462">
        <f t="shared" si="144"/>
        <v>0</v>
      </c>
      <c r="AR143" s="462">
        <f t="shared" si="145"/>
        <v>0</v>
      </c>
      <c r="AS143" s="464">
        <f t="shared" si="146"/>
        <v>0</v>
      </c>
      <c r="AT143" s="470">
        <f t="shared" si="129"/>
        <v>35183</v>
      </c>
      <c r="AU143" s="461">
        <f t="shared" si="130"/>
        <v>25139</v>
      </c>
      <c r="AV143" s="461">
        <f t="shared" si="131"/>
        <v>0</v>
      </c>
      <c r="AW143" s="461">
        <f t="shared" si="132"/>
        <v>8497</v>
      </c>
      <c r="AX143" s="461">
        <f t="shared" si="132"/>
        <v>251</v>
      </c>
      <c r="AY143" s="461">
        <f t="shared" si="133"/>
        <v>1296</v>
      </c>
      <c r="AZ143" s="462">
        <f t="shared" si="134"/>
        <v>0.1</v>
      </c>
      <c r="BA143" s="462">
        <f t="shared" si="135"/>
        <v>0</v>
      </c>
      <c r="BB143" s="464">
        <f t="shared" si="135"/>
        <v>0.1</v>
      </c>
    </row>
    <row r="144" spans="1:54" s="229" customFormat="1" ht="12.75" customHeight="1" x14ac:dyDescent="0.2">
      <c r="A144" s="231">
        <v>30</v>
      </c>
      <c r="B144" s="232">
        <v>3419</v>
      </c>
      <c r="C144" s="232">
        <v>600078434</v>
      </c>
      <c r="D144" s="232">
        <v>72742658</v>
      </c>
      <c r="E144" s="233" t="s">
        <v>67</v>
      </c>
      <c r="F144" s="232">
        <v>3143</v>
      </c>
      <c r="G144" s="233" t="s">
        <v>312</v>
      </c>
      <c r="H144" s="265" t="s">
        <v>277</v>
      </c>
      <c r="I144" s="458">
        <v>183193</v>
      </c>
      <c r="J144" s="458">
        <v>135579</v>
      </c>
      <c r="K144" s="458">
        <v>0</v>
      </c>
      <c r="L144" s="458">
        <v>45826</v>
      </c>
      <c r="M144" s="458">
        <v>1356</v>
      </c>
      <c r="N144" s="458">
        <v>432</v>
      </c>
      <c r="O144" s="459">
        <v>0.31</v>
      </c>
      <c r="P144" s="460">
        <v>0.26</v>
      </c>
      <c r="Q144" s="469">
        <v>0.05</v>
      </c>
      <c r="R144" s="471">
        <f t="shared" si="136"/>
        <v>0</v>
      </c>
      <c r="S144" s="461">
        <v>0</v>
      </c>
      <c r="T144" s="461">
        <v>0</v>
      </c>
      <c r="U144" s="461">
        <v>0</v>
      </c>
      <c r="V144" s="461">
        <v>0</v>
      </c>
      <c r="W144" s="461">
        <f t="shared" si="137"/>
        <v>0</v>
      </c>
      <c r="X144" s="461">
        <v>0</v>
      </c>
      <c r="Y144" s="461">
        <v>0</v>
      </c>
      <c r="Z144" s="461">
        <v>0</v>
      </c>
      <c r="AA144" s="461">
        <f t="shared" si="138"/>
        <v>0</v>
      </c>
      <c r="AB144" s="461">
        <f t="shared" si="139"/>
        <v>0</v>
      </c>
      <c r="AC144" s="69">
        <f t="shared" si="140"/>
        <v>0</v>
      </c>
      <c r="AD144" s="69">
        <f t="shared" si="141"/>
        <v>0</v>
      </c>
      <c r="AE144" s="461">
        <v>0</v>
      </c>
      <c r="AF144" s="461">
        <v>0</v>
      </c>
      <c r="AG144" s="461">
        <f t="shared" si="142"/>
        <v>0</v>
      </c>
      <c r="AH144" s="461">
        <f t="shared" si="143"/>
        <v>0</v>
      </c>
      <c r="AI144" s="462">
        <v>0</v>
      </c>
      <c r="AJ144" s="462">
        <v>0</v>
      </c>
      <c r="AK144" s="462">
        <v>0</v>
      </c>
      <c r="AL144" s="462">
        <v>0</v>
      </c>
      <c r="AM144" s="462">
        <v>0</v>
      </c>
      <c r="AN144" s="462">
        <v>0</v>
      </c>
      <c r="AO144" s="462">
        <v>0</v>
      </c>
      <c r="AP144" s="462">
        <v>0</v>
      </c>
      <c r="AQ144" s="462">
        <f t="shared" si="144"/>
        <v>0</v>
      </c>
      <c r="AR144" s="462">
        <f t="shared" si="145"/>
        <v>0</v>
      </c>
      <c r="AS144" s="464">
        <f t="shared" si="146"/>
        <v>0</v>
      </c>
      <c r="AT144" s="470">
        <f t="shared" si="129"/>
        <v>183193</v>
      </c>
      <c r="AU144" s="461">
        <f t="shared" si="130"/>
        <v>135579</v>
      </c>
      <c r="AV144" s="461">
        <f t="shared" si="131"/>
        <v>0</v>
      </c>
      <c r="AW144" s="461">
        <f t="shared" si="132"/>
        <v>45826</v>
      </c>
      <c r="AX144" s="461">
        <f t="shared" si="132"/>
        <v>1356</v>
      </c>
      <c r="AY144" s="461">
        <f t="shared" si="133"/>
        <v>432</v>
      </c>
      <c r="AZ144" s="462">
        <f t="shared" si="134"/>
        <v>0.31</v>
      </c>
      <c r="BA144" s="462">
        <f t="shared" si="135"/>
        <v>0.26</v>
      </c>
      <c r="BB144" s="464">
        <f t="shared" si="135"/>
        <v>0.05</v>
      </c>
    </row>
    <row r="145" spans="1:54" s="229" customFormat="1" ht="12.75" customHeight="1" x14ac:dyDescent="0.2">
      <c r="A145" s="156">
        <v>30</v>
      </c>
      <c r="B145" s="14">
        <v>3419</v>
      </c>
      <c r="C145" s="155">
        <v>600078434</v>
      </c>
      <c r="D145" s="155">
        <v>72742658</v>
      </c>
      <c r="E145" s="230" t="s">
        <v>68</v>
      </c>
      <c r="F145" s="14"/>
      <c r="G145" s="230"/>
      <c r="H145" s="264"/>
      <c r="I145" s="465">
        <v>20513716</v>
      </c>
      <c r="J145" s="465">
        <v>14953603</v>
      </c>
      <c r="K145" s="465">
        <v>74900</v>
      </c>
      <c r="L145" s="465">
        <v>5079634</v>
      </c>
      <c r="M145" s="465">
        <v>149536</v>
      </c>
      <c r="N145" s="465">
        <v>256043</v>
      </c>
      <c r="O145" s="428">
        <v>30.7529</v>
      </c>
      <c r="P145" s="428">
        <v>21.4329</v>
      </c>
      <c r="Q145" s="428">
        <v>9.32</v>
      </c>
      <c r="R145" s="611">
        <f t="shared" ref="R145:BB145" si="147">SUM(R138:R144)</f>
        <v>22000</v>
      </c>
      <c r="S145" s="610">
        <f t="shared" si="147"/>
        <v>-173223</v>
      </c>
      <c r="T145" s="610">
        <f t="shared" si="147"/>
        <v>0</v>
      </c>
      <c r="U145" s="610">
        <f t="shared" si="147"/>
        <v>86660</v>
      </c>
      <c r="V145" s="610">
        <f t="shared" si="147"/>
        <v>0</v>
      </c>
      <c r="W145" s="610">
        <f t="shared" si="147"/>
        <v>-64563</v>
      </c>
      <c r="X145" s="610">
        <f t="shared" si="147"/>
        <v>-22000</v>
      </c>
      <c r="Y145" s="610">
        <f t="shared" si="147"/>
        <v>0</v>
      </c>
      <c r="Z145" s="610">
        <f t="shared" si="147"/>
        <v>0</v>
      </c>
      <c r="AA145" s="610">
        <f t="shared" si="147"/>
        <v>-22000</v>
      </c>
      <c r="AB145" s="610">
        <f t="shared" si="147"/>
        <v>-86563</v>
      </c>
      <c r="AC145" s="610">
        <f t="shared" si="147"/>
        <v>-29258</v>
      </c>
      <c r="AD145" s="610">
        <f t="shared" si="147"/>
        <v>-645</v>
      </c>
      <c r="AE145" s="610">
        <f t="shared" si="147"/>
        <v>5000</v>
      </c>
      <c r="AF145" s="610">
        <f t="shared" si="147"/>
        <v>0</v>
      </c>
      <c r="AG145" s="610">
        <f t="shared" si="147"/>
        <v>5000</v>
      </c>
      <c r="AH145" s="610">
        <f t="shared" si="147"/>
        <v>-111466</v>
      </c>
      <c r="AI145" s="764">
        <f t="shared" si="147"/>
        <v>0</v>
      </c>
      <c r="AJ145" s="764">
        <f t="shared" si="147"/>
        <v>0.09</v>
      </c>
      <c r="AK145" s="764">
        <f t="shared" si="147"/>
        <v>-0.49</v>
      </c>
      <c r="AL145" s="764">
        <f t="shared" si="147"/>
        <v>0</v>
      </c>
      <c r="AM145" s="764">
        <f t="shared" si="147"/>
        <v>0</v>
      </c>
      <c r="AN145" s="764">
        <f t="shared" si="147"/>
        <v>0.13</v>
      </c>
      <c r="AO145" s="764">
        <f t="shared" si="147"/>
        <v>0</v>
      </c>
      <c r="AP145" s="764">
        <f t="shared" si="147"/>
        <v>0</v>
      </c>
      <c r="AQ145" s="764">
        <f t="shared" si="147"/>
        <v>-0.36</v>
      </c>
      <c r="AR145" s="764">
        <f t="shared" si="147"/>
        <v>0.09</v>
      </c>
      <c r="AS145" s="497">
        <f t="shared" si="147"/>
        <v>-0.27</v>
      </c>
      <c r="AT145" s="608">
        <f t="shared" si="147"/>
        <v>20402250</v>
      </c>
      <c r="AU145" s="465">
        <f t="shared" si="147"/>
        <v>14889040</v>
      </c>
      <c r="AV145" s="465">
        <f t="shared" si="147"/>
        <v>52900</v>
      </c>
      <c r="AW145" s="465">
        <f t="shared" si="147"/>
        <v>5050376</v>
      </c>
      <c r="AX145" s="465">
        <f t="shared" si="147"/>
        <v>148891</v>
      </c>
      <c r="AY145" s="465">
        <f t="shared" si="147"/>
        <v>261043</v>
      </c>
      <c r="AZ145" s="428">
        <f t="shared" si="147"/>
        <v>30.482900000000001</v>
      </c>
      <c r="BA145" s="428">
        <f t="shared" si="147"/>
        <v>21.072900000000001</v>
      </c>
      <c r="BB145" s="497">
        <f t="shared" si="147"/>
        <v>9.4100000000000019</v>
      </c>
    </row>
    <row r="146" spans="1:54" s="229" customFormat="1" ht="12.75" customHeight="1" x14ac:dyDescent="0.2">
      <c r="A146" s="231">
        <v>31</v>
      </c>
      <c r="B146" s="232">
        <v>3422</v>
      </c>
      <c r="C146" s="232">
        <v>600078591</v>
      </c>
      <c r="D146" s="232">
        <v>72742682</v>
      </c>
      <c r="E146" s="233" t="s">
        <v>69</v>
      </c>
      <c r="F146" s="232">
        <v>3111</v>
      </c>
      <c r="G146" s="233" t="s">
        <v>306</v>
      </c>
      <c r="H146" s="265" t="s">
        <v>276</v>
      </c>
      <c r="I146" s="458">
        <v>2983349</v>
      </c>
      <c r="J146" s="458">
        <v>2201001</v>
      </c>
      <c r="K146" s="458">
        <v>0</v>
      </c>
      <c r="L146" s="458">
        <v>743938</v>
      </c>
      <c r="M146" s="458">
        <v>22010</v>
      </c>
      <c r="N146" s="458">
        <v>16400</v>
      </c>
      <c r="O146" s="459">
        <v>4.5263999999999998</v>
      </c>
      <c r="P146" s="460">
        <v>3.8064</v>
      </c>
      <c r="Q146" s="469">
        <v>0.72</v>
      </c>
      <c r="R146" s="471">
        <f t="shared" si="136"/>
        <v>0</v>
      </c>
      <c r="S146" s="461">
        <v>0</v>
      </c>
      <c r="T146" s="461">
        <v>0</v>
      </c>
      <c r="U146" s="461">
        <v>0</v>
      </c>
      <c r="V146" s="461">
        <v>0</v>
      </c>
      <c r="W146" s="461">
        <f t="shared" si="137"/>
        <v>0</v>
      </c>
      <c r="X146" s="461">
        <v>0</v>
      </c>
      <c r="Y146" s="461">
        <v>0</v>
      </c>
      <c r="Z146" s="461">
        <v>0</v>
      </c>
      <c r="AA146" s="461">
        <f t="shared" si="138"/>
        <v>0</v>
      </c>
      <c r="AB146" s="461">
        <f t="shared" si="139"/>
        <v>0</v>
      </c>
      <c r="AC146" s="69">
        <f t="shared" si="140"/>
        <v>0</v>
      </c>
      <c r="AD146" s="69">
        <f t="shared" si="141"/>
        <v>0</v>
      </c>
      <c r="AE146" s="461">
        <v>0</v>
      </c>
      <c r="AF146" s="461">
        <v>0</v>
      </c>
      <c r="AG146" s="461">
        <f t="shared" si="142"/>
        <v>0</v>
      </c>
      <c r="AH146" s="461">
        <f t="shared" si="143"/>
        <v>0</v>
      </c>
      <c r="AI146" s="462">
        <v>0</v>
      </c>
      <c r="AJ146" s="462">
        <v>0</v>
      </c>
      <c r="AK146" s="462">
        <v>0</v>
      </c>
      <c r="AL146" s="462">
        <v>0</v>
      </c>
      <c r="AM146" s="462">
        <v>0</v>
      </c>
      <c r="AN146" s="462">
        <v>0</v>
      </c>
      <c r="AO146" s="462">
        <v>0</v>
      </c>
      <c r="AP146" s="462">
        <v>0</v>
      </c>
      <c r="AQ146" s="462">
        <f t="shared" si="144"/>
        <v>0</v>
      </c>
      <c r="AR146" s="462">
        <f t="shared" si="145"/>
        <v>0</v>
      </c>
      <c r="AS146" s="464">
        <f t="shared" si="146"/>
        <v>0</v>
      </c>
      <c r="AT146" s="470">
        <f t="shared" ref="AT146:AT151" si="148">I146+AH146</f>
        <v>2983349</v>
      </c>
      <c r="AU146" s="461">
        <f t="shared" ref="AU146:AU151" si="149">J146+W146</f>
        <v>2201001</v>
      </c>
      <c r="AV146" s="461">
        <f t="shared" ref="AV146:AV151" si="150">K146+AA146</f>
        <v>0</v>
      </c>
      <c r="AW146" s="461">
        <f t="shared" ref="AW146:AX151" si="151">L146+AC146</f>
        <v>743938</v>
      </c>
      <c r="AX146" s="461">
        <f t="shared" si="151"/>
        <v>22010</v>
      </c>
      <c r="AY146" s="461">
        <f t="shared" ref="AY146:AY151" si="152">N146+AG146</f>
        <v>16400</v>
      </c>
      <c r="AZ146" s="462">
        <f t="shared" ref="AZ146:AZ151" si="153">O146+AS146</f>
        <v>4.5263999999999998</v>
      </c>
      <c r="BA146" s="462">
        <f t="shared" ref="BA146:BB151" si="154">P146+AQ146</f>
        <v>3.8064</v>
      </c>
      <c r="BB146" s="464">
        <f t="shared" si="154"/>
        <v>0.72</v>
      </c>
    </row>
    <row r="147" spans="1:54" s="229" customFormat="1" ht="12.75" customHeight="1" x14ac:dyDescent="0.2">
      <c r="A147" s="231">
        <v>31</v>
      </c>
      <c r="B147" s="232">
        <v>3422</v>
      </c>
      <c r="C147" s="232">
        <v>600078591</v>
      </c>
      <c r="D147" s="232">
        <v>72742682</v>
      </c>
      <c r="E147" s="233" t="s">
        <v>69</v>
      </c>
      <c r="F147" s="232">
        <v>3113</v>
      </c>
      <c r="G147" s="233" t="s">
        <v>309</v>
      </c>
      <c r="H147" s="265" t="s">
        <v>276</v>
      </c>
      <c r="I147" s="458">
        <v>8472173</v>
      </c>
      <c r="J147" s="458">
        <v>6187736</v>
      </c>
      <c r="K147" s="458">
        <v>10000</v>
      </c>
      <c r="L147" s="458">
        <v>2094835</v>
      </c>
      <c r="M147" s="458">
        <v>61877</v>
      </c>
      <c r="N147" s="458">
        <v>117725</v>
      </c>
      <c r="O147" s="459">
        <v>11.744400000000001</v>
      </c>
      <c r="P147" s="460">
        <v>9.0911000000000008</v>
      </c>
      <c r="Q147" s="469">
        <v>2.6532999999999998</v>
      </c>
      <c r="R147" s="471">
        <f t="shared" si="136"/>
        <v>10000</v>
      </c>
      <c r="S147" s="461">
        <v>0</v>
      </c>
      <c r="T147" s="461">
        <v>0</v>
      </c>
      <c r="U147" s="461">
        <v>55710</v>
      </c>
      <c r="V147" s="461">
        <v>0</v>
      </c>
      <c r="W147" s="461">
        <f t="shared" si="137"/>
        <v>65710</v>
      </c>
      <c r="X147" s="461">
        <v>-10000</v>
      </c>
      <c r="Y147" s="461">
        <v>0</v>
      </c>
      <c r="Z147" s="461">
        <v>0</v>
      </c>
      <c r="AA147" s="461">
        <f t="shared" si="138"/>
        <v>-10000</v>
      </c>
      <c r="AB147" s="461">
        <f t="shared" si="139"/>
        <v>55710</v>
      </c>
      <c r="AC147" s="69">
        <f t="shared" si="140"/>
        <v>18830</v>
      </c>
      <c r="AD147" s="69">
        <f t="shared" si="141"/>
        <v>657</v>
      </c>
      <c r="AE147" s="461">
        <v>0</v>
      </c>
      <c r="AF147" s="461">
        <v>0</v>
      </c>
      <c r="AG147" s="461">
        <f t="shared" si="142"/>
        <v>0</v>
      </c>
      <c r="AH147" s="461">
        <f t="shared" si="143"/>
        <v>75197</v>
      </c>
      <c r="AI147" s="462">
        <v>0</v>
      </c>
      <c r="AJ147" s="462">
        <v>0</v>
      </c>
      <c r="AK147" s="462">
        <v>0</v>
      </c>
      <c r="AL147" s="462">
        <v>0</v>
      </c>
      <c r="AM147" s="462">
        <v>0</v>
      </c>
      <c r="AN147" s="462">
        <v>0.08</v>
      </c>
      <c r="AO147" s="462">
        <v>0</v>
      </c>
      <c r="AP147" s="462">
        <v>0</v>
      </c>
      <c r="AQ147" s="462">
        <f t="shared" si="144"/>
        <v>0.08</v>
      </c>
      <c r="AR147" s="462">
        <f t="shared" si="145"/>
        <v>0</v>
      </c>
      <c r="AS147" s="464">
        <f t="shared" si="146"/>
        <v>0.08</v>
      </c>
      <c r="AT147" s="470">
        <f t="shared" si="148"/>
        <v>8547370</v>
      </c>
      <c r="AU147" s="461">
        <f t="shared" si="149"/>
        <v>6253446</v>
      </c>
      <c r="AV147" s="461">
        <f t="shared" si="150"/>
        <v>0</v>
      </c>
      <c r="AW147" s="461">
        <f t="shared" si="151"/>
        <v>2113665</v>
      </c>
      <c r="AX147" s="461">
        <f t="shared" si="151"/>
        <v>62534</v>
      </c>
      <c r="AY147" s="461">
        <f t="shared" si="152"/>
        <v>117725</v>
      </c>
      <c r="AZ147" s="462">
        <f t="shared" si="153"/>
        <v>11.824400000000001</v>
      </c>
      <c r="BA147" s="462">
        <f t="shared" si="154"/>
        <v>9.1711000000000009</v>
      </c>
      <c r="BB147" s="464">
        <f t="shared" si="154"/>
        <v>2.6532999999999998</v>
      </c>
    </row>
    <row r="148" spans="1:54" s="229" customFormat="1" x14ac:dyDescent="0.2">
      <c r="A148" s="231">
        <v>31</v>
      </c>
      <c r="B148" s="232">
        <v>3422</v>
      </c>
      <c r="C148" s="232">
        <v>600078591</v>
      </c>
      <c r="D148" s="232">
        <v>72742682</v>
      </c>
      <c r="E148" s="233" t="s">
        <v>69</v>
      </c>
      <c r="F148" s="232">
        <v>3113</v>
      </c>
      <c r="G148" s="233" t="s">
        <v>307</v>
      </c>
      <c r="H148" s="265" t="s">
        <v>277</v>
      </c>
      <c r="I148" s="458">
        <v>1180508</v>
      </c>
      <c r="J148" s="458">
        <v>875748</v>
      </c>
      <c r="K148" s="458">
        <v>0</v>
      </c>
      <c r="L148" s="458">
        <v>296003</v>
      </c>
      <c r="M148" s="458">
        <v>8757</v>
      </c>
      <c r="N148" s="458">
        <v>0</v>
      </c>
      <c r="O148" s="459">
        <v>2.5299999999999998</v>
      </c>
      <c r="P148" s="460">
        <v>2.5299999999999998</v>
      </c>
      <c r="Q148" s="469">
        <v>0</v>
      </c>
      <c r="R148" s="471">
        <f t="shared" si="136"/>
        <v>0</v>
      </c>
      <c r="S148" s="461">
        <v>-129918</v>
      </c>
      <c r="T148" s="461">
        <v>0</v>
      </c>
      <c r="U148" s="461">
        <v>0</v>
      </c>
      <c r="V148" s="461">
        <v>0</v>
      </c>
      <c r="W148" s="461">
        <f t="shared" si="137"/>
        <v>-129918</v>
      </c>
      <c r="X148" s="461">
        <v>0</v>
      </c>
      <c r="Y148" s="461">
        <v>0</v>
      </c>
      <c r="Z148" s="461">
        <v>0</v>
      </c>
      <c r="AA148" s="461">
        <f t="shared" si="138"/>
        <v>0</v>
      </c>
      <c r="AB148" s="461">
        <f t="shared" si="139"/>
        <v>-129918</v>
      </c>
      <c r="AC148" s="69">
        <f t="shared" si="140"/>
        <v>-43912</v>
      </c>
      <c r="AD148" s="69">
        <f t="shared" si="141"/>
        <v>-1299</v>
      </c>
      <c r="AE148" s="461">
        <v>0</v>
      </c>
      <c r="AF148" s="461">
        <v>0</v>
      </c>
      <c r="AG148" s="461">
        <f t="shared" si="142"/>
        <v>0</v>
      </c>
      <c r="AH148" s="461">
        <f t="shared" si="143"/>
        <v>-175129</v>
      </c>
      <c r="AI148" s="462">
        <v>0</v>
      </c>
      <c r="AJ148" s="462">
        <v>0</v>
      </c>
      <c r="AK148" s="462">
        <v>-0.38</v>
      </c>
      <c r="AL148" s="462">
        <v>0</v>
      </c>
      <c r="AM148" s="462">
        <v>0</v>
      </c>
      <c r="AN148" s="462">
        <v>0</v>
      </c>
      <c r="AO148" s="462">
        <v>0</v>
      </c>
      <c r="AP148" s="462">
        <v>0</v>
      </c>
      <c r="AQ148" s="462">
        <f t="shared" si="144"/>
        <v>-0.38</v>
      </c>
      <c r="AR148" s="462">
        <f t="shared" si="145"/>
        <v>0</v>
      </c>
      <c r="AS148" s="464">
        <f t="shared" si="146"/>
        <v>-0.38</v>
      </c>
      <c r="AT148" s="470">
        <f t="shared" si="148"/>
        <v>1005379</v>
      </c>
      <c r="AU148" s="461">
        <f t="shared" si="149"/>
        <v>745830</v>
      </c>
      <c r="AV148" s="461">
        <f t="shared" si="150"/>
        <v>0</v>
      </c>
      <c r="AW148" s="461">
        <f t="shared" si="151"/>
        <v>252091</v>
      </c>
      <c r="AX148" s="461">
        <f t="shared" si="151"/>
        <v>7458</v>
      </c>
      <c r="AY148" s="461">
        <f t="shared" si="152"/>
        <v>0</v>
      </c>
      <c r="AZ148" s="462">
        <f t="shared" si="153"/>
        <v>2.15</v>
      </c>
      <c r="BA148" s="462">
        <f t="shared" si="154"/>
        <v>2.15</v>
      </c>
      <c r="BB148" s="464">
        <f t="shared" si="154"/>
        <v>0</v>
      </c>
    </row>
    <row r="149" spans="1:54" s="229" customFormat="1" ht="12.75" customHeight="1" x14ac:dyDescent="0.2">
      <c r="A149" s="231">
        <v>31</v>
      </c>
      <c r="B149" s="232">
        <v>3422</v>
      </c>
      <c r="C149" s="232">
        <v>600078591</v>
      </c>
      <c r="D149" s="232">
        <v>72742682</v>
      </c>
      <c r="E149" s="233" t="s">
        <v>69</v>
      </c>
      <c r="F149" s="232">
        <v>3141</v>
      </c>
      <c r="G149" s="233" t="s">
        <v>310</v>
      </c>
      <c r="H149" s="265" t="s">
        <v>277</v>
      </c>
      <c r="I149" s="458">
        <v>1267628</v>
      </c>
      <c r="J149" s="458">
        <v>916128</v>
      </c>
      <c r="K149" s="458">
        <v>20000</v>
      </c>
      <c r="L149" s="458">
        <v>316411</v>
      </c>
      <c r="M149" s="458">
        <v>9161</v>
      </c>
      <c r="N149" s="458">
        <v>5928</v>
      </c>
      <c r="O149" s="459">
        <v>3.01</v>
      </c>
      <c r="P149" s="460">
        <v>0</v>
      </c>
      <c r="Q149" s="469">
        <v>3.01</v>
      </c>
      <c r="R149" s="471">
        <f t="shared" si="136"/>
        <v>20000</v>
      </c>
      <c r="S149" s="461">
        <v>0</v>
      </c>
      <c r="T149" s="461">
        <v>0</v>
      </c>
      <c r="U149" s="461">
        <v>0</v>
      </c>
      <c r="V149" s="461">
        <v>0</v>
      </c>
      <c r="W149" s="461">
        <f t="shared" si="137"/>
        <v>20000</v>
      </c>
      <c r="X149" s="461">
        <v>-20000</v>
      </c>
      <c r="Y149" s="461">
        <v>0</v>
      </c>
      <c r="Z149" s="461">
        <v>0</v>
      </c>
      <c r="AA149" s="461">
        <f t="shared" si="138"/>
        <v>-20000</v>
      </c>
      <c r="AB149" s="461">
        <f t="shared" si="139"/>
        <v>0</v>
      </c>
      <c r="AC149" s="69">
        <f t="shared" si="140"/>
        <v>0</v>
      </c>
      <c r="AD149" s="69">
        <f t="shared" si="141"/>
        <v>200</v>
      </c>
      <c r="AE149" s="461">
        <v>0</v>
      </c>
      <c r="AF149" s="461">
        <v>0</v>
      </c>
      <c r="AG149" s="461">
        <f t="shared" si="142"/>
        <v>0</v>
      </c>
      <c r="AH149" s="461">
        <f t="shared" si="143"/>
        <v>200</v>
      </c>
      <c r="AI149" s="462">
        <v>0</v>
      </c>
      <c r="AJ149" s="462">
        <v>0</v>
      </c>
      <c r="AK149" s="462">
        <v>0</v>
      </c>
      <c r="AL149" s="462">
        <v>0</v>
      </c>
      <c r="AM149" s="462">
        <v>0</v>
      </c>
      <c r="AN149" s="462">
        <v>0</v>
      </c>
      <c r="AO149" s="462">
        <v>0</v>
      </c>
      <c r="AP149" s="462">
        <v>0</v>
      </c>
      <c r="AQ149" s="462">
        <f t="shared" si="144"/>
        <v>0</v>
      </c>
      <c r="AR149" s="462">
        <f t="shared" si="145"/>
        <v>0</v>
      </c>
      <c r="AS149" s="464">
        <f t="shared" si="146"/>
        <v>0</v>
      </c>
      <c r="AT149" s="470">
        <f t="shared" si="148"/>
        <v>1267828</v>
      </c>
      <c r="AU149" s="461">
        <f t="shared" si="149"/>
        <v>936128</v>
      </c>
      <c r="AV149" s="461">
        <f t="shared" si="150"/>
        <v>0</v>
      </c>
      <c r="AW149" s="461">
        <f t="shared" si="151"/>
        <v>316411</v>
      </c>
      <c r="AX149" s="461">
        <f t="shared" si="151"/>
        <v>9361</v>
      </c>
      <c r="AY149" s="461">
        <f t="shared" si="152"/>
        <v>5928</v>
      </c>
      <c r="AZ149" s="462">
        <f t="shared" si="153"/>
        <v>3.01</v>
      </c>
      <c r="BA149" s="462">
        <f t="shared" si="154"/>
        <v>0</v>
      </c>
      <c r="BB149" s="464">
        <f t="shared" si="154"/>
        <v>3.01</v>
      </c>
    </row>
    <row r="150" spans="1:54" s="229" customFormat="1" ht="12.75" customHeight="1" x14ac:dyDescent="0.2">
      <c r="A150" s="231">
        <v>31</v>
      </c>
      <c r="B150" s="232">
        <v>3422</v>
      </c>
      <c r="C150" s="232">
        <v>600078591</v>
      </c>
      <c r="D150" s="232">
        <v>72742682</v>
      </c>
      <c r="E150" s="233" t="s">
        <v>69</v>
      </c>
      <c r="F150" s="232">
        <v>3143</v>
      </c>
      <c r="G150" s="233" t="s">
        <v>614</v>
      </c>
      <c r="H150" s="265" t="s">
        <v>276</v>
      </c>
      <c r="I150" s="458">
        <v>350014</v>
      </c>
      <c r="J150" s="458">
        <v>259654</v>
      </c>
      <c r="K150" s="458">
        <v>0</v>
      </c>
      <c r="L150" s="458">
        <v>87763</v>
      </c>
      <c r="M150" s="458">
        <v>2597</v>
      </c>
      <c r="N150" s="458">
        <v>0</v>
      </c>
      <c r="O150" s="459">
        <v>0.53569999999999995</v>
      </c>
      <c r="P150" s="460">
        <v>0.53569999999999995</v>
      </c>
      <c r="Q150" s="469">
        <v>0</v>
      </c>
      <c r="R150" s="471">
        <f t="shared" si="136"/>
        <v>0</v>
      </c>
      <c r="S150" s="461">
        <v>0</v>
      </c>
      <c r="T150" s="461">
        <v>0</v>
      </c>
      <c r="U150" s="461">
        <v>0</v>
      </c>
      <c r="V150" s="461">
        <v>0</v>
      </c>
      <c r="W150" s="461">
        <f t="shared" si="137"/>
        <v>0</v>
      </c>
      <c r="X150" s="461">
        <v>0</v>
      </c>
      <c r="Y150" s="461">
        <v>0</v>
      </c>
      <c r="Z150" s="461">
        <v>0</v>
      </c>
      <c r="AA150" s="461">
        <f t="shared" si="138"/>
        <v>0</v>
      </c>
      <c r="AB150" s="461">
        <f t="shared" si="139"/>
        <v>0</v>
      </c>
      <c r="AC150" s="69">
        <f t="shared" si="140"/>
        <v>0</v>
      </c>
      <c r="AD150" s="69">
        <f t="shared" si="141"/>
        <v>0</v>
      </c>
      <c r="AE150" s="461">
        <v>0</v>
      </c>
      <c r="AF150" s="461">
        <v>0</v>
      </c>
      <c r="AG150" s="461">
        <f t="shared" si="142"/>
        <v>0</v>
      </c>
      <c r="AH150" s="461">
        <f t="shared" si="143"/>
        <v>0</v>
      </c>
      <c r="AI150" s="462">
        <v>0</v>
      </c>
      <c r="AJ150" s="462">
        <v>0</v>
      </c>
      <c r="AK150" s="462">
        <v>0</v>
      </c>
      <c r="AL150" s="462">
        <v>0</v>
      </c>
      <c r="AM150" s="462">
        <v>0</v>
      </c>
      <c r="AN150" s="462">
        <v>0</v>
      </c>
      <c r="AO150" s="462">
        <v>0</v>
      </c>
      <c r="AP150" s="462">
        <v>0</v>
      </c>
      <c r="AQ150" s="462">
        <f t="shared" si="144"/>
        <v>0</v>
      </c>
      <c r="AR150" s="462">
        <f t="shared" si="145"/>
        <v>0</v>
      </c>
      <c r="AS150" s="464">
        <f t="shared" si="146"/>
        <v>0</v>
      </c>
      <c r="AT150" s="470">
        <f t="shared" si="148"/>
        <v>350014</v>
      </c>
      <c r="AU150" s="461">
        <f t="shared" si="149"/>
        <v>259654</v>
      </c>
      <c r="AV150" s="461">
        <f t="shared" si="150"/>
        <v>0</v>
      </c>
      <c r="AW150" s="461">
        <f t="shared" si="151"/>
        <v>87763</v>
      </c>
      <c r="AX150" s="461">
        <f t="shared" si="151"/>
        <v>2597</v>
      </c>
      <c r="AY150" s="461">
        <f t="shared" si="152"/>
        <v>0</v>
      </c>
      <c r="AZ150" s="462">
        <f t="shared" si="153"/>
        <v>0.53569999999999995</v>
      </c>
      <c r="BA150" s="462">
        <f t="shared" si="154"/>
        <v>0.53569999999999995</v>
      </c>
      <c r="BB150" s="464">
        <f t="shared" si="154"/>
        <v>0</v>
      </c>
    </row>
    <row r="151" spans="1:54" s="229" customFormat="1" ht="12.75" customHeight="1" x14ac:dyDescent="0.2">
      <c r="A151" s="231">
        <v>31</v>
      </c>
      <c r="B151" s="232">
        <v>3422</v>
      </c>
      <c r="C151" s="232">
        <v>600078591</v>
      </c>
      <c r="D151" s="232">
        <v>72742682</v>
      </c>
      <c r="E151" s="233" t="s">
        <v>69</v>
      </c>
      <c r="F151" s="232">
        <v>3143</v>
      </c>
      <c r="G151" s="233" t="s">
        <v>615</v>
      </c>
      <c r="H151" s="265" t="s">
        <v>277</v>
      </c>
      <c r="I151" s="458">
        <v>16125</v>
      </c>
      <c r="J151" s="458">
        <v>11522</v>
      </c>
      <c r="K151" s="458">
        <v>0</v>
      </c>
      <c r="L151" s="458">
        <v>3894</v>
      </c>
      <c r="M151" s="458">
        <v>115</v>
      </c>
      <c r="N151" s="458">
        <v>594</v>
      </c>
      <c r="O151" s="459">
        <v>0.05</v>
      </c>
      <c r="P151" s="460">
        <v>0</v>
      </c>
      <c r="Q151" s="469">
        <v>0.05</v>
      </c>
      <c r="R151" s="471">
        <f t="shared" si="136"/>
        <v>0</v>
      </c>
      <c r="S151" s="461">
        <v>0</v>
      </c>
      <c r="T151" s="461">
        <v>0</v>
      </c>
      <c r="U151" s="461">
        <v>0</v>
      </c>
      <c r="V151" s="461">
        <v>0</v>
      </c>
      <c r="W151" s="461">
        <f t="shared" si="137"/>
        <v>0</v>
      </c>
      <c r="X151" s="461">
        <v>0</v>
      </c>
      <c r="Y151" s="461">
        <v>0</v>
      </c>
      <c r="Z151" s="461">
        <v>0</v>
      </c>
      <c r="AA151" s="461">
        <f t="shared" si="138"/>
        <v>0</v>
      </c>
      <c r="AB151" s="461">
        <f t="shared" si="139"/>
        <v>0</v>
      </c>
      <c r="AC151" s="69">
        <f t="shared" si="140"/>
        <v>0</v>
      </c>
      <c r="AD151" s="69">
        <f t="shared" si="141"/>
        <v>0</v>
      </c>
      <c r="AE151" s="461">
        <v>0</v>
      </c>
      <c r="AF151" s="461">
        <v>0</v>
      </c>
      <c r="AG151" s="461">
        <f t="shared" si="142"/>
        <v>0</v>
      </c>
      <c r="AH151" s="461">
        <f t="shared" si="143"/>
        <v>0</v>
      </c>
      <c r="AI151" s="462">
        <v>0</v>
      </c>
      <c r="AJ151" s="462">
        <v>0</v>
      </c>
      <c r="AK151" s="462">
        <v>0</v>
      </c>
      <c r="AL151" s="462">
        <v>0</v>
      </c>
      <c r="AM151" s="462">
        <v>0</v>
      </c>
      <c r="AN151" s="462">
        <v>0</v>
      </c>
      <c r="AO151" s="462">
        <v>0</v>
      </c>
      <c r="AP151" s="462">
        <v>0</v>
      </c>
      <c r="AQ151" s="462">
        <f t="shared" si="144"/>
        <v>0</v>
      </c>
      <c r="AR151" s="462">
        <f t="shared" si="145"/>
        <v>0</v>
      </c>
      <c r="AS151" s="464">
        <f t="shared" si="146"/>
        <v>0</v>
      </c>
      <c r="AT151" s="470">
        <f t="shared" si="148"/>
        <v>16125</v>
      </c>
      <c r="AU151" s="461">
        <f t="shared" si="149"/>
        <v>11522</v>
      </c>
      <c r="AV151" s="461">
        <f t="shared" si="150"/>
        <v>0</v>
      </c>
      <c r="AW151" s="461">
        <f t="shared" si="151"/>
        <v>3894</v>
      </c>
      <c r="AX151" s="461">
        <f t="shared" si="151"/>
        <v>115</v>
      </c>
      <c r="AY151" s="461">
        <f t="shared" si="152"/>
        <v>594</v>
      </c>
      <c r="AZ151" s="462">
        <f t="shared" si="153"/>
        <v>0.05</v>
      </c>
      <c r="BA151" s="462">
        <f t="shared" si="154"/>
        <v>0</v>
      </c>
      <c r="BB151" s="464">
        <f t="shared" si="154"/>
        <v>0.05</v>
      </c>
    </row>
    <row r="152" spans="1:54" s="229" customFormat="1" ht="12.75" customHeight="1" x14ac:dyDescent="0.2">
      <c r="A152" s="156">
        <v>31</v>
      </c>
      <c r="B152" s="14">
        <v>3422</v>
      </c>
      <c r="C152" s="155">
        <v>600078591</v>
      </c>
      <c r="D152" s="155">
        <v>72742682</v>
      </c>
      <c r="E152" s="230" t="s">
        <v>70</v>
      </c>
      <c r="F152" s="14"/>
      <c r="G152" s="230"/>
      <c r="H152" s="264"/>
      <c r="I152" s="465">
        <v>14269797</v>
      </c>
      <c r="J152" s="465">
        <v>10451789</v>
      </c>
      <c r="K152" s="465">
        <v>30000</v>
      </c>
      <c r="L152" s="465">
        <v>3542844</v>
      </c>
      <c r="M152" s="465">
        <v>104517</v>
      </c>
      <c r="N152" s="465">
        <v>140647</v>
      </c>
      <c r="O152" s="428">
        <v>22.3965</v>
      </c>
      <c r="P152" s="428">
        <v>15.963200000000001</v>
      </c>
      <c r="Q152" s="428">
        <v>6.4332999999999991</v>
      </c>
      <c r="R152" s="611">
        <f t="shared" ref="R152:BB152" si="155">SUM(R146:R151)</f>
        <v>30000</v>
      </c>
      <c r="S152" s="610">
        <f t="shared" si="155"/>
        <v>-129918</v>
      </c>
      <c r="T152" s="610">
        <f t="shared" si="155"/>
        <v>0</v>
      </c>
      <c r="U152" s="610">
        <f t="shared" si="155"/>
        <v>55710</v>
      </c>
      <c r="V152" s="610">
        <f t="shared" si="155"/>
        <v>0</v>
      </c>
      <c r="W152" s="610">
        <f t="shared" si="155"/>
        <v>-44208</v>
      </c>
      <c r="X152" s="610">
        <f t="shared" si="155"/>
        <v>-30000</v>
      </c>
      <c r="Y152" s="610">
        <f t="shared" si="155"/>
        <v>0</v>
      </c>
      <c r="Z152" s="610">
        <f t="shared" si="155"/>
        <v>0</v>
      </c>
      <c r="AA152" s="610">
        <f t="shared" si="155"/>
        <v>-30000</v>
      </c>
      <c r="AB152" s="610">
        <f t="shared" si="155"/>
        <v>-74208</v>
      </c>
      <c r="AC152" s="610">
        <f t="shared" si="155"/>
        <v>-25082</v>
      </c>
      <c r="AD152" s="610">
        <f t="shared" si="155"/>
        <v>-442</v>
      </c>
      <c r="AE152" s="610">
        <f t="shared" si="155"/>
        <v>0</v>
      </c>
      <c r="AF152" s="610">
        <f t="shared" si="155"/>
        <v>0</v>
      </c>
      <c r="AG152" s="610">
        <f t="shared" si="155"/>
        <v>0</v>
      </c>
      <c r="AH152" s="610">
        <f t="shared" si="155"/>
        <v>-99732</v>
      </c>
      <c r="AI152" s="764">
        <f t="shared" si="155"/>
        <v>0</v>
      </c>
      <c r="AJ152" s="764">
        <f t="shared" si="155"/>
        <v>0</v>
      </c>
      <c r="AK152" s="764">
        <f t="shared" si="155"/>
        <v>-0.38</v>
      </c>
      <c r="AL152" s="764">
        <f t="shared" si="155"/>
        <v>0</v>
      </c>
      <c r="AM152" s="764">
        <f t="shared" si="155"/>
        <v>0</v>
      </c>
      <c r="AN152" s="764">
        <f t="shared" si="155"/>
        <v>0.08</v>
      </c>
      <c r="AO152" s="764">
        <f t="shared" si="155"/>
        <v>0</v>
      </c>
      <c r="AP152" s="764">
        <f t="shared" si="155"/>
        <v>0</v>
      </c>
      <c r="AQ152" s="764">
        <f t="shared" si="155"/>
        <v>-0.3</v>
      </c>
      <c r="AR152" s="764">
        <f t="shared" si="155"/>
        <v>0</v>
      </c>
      <c r="AS152" s="497">
        <f t="shared" si="155"/>
        <v>-0.3</v>
      </c>
      <c r="AT152" s="608">
        <f t="shared" si="155"/>
        <v>14170065</v>
      </c>
      <c r="AU152" s="465">
        <f t="shared" si="155"/>
        <v>10407581</v>
      </c>
      <c r="AV152" s="465">
        <f t="shared" si="155"/>
        <v>0</v>
      </c>
      <c r="AW152" s="465">
        <f t="shared" si="155"/>
        <v>3517762</v>
      </c>
      <c r="AX152" s="465">
        <f t="shared" si="155"/>
        <v>104075</v>
      </c>
      <c r="AY152" s="465">
        <f t="shared" si="155"/>
        <v>140647</v>
      </c>
      <c r="AZ152" s="428">
        <f t="shared" si="155"/>
        <v>22.096499999999995</v>
      </c>
      <c r="BA152" s="428">
        <f t="shared" si="155"/>
        <v>15.663200000000002</v>
      </c>
      <c r="BB152" s="497">
        <f t="shared" si="155"/>
        <v>6.4332999999999991</v>
      </c>
    </row>
    <row r="153" spans="1:54" s="229" customFormat="1" ht="12.75" customHeight="1" x14ac:dyDescent="0.2">
      <c r="A153" s="231">
        <v>32</v>
      </c>
      <c r="B153" s="232">
        <v>3426</v>
      </c>
      <c r="C153" s="232">
        <v>600078019</v>
      </c>
      <c r="D153" s="232">
        <v>72742470</v>
      </c>
      <c r="E153" s="233" t="s">
        <v>71</v>
      </c>
      <c r="F153" s="232">
        <v>3111</v>
      </c>
      <c r="G153" s="233" t="s">
        <v>306</v>
      </c>
      <c r="H153" s="265" t="s">
        <v>276</v>
      </c>
      <c r="I153" s="458">
        <v>5053124</v>
      </c>
      <c r="J153" s="458">
        <v>3702715</v>
      </c>
      <c r="K153" s="458">
        <v>28000</v>
      </c>
      <c r="L153" s="458">
        <v>1260982</v>
      </c>
      <c r="M153" s="458">
        <v>37027</v>
      </c>
      <c r="N153" s="458">
        <v>24400</v>
      </c>
      <c r="O153" s="459">
        <v>7.56</v>
      </c>
      <c r="P153" s="460">
        <v>6</v>
      </c>
      <c r="Q153" s="469">
        <v>1.5599999999999998</v>
      </c>
      <c r="R153" s="471">
        <f t="shared" si="136"/>
        <v>0</v>
      </c>
      <c r="S153" s="461">
        <v>0</v>
      </c>
      <c r="T153" s="461">
        <v>0</v>
      </c>
      <c r="U153" s="461">
        <v>0</v>
      </c>
      <c r="V153" s="461">
        <v>0</v>
      </c>
      <c r="W153" s="461">
        <f t="shared" si="137"/>
        <v>0</v>
      </c>
      <c r="X153" s="461">
        <v>0</v>
      </c>
      <c r="Y153" s="461">
        <v>0</v>
      </c>
      <c r="Z153" s="461">
        <v>0</v>
      </c>
      <c r="AA153" s="461">
        <f t="shared" si="138"/>
        <v>0</v>
      </c>
      <c r="AB153" s="461">
        <f t="shared" si="139"/>
        <v>0</v>
      </c>
      <c r="AC153" s="69">
        <f t="shared" si="140"/>
        <v>0</v>
      </c>
      <c r="AD153" s="69">
        <f t="shared" si="141"/>
        <v>0</v>
      </c>
      <c r="AE153" s="461">
        <v>0</v>
      </c>
      <c r="AF153" s="461">
        <v>0</v>
      </c>
      <c r="AG153" s="461">
        <f t="shared" si="142"/>
        <v>0</v>
      </c>
      <c r="AH153" s="461">
        <f t="shared" si="143"/>
        <v>0</v>
      </c>
      <c r="AI153" s="462">
        <v>0</v>
      </c>
      <c r="AJ153" s="462">
        <v>0</v>
      </c>
      <c r="AK153" s="462">
        <v>0</v>
      </c>
      <c r="AL153" s="462">
        <v>0</v>
      </c>
      <c r="AM153" s="462">
        <v>0</v>
      </c>
      <c r="AN153" s="462">
        <v>0</v>
      </c>
      <c r="AO153" s="462">
        <v>0</v>
      </c>
      <c r="AP153" s="462">
        <v>0</v>
      </c>
      <c r="AQ153" s="462">
        <f t="shared" si="144"/>
        <v>0</v>
      </c>
      <c r="AR153" s="462">
        <f t="shared" si="145"/>
        <v>0</v>
      </c>
      <c r="AS153" s="464">
        <f t="shared" si="146"/>
        <v>0</v>
      </c>
      <c r="AT153" s="470">
        <f>I153+AH153</f>
        <v>5053124</v>
      </c>
      <c r="AU153" s="461">
        <f>J153+W153</f>
        <v>3702715</v>
      </c>
      <c r="AV153" s="461">
        <f t="shared" ref="AV153:AV155" si="156">K153+AA153</f>
        <v>28000</v>
      </c>
      <c r="AW153" s="461">
        <f t="shared" ref="AW153:AX155" si="157">L153+AC153</f>
        <v>1260982</v>
      </c>
      <c r="AX153" s="461">
        <f t="shared" si="157"/>
        <v>37027</v>
      </c>
      <c r="AY153" s="461">
        <f>N153+AG153</f>
        <v>24400</v>
      </c>
      <c r="AZ153" s="462">
        <f>O153+AS153</f>
        <v>7.56</v>
      </c>
      <c r="BA153" s="462">
        <f t="shared" ref="BA153:BB155" si="158">P153+AQ153</f>
        <v>6</v>
      </c>
      <c r="BB153" s="464">
        <f t="shared" si="158"/>
        <v>1.5599999999999998</v>
      </c>
    </row>
    <row r="154" spans="1:54" s="229" customFormat="1" x14ac:dyDescent="0.2">
      <c r="A154" s="231">
        <v>32</v>
      </c>
      <c r="B154" s="232">
        <v>3426</v>
      </c>
      <c r="C154" s="232">
        <v>600078019</v>
      </c>
      <c r="D154" s="232">
        <v>72742470</v>
      </c>
      <c r="E154" s="233" t="s">
        <v>71</v>
      </c>
      <c r="F154" s="232">
        <v>3111</v>
      </c>
      <c r="G154" s="233" t="s">
        <v>307</v>
      </c>
      <c r="H154" s="265" t="s">
        <v>277</v>
      </c>
      <c r="I154" s="458">
        <v>700515</v>
      </c>
      <c r="J154" s="458">
        <v>519670</v>
      </c>
      <c r="K154" s="458">
        <v>0</v>
      </c>
      <c r="L154" s="458">
        <v>175648</v>
      </c>
      <c r="M154" s="458">
        <v>5197</v>
      </c>
      <c r="N154" s="458">
        <v>0</v>
      </c>
      <c r="O154" s="459">
        <v>1.5</v>
      </c>
      <c r="P154" s="460">
        <v>1.5</v>
      </c>
      <c r="Q154" s="469">
        <v>0</v>
      </c>
      <c r="R154" s="471">
        <f t="shared" si="136"/>
        <v>0</v>
      </c>
      <c r="S154" s="461">
        <v>0</v>
      </c>
      <c r="T154" s="461">
        <v>0</v>
      </c>
      <c r="U154" s="461">
        <v>0</v>
      </c>
      <c r="V154" s="461">
        <v>0</v>
      </c>
      <c r="W154" s="461">
        <f t="shared" si="137"/>
        <v>0</v>
      </c>
      <c r="X154" s="461">
        <v>0</v>
      </c>
      <c r="Y154" s="461">
        <v>0</v>
      </c>
      <c r="Z154" s="461">
        <v>0</v>
      </c>
      <c r="AA154" s="461">
        <f t="shared" si="138"/>
        <v>0</v>
      </c>
      <c r="AB154" s="461">
        <f t="shared" si="139"/>
        <v>0</v>
      </c>
      <c r="AC154" s="69">
        <f t="shared" si="140"/>
        <v>0</v>
      </c>
      <c r="AD154" s="69">
        <f t="shared" si="141"/>
        <v>0</v>
      </c>
      <c r="AE154" s="461">
        <v>7000</v>
      </c>
      <c r="AF154" s="461">
        <v>0</v>
      </c>
      <c r="AG154" s="461">
        <f t="shared" si="142"/>
        <v>7000</v>
      </c>
      <c r="AH154" s="461">
        <f t="shared" si="143"/>
        <v>7000</v>
      </c>
      <c r="AI154" s="462">
        <v>0</v>
      </c>
      <c r="AJ154" s="462">
        <v>0</v>
      </c>
      <c r="AK154" s="462">
        <v>0</v>
      </c>
      <c r="AL154" s="462">
        <v>0</v>
      </c>
      <c r="AM154" s="462">
        <v>0</v>
      </c>
      <c r="AN154" s="462">
        <v>0</v>
      </c>
      <c r="AO154" s="462">
        <v>0</v>
      </c>
      <c r="AP154" s="462">
        <v>0</v>
      </c>
      <c r="AQ154" s="462">
        <f t="shared" si="144"/>
        <v>0</v>
      </c>
      <c r="AR154" s="462">
        <f t="shared" si="145"/>
        <v>0</v>
      </c>
      <c r="AS154" s="464">
        <f t="shared" si="146"/>
        <v>0</v>
      </c>
      <c r="AT154" s="470">
        <f>I154+AH154</f>
        <v>707515</v>
      </c>
      <c r="AU154" s="461">
        <f>J154+W154</f>
        <v>519670</v>
      </c>
      <c r="AV154" s="461">
        <f t="shared" si="156"/>
        <v>0</v>
      </c>
      <c r="AW154" s="461">
        <f t="shared" si="157"/>
        <v>175648</v>
      </c>
      <c r="AX154" s="461">
        <f t="shared" si="157"/>
        <v>5197</v>
      </c>
      <c r="AY154" s="461">
        <f>N154+AG154</f>
        <v>7000</v>
      </c>
      <c r="AZ154" s="462">
        <f>O154+AS154</f>
        <v>1.5</v>
      </c>
      <c r="BA154" s="462">
        <f t="shared" si="158"/>
        <v>1.5</v>
      </c>
      <c r="BB154" s="464">
        <f t="shared" si="158"/>
        <v>0</v>
      </c>
    </row>
    <row r="155" spans="1:54" s="229" customFormat="1" ht="12.75" customHeight="1" x14ac:dyDescent="0.2">
      <c r="A155" s="231">
        <v>32</v>
      </c>
      <c r="B155" s="232">
        <v>3426</v>
      </c>
      <c r="C155" s="232">
        <v>600078019</v>
      </c>
      <c r="D155" s="232">
        <v>72742470</v>
      </c>
      <c r="E155" s="233" t="s">
        <v>71</v>
      </c>
      <c r="F155" s="232">
        <v>3141</v>
      </c>
      <c r="G155" s="233" t="s">
        <v>310</v>
      </c>
      <c r="H155" s="265" t="s">
        <v>277</v>
      </c>
      <c r="I155" s="458">
        <v>1860020</v>
      </c>
      <c r="J155" s="458">
        <v>1371851</v>
      </c>
      <c r="K155" s="458">
        <v>0</v>
      </c>
      <c r="L155" s="458">
        <v>463686</v>
      </c>
      <c r="M155" s="458">
        <v>13719</v>
      </c>
      <c r="N155" s="458">
        <v>10764</v>
      </c>
      <c r="O155" s="459">
        <v>4.41</v>
      </c>
      <c r="P155" s="460">
        <v>0</v>
      </c>
      <c r="Q155" s="469">
        <v>4.41</v>
      </c>
      <c r="R155" s="471">
        <f t="shared" si="136"/>
        <v>0</v>
      </c>
      <c r="S155" s="461">
        <v>0</v>
      </c>
      <c r="T155" s="461">
        <v>0</v>
      </c>
      <c r="U155" s="461">
        <v>0</v>
      </c>
      <c r="V155" s="461">
        <v>0</v>
      </c>
      <c r="W155" s="461">
        <f t="shared" si="137"/>
        <v>0</v>
      </c>
      <c r="X155" s="461">
        <v>0</v>
      </c>
      <c r="Y155" s="461">
        <v>0</v>
      </c>
      <c r="Z155" s="461">
        <v>0</v>
      </c>
      <c r="AA155" s="461">
        <f t="shared" si="138"/>
        <v>0</v>
      </c>
      <c r="AB155" s="461">
        <f t="shared" si="139"/>
        <v>0</v>
      </c>
      <c r="AC155" s="69">
        <f t="shared" si="140"/>
        <v>0</v>
      </c>
      <c r="AD155" s="69">
        <f t="shared" si="141"/>
        <v>0</v>
      </c>
      <c r="AE155" s="461">
        <v>0</v>
      </c>
      <c r="AF155" s="461">
        <v>0</v>
      </c>
      <c r="AG155" s="461">
        <f t="shared" si="142"/>
        <v>0</v>
      </c>
      <c r="AH155" s="461">
        <f t="shared" si="143"/>
        <v>0</v>
      </c>
      <c r="AI155" s="462">
        <v>0</v>
      </c>
      <c r="AJ155" s="462">
        <v>0</v>
      </c>
      <c r="AK155" s="462">
        <v>0</v>
      </c>
      <c r="AL155" s="462">
        <v>0</v>
      </c>
      <c r="AM155" s="462">
        <v>0</v>
      </c>
      <c r="AN155" s="462">
        <v>0</v>
      </c>
      <c r="AO155" s="462">
        <v>0</v>
      </c>
      <c r="AP155" s="462">
        <v>0</v>
      </c>
      <c r="AQ155" s="462">
        <f t="shared" si="144"/>
        <v>0</v>
      </c>
      <c r="AR155" s="462">
        <f t="shared" si="145"/>
        <v>0</v>
      </c>
      <c r="AS155" s="464">
        <f t="shared" si="146"/>
        <v>0</v>
      </c>
      <c r="AT155" s="470">
        <f>I155+AH155</f>
        <v>1860020</v>
      </c>
      <c r="AU155" s="461">
        <f>J155+W155</f>
        <v>1371851</v>
      </c>
      <c r="AV155" s="461">
        <f t="shared" si="156"/>
        <v>0</v>
      </c>
      <c r="AW155" s="461">
        <f t="shared" si="157"/>
        <v>463686</v>
      </c>
      <c r="AX155" s="461">
        <f t="shared" si="157"/>
        <v>13719</v>
      </c>
      <c r="AY155" s="461">
        <f>N155+AG155</f>
        <v>10764</v>
      </c>
      <c r="AZ155" s="462">
        <f>O155+AS155</f>
        <v>4.41</v>
      </c>
      <c r="BA155" s="462">
        <f t="shared" si="158"/>
        <v>0</v>
      </c>
      <c r="BB155" s="464">
        <f t="shared" si="158"/>
        <v>4.41</v>
      </c>
    </row>
    <row r="156" spans="1:54" s="229" customFormat="1" ht="12.75" customHeight="1" x14ac:dyDescent="0.2">
      <c r="A156" s="156">
        <v>32</v>
      </c>
      <c r="B156" s="14">
        <v>3426</v>
      </c>
      <c r="C156" s="155">
        <v>600078019</v>
      </c>
      <c r="D156" s="155">
        <v>72742470</v>
      </c>
      <c r="E156" s="230" t="s">
        <v>72</v>
      </c>
      <c r="F156" s="14"/>
      <c r="G156" s="230"/>
      <c r="H156" s="264"/>
      <c r="I156" s="465">
        <v>7613659</v>
      </c>
      <c r="J156" s="465">
        <v>5594236</v>
      </c>
      <c r="K156" s="465">
        <v>28000</v>
      </c>
      <c r="L156" s="465">
        <v>1900316</v>
      </c>
      <c r="M156" s="465">
        <v>55943</v>
      </c>
      <c r="N156" s="465">
        <v>35164</v>
      </c>
      <c r="O156" s="428">
        <v>13.469999999999999</v>
      </c>
      <c r="P156" s="428">
        <v>7.5</v>
      </c>
      <c r="Q156" s="428">
        <v>5.97</v>
      </c>
      <c r="R156" s="611">
        <f t="shared" ref="R156:BB156" si="159">SUM(R153:R155)</f>
        <v>0</v>
      </c>
      <c r="S156" s="610">
        <f t="shared" si="159"/>
        <v>0</v>
      </c>
      <c r="T156" s="610">
        <f t="shared" si="159"/>
        <v>0</v>
      </c>
      <c r="U156" s="610">
        <f t="shared" si="159"/>
        <v>0</v>
      </c>
      <c r="V156" s="610">
        <f t="shared" si="159"/>
        <v>0</v>
      </c>
      <c r="W156" s="610">
        <f t="shared" si="159"/>
        <v>0</v>
      </c>
      <c r="X156" s="610">
        <f t="shared" si="159"/>
        <v>0</v>
      </c>
      <c r="Y156" s="610">
        <f t="shared" si="159"/>
        <v>0</v>
      </c>
      <c r="Z156" s="610">
        <f t="shared" si="159"/>
        <v>0</v>
      </c>
      <c r="AA156" s="610">
        <f t="shared" si="159"/>
        <v>0</v>
      </c>
      <c r="AB156" s="610">
        <f t="shared" si="159"/>
        <v>0</v>
      </c>
      <c r="AC156" s="610">
        <f t="shared" si="159"/>
        <v>0</v>
      </c>
      <c r="AD156" s="610">
        <f t="shared" si="159"/>
        <v>0</v>
      </c>
      <c r="AE156" s="610">
        <f t="shared" si="159"/>
        <v>7000</v>
      </c>
      <c r="AF156" s="610">
        <f t="shared" si="159"/>
        <v>0</v>
      </c>
      <c r="AG156" s="610">
        <f t="shared" si="159"/>
        <v>7000</v>
      </c>
      <c r="AH156" s="610">
        <f t="shared" si="159"/>
        <v>7000</v>
      </c>
      <c r="AI156" s="764">
        <f t="shared" si="159"/>
        <v>0</v>
      </c>
      <c r="AJ156" s="764">
        <f t="shared" si="159"/>
        <v>0</v>
      </c>
      <c r="AK156" s="764">
        <f t="shared" si="159"/>
        <v>0</v>
      </c>
      <c r="AL156" s="764">
        <f t="shared" si="159"/>
        <v>0</v>
      </c>
      <c r="AM156" s="764">
        <f t="shared" si="159"/>
        <v>0</v>
      </c>
      <c r="AN156" s="764">
        <f t="shared" si="159"/>
        <v>0</v>
      </c>
      <c r="AO156" s="764">
        <f t="shared" si="159"/>
        <v>0</v>
      </c>
      <c r="AP156" s="764">
        <f t="shared" si="159"/>
        <v>0</v>
      </c>
      <c r="AQ156" s="764">
        <f t="shared" si="159"/>
        <v>0</v>
      </c>
      <c r="AR156" s="764">
        <f t="shared" si="159"/>
        <v>0</v>
      </c>
      <c r="AS156" s="497">
        <f t="shared" si="159"/>
        <v>0</v>
      </c>
      <c r="AT156" s="608">
        <f t="shared" si="159"/>
        <v>7620659</v>
      </c>
      <c r="AU156" s="465">
        <f t="shared" si="159"/>
        <v>5594236</v>
      </c>
      <c r="AV156" s="465">
        <f t="shared" si="159"/>
        <v>28000</v>
      </c>
      <c r="AW156" s="465">
        <f t="shared" si="159"/>
        <v>1900316</v>
      </c>
      <c r="AX156" s="465">
        <f t="shared" si="159"/>
        <v>55943</v>
      </c>
      <c r="AY156" s="465">
        <f t="shared" si="159"/>
        <v>42164</v>
      </c>
      <c r="AZ156" s="428">
        <f t="shared" si="159"/>
        <v>13.469999999999999</v>
      </c>
      <c r="BA156" s="428">
        <f t="shared" si="159"/>
        <v>7.5</v>
      </c>
      <c r="BB156" s="497">
        <f t="shared" si="159"/>
        <v>5.97</v>
      </c>
    </row>
    <row r="157" spans="1:54" s="229" customFormat="1" ht="12.75" customHeight="1" x14ac:dyDescent="0.2">
      <c r="A157" s="231">
        <v>33</v>
      </c>
      <c r="B157" s="232">
        <v>3425</v>
      </c>
      <c r="C157" s="232">
        <v>600078451</v>
      </c>
      <c r="D157" s="232">
        <v>72742551</v>
      </c>
      <c r="E157" s="233" t="s">
        <v>73</v>
      </c>
      <c r="F157" s="232">
        <v>3113</v>
      </c>
      <c r="G157" s="233" t="s">
        <v>309</v>
      </c>
      <c r="H157" s="265" t="s">
        <v>276</v>
      </c>
      <c r="I157" s="458">
        <v>12927893</v>
      </c>
      <c r="J157" s="458">
        <v>9407161</v>
      </c>
      <c r="K157" s="458">
        <v>19200</v>
      </c>
      <c r="L157" s="458">
        <v>3186110</v>
      </c>
      <c r="M157" s="458">
        <v>94072</v>
      </c>
      <c r="N157" s="458">
        <v>221350</v>
      </c>
      <c r="O157" s="459">
        <v>16.361799999999999</v>
      </c>
      <c r="P157" s="460">
        <v>12.651800000000001</v>
      </c>
      <c r="Q157" s="469">
        <v>3.71</v>
      </c>
      <c r="R157" s="471">
        <f t="shared" si="136"/>
        <v>0</v>
      </c>
      <c r="S157" s="461">
        <v>0</v>
      </c>
      <c r="T157" s="461">
        <v>0</v>
      </c>
      <c r="U157" s="461">
        <v>17332</v>
      </c>
      <c r="V157" s="461">
        <v>0</v>
      </c>
      <c r="W157" s="461">
        <f t="shared" si="137"/>
        <v>17332</v>
      </c>
      <c r="X157" s="461">
        <v>0</v>
      </c>
      <c r="Y157" s="461">
        <v>0</v>
      </c>
      <c r="Z157" s="461">
        <v>0</v>
      </c>
      <c r="AA157" s="461">
        <f t="shared" si="138"/>
        <v>0</v>
      </c>
      <c r="AB157" s="461">
        <f t="shared" si="139"/>
        <v>17332</v>
      </c>
      <c r="AC157" s="69">
        <f t="shared" si="140"/>
        <v>5858</v>
      </c>
      <c r="AD157" s="69">
        <f t="shared" si="141"/>
        <v>173</v>
      </c>
      <c r="AE157" s="461">
        <v>0</v>
      </c>
      <c r="AF157" s="461">
        <v>0</v>
      </c>
      <c r="AG157" s="461">
        <f t="shared" si="142"/>
        <v>0</v>
      </c>
      <c r="AH157" s="461">
        <f t="shared" si="143"/>
        <v>23363</v>
      </c>
      <c r="AI157" s="462">
        <v>0</v>
      </c>
      <c r="AJ157" s="462">
        <v>0</v>
      </c>
      <c r="AK157" s="462">
        <v>0</v>
      </c>
      <c r="AL157" s="462">
        <v>0</v>
      </c>
      <c r="AM157" s="462">
        <v>0</v>
      </c>
      <c r="AN157" s="462">
        <v>0</v>
      </c>
      <c r="AO157" s="462">
        <v>0</v>
      </c>
      <c r="AP157" s="462">
        <v>0</v>
      </c>
      <c r="AQ157" s="462">
        <f t="shared" si="144"/>
        <v>0</v>
      </c>
      <c r="AR157" s="462">
        <f t="shared" si="145"/>
        <v>0</v>
      </c>
      <c r="AS157" s="464">
        <f t="shared" si="146"/>
        <v>0</v>
      </c>
      <c r="AT157" s="470">
        <f>I157+AH157</f>
        <v>12951256</v>
      </c>
      <c r="AU157" s="461">
        <f>J157+W157</f>
        <v>9424493</v>
      </c>
      <c r="AV157" s="461">
        <f t="shared" ref="AV157:AV160" si="160">K157+AA157</f>
        <v>19200</v>
      </c>
      <c r="AW157" s="461">
        <f t="shared" ref="AW157:AX160" si="161">L157+AC157</f>
        <v>3191968</v>
      </c>
      <c r="AX157" s="461">
        <f t="shared" si="161"/>
        <v>94245</v>
      </c>
      <c r="AY157" s="461">
        <f>N157+AG157</f>
        <v>221350</v>
      </c>
      <c r="AZ157" s="462">
        <f>O157+AS157</f>
        <v>16.361799999999999</v>
      </c>
      <c r="BA157" s="462">
        <f t="shared" ref="BA157:BB160" si="162">P157+AQ157</f>
        <v>12.651800000000001</v>
      </c>
      <c r="BB157" s="464">
        <f t="shared" si="162"/>
        <v>3.71</v>
      </c>
    </row>
    <row r="158" spans="1:54" s="229" customFormat="1" x14ac:dyDescent="0.2">
      <c r="A158" s="231">
        <v>33</v>
      </c>
      <c r="B158" s="232">
        <v>3425</v>
      </c>
      <c r="C158" s="232">
        <v>600078451</v>
      </c>
      <c r="D158" s="232">
        <v>72742551</v>
      </c>
      <c r="E158" s="233" t="s">
        <v>73</v>
      </c>
      <c r="F158" s="232">
        <v>3113</v>
      </c>
      <c r="G158" s="233" t="s">
        <v>307</v>
      </c>
      <c r="H158" s="265" t="s">
        <v>277</v>
      </c>
      <c r="I158" s="458">
        <v>1857832</v>
      </c>
      <c r="J158" s="458">
        <v>1378214</v>
      </c>
      <c r="K158" s="458">
        <v>0</v>
      </c>
      <c r="L158" s="458">
        <v>465836</v>
      </c>
      <c r="M158" s="458">
        <v>13782</v>
      </c>
      <c r="N158" s="458">
        <v>0</v>
      </c>
      <c r="O158" s="459">
        <v>3.93</v>
      </c>
      <c r="P158" s="460">
        <v>3.93</v>
      </c>
      <c r="Q158" s="469">
        <v>0</v>
      </c>
      <c r="R158" s="471">
        <f t="shared" si="136"/>
        <v>0</v>
      </c>
      <c r="S158" s="461">
        <v>-57742</v>
      </c>
      <c r="T158" s="461">
        <v>0</v>
      </c>
      <c r="U158" s="461">
        <v>0</v>
      </c>
      <c r="V158" s="461">
        <v>0</v>
      </c>
      <c r="W158" s="461">
        <f t="shared" si="137"/>
        <v>-57742</v>
      </c>
      <c r="X158" s="461">
        <v>0</v>
      </c>
      <c r="Y158" s="461">
        <v>0</v>
      </c>
      <c r="Z158" s="461">
        <v>0</v>
      </c>
      <c r="AA158" s="461">
        <f t="shared" si="138"/>
        <v>0</v>
      </c>
      <c r="AB158" s="461">
        <f t="shared" si="139"/>
        <v>-57742</v>
      </c>
      <c r="AC158" s="69">
        <f t="shared" si="140"/>
        <v>-19517</v>
      </c>
      <c r="AD158" s="69">
        <f t="shared" si="141"/>
        <v>-577</v>
      </c>
      <c r="AE158" s="461">
        <v>3500</v>
      </c>
      <c r="AF158" s="461">
        <v>0</v>
      </c>
      <c r="AG158" s="461">
        <f t="shared" si="142"/>
        <v>3500</v>
      </c>
      <c r="AH158" s="461">
        <f t="shared" si="143"/>
        <v>-74336</v>
      </c>
      <c r="AI158" s="462">
        <v>0</v>
      </c>
      <c r="AJ158" s="462">
        <v>0</v>
      </c>
      <c r="AK158" s="462">
        <v>-0.16</v>
      </c>
      <c r="AL158" s="462">
        <v>0</v>
      </c>
      <c r="AM158" s="462">
        <v>0</v>
      </c>
      <c r="AN158" s="462">
        <v>0</v>
      </c>
      <c r="AO158" s="462">
        <v>0</v>
      </c>
      <c r="AP158" s="462">
        <v>0</v>
      </c>
      <c r="AQ158" s="462">
        <f t="shared" si="144"/>
        <v>-0.16</v>
      </c>
      <c r="AR158" s="462">
        <f t="shared" si="145"/>
        <v>0</v>
      </c>
      <c r="AS158" s="464">
        <f t="shared" si="146"/>
        <v>-0.16</v>
      </c>
      <c r="AT158" s="470">
        <f>I158+AH158</f>
        <v>1783496</v>
      </c>
      <c r="AU158" s="461">
        <f>J158+W158</f>
        <v>1320472</v>
      </c>
      <c r="AV158" s="461">
        <f t="shared" si="160"/>
        <v>0</v>
      </c>
      <c r="AW158" s="461">
        <f t="shared" si="161"/>
        <v>446319</v>
      </c>
      <c r="AX158" s="461">
        <f t="shared" si="161"/>
        <v>13205</v>
      </c>
      <c r="AY158" s="461">
        <f>N158+AG158</f>
        <v>3500</v>
      </c>
      <c r="AZ158" s="462">
        <f>O158+AS158</f>
        <v>3.77</v>
      </c>
      <c r="BA158" s="462">
        <f t="shared" si="162"/>
        <v>3.77</v>
      </c>
      <c r="BB158" s="464">
        <f t="shared" si="162"/>
        <v>0</v>
      </c>
    </row>
    <row r="159" spans="1:54" s="229" customFormat="1" ht="12.75" customHeight="1" x14ac:dyDescent="0.2">
      <c r="A159" s="231">
        <v>33</v>
      </c>
      <c r="B159" s="232">
        <v>3425</v>
      </c>
      <c r="C159" s="232">
        <v>600078451</v>
      </c>
      <c r="D159" s="232">
        <v>72742551</v>
      </c>
      <c r="E159" s="233" t="s">
        <v>73</v>
      </c>
      <c r="F159" s="232">
        <v>3143</v>
      </c>
      <c r="G159" s="233" t="s">
        <v>614</v>
      </c>
      <c r="H159" s="265" t="s">
        <v>276</v>
      </c>
      <c r="I159" s="458">
        <v>1368917</v>
      </c>
      <c r="J159" s="458">
        <v>1015517</v>
      </c>
      <c r="K159" s="458">
        <v>0</v>
      </c>
      <c r="L159" s="458">
        <v>343245</v>
      </c>
      <c r="M159" s="458">
        <v>10155</v>
      </c>
      <c r="N159" s="458">
        <v>0</v>
      </c>
      <c r="O159" s="459">
        <v>2</v>
      </c>
      <c r="P159" s="460">
        <v>2</v>
      </c>
      <c r="Q159" s="469">
        <v>0</v>
      </c>
      <c r="R159" s="471">
        <f t="shared" si="136"/>
        <v>0</v>
      </c>
      <c r="S159" s="461">
        <v>0</v>
      </c>
      <c r="T159" s="461">
        <v>0</v>
      </c>
      <c r="U159" s="461">
        <v>0</v>
      </c>
      <c r="V159" s="461">
        <v>0</v>
      </c>
      <c r="W159" s="461">
        <f t="shared" si="137"/>
        <v>0</v>
      </c>
      <c r="X159" s="461">
        <v>0</v>
      </c>
      <c r="Y159" s="461">
        <v>0</v>
      </c>
      <c r="Z159" s="461">
        <v>0</v>
      </c>
      <c r="AA159" s="461">
        <f t="shared" si="138"/>
        <v>0</v>
      </c>
      <c r="AB159" s="461">
        <f t="shared" si="139"/>
        <v>0</v>
      </c>
      <c r="AC159" s="69">
        <f t="shared" si="140"/>
        <v>0</v>
      </c>
      <c r="AD159" s="69">
        <f t="shared" si="141"/>
        <v>0</v>
      </c>
      <c r="AE159" s="461">
        <v>0</v>
      </c>
      <c r="AF159" s="461">
        <v>0</v>
      </c>
      <c r="AG159" s="461">
        <f t="shared" si="142"/>
        <v>0</v>
      </c>
      <c r="AH159" s="461">
        <f t="shared" si="143"/>
        <v>0</v>
      </c>
      <c r="AI159" s="462">
        <v>0</v>
      </c>
      <c r="AJ159" s="462">
        <v>0</v>
      </c>
      <c r="AK159" s="462">
        <v>0</v>
      </c>
      <c r="AL159" s="462">
        <v>0</v>
      </c>
      <c r="AM159" s="462">
        <v>0</v>
      </c>
      <c r="AN159" s="462">
        <v>0</v>
      </c>
      <c r="AO159" s="462">
        <v>0</v>
      </c>
      <c r="AP159" s="462">
        <v>0</v>
      </c>
      <c r="AQ159" s="462">
        <f t="shared" si="144"/>
        <v>0</v>
      </c>
      <c r="AR159" s="462">
        <f t="shared" si="145"/>
        <v>0</v>
      </c>
      <c r="AS159" s="464">
        <f t="shared" si="146"/>
        <v>0</v>
      </c>
      <c r="AT159" s="470">
        <f>I159+AH159</f>
        <v>1368917</v>
      </c>
      <c r="AU159" s="461">
        <f>J159+W159</f>
        <v>1015517</v>
      </c>
      <c r="AV159" s="461">
        <f t="shared" si="160"/>
        <v>0</v>
      </c>
      <c r="AW159" s="461">
        <f t="shared" si="161"/>
        <v>343245</v>
      </c>
      <c r="AX159" s="461">
        <f t="shared" si="161"/>
        <v>10155</v>
      </c>
      <c r="AY159" s="461">
        <f>N159+AG159</f>
        <v>0</v>
      </c>
      <c r="AZ159" s="462">
        <f>O159+AS159</f>
        <v>2</v>
      </c>
      <c r="BA159" s="462">
        <f t="shared" si="162"/>
        <v>2</v>
      </c>
      <c r="BB159" s="464">
        <f t="shared" si="162"/>
        <v>0</v>
      </c>
    </row>
    <row r="160" spans="1:54" s="229" customFormat="1" ht="12.75" customHeight="1" x14ac:dyDescent="0.2">
      <c r="A160" s="231">
        <v>33</v>
      </c>
      <c r="B160" s="232">
        <v>3425</v>
      </c>
      <c r="C160" s="232">
        <v>600078451</v>
      </c>
      <c r="D160" s="232">
        <v>72742551</v>
      </c>
      <c r="E160" s="233" t="s">
        <v>73</v>
      </c>
      <c r="F160" s="232">
        <v>3143</v>
      </c>
      <c r="G160" s="233" t="s">
        <v>615</v>
      </c>
      <c r="H160" s="265" t="s">
        <v>277</v>
      </c>
      <c r="I160" s="458">
        <v>38849</v>
      </c>
      <c r="J160" s="458">
        <v>27758</v>
      </c>
      <c r="K160" s="458">
        <v>0</v>
      </c>
      <c r="L160" s="458">
        <v>9382</v>
      </c>
      <c r="M160" s="458">
        <v>278</v>
      </c>
      <c r="N160" s="458">
        <v>1431</v>
      </c>
      <c r="O160" s="459">
        <v>0.11</v>
      </c>
      <c r="P160" s="460">
        <v>0</v>
      </c>
      <c r="Q160" s="469">
        <v>0.11</v>
      </c>
      <c r="R160" s="471">
        <f t="shared" si="136"/>
        <v>0</v>
      </c>
      <c r="S160" s="461">
        <v>0</v>
      </c>
      <c r="T160" s="461">
        <v>0</v>
      </c>
      <c r="U160" s="461">
        <v>0</v>
      </c>
      <c r="V160" s="461">
        <v>0</v>
      </c>
      <c r="W160" s="461">
        <f t="shared" si="137"/>
        <v>0</v>
      </c>
      <c r="X160" s="461">
        <v>0</v>
      </c>
      <c r="Y160" s="461">
        <v>0</v>
      </c>
      <c r="Z160" s="461">
        <v>0</v>
      </c>
      <c r="AA160" s="461">
        <f t="shared" si="138"/>
        <v>0</v>
      </c>
      <c r="AB160" s="461">
        <f t="shared" si="139"/>
        <v>0</v>
      </c>
      <c r="AC160" s="69">
        <f t="shared" si="140"/>
        <v>0</v>
      </c>
      <c r="AD160" s="69">
        <f t="shared" si="141"/>
        <v>0</v>
      </c>
      <c r="AE160" s="461">
        <v>0</v>
      </c>
      <c r="AF160" s="461">
        <v>0</v>
      </c>
      <c r="AG160" s="461">
        <f t="shared" si="142"/>
        <v>0</v>
      </c>
      <c r="AH160" s="461">
        <f t="shared" si="143"/>
        <v>0</v>
      </c>
      <c r="AI160" s="462">
        <v>0</v>
      </c>
      <c r="AJ160" s="462">
        <v>0</v>
      </c>
      <c r="AK160" s="462">
        <v>0</v>
      </c>
      <c r="AL160" s="462">
        <v>0</v>
      </c>
      <c r="AM160" s="462">
        <v>0</v>
      </c>
      <c r="AN160" s="462">
        <v>0</v>
      </c>
      <c r="AO160" s="462">
        <v>0</v>
      </c>
      <c r="AP160" s="462">
        <v>0</v>
      </c>
      <c r="AQ160" s="462">
        <f t="shared" si="144"/>
        <v>0</v>
      </c>
      <c r="AR160" s="462">
        <f t="shared" si="145"/>
        <v>0</v>
      </c>
      <c r="AS160" s="464">
        <f t="shared" si="146"/>
        <v>0</v>
      </c>
      <c r="AT160" s="470">
        <f>I160+AH160</f>
        <v>38849</v>
      </c>
      <c r="AU160" s="461">
        <f>J160+W160</f>
        <v>27758</v>
      </c>
      <c r="AV160" s="461">
        <f t="shared" si="160"/>
        <v>0</v>
      </c>
      <c r="AW160" s="461">
        <f t="shared" si="161"/>
        <v>9382</v>
      </c>
      <c r="AX160" s="461">
        <f t="shared" si="161"/>
        <v>278</v>
      </c>
      <c r="AY160" s="461">
        <f>N160+AG160</f>
        <v>1431</v>
      </c>
      <c r="AZ160" s="462">
        <f>O160+AS160</f>
        <v>0.11</v>
      </c>
      <c r="BA160" s="462">
        <f t="shared" si="162"/>
        <v>0</v>
      </c>
      <c r="BB160" s="464">
        <f t="shared" si="162"/>
        <v>0.11</v>
      </c>
    </row>
    <row r="161" spans="1:54" s="229" customFormat="1" ht="12.75" customHeight="1" x14ac:dyDescent="0.2">
      <c r="A161" s="156">
        <v>33</v>
      </c>
      <c r="B161" s="14">
        <v>3425</v>
      </c>
      <c r="C161" s="155">
        <v>600078451</v>
      </c>
      <c r="D161" s="155">
        <v>72742551</v>
      </c>
      <c r="E161" s="230" t="s">
        <v>74</v>
      </c>
      <c r="F161" s="14"/>
      <c r="G161" s="230"/>
      <c r="H161" s="264"/>
      <c r="I161" s="465">
        <v>16193491</v>
      </c>
      <c r="J161" s="465">
        <v>11828650</v>
      </c>
      <c r="K161" s="465">
        <v>19200</v>
      </c>
      <c r="L161" s="465">
        <v>4004573</v>
      </c>
      <c r="M161" s="465">
        <v>118287</v>
      </c>
      <c r="N161" s="465">
        <v>222781</v>
      </c>
      <c r="O161" s="428">
        <v>22.401799999999998</v>
      </c>
      <c r="P161" s="428">
        <v>18.581800000000001</v>
      </c>
      <c r="Q161" s="428">
        <v>3.82</v>
      </c>
      <c r="R161" s="611">
        <f t="shared" ref="R161:BB161" si="163">SUM(R157:R160)</f>
        <v>0</v>
      </c>
      <c r="S161" s="610">
        <f t="shared" si="163"/>
        <v>-57742</v>
      </c>
      <c r="T161" s="610">
        <f t="shared" si="163"/>
        <v>0</v>
      </c>
      <c r="U161" s="610">
        <f t="shared" si="163"/>
        <v>17332</v>
      </c>
      <c r="V161" s="610">
        <f t="shared" si="163"/>
        <v>0</v>
      </c>
      <c r="W161" s="610">
        <f t="shared" si="163"/>
        <v>-40410</v>
      </c>
      <c r="X161" s="610">
        <f t="shared" si="163"/>
        <v>0</v>
      </c>
      <c r="Y161" s="610">
        <f t="shared" si="163"/>
        <v>0</v>
      </c>
      <c r="Z161" s="610">
        <f t="shared" si="163"/>
        <v>0</v>
      </c>
      <c r="AA161" s="610">
        <f t="shared" si="163"/>
        <v>0</v>
      </c>
      <c r="AB161" s="610">
        <f t="shared" si="163"/>
        <v>-40410</v>
      </c>
      <c r="AC161" s="610">
        <f t="shared" si="163"/>
        <v>-13659</v>
      </c>
      <c r="AD161" s="610">
        <f t="shared" si="163"/>
        <v>-404</v>
      </c>
      <c r="AE161" s="610">
        <f t="shared" si="163"/>
        <v>3500</v>
      </c>
      <c r="AF161" s="610">
        <f t="shared" si="163"/>
        <v>0</v>
      </c>
      <c r="AG161" s="610">
        <f t="shared" si="163"/>
        <v>3500</v>
      </c>
      <c r="AH161" s="610">
        <f t="shared" si="163"/>
        <v>-50973</v>
      </c>
      <c r="AI161" s="764">
        <f t="shared" si="163"/>
        <v>0</v>
      </c>
      <c r="AJ161" s="764">
        <f t="shared" si="163"/>
        <v>0</v>
      </c>
      <c r="AK161" s="764">
        <f t="shared" si="163"/>
        <v>-0.16</v>
      </c>
      <c r="AL161" s="764">
        <f t="shared" si="163"/>
        <v>0</v>
      </c>
      <c r="AM161" s="764">
        <f t="shared" si="163"/>
        <v>0</v>
      </c>
      <c r="AN161" s="764">
        <f t="shared" si="163"/>
        <v>0</v>
      </c>
      <c r="AO161" s="764">
        <f t="shared" si="163"/>
        <v>0</v>
      </c>
      <c r="AP161" s="764">
        <f t="shared" si="163"/>
        <v>0</v>
      </c>
      <c r="AQ161" s="764">
        <f t="shared" si="163"/>
        <v>-0.16</v>
      </c>
      <c r="AR161" s="764">
        <f t="shared" si="163"/>
        <v>0</v>
      </c>
      <c r="AS161" s="497">
        <f t="shared" si="163"/>
        <v>-0.16</v>
      </c>
      <c r="AT161" s="608">
        <f t="shared" si="163"/>
        <v>16142518</v>
      </c>
      <c r="AU161" s="465">
        <f t="shared" si="163"/>
        <v>11788240</v>
      </c>
      <c r="AV161" s="465">
        <f t="shared" si="163"/>
        <v>19200</v>
      </c>
      <c r="AW161" s="465">
        <f t="shared" si="163"/>
        <v>3990914</v>
      </c>
      <c r="AX161" s="465">
        <f t="shared" si="163"/>
        <v>117883</v>
      </c>
      <c r="AY161" s="465">
        <f t="shared" si="163"/>
        <v>226281</v>
      </c>
      <c r="AZ161" s="428">
        <f t="shared" si="163"/>
        <v>22.241799999999998</v>
      </c>
      <c r="BA161" s="428">
        <f t="shared" si="163"/>
        <v>18.421800000000001</v>
      </c>
      <c r="BB161" s="497">
        <f t="shared" si="163"/>
        <v>3.82</v>
      </c>
    </row>
    <row r="162" spans="1:54" s="229" customFormat="1" ht="12.75" customHeight="1" x14ac:dyDescent="0.2">
      <c r="A162" s="231">
        <v>34</v>
      </c>
      <c r="B162" s="232">
        <v>3418</v>
      </c>
      <c r="C162" s="232">
        <v>600078001</v>
      </c>
      <c r="D162" s="232">
        <v>70695954</v>
      </c>
      <c r="E162" s="233" t="s">
        <v>75</v>
      </c>
      <c r="F162" s="232">
        <v>3111</v>
      </c>
      <c r="G162" s="233" t="s">
        <v>306</v>
      </c>
      <c r="H162" s="265" t="s">
        <v>276</v>
      </c>
      <c r="I162" s="458">
        <v>1875863</v>
      </c>
      <c r="J162" s="458">
        <v>1370767</v>
      </c>
      <c r="K162" s="458">
        <v>15000</v>
      </c>
      <c r="L162" s="458">
        <v>468389</v>
      </c>
      <c r="M162" s="458">
        <v>13707</v>
      </c>
      <c r="N162" s="458">
        <v>8000</v>
      </c>
      <c r="O162" s="459">
        <v>2.8502999999999998</v>
      </c>
      <c r="P162" s="460">
        <v>2.2902999999999998</v>
      </c>
      <c r="Q162" s="469">
        <v>0.56000000000000005</v>
      </c>
      <c r="R162" s="471">
        <f t="shared" si="136"/>
        <v>0</v>
      </c>
      <c r="S162" s="461">
        <v>0</v>
      </c>
      <c r="T162" s="461">
        <v>0</v>
      </c>
      <c r="U162" s="461">
        <v>0</v>
      </c>
      <c r="V162" s="461">
        <v>0</v>
      </c>
      <c r="W162" s="461">
        <f t="shared" si="137"/>
        <v>0</v>
      </c>
      <c r="X162" s="461">
        <v>0</v>
      </c>
      <c r="Y162" s="461">
        <v>0</v>
      </c>
      <c r="Z162" s="461">
        <v>0</v>
      </c>
      <c r="AA162" s="461">
        <f t="shared" si="138"/>
        <v>0</v>
      </c>
      <c r="AB162" s="461">
        <f t="shared" si="139"/>
        <v>0</v>
      </c>
      <c r="AC162" s="69">
        <f t="shared" si="140"/>
        <v>0</v>
      </c>
      <c r="AD162" s="69">
        <f t="shared" si="141"/>
        <v>0</v>
      </c>
      <c r="AE162" s="461">
        <v>0</v>
      </c>
      <c r="AF162" s="461">
        <v>0</v>
      </c>
      <c r="AG162" s="461">
        <f t="shared" si="142"/>
        <v>0</v>
      </c>
      <c r="AH162" s="461">
        <f t="shared" si="143"/>
        <v>0</v>
      </c>
      <c r="AI162" s="462">
        <v>0</v>
      </c>
      <c r="AJ162" s="462">
        <v>0</v>
      </c>
      <c r="AK162" s="462">
        <v>0</v>
      </c>
      <c r="AL162" s="462">
        <v>0</v>
      </c>
      <c r="AM162" s="462">
        <v>0</v>
      </c>
      <c r="AN162" s="462">
        <v>0.03</v>
      </c>
      <c r="AO162" s="462">
        <v>0</v>
      </c>
      <c r="AP162" s="462">
        <v>0</v>
      </c>
      <c r="AQ162" s="462">
        <f t="shared" si="144"/>
        <v>0.03</v>
      </c>
      <c r="AR162" s="462">
        <f t="shared" si="145"/>
        <v>0</v>
      </c>
      <c r="AS162" s="464">
        <f t="shared" si="146"/>
        <v>0.03</v>
      </c>
      <c r="AT162" s="470">
        <f>I162+AH162</f>
        <v>1875863</v>
      </c>
      <c r="AU162" s="461">
        <f>J162+W162</f>
        <v>1370767</v>
      </c>
      <c r="AV162" s="461">
        <f t="shared" ref="AV162:AV164" si="164">K162+AA162</f>
        <v>15000</v>
      </c>
      <c r="AW162" s="461">
        <f t="shared" ref="AW162:AX164" si="165">L162+AC162</f>
        <v>468389</v>
      </c>
      <c r="AX162" s="461">
        <f t="shared" si="165"/>
        <v>13707</v>
      </c>
      <c r="AY162" s="461">
        <f>N162+AG162</f>
        <v>8000</v>
      </c>
      <c r="AZ162" s="462">
        <f>O162+AS162</f>
        <v>2.8802999999999996</v>
      </c>
      <c r="BA162" s="462">
        <f t="shared" ref="BA162:BB164" si="166">P162+AQ162</f>
        <v>2.3202999999999996</v>
      </c>
      <c r="BB162" s="464">
        <f t="shared" si="166"/>
        <v>0.56000000000000005</v>
      </c>
    </row>
    <row r="163" spans="1:54" s="229" customFormat="1" ht="12.75" customHeight="1" x14ac:dyDescent="0.2">
      <c r="A163" s="231">
        <v>34</v>
      </c>
      <c r="B163" s="232">
        <v>3418</v>
      </c>
      <c r="C163" s="232">
        <v>600078001</v>
      </c>
      <c r="D163" s="232">
        <v>70695954</v>
      </c>
      <c r="E163" s="233" t="s">
        <v>75</v>
      </c>
      <c r="F163" s="232">
        <v>3111</v>
      </c>
      <c r="G163" s="233" t="s">
        <v>307</v>
      </c>
      <c r="H163" s="265" t="s">
        <v>277</v>
      </c>
      <c r="I163" s="458">
        <v>0</v>
      </c>
      <c r="J163" s="458">
        <v>0</v>
      </c>
      <c r="K163" s="458">
        <v>0</v>
      </c>
      <c r="L163" s="458">
        <v>0</v>
      </c>
      <c r="M163" s="458">
        <v>0</v>
      </c>
      <c r="N163" s="458">
        <v>0</v>
      </c>
      <c r="O163" s="459">
        <v>0</v>
      </c>
      <c r="P163" s="460">
        <v>0</v>
      </c>
      <c r="Q163" s="469">
        <v>0</v>
      </c>
      <c r="R163" s="471">
        <f t="shared" si="136"/>
        <v>0</v>
      </c>
      <c r="S163" s="461">
        <v>0</v>
      </c>
      <c r="T163" s="461">
        <v>0</v>
      </c>
      <c r="U163" s="461">
        <v>0</v>
      </c>
      <c r="V163" s="461">
        <v>0</v>
      </c>
      <c r="W163" s="461">
        <f t="shared" si="137"/>
        <v>0</v>
      </c>
      <c r="X163" s="461">
        <v>0</v>
      </c>
      <c r="Y163" s="461">
        <v>0</v>
      </c>
      <c r="Z163" s="461">
        <v>0</v>
      </c>
      <c r="AA163" s="461">
        <f t="shared" si="138"/>
        <v>0</v>
      </c>
      <c r="AB163" s="461">
        <f t="shared" si="139"/>
        <v>0</v>
      </c>
      <c r="AC163" s="69">
        <f t="shared" si="140"/>
        <v>0</v>
      </c>
      <c r="AD163" s="69">
        <f t="shared" si="141"/>
        <v>0</v>
      </c>
      <c r="AE163" s="461">
        <v>0</v>
      </c>
      <c r="AF163" s="461">
        <v>0</v>
      </c>
      <c r="AG163" s="461">
        <f t="shared" si="142"/>
        <v>0</v>
      </c>
      <c r="AH163" s="461">
        <f t="shared" si="143"/>
        <v>0</v>
      </c>
      <c r="AI163" s="462">
        <v>0</v>
      </c>
      <c r="AJ163" s="462">
        <v>0</v>
      </c>
      <c r="AK163" s="462">
        <v>0</v>
      </c>
      <c r="AL163" s="462">
        <v>0</v>
      </c>
      <c r="AM163" s="462">
        <v>0</v>
      </c>
      <c r="AN163" s="462">
        <v>0</v>
      </c>
      <c r="AO163" s="462">
        <v>0</v>
      </c>
      <c r="AP163" s="462">
        <v>0</v>
      </c>
      <c r="AQ163" s="462">
        <f t="shared" si="144"/>
        <v>0</v>
      </c>
      <c r="AR163" s="462">
        <f t="shared" si="145"/>
        <v>0</v>
      </c>
      <c r="AS163" s="464">
        <f t="shared" si="146"/>
        <v>0</v>
      </c>
      <c r="AT163" s="470">
        <f>I163+AH163</f>
        <v>0</v>
      </c>
      <c r="AU163" s="461">
        <f>J163+W163</f>
        <v>0</v>
      </c>
      <c r="AV163" s="461">
        <f t="shared" si="164"/>
        <v>0</v>
      </c>
      <c r="AW163" s="461">
        <f t="shared" si="165"/>
        <v>0</v>
      </c>
      <c r="AX163" s="461">
        <f t="shared" si="165"/>
        <v>0</v>
      </c>
      <c r="AY163" s="461">
        <f>N163+AG163</f>
        <v>0</v>
      </c>
      <c r="AZ163" s="462">
        <f>O163+AS163</f>
        <v>0</v>
      </c>
      <c r="BA163" s="462">
        <f t="shared" si="166"/>
        <v>0</v>
      </c>
      <c r="BB163" s="464">
        <f t="shared" si="166"/>
        <v>0</v>
      </c>
    </row>
    <row r="164" spans="1:54" s="229" customFormat="1" ht="12.75" customHeight="1" x14ac:dyDescent="0.2">
      <c r="A164" s="231">
        <v>34</v>
      </c>
      <c r="B164" s="232">
        <v>3418</v>
      </c>
      <c r="C164" s="232">
        <v>600078001</v>
      </c>
      <c r="D164" s="232">
        <v>70695954</v>
      </c>
      <c r="E164" s="233" t="s">
        <v>75</v>
      </c>
      <c r="F164" s="232">
        <v>3141</v>
      </c>
      <c r="G164" s="233" t="s">
        <v>310</v>
      </c>
      <c r="H164" s="265" t="s">
        <v>277</v>
      </c>
      <c r="I164" s="458">
        <v>331317</v>
      </c>
      <c r="J164" s="458">
        <v>230125</v>
      </c>
      <c r="K164" s="458">
        <v>15000</v>
      </c>
      <c r="L164" s="458">
        <v>82852</v>
      </c>
      <c r="M164" s="458">
        <v>2300</v>
      </c>
      <c r="N164" s="458">
        <v>1040</v>
      </c>
      <c r="O164" s="459">
        <v>0.79</v>
      </c>
      <c r="P164" s="460">
        <v>0</v>
      </c>
      <c r="Q164" s="469">
        <v>0.79</v>
      </c>
      <c r="R164" s="471">
        <f t="shared" si="136"/>
        <v>0</v>
      </c>
      <c r="S164" s="461">
        <v>0</v>
      </c>
      <c r="T164" s="461">
        <v>0</v>
      </c>
      <c r="U164" s="461">
        <v>0</v>
      </c>
      <c r="V164" s="461">
        <v>0</v>
      </c>
      <c r="W164" s="461">
        <f t="shared" si="137"/>
        <v>0</v>
      </c>
      <c r="X164" s="461">
        <v>0</v>
      </c>
      <c r="Y164" s="461">
        <v>0</v>
      </c>
      <c r="Z164" s="461">
        <v>0</v>
      </c>
      <c r="AA164" s="461">
        <f t="shared" si="138"/>
        <v>0</v>
      </c>
      <c r="AB164" s="461">
        <f t="shared" si="139"/>
        <v>0</v>
      </c>
      <c r="AC164" s="69">
        <f t="shared" si="140"/>
        <v>0</v>
      </c>
      <c r="AD164" s="69">
        <f t="shared" si="141"/>
        <v>0</v>
      </c>
      <c r="AE164" s="461">
        <v>0</v>
      </c>
      <c r="AF164" s="461">
        <v>0</v>
      </c>
      <c r="AG164" s="461">
        <f t="shared" si="142"/>
        <v>0</v>
      </c>
      <c r="AH164" s="461">
        <f t="shared" si="143"/>
        <v>0</v>
      </c>
      <c r="AI164" s="462">
        <v>0</v>
      </c>
      <c r="AJ164" s="462">
        <v>0</v>
      </c>
      <c r="AK164" s="462">
        <v>0</v>
      </c>
      <c r="AL164" s="462">
        <v>0</v>
      </c>
      <c r="AM164" s="462">
        <v>0</v>
      </c>
      <c r="AN164" s="462">
        <v>0</v>
      </c>
      <c r="AO164" s="462">
        <v>0</v>
      </c>
      <c r="AP164" s="462">
        <v>0</v>
      </c>
      <c r="AQ164" s="462">
        <f t="shared" si="144"/>
        <v>0</v>
      </c>
      <c r="AR164" s="462">
        <f t="shared" si="145"/>
        <v>0</v>
      </c>
      <c r="AS164" s="464">
        <f t="shared" si="146"/>
        <v>0</v>
      </c>
      <c r="AT164" s="470">
        <f>I164+AH164</f>
        <v>331317</v>
      </c>
      <c r="AU164" s="461">
        <f>J164+W164</f>
        <v>230125</v>
      </c>
      <c r="AV164" s="461">
        <f t="shared" si="164"/>
        <v>15000</v>
      </c>
      <c r="AW164" s="461">
        <f t="shared" si="165"/>
        <v>82852</v>
      </c>
      <c r="AX164" s="461">
        <f t="shared" si="165"/>
        <v>2300</v>
      </c>
      <c r="AY164" s="461">
        <f>N164+AG164</f>
        <v>1040</v>
      </c>
      <c r="AZ164" s="462">
        <f>O164+AS164</f>
        <v>0.79</v>
      </c>
      <c r="BA164" s="462">
        <f t="shared" si="166"/>
        <v>0</v>
      </c>
      <c r="BB164" s="464">
        <f t="shared" si="166"/>
        <v>0.79</v>
      </c>
    </row>
    <row r="165" spans="1:54" s="229" customFormat="1" ht="12.75" customHeight="1" x14ac:dyDescent="0.2">
      <c r="A165" s="156">
        <v>34</v>
      </c>
      <c r="B165" s="14">
        <v>3418</v>
      </c>
      <c r="C165" s="155">
        <v>600078001</v>
      </c>
      <c r="D165" s="155">
        <v>70695954</v>
      </c>
      <c r="E165" s="230" t="s">
        <v>76</v>
      </c>
      <c r="F165" s="14"/>
      <c r="G165" s="230"/>
      <c r="H165" s="264"/>
      <c r="I165" s="465">
        <v>2207180</v>
      </c>
      <c r="J165" s="465">
        <v>1600892</v>
      </c>
      <c r="K165" s="465">
        <v>30000</v>
      </c>
      <c r="L165" s="465">
        <v>551241</v>
      </c>
      <c r="M165" s="465">
        <v>16007</v>
      </c>
      <c r="N165" s="465">
        <v>9040</v>
      </c>
      <c r="O165" s="428">
        <v>3.6402999999999999</v>
      </c>
      <c r="P165" s="428">
        <v>2.2902999999999998</v>
      </c>
      <c r="Q165" s="428">
        <v>1.35</v>
      </c>
      <c r="R165" s="611">
        <f t="shared" ref="R165:BB165" si="167">SUM(R162:R164)</f>
        <v>0</v>
      </c>
      <c r="S165" s="610">
        <f t="shared" si="167"/>
        <v>0</v>
      </c>
      <c r="T165" s="610">
        <f t="shared" si="167"/>
        <v>0</v>
      </c>
      <c r="U165" s="610">
        <f t="shared" si="167"/>
        <v>0</v>
      </c>
      <c r="V165" s="610">
        <f t="shared" si="167"/>
        <v>0</v>
      </c>
      <c r="W165" s="610">
        <f t="shared" si="167"/>
        <v>0</v>
      </c>
      <c r="X165" s="610">
        <f t="shared" si="167"/>
        <v>0</v>
      </c>
      <c r="Y165" s="610">
        <f t="shared" si="167"/>
        <v>0</v>
      </c>
      <c r="Z165" s="610">
        <f t="shared" si="167"/>
        <v>0</v>
      </c>
      <c r="AA165" s="610">
        <f t="shared" si="167"/>
        <v>0</v>
      </c>
      <c r="AB165" s="610">
        <f t="shared" si="167"/>
        <v>0</v>
      </c>
      <c r="AC165" s="610">
        <f t="shared" si="167"/>
        <v>0</v>
      </c>
      <c r="AD165" s="610">
        <f t="shared" si="167"/>
        <v>0</v>
      </c>
      <c r="AE165" s="610">
        <f t="shared" si="167"/>
        <v>0</v>
      </c>
      <c r="AF165" s="610">
        <f t="shared" si="167"/>
        <v>0</v>
      </c>
      <c r="AG165" s="610">
        <f t="shared" si="167"/>
        <v>0</v>
      </c>
      <c r="AH165" s="610">
        <f t="shared" si="167"/>
        <v>0</v>
      </c>
      <c r="AI165" s="764">
        <f t="shared" si="167"/>
        <v>0</v>
      </c>
      <c r="AJ165" s="764">
        <f t="shared" si="167"/>
        <v>0</v>
      </c>
      <c r="AK165" s="764">
        <f t="shared" si="167"/>
        <v>0</v>
      </c>
      <c r="AL165" s="764">
        <f t="shared" si="167"/>
        <v>0</v>
      </c>
      <c r="AM165" s="764">
        <f t="shared" si="167"/>
        <v>0</v>
      </c>
      <c r="AN165" s="764">
        <f t="shared" si="167"/>
        <v>0.03</v>
      </c>
      <c r="AO165" s="764">
        <f t="shared" si="167"/>
        <v>0</v>
      </c>
      <c r="AP165" s="764">
        <f t="shared" si="167"/>
        <v>0</v>
      </c>
      <c r="AQ165" s="764">
        <f t="shared" si="167"/>
        <v>0.03</v>
      </c>
      <c r="AR165" s="764">
        <f t="shared" si="167"/>
        <v>0</v>
      </c>
      <c r="AS165" s="497">
        <f t="shared" si="167"/>
        <v>0.03</v>
      </c>
      <c r="AT165" s="608">
        <f t="shared" si="167"/>
        <v>2207180</v>
      </c>
      <c r="AU165" s="465">
        <f t="shared" si="167"/>
        <v>1600892</v>
      </c>
      <c r="AV165" s="465">
        <f t="shared" si="167"/>
        <v>30000</v>
      </c>
      <c r="AW165" s="465">
        <f t="shared" si="167"/>
        <v>551241</v>
      </c>
      <c r="AX165" s="465">
        <f t="shared" si="167"/>
        <v>16007</v>
      </c>
      <c r="AY165" s="465">
        <f t="shared" si="167"/>
        <v>9040</v>
      </c>
      <c r="AZ165" s="428">
        <f t="shared" si="167"/>
        <v>3.6702999999999997</v>
      </c>
      <c r="BA165" s="428">
        <f t="shared" si="167"/>
        <v>2.3202999999999996</v>
      </c>
      <c r="BB165" s="497">
        <f t="shared" si="167"/>
        <v>1.35</v>
      </c>
    </row>
    <row r="166" spans="1:54" s="229" customFormat="1" ht="12.75" customHeight="1" x14ac:dyDescent="0.2">
      <c r="A166" s="231">
        <v>35</v>
      </c>
      <c r="B166" s="232">
        <v>3428</v>
      </c>
      <c r="C166" s="232">
        <v>600078311</v>
      </c>
      <c r="D166" s="232">
        <v>72742518</v>
      </c>
      <c r="E166" s="233" t="s">
        <v>77</v>
      </c>
      <c r="F166" s="232">
        <v>3111</v>
      </c>
      <c r="G166" s="233" t="s">
        <v>306</v>
      </c>
      <c r="H166" s="265" t="s">
        <v>276</v>
      </c>
      <c r="I166" s="458">
        <v>3016287</v>
      </c>
      <c r="J166" s="458">
        <v>2226029</v>
      </c>
      <c r="K166" s="458">
        <v>0</v>
      </c>
      <c r="L166" s="458">
        <v>752398</v>
      </c>
      <c r="M166" s="458">
        <v>22260</v>
      </c>
      <c r="N166" s="458">
        <v>15600</v>
      </c>
      <c r="O166" s="459">
        <v>4.72</v>
      </c>
      <c r="P166" s="460">
        <v>4</v>
      </c>
      <c r="Q166" s="469">
        <v>0.72</v>
      </c>
      <c r="R166" s="471">
        <f t="shared" si="136"/>
        <v>0</v>
      </c>
      <c r="S166" s="461">
        <v>0</v>
      </c>
      <c r="T166" s="461">
        <v>0</v>
      </c>
      <c r="U166" s="461">
        <v>0</v>
      </c>
      <c r="V166" s="461">
        <v>0</v>
      </c>
      <c r="W166" s="461">
        <f t="shared" si="137"/>
        <v>0</v>
      </c>
      <c r="X166" s="461">
        <v>0</v>
      </c>
      <c r="Y166" s="461">
        <v>0</v>
      </c>
      <c r="Z166" s="461">
        <v>0</v>
      </c>
      <c r="AA166" s="461">
        <f t="shared" si="138"/>
        <v>0</v>
      </c>
      <c r="AB166" s="461">
        <f t="shared" si="139"/>
        <v>0</v>
      </c>
      <c r="AC166" s="69">
        <f t="shared" si="140"/>
        <v>0</v>
      </c>
      <c r="AD166" s="69">
        <f t="shared" si="141"/>
        <v>0</v>
      </c>
      <c r="AE166" s="461">
        <v>0</v>
      </c>
      <c r="AF166" s="461">
        <v>0</v>
      </c>
      <c r="AG166" s="461">
        <f t="shared" si="142"/>
        <v>0</v>
      </c>
      <c r="AH166" s="461">
        <f t="shared" si="143"/>
        <v>0</v>
      </c>
      <c r="AI166" s="462">
        <v>0</v>
      </c>
      <c r="AJ166" s="462">
        <v>0</v>
      </c>
      <c r="AK166" s="462">
        <v>0</v>
      </c>
      <c r="AL166" s="462">
        <v>0</v>
      </c>
      <c r="AM166" s="462">
        <v>0</v>
      </c>
      <c r="AN166" s="462">
        <v>0</v>
      </c>
      <c r="AO166" s="462">
        <v>0</v>
      </c>
      <c r="AP166" s="462">
        <v>0</v>
      </c>
      <c r="AQ166" s="462">
        <f t="shared" si="144"/>
        <v>0</v>
      </c>
      <c r="AR166" s="462">
        <f t="shared" si="145"/>
        <v>0</v>
      </c>
      <c r="AS166" s="464">
        <f t="shared" si="146"/>
        <v>0</v>
      </c>
      <c r="AT166" s="470">
        <f t="shared" ref="AT166:AT171" si="168">I166+AH166</f>
        <v>3016287</v>
      </c>
      <c r="AU166" s="461">
        <f t="shared" ref="AU166:AU171" si="169">J166+W166</f>
        <v>2226029</v>
      </c>
      <c r="AV166" s="461">
        <f t="shared" ref="AV166:AV171" si="170">K166+AA166</f>
        <v>0</v>
      </c>
      <c r="AW166" s="461">
        <f t="shared" ref="AW166:AX171" si="171">L166+AC166</f>
        <v>752398</v>
      </c>
      <c r="AX166" s="461">
        <f t="shared" si="171"/>
        <v>22260</v>
      </c>
      <c r="AY166" s="461">
        <f t="shared" ref="AY166:AY171" si="172">N166+AG166</f>
        <v>15600</v>
      </c>
      <c r="AZ166" s="462">
        <f t="shared" ref="AZ166:AZ171" si="173">O166+AS166</f>
        <v>4.72</v>
      </c>
      <c r="BA166" s="462">
        <f t="shared" ref="BA166:BB171" si="174">P166+AQ166</f>
        <v>4</v>
      </c>
      <c r="BB166" s="464">
        <f t="shared" si="174"/>
        <v>0.72</v>
      </c>
    </row>
    <row r="167" spans="1:54" s="229" customFormat="1" ht="12.75" customHeight="1" x14ac:dyDescent="0.2">
      <c r="A167" s="231">
        <v>35</v>
      </c>
      <c r="B167" s="232">
        <v>3428</v>
      </c>
      <c r="C167" s="232">
        <v>600078311</v>
      </c>
      <c r="D167" s="232">
        <v>72742518</v>
      </c>
      <c r="E167" s="233" t="s">
        <v>77</v>
      </c>
      <c r="F167" s="232">
        <v>3117</v>
      </c>
      <c r="G167" s="233" t="s">
        <v>309</v>
      </c>
      <c r="H167" s="265" t="s">
        <v>276</v>
      </c>
      <c r="I167" s="458">
        <v>4061126</v>
      </c>
      <c r="J167" s="458">
        <v>2966747</v>
      </c>
      <c r="K167" s="458">
        <v>0</v>
      </c>
      <c r="L167" s="458">
        <v>1002761</v>
      </c>
      <c r="M167" s="458">
        <v>29668</v>
      </c>
      <c r="N167" s="458">
        <v>61950</v>
      </c>
      <c r="O167" s="459">
        <v>5.6744000000000003</v>
      </c>
      <c r="P167" s="460">
        <v>3.9043999999999999</v>
      </c>
      <c r="Q167" s="469">
        <v>1.77</v>
      </c>
      <c r="R167" s="471">
        <f t="shared" si="136"/>
        <v>0</v>
      </c>
      <c r="S167" s="461">
        <v>0</v>
      </c>
      <c r="T167" s="461">
        <v>0</v>
      </c>
      <c r="U167" s="461">
        <v>0</v>
      </c>
      <c r="V167" s="461">
        <v>0</v>
      </c>
      <c r="W167" s="461">
        <f t="shared" si="137"/>
        <v>0</v>
      </c>
      <c r="X167" s="461">
        <v>0</v>
      </c>
      <c r="Y167" s="461">
        <v>0</v>
      </c>
      <c r="Z167" s="461">
        <v>0</v>
      </c>
      <c r="AA167" s="461">
        <f t="shared" si="138"/>
        <v>0</v>
      </c>
      <c r="AB167" s="461">
        <f t="shared" si="139"/>
        <v>0</v>
      </c>
      <c r="AC167" s="69">
        <f t="shared" si="140"/>
        <v>0</v>
      </c>
      <c r="AD167" s="69">
        <f t="shared" si="141"/>
        <v>0</v>
      </c>
      <c r="AE167" s="461">
        <v>0</v>
      </c>
      <c r="AF167" s="461">
        <v>0</v>
      </c>
      <c r="AG167" s="461">
        <f t="shared" si="142"/>
        <v>0</v>
      </c>
      <c r="AH167" s="461">
        <f t="shared" si="143"/>
        <v>0</v>
      </c>
      <c r="AI167" s="462">
        <v>0</v>
      </c>
      <c r="AJ167" s="462">
        <v>0</v>
      </c>
      <c r="AK167" s="462">
        <v>0</v>
      </c>
      <c r="AL167" s="462">
        <v>0</v>
      </c>
      <c r="AM167" s="462">
        <v>0</v>
      </c>
      <c r="AN167" s="462">
        <v>0</v>
      </c>
      <c r="AO167" s="462">
        <v>0</v>
      </c>
      <c r="AP167" s="462">
        <v>0</v>
      </c>
      <c r="AQ167" s="462">
        <f t="shared" si="144"/>
        <v>0</v>
      </c>
      <c r="AR167" s="462">
        <f t="shared" si="145"/>
        <v>0</v>
      </c>
      <c r="AS167" s="464">
        <f t="shared" si="146"/>
        <v>0</v>
      </c>
      <c r="AT167" s="470">
        <f t="shared" si="168"/>
        <v>4061126</v>
      </c>
      <c r="AU167" s="461">
        <f t="shared" si="169"/>
        <v>2966747</v>
      </c>
      <c r="AV167" s="461">
        <f t="shared" si="170"/>
        <v>0</v>
      </c>
      <c r="AW167" s="461">
        <f t="shared" si="171"/>
        <v>1002761</v>
      </c>
      <c r="AX167" s="461">
        <f t="shared" si="171"/>
        <v>29668</v>
      </c>
      <c r="AY167" s="461">
        <f t="shared" si="172"/>
        <v>61950</v>
      </c>
      <c r="AZ167" s="462">
        <f t="shared" si="173"/>
        <v>5.6744000000000003</v>
      </c>
      <c r="BA167" s="462">
        <f t="shared" si="174"/>
        <v>3.9043999999999999</v>
      </c>
      <c r="BB167" s="464">
        <f t="shared" si="174"/>
        <v>1.77</v>
      </c>
    </row>
    <row r="168" spans="1:54" s="229" customFormat="1" x14ac:dyDescent="0.2">
      <c r="A168" s="231">
        <v>35</v>
      </c>
      <c r="B168" s="232">
        <v>3428</v>
      </c>
      <c r="C168" s="232">
        <v>600078311</v>
      </c>
      <c r="D168" s="232">
        <v>72742518</v>
      </c>
      <c r="E168" s="233" t="s">
        <v>77</v>
      </c>
      <c r="F168" s="232">
        <v>3117</v>
      </c>
      <c r="G168" s="233" t="s">
        <v>307</v>
      </c>
      <c r="H168" s="265" t="s">
        <v>277</v>
      </c>
      <c r="I168" s="458">
        <v>1548971</v>
      </c>
      <c r="J168" s="458">
        <v>1149088</v>
      </c>
      <c r="K168" s="458">
        <v>0</v>
      </c>
      <c r="L168" s="458">
        <v>388392</v>
      </c>
      <c r="M168" s="458">
        <v>11491</v>
      </c>
      <c r="N168" s="458">
        <v>0</v>
      </c>
      <c r="O168" s="459">
        <v>3.3</v>
      </c>
      <c r="P168" s="460">
        <v>3.3</v>
      </c>
      <c r="Q168" s="469">
        <v>0</v>
      </c>
      <c r="R168" s="471">
        <f t="shared" si="136"/>
        <v>0</v>
      </c>
      <c r="S168" s="461">
        <v>13495</v>
      </c>
      <c r="T168" s="461">
        <v>0</v>
      </c>
      <c r="U168" s="461">
        <v>0</v>
      </c>
      <c r="V168" s="461">
        <v>0</v>
      </c>
      <c r="W168" s="461">
        <f t="shared" si="137"/>
        <v>13495</v>
      </c>
      <c r="X168" s="461">
        <v>0</v>
      </c>
      <c r="Y168" s="461">
        <v>0</v>
      </c>
      <c r="Z168" s="461">
        <v>0</v>
      </c>
      <c r="AA168" s="461">
        <f t="shared" si="138"/>
        <v>0</v>
      </c>
      <c r="AB168" s="461">
        <f t="shared" si="139"/>
        <v>13495</v>
      </c>
      <c r="AC168" s="69">
        <f t="shared" si="140"/>
        <v>4561</v>
      </c>
      <c r="AD168" s="69">
        <f t="shared" si="141"/>
        <v>135</v>
      </c>
      <c r="AE168" s="461">
        <v>7250</v>
      </c>
      <c r="AF168" s="461">
        <v>0</v>
      </c>
      <c r="AG168" s="461">
        <f t="shared" si="142"/>
        <v>7250</v>
      </c>
      <c r="AH168" s="461">
        <f t="shared" si="143"/>
        <v>25441</v>
      </c>
      <c r="AI168" s="462">
        <v>0</v>
      </c>
      <c r="AJ168" s="462">
        <v>0</v>
      </c>
      <c r="AK168" s="462">
        <v>0.03</v>
      </c>
      <c r="AL168" s="462">
        <v>0</v>
      </c>
      <c r="AM168" s="462">
        <v>0</v>
      </c>
      <c r="AN168" s="462">
        <v>0</v>
      </c>
      <c r="AO168" s="462">
        <v>0</v>
      </c>
      <c r="AP168" s="462">
        <v>0</v>
      </c>
      <c r="AQ168" s="462">
        <f t="shared" si="144"/>
        <v>0.03</v>
      </c>
      <c r="AR168" s="462">
        <f t="shared" si="145"/>
        <v>0</v>
      </c>
      <c r="AS168" s="464">
        <f t="shared" si="146"/>
        <v>0.03</v>
      </c>
      <c r="AT168" s="470">
        <f t="shared" si="168"/>
        <v>1574412</v>
      </c>
      <c r="AU168" s="461">
        <f t="shared" si="169"/>
        <v>1162583</v>
      </c>
      <c r="AV168" s="461">
        <f t="shared" si="170"/>
        <v>0</v>
      </c>
      <c r="AW168" s="461">
        <f t="shared" si="171"/>
        <v>392953</v>
      </c>
      <c r="AX168" s="461">
        <f t="shared" si="171"/>
        <v>11626</v>
      </c>
      <c r="AY168" s="461">
        <f t="shared" si="172"/>
        <v>7250</v>
      </c>
      <c r="AZ168" s="462">
        <f t="shared" si="173"/>
        <v>3.3299999999999996</v>
      </c>
      <c r="BA168" s="462">
        <f t="shared" si="174"/>
        <v>3.3299999999999996</v>
      </c>
      <c r="BB168" s="464">
        <f t="shared" si="174"/>
        <v>0</v>
      </c>
    </row>
    <row r="169" spans="1:54" s="229" customFormat="1" ht="12.75" customHeight="1" x14ac:dyDescent="0.2">
      <c r="A169" s="231">
        <v>35</v>
      </c>
      <c r="B169" s="232">
        <v>3428</v>
      </c>
      <c r="C169" s="232">
        <v>600078311</v>
      </c>
      <c r="D169" s="232">
        <v>72742518</v>
      </c>
      <c r="E169" s="233" t="s">
        <v>77</v>
      </c>
      <c r="F169" s="232">
        <v>3141</v>
      </c>
      <c r="G169" s="233" t="s">
        <v>310</v>
      </c>
      <c r="H169" s="265" t="s">
        <v>277</v>
      </c>
      <c r="I169" s="458">
        <v>984870</v>
      </c>
      <c r="J169" s="458">
        <v>727491</v>
      </c>
      <c r="K169" s="458">
        <v>0</v>
      </c>
      <c r="L169" s="458">
        <v>245892</v>
      </c>
      <c r="M169" s="458">
        <v>7275</v>
      </c>
      <c r="N169" s="458">
        <v>4212</v>
      </c>
      <c r="O169" s="459">
        <v>2.34</v>
      </c>
      <c r="P169" s="460">
        <v>0</v>
      </c>
      <c r="Q169" s="469">
        <v>2.34</v>
      </c>
      <c r="R169" s="471">
        <f t="shared" si="136"/>
        <v>0</v>
      </c>
      <c r="S169" s="461">
        <v>0</v>
      </c>
      <c r="T169" s="461">
        <v>0</v>
      </c>
      <c r="U169" s="461">
        <v>0</v>
      </c>
      <c r="V169" s="461">
        <v>0</v>
      </c>
      <c r="W169" s="461">
        <f t="shared" si="137"/>
        <v>0</v>
      </c>
      <c r="X169" s="461">
        <v>0</v>
      </c>
      <c r="Y169" s="461">
        <v>0</v>
      </c>
      <c r="Z169" s="461">
        <v>0</v>
      </c>
      <c r="AA169" s="461">
        <f t="shared" si="138"/>
        <v>0</v>
      </c>
      <c r="AB169" s="461">
        <f t="shared" si="139"/>
        <v>0</v>
      </c>
      <c r="AC169" s="69">
        <f t="shared" si="140"/>
        <v>0</v>
      </c>
      <c r="AD169" s="69">
        <f t="shared" si="141"/>
        <v>0</v>
      </c>
      <c r="AE169" s="461">
        <v>0</v>
      </c>
      <c r="AF169" s="461">
        <v>0</v>
      </c>
      <c r="AG169" s="461">
        <f t="shared" si="142"/>
        <v>0</v>
      </c>
      <c r="AH169" s="461">
        <f t="shared" si="143"/>
        <v>0</v>
      </c>
      <c r="AI169" s="462">
        <v>0</v>
      </c>
      <c r="AJ169" s="462">
        <v>0</v>
      </c>
      <c r="AK169" s="462">
        <v>0</v>
      </c>
      <c r="AL169" s="462">
        <v>0</v>
      </c>
      <c r="AM169" s="462">
        <v>0</v>
      </c>
      <c r="AN169" s="462">
        <v>0</v>
      </c>
      <c r="AO169" s="462">
        <v>0</v>
      </c>
      <c r="AP169" s="462">
        <v>0</v>
      </c>
      <c r="AQ169" s="462">
        <f t="shared" si="144"/>
        <v>0</v>
      </c>
      <c r="AR169" s="462">
        <f t="shared" si="145"/>
        <v>0</v>
      </c>
      <c r="AS169" s="464">
        <f t="shared" si="146"/>
        <v>0</v>
      </c>
      <c r="AT169" s="470">
        <f t="shared" si="168"/>
        <v>984870</v>
      </c>
      <c r="AU169" s="461">
        <f t="shared" si="169"/>
        <v>727491</v>
      </c>
      <c r="AV169" s="461">
        <f t="shared" si="170"/>
        <v>0</v>
      </c>
      <c r="AW169" s="461">
        <f t="shared" si="171"/>
        <v>245892</v>
      </c>
      <c r="AX169" s="461">
        <f t="shared" si="171"/>
        <v>7275</v>
      </c>
      <c r="AY169" s="461">
        <f t="shared" si="172"/>
        <v>4212</v>
      </c>
      <c r="AZ169" s="462">
        <f t="shared" si="173"/>
        <v>2.34</v>
      </c>
      <c r="BA169" s="462">
        <f t="shared" si="174"/>
        <v>0</v>
      </c>
      <c r="BB169" s="464">
        <f t="shared" si="174"/>
        <v>2.34</v>
      </c>
    </row>
    <row r="170" spans="1:54" s="229" customFormat="1" ht="12.75" customHeight="1" x14ac:dyDescent="0.2">
      <c r="A170" s="231">
        <v>35</v>
      </c>
      <c r="B170" s="232">
        <v>3428</v>
      </c>
      <c r="C170" s="232">
        <v>600078311</v>
      </c>
      <c r="D170" s="232">
        <v>72742518</v>
      </c>
      <c r="E170" s="233" t="s">
        <v>77</v>
      </c>
      <c r="F170" s="232">
        <v>3143</v>
      </c>
      <c r="G170" s="233" t="s">
        <v>614</v>
      </c>
      <c r="H170" s="265" t="s">
        <v>276</v>
      </c>
      <c r="I170" s="458">
        <v>743809</v>
      </c>
      <c r="J170" s="458">
        <v>551787</v>
      </c>
      <c r="K170" s="458">
        <v>0</v>
      </c>
      <c r="L170" s="458">
        <v>186504</v>
      </c>
      <c r="M170" s="458">
        <v>5518</v>
      </c>
      <c r="N170" s="458">
        <v>0</v>
      </c>
      <c r="O170" s="459">
        <v>1.1606000000000001</v>
      </c>
      <c r="P170" s="460">
        <v>1.1606000000000001</v>
      </c>
      <c r="Q170" s="469">
        <v>0</v>
      </c>
      <c r="R170" s="471">
        <f t="shared" si="136"/>
        <v>0</v>
      </c>
      <c r="S170" s="461">
        <v>0</v>
      </c>
      <c r="T170" s="461">
        <v>112688</v>
      </c>
      <c r="U170" s="461">
        <v>0</v>
      </c>
      <c r="V170" s="461">
        <v>0</v>
      </c>
      <c r="W170" s="461">
        <f t="shared" si="137"/>
        <v>112688</v>
      </c>
      <c r="X170" s="461">
        <v>0</v>
      </c>
      <c r="Y170" s="461">
        <v>0</v>
      </c>
      <c r="Z170" s="461">
        <v>0</v>
      </c>
      <c r="AA170" s="461">
        <f t="shared" si="138"/>
        <v>0</v>
      </c>
      <c r="AB170" s="461">
        <f t="shared" si="139"/>
        <v>112688</v>
      </c>
      <c r="AC170" s="69">
        <f t="shared" si="140"/>
        <v>38089</v>
      </c>
      <c r="AD170" s="69">
        <f t="shared" si="141"/>
        <v>1127</v>
      </c>
      <c r="AE170" s="461">
        <v>0</v>
      </c>
      <c r="AF170" s="461">
        <v>0</v>
      </c>
      <c r="AG170" s="461">
        <f t="shared" si="142"/>
        <v>0</v>
      </c>
      <c r="AH170" s="461">
        <f t="shared" si="143"/>
        <v>151904</v>
      </c>
      <c r="AI170" s="462">
        <v>0</v>
      </c>
      <c r="AJ170" s="462">
        <v>0</v>
      </c>
      <c r="AK170" s="462">
        <v>0</v>
      </c>
      <c r="AL170" s="462">
        <v>0.3</v>
      </c>
      <c r="AM170" s="462">
        <v>0</v>
      </c>
      <c r="AN170" s="462">
        <v>0</v>
      </c>
      <c r="AO170" s="462">
        <v>0</v>
      </c>
      <c r="AP170" s="462">
        <v>0</v>
      </c>
      <c r="AQ170" s="462">
        <f t="shared" si="144"/>
        <v>0.3</v>
      </c>
      <c r="AR170" s="462">
        <f t="shared" si="145"/>
        <v>0</v>
      </c>
      <c r="AS170" s="464">
        <f t="shared" si="146"/>
        <v>0.3</v>
      </c>
      <c r="AT170" s="470">
        <f t="shared" si="168"/>
        <v>895713</v>
      </c>
      <c r="AU170" s="461">
        <f t="shared" si="169"/>
        <v>664475</v>
      </c>
      <c r="AV170" s="461">
        <f t="shared" si="170"/>
        <v>0</v>
      </c>
      <c r="AW170" s="461">
        <f t="shared" si="171"/>
        <v>224593</v>
      </c>
      <c r="AX170" s="461">
        <f t="shared" si="171"/>
        <v>6645</v>
      </c>
      <c r="AY170" s="461">
        <f t="shared" si="172"/>
        <v>0</v>
      </c>
      <c r="AZ170" s="462">
        <f t="shared" si="173"/>
        <v>1.4606000000000001</v>
      </c>
      <c r="BA170" s="462">
        <f t="shared" si="174"/>
        <v>1.4606000000000001</v>
      </c>
      <c r="BB170" s="464">
        <f t="shared" si="174"/>
        <v>0</v>
      </c>
    </row>
    <row r="171" spans="1:54" s="229" customFormat="1" ht="12.75" customHeight="1" x14ac:dyDescent="0.2">
      <c r="A171" s="231">
        <v>35</v>
      </c>
      <c r="B171" s="232">
        <v>3428</v>
      </c>
      <c r="C171" s="232">
        <v>600078311</v>
      </c>
      <c r="D171" s="232">
        <v>72742518</v>
      </c>
      <c r="E171" s="233" t="s">
        <v>77</v>
      </c>
      <c r="F171" s="232">
        <v>3143</v>
      </c>
      <c r="G171" s="233" t="s">
        <v>615</v>
      </c>
      <c r="H171" s="265" t="s">
        <v>277</v>
      </c>
      <c r="I171" s="458">
        <v>21990</v>
      </c>
      <c r="J171" s="458">
        <v>15712</v>
      </c>
      <c r="K171" s="458">
        <v>0</v>
      </c>
      <c r="L171" s="458">
        <v>5311</v>
      </c>
      <c r="M171" s="458">
        <v>157</v>
      </c>
      <c r="N171" s="458">
        <v>810</v>
      </c>
      <c r="O171" s="459">
        <v>0.06</v>
      </c>
      <c r="P171" s="460">
        <v>0</v>
      </c>
      <c r="Q171" s="469">
        <v>0.06</v>
      </c>
      <c r="R171" s="471">
        <f t="shared" si="136"/>
        <v>0</v>
      </c>
      <c r="S171" s="461">
        <v>0</v>
      </c>
      <c r="T171" s="461">
        <v>0</v>
      </c>
      <c r="U171" s="461">
        <v>0</v>
      </c>
      <c r="V171" s="461">
        <v>0</v>
      </c>
      <c r="W171" s="461">
        <f t="shared" si="137"/>
        <v>0</v>
      </c>
      <c r="X171" s="461">
        <v>0</v>
      </c>
      <c r="Y171" s="461">
        <v>0</v>
      </c>
      <c r="Z171" s="461">
        <v>0</v>
      </c>
      <c r="AA171" s="461">
        <f t="shared" si="138"/>
        <v>0</v>
      </c>
      <c r="AB171" s="461">
        <f t="shared" si="139"/>
        <v>0</v>
      </c>
      <c r="AC171" s="69">
        <f t="shared" si="140"/>
        <v>0</v>
      </c>
      <c r="AD171" s="69">
        <f t="shared" si="141"/>
        <v>0</v>
      </c>
      <c r="AE171" s="461">
        <v>0</v>
      </c>
      <c r="AF171" s="461">
        <v>0</v>
      </c>
      <c r="AG171" s="461">
        <f t="shared" si="142"/>
        <v>0</v>
      </c>
      <c r="AH171" s="461">
        <f t="shared" si="143"/>
        <v>0</v>
      </c>
      <c r="AI171" s="462">
        <v>0</v>
      </c>
      <c r="AJ171" s="462">
        <v>0</v>
      </c>
      <c r="AK171" s="462">
        <v>0</v>
      </c>
      <c r="AL171" s="462">
        <v>0</v>
      </c>
      <c r="AM171" s="462">
        <v>0</v>
      </c>
      <c r="AN171" s="462">
        <v>0</v>
      </c>
      <c r="AO171" s="462">
        <v>0</v>
      </c>
      <c r="AP171" s="462">
        <v>0</v>
      </c>
      <c r="AQ171" s="462">
        <f t="shared" si="144"/>
        <v>0</v>
      </c>
      <c r="AR171" s="462">
        <f t="shared" si="145"/>
        <v>0</v>
      </c>
      <c r="AS171" s="464">
        <f t="shared" si="146"/>
        <v>0</v>
      </c>
      <c r="AT171" s="470">
        <f t="shared" si="168"/>
        <v>21990</v>
      </c>
      <c r="AU171" s="461">
        <f t="shared" si="169"/>
        <v>15712</v>
      </c>
      <c r="AV171" s="461">
        <f t="shared" si="170"/>
        <v>0</v>
      </c>
      <c r="AW171" s="461">
        <f t="shared" si="171"/>
        <v>5311</v>
      </c>
      <c r="AX171" s="461">
        <f t="shared" si="171"/>
        <v>157</v>
      </c>
      <c r="AY171" s="461">
        <f t="shared" si="172"/>
        <v>810</v>
      </c>
      <c r="AZ171" s="462">
        <f t="shared" si="173"/>
        <v>0.06</v>
      </c>
      <c r="BA171" s="462">
        <f t="shared" si="174"/>
        <v>0</v>
      </c>
      <c r="BB171" s="464">
        <f t="shared" si="174"/>
        <v>0.06</v>
      </c>
    </row>
    <row r="172" spans="1:54" s="229" customFormat="1" ht="12.75" customHeight="1" x14ac:dyDescent="0.2">
      <c r="A172" s="156">
        <v>35</v>
      </c>
      <c r="B172" s="14">
        <v>3428</v>
      </c>
      <c r="C172" s="155">
        <v>600078311</v>
      </c>
      <c r="D172" s="155">
        <v>72742518</v>
      </c>
      <c r="E172" s="230" t="s">
        <v>78</v>
      </c>
      <c r="F172" s="14"/>
      <c r="G172" s="230"/>
      <c r="H172" s="264"/>
      <c r="I172" s="465">
        <v>10377053</v>
      </c>
      <c r="J172" s="465">
        <v>7636854</v>
      </c>
      <c r="K172" s="465">
        <v>0</v>
      </c>
      <c r="L172" s="465">
        <v>2581258</v>
      </c>
      <c r="M172" s="465">
        <v>76369</v>
      </c>
      <c r="N172" s="465">
        <v>82572</v>
      </c>
      <c r="O172" s="428">
        <v>17.254999999999999</v>
      </c>
      <c r="P172" s="428">
        <v>12.365</v>
      </c>
      <c r="Q172" s="428">
        <v>4.8899999999999997</v>
      </c>
      <c r="R172" s="611">
        <f t="shared" ref="R172:BB172" si="175">SUM(R166:R171)</f>
        <v>0</v>
      </c>
      <c r="S172" s="610">
        <f t="shared" si="175"/>
        <v>13495</v>
      </c>
      <c r="T172" s="610">
        <f t="shared" si="175"/>
        <v>112688</v>
      </c>
      <c r="U172" s="610">
        <f t="shared" si="175"/>
        <v>0</v>
      </c>
      <c r="V172" s="610">
        <f t="shared" si="175"/>
        <v>0</v>
      </c>
      <c r="W172" s="610">
        <f t="shared" si="175"/>
        <v>126183</v>
      </c>
      <c r="X172" s="610">
        <f t="shared" si="175"/>
        <v>0</v>
      </c>
      <c r="Y172" s="610">
        <f t="shared" si="175"/>
        <v>0</v>
      </c>
      <c r="Z172" s="610">
        <f t="shared" si="175"/>
        <v>0</v>
      </c>
      <c r="AA172" s="610">
        <f t="shared" si="175"/>
        <v>0</v>
      </c>
      <c r="AB172" s="610">
        <f t="shared" si="175"/>
        <v>126183</v>
      </c>
      <c r="AC172" s="610">
        <f t="shared" si="175"/>
        <v>42650</v>
      </c>
      <c r="AD172" s="610">
        <f t="shared" si="175"/>
        <v>1262</v>
      </c>
      <c r="AE172" s="610">
        <f t="shared" si="175"/>
        <v>7250</v>
      </c>
      <c r="AF172" s="610">
        <f t="shared" si="175"/>
        <v>0</v>
      </c>
      <c r="AG172" s="610">
        <f t="shared" si="175"/>
        <v>7250</v>
      </c>
      <c r="AH172" s="610">
        <f t="shared" si="175"/>
        <v>177345</v>
      </c>
      <c r="AI172" s="764">
        <f t="shared" si="175"/>
        <v>0</v>
      </c>
      <c r="AJ172" s="764">
        <f t="shared" si="175"/>
        <v>0</v>
      </c>
      <c r="AK172" s="764">
        <f t="shared" si="175"/>
        <v>0.03</v>
      </c>
      <c r="AL172" s="764">
        <f t="shared" si="175"/>
        <v>0.3</v>
      </c>
      <c r="AM172" s="764">
        <f t="shared" si="175"/>
        <v>0</v>
      </c>
      <c r="AN172" s="764">
        <f t="shared" si="175"/>
        <v>0</v>
      </c>
      <c r="AO172" s="764">
        <f t="shared" si="175"/>
        <v>0</v>
      </c>
      <c r="AP172" s="764">
        <f t="shared" si="175"/>
        <v>0</v>
      </c>
      <c r="AQ172" s="764">
        <f t="shared" si="175"/>
        <v>0.32999999999999996</v>
      </c>
      <c r="AR172" s="764">
        <f t="shared" si="175"/>
        <v>0</v>
      </c>
      <c r="AS172" s="497">
        <f t="shared" si="175"/>
        <v>0.32999999999999996</v>
      </c>
      <c r="AT172" s="608">
        <f t="shared" si="175"/>
        <v>10554398</v>
      </c>
      <c r="AU172" s="465">
        <f t="shared" si="175"/>
        <v>7763037</v>
      </c>
      <c r="AV172" s="465">
        <f t="shared" si="175"/>
        <v>0</v>
      </c>
      <c r="AW172" s="465">
        <f t="shared" si="175"/>
        <v>2623908</v>
      </c>
      <c r="AX172" s="465">
        <f t="shared" si="175"/>
        <v>77631</v>
      </c>
      <c r="AY172" s="465">
        <f t="shared" si="175"/>
        <v>89822</v>
      </c>
      <c r="AZ172" s="428">
        <f t="shared" si="175"/>
        <v>17.584999999999997</v>
      </c>
      <c r="BA172" s="428">
        <f t="shared" si="175"/>
        <v>12.694999999999999</v>
      </c>
      <c r="BB172" s="497">
        <f t="shared" si="175"/>
        <v>4.8899999999999997</v>
      </c>
    </row>
    <row r="173" spans="1:54" s="229" customFormat="1" ht="12.75" customHeight="1" x14ac:dyDescent="0.2">
      <c r="A173" s="231">
        <v>36</v>
      </c>
      <c r="B173" s="232">
        <v>3433</v>
      </c>
      <c r="C173" s="232">
        <v>600078043</v>
      </c>
      <c r="D173" s="232">
        <v>70695130</v>
      </c>
      <c r="E173" s="233" t="s">
        <v>79</v>
      </c>
      <c r="F173" s="232">
        <v>3111</v>
      </c>
      <c r="G173" s="233" t="s">
        <v>306</v>
      </c>
      <c r="H173" s="265" t="s">
        <v>276</v>
      </c>
      <c r="I173" s="458">
        <v>3415016</v>
      </c>
      <c r="J173" s="458">
        <v>2520932</v>
      </c>
      <c r="K173" s="458">
        <v>0</v>
      </c>
      <c r="L173" s="458">
        <v>852075</v>
      </c>
      <c r="M173" s="458">
        <v>25209</v>
      </c>
      <c r="N173" s="458">
        <v>16800</v>
      </c>
      <c r="O173" s="459">
        <v>5.2</v>
      </c>
      <c r="P173" s="460">
        <v>4</v>
      </c>
      <c r="Q173" s="469">
        <v>1.2</v>
      </c>
      <c r="R173" s="471">
        <f t="shared" si="136"/>
        <v>0</v>
      </c>
      <c r="S173" s="461">
        <v>0</v>
      </c>
      <c r="T173" s="461">
        <v>0</v>
      </c>
      <c r="U173" s="461">
        <v>0</v>
      </c>
      <c r="V173" s="461">
        <v>0</v>
      </c>
      <c r="W173" s="461">
        <f t="shared" si="137"/>
        <v>0</v>
      </c>
      <c r="X173" s="461">
        <v>0</v>
      </c>
      <c r="Y173" s="461">
        <v>0</v>
      </c>
      <c r="Z173" s="461">
        <v>0</v>
      </c>
      <c r="AA173" s="461">
        <f t="shared" si="138"/>
        <v>0</v>
      </c>
      <c r="AB173" s="461">
        <f t="shared" si="139"/>
        <v>0</v>
      </c>
      <c r="AC173" s="69">
        <f t="shared" si="140"/>
        <v>0</v>
      </c>
      <c r="AD173" s="69">
        <f t="shared" si="141"/>
        <v>0</v>
      </c>
      <c r="AE173" s="461">
        <v>0</v>
      </c>
      <c r="AF173" s="461">
        <v>0</v>
      </c>
      <c r="AG173" s="461">
        <f t="shared" si="142"/>
        <v>0</v>
      </c>
      <c r="AH173" s="461">
        <f t="shared" si="143"/>
        <v>0</v>
      </c>
      <c r="AI173" s="462">
        <v>0</v>
      </c>
      <c r="AJ173" s="462">
        <v>0</v>
      </c>
      <c r="AK173" s="462">
        <v>0</v>
      </c>
      <c r="AL173" s="462">
        <v>0</v>
      </c>
      <c r="AM173" s="462">
        <v>0</v>
      </c>
      <c r="AN173" s="462">
        <v>0</v>
      </c>
      <c r="AO173" s="462">
        <v>0</v>
      </c>
      <c r="AP173" s="462">
        <v>0</v>
      </c>
      <c r="AQ173" s="462">
        <f t="shared" si="144"/>
        <v>0</v>
      </c>
      <c r="AR173" s="462">
        <f t="shared" si="145"/>
        <v>0</v>
      </c>
      <c r="AS173" s="464">
        <f t="shared" si="146"/>
        <v>0</v>
      </c>
      <c r="AT173" s="470">
        <f>I173+AH173</f>
        <v>3415016</v>
      </c>
      <c r="AU173" s="461">
        <f>J173+W173</f>
        <v>2520932</v>
      </c>
      <c r="AV173" s="461">
        <f t="shared" ref="AV173:AV174" si="176">K173+AA173</f>
        <v>0</v>
      </c>
      <c r="AW173" s="461">
        <f>L173+AC173</f>
        <v>852075</v>
      </c>
      <c r="AX173" s="461">
        <f>M173+AD173</f>
        <v>25209</v>
      </c>
      <c r="AY173" s="461">
        <f>N173+AG173</f>
        <v>16800</v>
      </c>
      <c r="AZ173" s="462">
        <f>O173+AS173</f>
        <v>5.2</v>
      </c>
      <c r="BA173" s="462">
        <f>P173+AQ173</f>
        <v>4</v>
      </c>
      <c r="BB173" s="464">
        <f>Q173+AR173</f>
        <v>1.2</v>
      </c>
    </row>
    <row r="174" spans="1:54" s="229" customFormat="1" ht="12.75" customHeight="1" x14ac:dyDescent="0.2">
      <c r="A174" s="231">
        <v>36</v>
      </c>
      <c r="B174" s="232">
        <v>3433</v>
      </c>
      <c r="C174" s="232">
        <v>600078043</v>
      </c>
      <c r="D174" s="232">
        <v>70695130</v>
      </c>
      <c r="E174" s="233" t="s">
        <v>79</v>
      </c>
      <c r="F174" s="232">
        <v>3141</v>
      </c>
      <c r="G174" s="233" t="s">
        <v>310</v>
      </c>
      <c r="H174" s="265" t="s">
        <v>277</v>
      </c>
      <c r="I174" s="458">
        <v>575733</v>
      </c>
      <c r="J174" s="458">
        <v>425481</v>
      </c>
      <c r="K174" s="458">
        <v>0</v>
      </c>
      <c r="L174" s="458">
        <v>143813</v>
      </c>
      <c r="M174" s="458">
        <v>4255</v>
      </c>
      <c r="N174" s="458">
        <v>2184</v>
      </c>
      <c r="O174" s="459">
        <v>1.37</v>
      </c>
      <c r="P174" s="460">
        <v>0</v>
      </c>
      <c r="Q174" s="469">
        <v>1.37</v>
      </c>
      <c r="R174" s="471">
        <f t="shared" si="136"/>
        <v>0</v>
      </c>
      <c r="S174" s="461">
        <v>0</v>
      </c>
      <c r="T174" s="461">
        <v>0</v>
      </c>
      <c r="U174" s="461">
        <v>0</v>
      </c>
      <c r="V174" s="461">
        <v>0</v>
      </c>
      <c r="W174" s="461">
        <f t="shared" si="137"/>
        <v>0</v>
      </c>
      <c r="X174" s="461">
        <v>0</v>
      </c>
      <c r="Y174" s="461">
        <v>0</v>
      </c>
      <c r="Z174" s="461">
        <v>0</v>
      </c>
      <c r="AA174" s="461">
        <f t="shared" si="138"/>
        <v>0</v>
      </c>
      <c r="AB174" s="461">
        <f t="shared" si="139"/>
        <v>0</v>
      </c>
      <c r="AC174" s="69">
        <f t="shared" si="140"/>
        <v>0</v>
      </c>
      <c r="AD174" s="69">
        <f t="shared" si="141"/>
        <v>0</v>
      </c>
      <c r="AE174" s="461">
        <v>0</v>
      </c>
      <c r="AF174" s="461">
        <v>0</v>
      </c>
      <c r="AG174" s="461">
        <f t="shared" si="142"/>
        <v>0</v>
      </c>
      <c r="AH174" s="461">
        <f t="shared" si="143"/>
        <v>0</v>
      </c>
      <c r="AI174" s="462">
        <v>0</v>
      </c>
      <c r="AJ174" s="462">
        <v>0</v>
      </c>
      <c r="AK174" s="462">
        <v>0</v>
      </c>
      <c r="AL174" s="462">
        <v>0</v>
      </c>
      <c r="AM174" s="462">
        <v>0</v>
      </c>
      <c r="AN174" s="462">
        <v>0</v>
      </c>
      <c r="AO174" s="462">
        <v>0</v>
      </c>
      <c r="AP174" s="462">
        <v>0</v>
      </c>
      <c r="AQ174" s="462">
        <f t="shared" si="144"/>
        <v>0</v>
      </c>
      <c r="AR174" s="462">
        <f t="shared" si="145"/>
        <v>0</v>
      </c>
      <c r="AS174" s="464">
        <f t="shared" si="146"/>
        <v>0</v>
      </c>
      <c r="AT174" s="470">
        <f>I174+AH174</f>
        <v>575733</v>
      </c>
      <c r="AU174" s="461">
        <f>J174+W174</f>
        <v>425481</v>
      </c>
      <c r="AV174" s="461">
        <f t="shared" si="176"/>
        <v>0</v>
      </c>
      <c r="AW174" s="461">
        <f>L174+AC174</f>
        <v>143813</v>
      </c>
      <c r="AX174" s="461">
        <f>M174+AD174</f>
        <v>4255</v>
      </c>
      <c r="AY174" s="461">
        <f>N174+AG174</f>
        <v>2184</v>
      </c>
      <c r="AZ174" s="462">
        <f>O174+AS174</f>
        <v>1.37</v>
      </c>
      <c r="BA174" s="462">
        <f>P174+AQ174</f>
        <v>0</v>
      </c>
      <c r="BB174" s="464">
        <f>Q174+AR174</f>
        <v>1.37</v>
      </c>
    </row>
    <row r="175" spans="1:54" s="229" customFormat="1" ht="12.75" customHeight="1" x14ac:dyDescent="0.2">
      <c r="A175" s="156">
        <v>36</v>
      </c>
      <c r="B175" s="14">
        <v>3433</v>
      </c>
      <c r="C175" s="155">
        <v>600078043</v>
      </c>
      <c r="D175" s="155">
        <v>70695130</v>
      </c>
      <c r="E175" s="230" t="s">
        <v>80</v>
      </c>
      <c r="F175" s="14"/>
      <c r="G175" s="230"/>
      <c r="H175" s="264"/>
      <c r="I175" s="465">
        <v>3990749</v>
      </c>
      <c r="J175" s="465">
        <v>2946413</v>
      </c>
      <c r="K175" s="465">
        <v>0</v>
      </c>
      <c r="L175" s="465">
        <v>995888</v>
      </c>
      <c r="M175" s="465">
        <v>29464</v>
      </c>
      <c r="N175" s="465">
        <v>18984</v>
      </c>
      <c r="O175" s="428">
        <v>6.57</v>
      </c>
      <c r="P175" s="428">
        <v>4</v>
      </c>
      <c r="Q175" s="428">
        <v>2.5700000000000003</v>
      </c>
      <c r="R175" s="611">
        <f t="shared" ref="R175:BB175" si="177">SUM(R173:R174)</f>
        <v>0</v>
      </c>
      <c r="S175" s="610">
        <f t="shared" si="177"/>
        <v>0</v>
      </c>
      <c r="T175" s="610">
        <f t="shared" si="177"/>
        <v>0</v>
      </c>
      <c r="U175" s="610">
        <f t="shared" si="177"/>
        <v>0</v>
      </c>
      <c r="V175" s="610">
        <f t="shared" si="177"/>
        <v>0</v>
      </c>
      <c r="W175" s="610">
        <f t="shared" si="177"/>
        <v>0</v>
      </c>
      <c r="X175" s="610">
        <f t="shared" si="177"/>
        <v>0</v>
      </c>
      <c r="Y175" s="610">
        <f t="shared" si="177"/>
        <v>0</v>
      </c>
      <c r="Z175" s="610">
        <f t="shared" si="177"/>
        <v>0</v>
      </c>
      <c r="AA175" s="610">
        <f t="shared" si="177"/>
        <v>0</v>
      </c>
      <c r="AB175" s="610">
        <f t="shared" si="177"/>
        <v>0</v>
      </c>
      <c r="AC175" s="610">
        <f t="shared" si="177"/>
        <v>0</v>
      </c>
      <c r="AD175" s="610">
        <f t="shared" si="177"/>
        <v>0</v>
      </c>
      <c r="AE175" s="610">
        <f t="shared" si="177"/>
        <v>0</v>
      </c>
      <c r="AF175" s="610">
        <f t="shared" si="177"/>
        <v>0</v>
      </c>
      <c r="AG175" s="610">
        <f t="shared" si="177"/>
        <v>0</v>
      </c>
      <c r="AH175" s="610">
        <f t="shared" si="177"/>
        <v>0</v>
      </c>
      <c r="AI175" s="764">
        <f t="shared" si="177"/>
        <v>0</v>
      </c>
      <c r="AJ175" s="764">
        <f t="shared" si="177"/>
        <v>0</v>
      </c>
      <c r="AK175" s="764">
        <f t="shared" si="177"/>
        <v>0</v>
      </c>
      <c r="AL175" s="764">
        <f t="shared" si="177"/>
        <v>0</v>
      </c>
      <c r="AM175" s="764">
        <f t="shared" si="177"/>
        <v>0</v>
      </c>
      <c r="AN175" s="764">
        <f t="shared" si="177"/>
        <v>0</v>
      </c>
      <c r="AO175" s="764">
        <f t="shared" si="177"/>
        <v>0</v>
      </c>
      <c r="AP175" s="764">
        <f t="shared" si="177"/>
        <v>0</v>
      </c>
      <c r="AQ175" s="764">
        <f t="shared" si="177"/>
        <v>0</v>
      </c>
      <c r="AR175" s="764">
        <f t="shared" si="177"/>
        <v>0</v>
      </c>
      <c r="AS175" s="497">
        <f t="shared" si="177"/>
        <v>0</v>
      </c>
      <c r="AT175" s="608">
        <f t="shared" si="177"/>
        <v>3990749</v>
      </c>
      <c r="AU175" s="465">
        <f t="shared" si="177"/>
        <v>2946413</v>
      </c>
      <c r="AV175" s="465">
        <f t="shared" si="177"/>
        <v>0</v>
      </c>
      <c r="AW175" s="465">
        <f t="shared" si="177"/>
        <v>995888</v>
      </c>
      <c r="AX175" s="465">
        <f t="shared" si="177"/>
        <v>29464</v>
      </c>
      <c r="AY175" s="465">
        <f t="shared" si="177"/>
        <v>18984</v>
      </c>
      <c r="AZ175" s="428">
        <f t="shared" si="177"/>
        <v>6.57</v>
      </c>
      <c r="BA175" s="428">
        <f t="shared" si="177"/>
        <v>4</v>
      </c>
      <c r="BB175" s="497">
        <f t="shared" si="177"/>
        <v>2.5700000000000003</v>
      </c>
    </row>
    <row r="176" spans="1:54" s="229" customFormat="1" ht="12.75" customHeight="1" x14ac:dyDescent="0.2">
      <c r="A176" s="231">
        <v>37</v>
      </c>
      <c r="B176" s="232">
        <v>3432</v>
      </c>
      <c r="C176" s="232">
        <v>600078329</v>
      </c>
      <c r="D176" s="232">
        <v>70695121</v>
      </c>
      <c r="E176" s="233" t="s">
        <v>81</v>
      </c>
      <c r="F176" s="232">
        <v>3117</v>
      </c>
      <c r="G176" s="233" t="s">
        <v>309</v>
      </c>
      <c r="H176" s="265" t="s">
        <v>276</v>
      </c>
      <c r="I176" s="458">
        <v>5253212</v>
      </c>
      <c r="J176" s="458">
        <v>3820447</v>
      </c>
      <c r="K176" s="458">
        <v>0</v>
      </c>
      <c r="L176" s="458">
        <v>1291311</v>
      </c>
      <c r="M176" s="458">
        <v>38204</v>
      </c>
      <c r="N176" s="458">
        <v>103250</v>
      </c>
      <c r="O176" s="459">
        <v>6.8615999999999993</v>
      </c>
      <c r="P176" s="460">
        <v>5.1448999999999998</v>
      </c>
      <c r="Q176" s="469">
        <v>1.7166999999999999</v>
      </c>
      <c r="R176" s="471">
        <f t="shared" si="136"/>
        <v>0</v>
      </c>
      <c r="S176" s="461">
        <v>0</v>
      </c>
      <c r="T176" s="461">
        <v>0</v>
      </c>
      <c r="U176" s="461">
        <v>0</v>
      </c>
      <c r="V176" s="461">
        <v>0</v>
      </c>
      <c r="W176" s="461">
        <f t="shared" si="137"/>
        <v>0</v>
      </c>
      <c r="X176" s="461">
        <v>0</v>
      </c>
      <c r="Y176" s="461">
        <v>0</v>
      </c>
      <c r="Z176" s="461">
        <v>0</v>
      </c>
      <c r="AA176" s="461">
        <f t="shared" si="138"/>
        <v>0</v>
      </c>
      <c r="AB176" s="461">
        <f t="shared" si="139"/>
        <v>0</v>
      </c>
      <c r="AC176" s="69">
        <f t="shared" si="140"/>
        <v>0</v>
      </c>
      <c r="AD176" s="69">
        <f t="shared" si="141"/>
        <v>0</v>
      </c>
      <c r="AE176" s="461">
        <v>0</v>
      </c>
      <c r="AF176" s="461">
        <v>0</v>
      </c>
      <c r="AG176" s="461">
        <f t="shared" si="142"/>
        <v>0</v>
      </c>
      <c r="AH176" s="461">
        <f t="shared" si="143"/>
        <v>0</v>
      </c>
      <c r="AI176" s="462">
        <v>0</v>
      </c>
      <c r="AJ176" s="462">
        <v>0</v>
      </c>
      <c r="AK176" s="462">
        <v>0</v>
      </c>
      <c r="AL176" s="462">
        <v>0</v>
      </c>
      <c r="AM176" s="462">
        <v>0</v>
      </c>
      <c r="AN176" s="462">
        <v>0</v>
      </c>
      <c r="AO176" s="462">
        <v>0</v>
      </c>
      <c r="AP176" s="462">
        <v>0</v>
      </c>
      <c r="AQ176" s="462">
        <f t="shared" si="144"/>
        <v>0</v>
      </c>
      <c r="AR176" s="462">
        <f t="shared" si="145"/>
        <v>0</v>
      </c>
      <c r="AS176" s="464">
        <f t="shared" si="146"/>
        <v>0</v>
      </c>
      <c r="AT176" s="470">
        <f>I176+AH176</f>
        <v>5253212</v>
      </c>
      <c r="AU176" s="461">
        <f>J176+W176</f>
        <v>3820447</v>
      </c>
      <c r="AV176" s="461">
        <f t="shared" ref="AV176:AV180" si="178">K176+AA176</f>
        <v>0</v>
      </c>
      <c r="AW176" s="461">
        <f t="shared" ref="AW176:AX180" si="179">L176+AC176</f>
        <v>1291311</v>
      </c>
      <c r="AX176" s="461">
        <f t="shared" si="179"/>
        <v>38204</v>
      </c>
      <c r="AY176" s="461">
        <f>N176+AG176</f>
        <v>103250</v>
      </c>
      <c r="AZ176" s="462">
        <f>O176+AS176</f>
        <v>6.8615999999999993</v>
      </c>
      <c r="BA176" s="462">
        <f t="shared" ref="BA176:BB180" si="180">P176+AQ176</f>
        <v>5.1448999999999998</v>
      </c>
      <c r="BB176" s="464">
        <f t="shared" si="180"/>
        <v>1.7166999999999999</v>
      </c>
    </row>
    <row r="177" spans="1:54" s="229" customFormat="1" x14ac:dyDescent="0.2">
      <c r="A177" s="231">
        <v>37</v>
      </c>
      <c r="B177" s="232">
        <v>3432</v>
      </c>
      <c r="C177" s="232">
        <v>600078329</v>
      </c>
      <c r="D177" s="232">
        <v>70695121</v>
      </c>
      <c r="E177" s="233" t="s">
        <v>81</v>
      </c>
      <c r="F177" s="232">
        <v>3117</v>
      </c>
      <c r="G177" s="233" t="s">
        <v>307</v>
      </c>
      <c r="H177" s="265" t="s">
        <v>277</v>
      </c>
      <c r="I177" s="458">
        <v>467009</v>
      </c>
      <c r="J177" s="458">
        <v>346446</v>
      </c>
      <c r="K177" s="458">
        <v>0</v>
      </c>
      <c r="L177" s="458">
        <v>117099</v>
      </c>
      <c r="M177" s="458">
        <v>3464</v>
      </c>
      <c r="N177" s="458">
        <v>0</v>
      </c>
      <c r="O177" s="459">
        <v>1</v>
      </c>
      <c r="P177" s="460">
        <v>1</v>
      </c>
      <c r="Q177" s="469">
        <v>0</v>
      </c>
      <c r="R177" s="471">
        <f t="shared" si="136"/>
        <v>0</v>
      </c>
      <c r="S177" s="461">
        <v>0</v>
      </c>
      <c r="T177" s="461">
        <v>0</v>
      </c>
      <c r="U177" s="461">
        <v>0</v>
      </c>
      <c r="V177" s="461">
        <v>0</v>
      </c>
      <c r="W177" s="461">
        <f t="shared" si="137"/>
        <v>0</v>
      </c>
      <c r="X177" s="461">
        <v>0</v>
      </c>
      <c r="Y177" s="461">
        <v>0</v>
      </c>
      <c r="Z177" s="461">
        <v>0</v>
      </c>
      <c r="AA177" s="461">
        <f t="shared" si="138"/>
        <v>0</v>
      </c>
      <c r="AB177" s="461">
        <f t="shared" si="139"/>
        <v>0</v>
      </c>
      <c r="AC177" s="69">
        <f t="shared" si="140"/>
        <v>0</v>
      </c>
      <c r="AD177" s="69">
        <f t="shared" si="141"/>
        <v>0</v>
      </c>
      <c r="AE177" s="461">
        <v>0</v>
      </c>
      <c r="AF177" s="461">
        <v>0</v>
      </c>
      <c r="AG177" s="461">
        <f t="shared" si="142"/>
        <v>0</v>
      </c>
      <c r="AH177" s="461">
        <f t="shared" si="143"/>
        <v>0</v>
      </c>
      <c r="AI177" s="462">
        <v>0</v>
      </c>
      <c r="AJ177" s="462">
        <v>0</v>
      </c>
      <c r="AK177" s="462">
        <v>0</v>
      </c>
      <c r="AL177" s="462">
        <v>0</v>
      </c>
      <c r="AM177" s="462">
        <v>0</v>
      </c>
      <c r="AN177" s="462">
        <v>0</v>
      </c>
      <c r="AO177" s="462">
        <v>0</v>
      </c>
      <c r="AP177" s="462">
        <v>0</v>
      </c>
      <c r="AQ177" s="462">
        <f t="shared" si="144"/>
        <v>0</v>
      </c>
      <c r="AR177" s="462">
        <f t="shared" si="145"/>
        <v>0</v>
      </c>
      <c r="AS177" s="464">
        <f t="shared" si="146"/>
        <v>0</v>
      </c>
      <c r="AT177" s="470">
        <f>I177+AH177</f>
        <v>467009</v>
      </c>
      <c r="AU177" s="461">
        <f>J177+W177</f>
        <v>346446</v>
      </c>
      <c r="AV177" s="461">
        <f t="shared" si="178"/>
        <v>0</v>
      </c>
      <c r="AW177" s="461">
        <f t="shared" si="179"/>
        <v>117099</v>
      </c>
      <c r="AX177" s="461">
        <f t="shared" si="179"/>
        <v>3464</v>
      </c>
      <c r="AY177" s="461">
        <f>N177+AG177</f>
        <v>0</v>
      </c>
      <c r="AZ177" s="462">
        <f>O177+AS177</f>
        <v>1</v>
      </c>
      <c r="BA177" s="462">
        <f t="shared" si="180"/>
        <v>1</v>
      </c>
      <c r="BB177" s="464">
        <f t="shared" si="180"/>
        <v>0</v>
      </c>
    </row>
    <row r="178" spans="1:54" s="229" customFormat="1" ht="12.75" customHeight="1" x14ac:dyDescent="0.2">
      <c r="A178" s="231">
        <v>37</v>
      </c>
      <c r="B178" s="232">
        <v>3432</v>
      </c>
      <c r="C178" s="232">
        <v>600078329</v>
      </c>
      <c r="D178" s="232">
        <v>70695121</v>
      </c>
      <c r="E178" s="233" t="s">
        <v>81</v>
      </c>
      <c r="F178" s="232">
        <v>3141</v>
      </c>
      <c r="G178" s="233" t="s">
        <v>310</v>
      </c>
      <c r="H178" s="265" t="s">
        <v>277</v>
      </c>
      <c r="I178" s="458">
        <v>636602</v>
      </c>
      <c r="J178" s="458">
        <v>469556</v>
      </c>
      <c r="K178" s="458">
        <v>0</v>
      </c>
      <c r="L178" s="458">
        <v>158710</v>
      </c>
      <c r="M178" s="458">
        <v>4696</v>
      </c>
      <c r="N178" s="458">
        <v>3640</v>
      </c>
      <c r="O178" s="459">
        <v>1.51</v>
      </c>
      <c r="P178" s="460">
        <v>0</v>
      </c>
      <c r="Q178" s="469">
        <v>1.51</v>
      </c>
      <c r="R178" s="471">
        <f t="shared" si="136"/>
        <v>0</v>
      </c>
      <c r="S178" s="461">
        <v>0</v>
      </c>
      <c r="T178" s="461">
        <v>0</v>
      </c>
      <c r="U178" s="461">
        <v>0</v>
      </c>
      <c r="V178" s="461">
        <v>0</v>
      </c>
      <c r="W178" s="461">
        <f t="shared" si="137"/>
        <v>0</v>
      </c>
      <c r="X178" s="461">
        <v>0</v>
      </c>
      <c r="Y178" s="461">
        <v>0</v>
      </c>
      <c r="Z178" s="461">
        <v>0</v>
      </c>
      <c r="AA178" s="461">
        <f t="shared" si="138"/>
        <v>0</v>
      </c>
      <c r="AB178" s="461">
        <f t="shared" si="139"/>
        <v>0</v>
      </c>
      <c r="AC178" s="69">
        <f t="shared" si="140"/>
        <v>0</v>
      </c>
      <c r="AD178" s="69">
        <f t="shared" si="141"/>
        <v>0</v>
      </c>
      <c r="AE178" s="461">
        <v>0</v>
      </c>
      <c r="AF178" s="461">
        <v>0</v>
      </c>
      <c r="AG178" s="461">
        <f t="shared" si="142"/>
        <v>0</v>
      </c>
      <c r="AH178" s="461">
        <f t="shared" si="143"/>
        <v>0</v>
      </c>
      <c r="AI178" s="462">
        <v>0</v>
      </c>
      <c r="AJ178" s="462">
        <v>0</v>
      </c>
      <c r="AK178" s="462">
        <v>0</v>
      </c>
      <c r="AL178" s="462">
        <v>0</v>
      </c>
      <c r="AM178" s="462">
        <v>0</v>
      </c>
      <c r="AN178" s="462">
        <v>0</v>
      </c>
      <c r="AO178" s="462">
        <v>0</v>
      </c>
      <c r="AP178" s="462">
        <v>0</v>
      </c>
      <c r="AQ178" s="462">
        <f t="shared" si="144"/>
        <v>0</v>
      </c>
      <c r="AR178" s="462">
        <f t="shared" si="145"/>
        <v>0</v>
      </c>
      <c r="AS178" s="464">
        <f t="shared" si="146"/>
        <v>0</v>
      </c>
      <c r="AT178" s="470">
        <f>I178+AH178</f>
        <v>636602</v>
      </c>
      <c r="AU178" s="461">
        <f>J178+W178</f>
        <v>469556</v>
      </c>
      <c r="AV178" s="461">
        <f t="shared" si="178"/>
        <v>0</v>
      </c>
      <c r="AW178" s="461">
        <f t="shared" si="179"/>
        <v>158710</v>
      </c>
      <c r="AX178" s="461">
        <f t="shared" si="179"/>
        <v>4696</v>
      </c>
      <c r="AY178" s="461">
        <f>N178+AG178</f>
        <v>3640</v>
      </c>
      <c r="AZ178" s="462">
        <f>O178+AS178</f>
        <v>1.51</v>
      </c>
      <c r="BA178" s="462">
        <f t="shared" si="180"/>
        <v>0</v>
      </c>
      <c r="BB178" s="464">
        <f t="shared" si="180"/>
        <v>1.51</v>
      </c>
    </row>
    <row r="179" spans="1:54" s="229" customFormat="1" ht="12.75" customHeight="1" x14ac:dyDescent="0.2">
      <c r="A179" s="231">
        <v>37</v>
      </c>
      <c r="B179" s="232">
        <v>3432</v>
      </c>
      <c r="C179" s="232">
        <v>600078329</v>
      </c>
      <c r="D179" s="232">
        <v>70695121</v>
      </c>
      <c r="E179" s="233" t="s">
        <v>82</v>
      </c>
      <c r="F179" s="232">
        <v>3143</v>
      </c>
      <c r="G179" s="233" t="s">
        <v>614</v>
      </c>
      <c r="H179" s="265" t="s">
        <v>276</v>
      </c>
      <c r="I179" s="458">
        <v>618721</v>
      </c>
      <c r="J179" s="458">
        <v>458992</v>
      </c>
      <c r="K179" s="458">
        <v>0</v>
      </c>
      <c r="L179" s="458">
        <v>155139</v>
      </c>
      <c r="M179" s="458">
        <v>4590</v>
      </c>
      <c r="N179" s="458">
        <v>0</v>
      </c>
      <c r="O179" s="459">
        <v>0.93</v>
      </c>
      <c r="P179" s="460">
        <v>0.93</v>
      </c>
      <c r="Q179" s="469">
        <v>0</v>
      </c>
      <c r="R179" s="471">
        <f t="shared" si="136"/>
        <v>0</v>
      </c>
      <c r="S179" s="461">
        <v>0</v>
      </c>
      <c r="T179" s="461">
        <v>0</v>
      </c>
      <c r="U179" s="461">
        <v>0</v>
      </c>
      <c r="V179" s="461">
        <v>0</v>
      </c>
      <c r="W179" s="461">
        <f t="shared" si="137"/>
        <v>0</v>
      </c>
      <c r="X179" s="461">
        <v>0</v>
      </c>
      <c r="Y179" s="461">
        <v>0</v>
      </c>
      <c r="Z179" s="461">
        <v>0</v>
      </c>
      <c r="AA179" s="461">
        <f t="shared" si="138"/>
        <v>0</v>
      </c>
      <c r="AB179" s="461">
        <f t="shared" si="139"/>
        <v>0</v>
      </c>
      <c r="AC179" s="69">
        <f t="shared" si="140"/>
        <v>0</v>
      </c>
      <c r="AD179" s="69">
        <f t="shared" si="141"/>
        <v>0</v>
      </c>
      <c r="AE179" s="461">
        <v>0</v>
      </c>
      <c r="AF179" s="461">
        <v>0</v>
      </c>
      <c r="AG179" s="461">
        <f t="shared" si="142"/>
        <v>0</v>
      </c>
      <c r="AH179" s="461">
        <f t="shared" si="143"/>
        <v>0</v>
      </c>
      <c r="AI179" s="462">
        <v>0</v>
      </c>
      <c r="AJ179" s="462">
        <v>0</v>
      </c>
      <c r="AK179" s="462">
        <v>0</v>
      </c>
      <c r="AL179" s="462">
        <v>0</v>
      </c>
      <c r="AM179" s="462">
        <v>0</v>
      </c>
      <c r="AN179" s="462">
        <v>0</v>
      </c>
      <c r="AO179" s="462">
        <v>0</v>
      </c>
      <c r="AP179" s="462">
        <v>0</v>
      </c>
      <c r="AQ179" s="462">
        <f t="shared" si="144"/>
        <v>0</v>
      </c>
      <c r="AR179" s="462">
        <f t="shared" si="145"/>
        <v>0</v>
      </c>
      <c r="AS179" s="464">
        <f t="shared" si="146"/>
        <v>0</v>
      </c>
      <c r="AT179" s="470">
        <f>I179+AH179</f>
        <v>618721</v>
      </c>
      <c r="AU179" s="461">
        <f>J179+W179</f>
        <v>458992</v>
      </c>
      <c r="AV179" s="461">
        <f t="shared" si="178"/>
        <v>0</v>
      </c>
      <c r="AW179" s="461">
        <f t="shared" si="179"/>
        <v>155139</v>
      </c>
      <c r="AX179" s="461">
        <f t="shared" si="179"/>
        <v>4590</v>
      </c>
      <c r="AY179" s="461">
        <f>N179+AG179</f>
        <v>0</v>
      </c>
      <c r="AZ179" s="462">
        <f>O179+AS179</f>
        <v>0.93</v>
      </c>
      <c r="BA179" s="462">
        <f t="shared" si="180"/>
        <v>0.93</v>
      </c>
      <c r="BB179" s="464">
        <f t="shared" si="180"/>
        <v>0</v>
      </c>
    </row>
    <row r="180" spans="1:54" s="229" customFormat="1" ht="12.75" customHeight="1" x14ac:dyDescent="0.2">
      <c r="A180" s="231">
        <v>37</v>
      </c>
      <c r="B180" s="232">
        <v>3432</v>
      </c>
      <c r="C180" s="232">
        <v>600078329</v>
      </c>
      <c r="D180" s="232">
        <v>70695121</v>
      </c>
      <c r="E180" s="233" t="s">
        <v>82</v>
      </c>
      <c r="F180" s="232">
        <v>3143</v>
      </c>
      <c r="G180" s="233" t="s">
        <v>615</v>
      </c>
      <c r="H180" s="265" t="s">
        <v>277</v>
      </c>
      <c r="I180" s="458">
        <v>18324</v>
      </c>
      <c r="J180" s="458">
        <v>13093</v>
      </c>
      <c r="K180" s="458">
        <v>0</v>
      </c>
      <c r="L180" s="458">
        <v>4425</v>
      </c>
      <c r="M180" s="458">
        <v>131</v>
      </c>
      <c r="N180" s="458">
        <v>675</v>
      </c>
      <c r="O180" s="459">
        <v>0.05</v>
      </c>
      <c r="P180" s="460">
        <v>0</v>
      </c>
      <c r="Q180" s="469">
        <v>0.05</v>
      </c>
      <c r="R180" s="471">
        <f t="shared" si="136"/>
        <v>0</v>
      </c>
      <c r="S180" s="461">
        <v>0</v>
      </c>
      <c r="T180" s="461">
        <v>0</v>
      </c>
      <c r="U180" s="461">
        <v>0</v>
      </c>
      <c r="V180" s="461">
        <v>0</v>
      </c>
      <c r="W180" s="461">
        <f t="shared" si="137"/>
        <v>0</v>
      </c>
      <c r="X180" s="461">
        <v>0</v>
      </c>
      <c r="Y180" s="461">
        <v>0</v>
      </c>
      <c r="Z180" s="461">
        <v>0</v>
      </c>
      <c r="AA180" s="461">
        <f t="shared" si="138"/>
        <v>0</v>
      </c>
      <c r="AB180" s="461">
        <f t="shared" si="139"/>
        <v>0</v>
      </c>
      <c r="AC180" s="69">
        <f t="shared" si="140"/>
        <v>0</v>
      </c>
      <c r="AD180" s="69">
        <f t="shared" si="141"/>
        <v>0</v>
      </c>
      <c r="AE180" s="461">
        <v>0</v>
      </c>
      <c r="AF180" s="461">
        <v>0</v>
      </c>
      <c r="AG180" s="461">
        <f t="shared" si="142"/>
        <v>0</v>
      </c>
      <c r="AH180" s="461">
        <f t="shared" si="143"/>
        <v>0</v>
      </c>
      <c r="AI180" s="462">
        <v>0</v>
      </c>
      <c r="AJ180" s="462">
        <v>0</v>
      </c>
      <c r="AK180" s="462">
        <v>0</v>
      </c>
      <c r="AL180" s="462">
        <v>0</v>
      </c>
      <c r="AM180" s="462">
        <v>0</v>
      </c>
      <c r="AN180" s="462">
        <v>0</v>
      </c>
      <c r="AO180" s="462">
        <v>0</v>
      </c>
      <c r="AP180" s="462">
        <v>0</v>
      </c>
      <c r="AQ180" s="462">
        <f t="shared" si="144"/>
        <v>0</v>
      </c>
      <c r="AR180" s="462">
        <f t="shared" si="145"/>
        <v>0</v>
      </c>
      <c r="AS180" s="464">
        <f t="shared" si="146"/>
        <v>0</v>
      </c>
      <c r="AT180" s="470">
        <f>I180+AH180</f>
        <v>18324</v>
      </c>
      <c r="AU180" s="461">
        <f>J180+W180</f>
        <v>13093</v>
      </c>
      <c r="AV180" s="461">
        <f t="shared" si="178"/>
        <v>0</v>
      </c>
      <c r="AW180" s="461">
        <f t="shared" si="179"/>
        <v>4425</v>
      </c>
      <c r="AX180" s="461">
        <f t="shared" si="179"/>
        <v>131</v>
      </c>
      <c r="AY180" s="461">
        <f>N180+AG180</f>
        <v>675</v>
      </c>
      <c r="AZ180" s="462">
        <f>O180+AS180</f>
        <v>0.05</v>
      </c>
      <c r="BA180" s="462">
        <f t="shared" si="180"/>
        <v>0</v>
      </c>
      <c r="BB180" s="464">
        <f t="shared" si="180"/>
        <v>0.05</v>
      </c>
    </row>
    <row r="181" spans="1:54" s="229" customFormat="1" ht="12.75" customHeight="1" x14ac:dyDescent="0.2">
      <c r="A181" s="156">
        <v>37</v>
      </c>
      <c r="B181" s="14">
        <v>3432</v>
      </c>
      <c r="C181" s="155">
        <v>600078329</v>
      </c>
      <c r="D181" s="155">
        <v>70695121</v>
      </c>
      <c r="E181" s="230" t="s">
        <v>83</v>
      </c>
      <c r="F181" s="14"/>
      <c r="G181" s="230"/>
      <c r="H181" s="264"/>
      <c r="I181" s="465">
        <v>6993868</v>
      </c>
      <c r="J181" s="465">
        <v>5108534</v>
      </c>
      <c r="K181" s="465">
        <v>0</v>
      </c>
      <c r="L181" s="465">
        <v>1726684</v>
      </c>
      <c r="M181" s="465">
        <v>51085</v>
      </c>
      <c r="N181" s="465">
        <v>107565</v>
      </c>
      <c r="O181" s="428">
        <v>10.351599999999999</v>
      </c>
      <c r="P181" s="428">
        <v>7.0748999999999995</v>
      </c>
      <c r="Q181" s="428">
        <v>3.2766999999999999</v>
      </c>
      <c r="R181" s="611">
        <f t="shared" ref="R181:BB181" si="181">SUM(R176:R180)</f>
        <v>0</v>
      </c>
      <c r="S181" s="610">
        <f t="shared" si="181"/>
        <v>0</v>
      </c>
      <c r="T181" s="610">
        <f t="shared" si="181"/>
        <v>0</v>
      </c>
      <c r="U181" s="610">
        <f t="shared" si="181"/>
        <v>0</v>
      </c>
      <c r="V181" s="610">
        <f t="shared" si="181"/>
        <v>0</v>
      </c>
      <c r="W181" s="610">
        <f t="shared" si="181"/>
        <v>0</v>
      </c>
      <c r="X181" s="610">
        <f t="shared" si="181"/>
        <v>0</v>
      </c>
      <c r="Y181" s="610">
        <f t="shared" si="181"/>
        <v>0</v>
      </c>
      <c r="Z181" s="610">
        <f t="shared" si="181"/>
        <v>0</v>
      </c>
      <c r="AA181" s="610">
        <f t="shared" si="181"/>
        <v>0</v>
      </c>
      <c r="AB181" s="610">
        <f t="shared" si="181"/>
        <v>0</v>
      </c>
      <c r="AC181" s="610">
        <f t="shared" si="181"/>
        <v>0</v>
      </c>
      <c r="AD181" s="610">
        <f t="shared" si="181"/>
        <v>0</v>
      </c>
      <c r="AE181" s="610">
        <f t="shared" si="181"/>
        <v>0</v>
      </c>
      <c r="AF181" s="610">
        <f t="shared" si="181"/>
        <v>0</v>
      </c>
      <c r="AG181" s="610">
        <f t="shared" si="181"/>
        <v>0</v>
      </c>
      <c r="AH181" s="610">
        <f t="shared" si="181"/>
        <v>0</v>
      </c>
      <c r="AI181" s="764">
        <f t="shared" si="181"/>
        <v>0</v>
      </c>
      <c r="AJ181" s="764">
        <f t="shared" si="181"/>
        <v>0</v>
      </c>
      <c r="AK181" s="764">
        <f t="shared" si="181"/>
        <v>0</v>
      </c>
      <c r="AL181" s="764">
        <f t="shared" si="181"/>
        <v>0</v>
      </c>
      <c r="AM181" s="764">
        <f t="shared" si="181"/>
        <v>0</v>
      </c>
      <c r="AN181" s="764">
        <f t="shared" si="181"/>
        <v>0</v>
      </c>
      <c r="AO181" s="764">
        <f t="shared" si="181"/>
        <v>0</v>
      </c>
      <c r="AP181" s="764">
        <f t="shared" si="181"/>
        <v>0</v>
      </c>
      <c r="AQ181" s="764">
        <f t="shared" si="181"/>
        <v>0</v>
      </c>
      <c r="AR181" s="764">
        <f t="shared" si="181"/>
        <v>0</v>
      </c>
      <c r="AS181" s="497">
        <f t="shared" si="181"/>
        <v>0</v>
      </c>
      <c r="AT181" s="608">
        <f t="shared" si="181"/>
        <v>6993868</v>
      </c>
      <c r="AU181" s="465">
        <f t="shared" si="181"/>
        <v>5108534</v>
      </c>
      <c r="AV181" s="465">
        <f t="shared" si="181"/>
        <v>0</v>
      </c>
      <c r="AW181" s="465">
        <f t="shared" si="181"/>
        <v>1726684</v>
      </c>
      <c r="AX181" s="465">
        <f t="shared" si="181"/>
        <v>51085</v>
      </c>
      <c r="AY181" s="465">
        <f t="shared" si="181"/>
        <v>107565</v>
      </c>
      <c r="AZ181" s="428">
        <f t="shared" si="181"/>
        <v>10.351599999999999</v>
      </c>
      <c r="BA181" s="428">
        <f t="shared" si="181"/>
        <v>7.0748999999999995</v>
      </c>
      <c r="BB181" s="497">
        <f t="shared" si="181"/>
        <v>3.2766999999999999</v>
      </c>
    </row>
    <row r="182" spans="1:54" s="229" customFormat="1" ht="13.5" customHeight="1" x14ac:dyDescent="0.2">
      <c r="A182" s="231">
        <v>38</v>
      </c>
      <c r="B182" s="232">
        <v>3435</v>
      </c>
      <c r="C182" s="232">
        <v>650022131</v>
      </c>
      <c r="D182" s="232">
        <v>70981531</v>
      </c>
      <c r="E182" s="233" t="s">
        <v>84</v>
      </c>
      <c r="F182" s="232">
        <v>3111</v>
      </c>
      <c r="G182" s="233" t="s">
        <v>306</v>
      </c>
      <c r="H182" s="265" t="s">
        <v>276</v>
      </c>
      <c r="I182" s="458">
        <v>8434622</v>
      </c>
      <c r="J182" s="458">
        <v>6222420</v>
      </c>
      <c r="K182" s="458">
        <v>0</v>
      </c>
      <c r="L182" s="458">
        <v>2103178</v>
      </c>
      <c r="M182" s="458">
        <v>62224</v>
      </c>
      <c r="N182" s="458">
        <v>46800</v>
      </c>
      <c r="O182" s="459">
        <v>13.16</v>
      </c>
      <c r="P182" s="460">
        <v>11</v>
      </c>
      <c r="Q182" s="469">
        <v>2.16</v>
      </c>
      <c r="R182" s="471">
        <f t="shared" si="136"/>
        <v>0</v>
      </c>
      <c r="S182" s="461">
        <v>0</v>
      </c>
      <c r="T182" s="461">
        <v>-159850</v>
      </c>
      <c r="U182" s="461">
        <v>0</v>
      </c>
      <c r="V182" s="461">
        <v>0</v>
      </c>
      <c r="W182" s="461">
        <f t="shared" si="137"/>
        <v>-159850</v>
      </c>
      <c r="X182" s="461">
        <v>0</v>
      </c>
      <c r="Y182" s="461">
        <v>0</v>
      </c>
      <c r="Z182" s="461">
        <v>0</v>
      </c>
      <c r="AA182" s="461">
        <f t="shared" si="138"/>
        <v>0</v>
      </c>
      <c r="AB182" s="461">
        <f t="shared" si="139"/>
        <v>-159850</v>
      </c>
      <c r="AC182" s="69">
        <f t="shared" si="140"/>
        <v>-54029</v>
      </c>
      <c r="AD182" s="69">
        <f t="shared" si="141"/>
        <v>-1599</v>
      </c>
      <c r="AE182" s="461">
        <v>0</v>
      </c>
      <c r="AF182" s="461">
        <v>0</v>
      </c>
      <c r="AG182" s="461">
        <f t="shared" si="142"/>
        <v>0</v>
      </c>
      <c r="AH182" s="461">
        <f t="shared" si="143"/>
        <v>-215478</v>
      </c>
      <c r="AI182" s="462">
        <v>0</v>
      </c>
      <c r="AJ182" s="462">
        <v>0</v>
      </c>
      <c r="AK182" s="462">
        <v>0</v>
      </c>
      <c r="AL182" s="462">
        <v>-0.4</v>
      </c>
      <c r="AM182" s="462">
        <v>0</v>
      </c>
      <c r="AN182" s="462">
        <v>0</v>
      </c>
      <c r="AO182" s="462">
        <v>0</v>
      </c>
      <c r="AP182" s="462">
        <v>0</v>
      </c>
      <c r="AQ182" s="462">
        <f t="shared" si="144"/>
        <v>-0.4</v>
      </c>
      <c r="AR182" s="462">
        <f t="shared" si="145"/>
        <v>0</v>
      </c>
      <c r="AS182" s="464">
        <f t="shared" si="146"/>
        <v>-0.4</v>
      </c>
      <c r="AT182" s="470">
        <f t="shared" ref="AT182:AT187" si="182">I182+AH182</f>
        <v>8219144</v>
      </c>
      <c r="AU182" s="461">
        <f t="shared" ref="AU182:AU187" si="183">J182+W182</f>
        <v>6062570</v>
      </c>
      <c r="AV182" s="461">
        <f t="shared" ref="AV182:AV187" si="184">K182+AA182</f>
        <v>0</v>
      </c>
      <c r="AW182" s="461">
        <f t="shared" ref="AW182:AX187" si="185">L182+AC182</f>
        <v>2049149</v>
      </c>
      <c r="AX182" s="461">
        <f t="shared" si="185"/>
        <v>60625</v>
      </c>
      <c r="AY182" s="461">
        <f t="shared" ref="AY182:AY187" si="186">N182+AG182</f>
        <v>46800</v>
      </c>
      <c r="AZ182" s="462">
        <f t="shared" ref="AZ182:AZ187" si="187">O182+AS182</f>
        <v>12.76</v>
      </c>
      <c r="BA182" s="462">
        <f t="shared" ref="BA182:BB187" si="188">P182+AQ182</f>
        <v>10.6</v>
      </c>
      <c r="BB182" s="464">
        <f t="shared" si="188"/>
        <v>2.16</v>
      </c>
    </row>
    <row r="183" spans="1:54" s="229" customFormat="1" ht="13.5" customHeight="1" x14ac:dyDescent="0.2">
      <c r="A183" s="231">
        <v>38</v>
      </c>
      <c r="B183" s="232">
        <v>3435</v>
      </c>
      <c r="C183" s="232">
        <v>650022131</v>
      </c>
      <c r="D183" s="232">
        <v>70981531</v>
      </c>
      <c r="E183" s="233" t="s">
        <v>84</v>
      </c>
      <c r="F183" s="232">
        <v>3113</v>
      </c>
      <c r="G183" s="233" t="s">
        <v>309</v>
      </c>
      <c r="H183" s="265" t="s">
        <v>276</v>
      </c>
      <c r="I183" s="458">
        <v>24799788</v>
      </c>
      <c r="J183" s="458">
        <v>18044668</v>
      </c>
      <c r="K183" s="458">
        <v>20000</v>
      </c>
      <c r="L183" s="458">
        <v>6105858</v>
      </c>
      <c r="M183" s="458">
        <v>180447</v>
      </c>
      <c r="N183" s="458">
        <v>448815</v>
      </c>
      <c r="O183" s="459">
        <v>31.580099999999998</v>
      </c>
      <c r="P183" s="460">
        <v>24.470099999999999</v>
      </c>
      <c r="Q183" s="469">
        <v>7.11</v>
      </c>
      <c r="R183" s="471">
        <f t="shared" si="136"/>
        <v>0</v>
      </c>
      <c r="S183" s="461">
        <v>0</v>
      </c>
      <c r="T183" s="461">
        <v>0</v>
      </c>
      <c r="U183" s="461">
        <v>0</v>
      </c>
      <c r="V183" s="461">
        <v>0</v>
      </c>
      <c r="W183" s="461">
        <f t="shared" si="137"/>
        <v>0</v>
      </c>
      <c r="X183" s="461">
        <v>0</v>
      </c>
      <c r="Y183" s="461">
        <v>0</v>
      </c>
      <c r="Z183" s="461">
        <v>0</v>
      </c>
      <c r="AA183" s="461">
        <f t="shared" si="138"/>
        <v>0</v>
      </c>
      <c r="AB183" s="461">
        <f t="shared" si="139"/>
        <v>0</v>
      </c>
      <c r="AC183" s="69">
        <f t="shared" si="140"/>
        <v>0</v>
      </c>
      <c r="AD183" s="69">
        <f t="shared" si="141"/>
        <v>0</v>
      </c>
      <c r="AE183" s="461">
        <v>0</v>
      </c>
      <c r="AF183" s="461">
        <v>0</v>
      </c>
      <c r="AG183" s="461">
        <f t="shared" si="142"/>
        <v>0</v>
      </c>
      <c r="AH183" s="461">
        <f t="shared" si="143"/>
        <v>0</v>
      </c>
      <c r="AI183" s="462">
        <v>0.04</v>
      </c>
      <c r="AJ183" s="462">
        <v>-0.08</v>
      </c>
      <c r="AK183" s="462">
        <v>0</v>
      </c>
      <c r="AL183" s="462">
        <v>0</v>
      </c>
      <c r="AM183" s="462">
        <v>0</v>
      </c>
      <c r="AN183" s="462">
        <v>0</v>
      </c>
      <c r="AO183" s="462">
        <v>0</v>
      </c>
      <c r="AP183" s="462">
        <v>0</v>
      </c>
      <c r="AQ183" s="462">
        <f t="shared" si="144"/>
        <v>0.04</v>
      </c>
      <c r="AR183" s="462">
        <f t="shared" si="145"/>
        <v>-0.08</v>
      </c>
      <c r="AS183" s="464">
        <f t="shared" si="146"/>
        <v>-0.04</v>
      </c>
      <c r="AT183" s="470">
        <f t="shared" si="182"/>
        <v>24799788</v>
      </c>
      <c r="AU183" s="461">
        <f t="shared" si="183"/>
        <v>18044668</v>
      </c>
      <c r="AV183" s="461">
        <f t="shared" si="184"/>
        <v>20000</v>
      </c>
      <c r="AW183" s="461">
        <f t="shared" si="185"/>
        <v>6105858</v>
      </c>
      <c r="AX183" s="461">
        <f t="shared" si="185"/>
        <v>180447</v>
      </c>
      <c r="AY183" s="461">
        <f t="shared" si="186"/>
        <v>448815</v>
      </c>
      <c r="AZ183" s="462">
        <f t="shared" si="187"/>
        <v>31.540099999999999</v>
      </c>
      <c r="BA183" s="462">
        <f t="shared" si="188"/>
        <v>24.510099999999998</v>
      </c>
      <c r="BB183" s="464">
        <f t="shared" si="188"/>
        <v>7.03</v>
      </c>
    </row>
    <row r="184" spans="1:54" s="229" customFormat="1" ht="12.75" customHeight="1" x14ac:dyDescent="0.2">
      <c r="A184" s="231">
        <v>38</v>
      </c>
      <c r="B184" s="232">
        <v>3435</v>
      </c>
      <c r="C184" s="232">
        <v>650022131</v>
      </c>
      <c r="D184" s="232">
        <v>70981531</v>
      </c>
      <c r="E184" s="233" t="s">
        <v>84</v>
      </c>
      <c r="F184" s="232">
        <v>3113</v>
      </c>
      <c r="G184" s="233" t="s">
        <v>307</v>
      </c>
      <c r="H184" s="265" t="s">
        <v>277</v>
      </c>
      <c r="I184" s="458">
        <v>5446671</v>
      </c>
      <c r="J184" s="458">
        <v>4037219</v>
      </c>
      <c r="K184" s="458">
        <v>0</v>
      </c>
      <c r="L184" s="458">
        <v>1364580</v>
      </c>
      <c r="M184" s="458">
        <v>40372</v>
      </c>
      <c r="N184" s="458">
        <v>4500</v>
      </c>
      <c r="O184" s="459">
        <v>11.460000000000003</v>
      </c>
      <c r="P184" s="460">
        <v>11.460000000000003</v>
      </c>
      <c r="Q184" s="469">
        <v>0</v>
      </c>
      <c r="R184" s="471">
        <f t="shared" si="136"/>
        <v>0</v>
      </c>
      <c r="S184" s="461">
        <v>173827</v>
      </c>
      <c r="T184" s="461">
        <v>0</v>
      </c>
      <c r="U184" s="461">
        <v>0</v>
      </c>
      <c r="V184" s="461">
        <v>0</v>
      </c>
      <c r="W184" s="461">
        <f t="shared" si="137"/>
        <v>173827</v>
      </c>
      <c r="X184" s="461">
        <v>0</v>
      </c>
      <c r="Y184" s="461">
        <v>0</v>
      </c>
      <c r="Z184" s="461">
        <v>0</v>
      </c>
      <c r="AA184" s="461">
        <f t="shared" si="138"/>
        <v>0</v>
      </c>
      <c r="AB184" s="461">
        <f t="shared" si="139"/>
        <v>173827</v>
      </c>
      <c r="AC184" s="69">
        <f t="shared" si="140"/>
        <v>58754</v>
      </c>
      <c r="AD184" s="69">
        <f t="shared" si="141"/>
        <v>1738</v>
      </c>
      <c r="AE184" s="461">
        <v>10500</v>
      </c>
      <c r="AF184" s="461">
        <v>0</v>
      </c>
      <c r="AG184" s="461">
        <f t="shared" si="142"/>
        <v>10500</v>
      </c>
      <c r="AH184" s="461">
        <f t="shared" si="143"/>
        <v>244819</v>
      </c>
      <c r="AI184" s="462">
        <v>0</v>
      </c>
      <c r="AJ184" s="462">
        <v>0</v>
      </c>
      <c r="AK184" s="462">
        <v>0.51</v>
      </c>
      <c r="AL184" s="462">
        <v>0</v>
      </c>
      <c r="AM184" s="462">
        <v>0</v>
      </c>
      <c r="AN184" s="462">
        <v>0</v>
      </c>
      <c r="AO184" s="462">
        <v>0</v>
      </c>
      <c r="AP184" s="462">
        <v>0</v>
      </c>
      <c r="AQ184" s="462">
        <f t="shared" si="144"/>
        <v>0.51</v>
      </c>
      <c r="AR184" s="462">
        <f t="shared" si="145"/>
        <v>0</v>
      </c>
      <c r="AS184" s="464">
        <f t="shared" si="146"/>
        <v>0.51</v>
      </c>
      <c r="AT184" s="470">
        <f t="shared" si="182"/>
        <v>5691490</v>
      </c>
      <c r="AU184" s="461">
        <f t="shared" si="183"/>
        <v>4211046</v>
      </c>
      <c r="AV184" s="461">
        <f t="shared" si="184"/>
        <v>0</v>
      </c>
      <c r="AW184" s="461">
        <f t="shared" si="185"/>
        <v>1423334</v>
      </c>
      <c r="AX184" s="461">
        <f t="shared" si="185"/>
        <v>42110</v>
      </c>
      <c r="AY184" s="461">
        <f t="shared" si="186"/>
        <v>15000</v>
      </c>
      <c r="AZ184" s="462">
        <f t="shared" si="187"/>
        <v>11.970000000000002</v>
      </c>
      <c r="BA184" s="462">
        <f t="shared" si="188"/>
        <v>11.970000000000002</v>
      </c>
      <c r="BB184" s="464">
        <f t="shared" si="188"/>
        <v>0</v>
      </c>
    </row>
    <row r="185" spans="1:54" s="229" customFormat="1" ht="13.5" customHeight="1" x14ac:dyDescent="0.2">
      <c r="A185" s="231">
        <v>38</v>
      </c>
      <c r="B185" s="232">
        <v>3435</v>
      </c>
      <c r="C185" s="232">
        <v>650022131</v>
      </c>
      <c r="D185" s="232">
        <v>70981531</v>
      </c>
      <c r="E185" s="233" t="s">
        <v>84</v>
      </c>
      <c r="F185" s="232">
        <v>3141</v>
      </c>
      <c r="G185" s="233" t="s">
        <v>310</v>
      </c>
      <c r="H185" s="265" t="s">
        <v>277</v>
      </c>
      <c r="I185" s="458">
        <v>3208756</v>
      </c>
      <c r="J185" s="458">
        <v>2363795</v>
      </c>
      <c r="K185" s="458">
        <v>0</v>
      </c>
      <c r="L185" s="458">
        <v>798963</v>
      </c>
      <c r="M185" s="458">
        <v>23638</v>
      </c>
      <c r="N185" s="458">
        <v>22360</v>
      </c>
      <c r="O185" s="459">
        <v>7.6</v>
      </c>
      <c r="P185" s="460">
        <v>0</v>
      </c>
      <c r="Q185" s="469">
        <v>7.6</v>
      </c>
      <c r="R185" s="471">
        <f t="shared" si="136"/>
        <v>0</v>
      </c>
      <c r="S185" s="461">
        <v>0</v>
      </c>
      <c r="T185" s="461">
        <v>0</v>
      </c>
      <c r="U185" s="461">
        <v>0</v>
      </c>
      <c r="V185" s="461">
        <v>0</v>
      </c>
      <c r="W185" s="461">
        <f t="shared" si="137"/>
        <v>0</v>
      </c>
      <c r="X185" s="461">
        <v>0</v>
      </c>
      <c r="Y185" s="461">
        <v>0</v>
      </c>
      <c r="Z185" s="461">
        <v>0</v>
      </c>
      <c r="AA185" s="461">
        <f t="shared" si="138"/>
        <v>0</v>
      </c>
      <c r="AB185" s="461">
        <f t="shared" si="139"/>
        <v>0</v>
      </c>
      <c r="AC185" s="69">
        <f t="shared" si="140"/>
        <v>0</v>
      </c>
      <c r="AD185" s="69">
        <f t="shared" si="141"/>
        <v>0</v>
      </c>
      <c r="AE185" s="461">
        <v>0</v>
      </c>
      <c r="AF185" s="461">
        <v>0</v>
      </c>
      <c r="AG185" s="461">
        <f t="shared" si="142"/>
        <v>0</v>
      </c>
      <c r="AH185" s="461">
        <f t="shared" si="143"/>
        <v>0</v>
      </c>
      <c r="AI185" s="462">
        <v>0</v>
      </c>
      <c r="AJ185" s="462">
        <v>0</v>
      </c>
      <c r="AK185" s="462">
        <v>0</v>
      </c>
      <c r="AL185" s="462">
        <v>0</v>
      </c>
      <c r="AM185" s="462">
        <v>0</v>
      </c>
      <c r="AN185" s="462">
        <v>0</v>
      </c>
      <c r="AO185" s="462">
        <v>0</v>
      </c>
      <c r="AP185" s="462">
        <v>0</v>
      </c>
      <c r="AQ185" s="462">
        <f t="shared" si="144"/>
        <v>0</v>
      </c>
      <c r="AR185" s="462">
        <f t="shared" si="145"/>
        <v>0</v>
      </c>
      <c r="AS185" s="464">
        <f t="shared" si="146"/>
        <v>0</v>
      </c>
      <c r="AT185" s="470">
        <f t="shared" si="182"/>
        <v>3208756</v>
      </c>
      <c r="AU185" s="461">
        <f t="shared" si="183"/>
        <v>2363795</v>
      </c>
      <c r="AV185" s="461">
        <f t="shared" si="184"/>
        <v>0</v>
      </c>
      <c r="AW185" s="461">
        <f t="shared" si="185"/>
        <v>798963</v>
      </c>
      <c r="AX185" s="461">
        <f t="shared" si="185"/>
        <v>23638</v>
      </c>
      <c r="AY185" s="461">
        <f t="shared" si="186"/>
        <v>22360</v>
      </c>
      <c r="AZ185" s="462">
        <f t="shared" si="187"/>
        <v>7.6</v>
      </c>
      <c r="BA185" s="462">
        <f t="shared" si="188"/>
        <v>0</v>
      </c>
      <c r="BB185" s="464">
        <f t="shared" si="188"/>
        <v>7.6</v>
      </c>
    </row>
    <row r="186" spans="1:54" s="229" customFormat="1" ht="13.5" customHeight="1" x14ac:dyDescent="0.2">
      <c r="A186" s="231">
        <v>38</v>
      </c>
      <c r="B186" s="232">
        <v>3435</v>
      </c>
      <c r="C186" s="232">
        <v>650022131</v>
      </c>
      <c r="D186" s="232">
        <v>70981531</v>
      </c>
      <c r="E186" s="233" t="s">
        <v>84</v>
      </c>
      <c r="F186" s="232">
        <v>3143</v>
      </c>
      <c r="G186" s="233" t="s">
        <v>614</v>
      </c>
      <c r="H186" s="265" t="s">
        <v>276</v>
      </c>
      <c r="I186" s="458">
        <v>1998282</v>
      </c>
      <c r="J186" s="458">
        <v>1482405</v>
      </c>
      <c r="K186" s="458">
        <v>0</v>
      </c>
      <c r="L186" s="458">
        <v>501053</v>
      </c>
      <c r="M186" s="458">
        <v>14824</v>
      </c>
      <c r="N186" s="458">
        <v>0</v>
      </c>
      <c r="O186" s="459">
        <v>3.1029</v>
      </c>
      <c r="P186" s="460">
        <v>3.1029</v>
      </c>
      <c r="Q186" s="469">
        <v>0</v>
      </c>
      <c r="R186" s="471">
        <f t="shared" si="136"/>
        <v>0</v>
      </c>
      <c r="S186" s="461">
        <v>0</v>
      </c>
      <c r="T186" s="461">
        <v>0</v>
      </c>
      <c r="U186" s="461">
        <v>0</v>
      </c>
      <c r="V186" s="461">
        <v>0</v>
      </c>
      <c r="W186" s="461">
        <f t="shared" si="137"/>
        <v>0</v>
      </c>
      <c r="X186" s="461">
        <v>0</v>
      </c>
      <c r="Y186" s="461">
        <v>0</v>
      </c>
      <c r="Z186" s="461">
        <v>0</v>
      </c>
      <c r="AA186" s="461">
        <f t="shared" si="138"/>
        <v>0</v>
      </c>
      <c r="AB186" s="461">
        <f t="shared" si="139"/>
        <v>0</v>
      </c>
      <c r="AC186" s="69">
        <f t="shared" si="140"/>
        <v>0</v>
      </c>
      <c r="AD186" s="69">
        <f t="shared" si="141"/>
        <v>0</v>
      </c>
      <c r="AE186" s="461">
        <v>0</v>
      </c>
      <c r="AF186" s="461">
        <v>0</v>
      </c>
      <c r="AG186" s="461">
        <f t="shared" si="142"/>
        <v>0</v>
      </c>
      <c r="AH186" s="461">
        <f t="shared" si="143"/>
        <v>0</v>
      </c>
      <c r="AI186" s="462">
        <v>0</v>
      </c>
      <c r="AJ186" s="462">
        <v>0</v>
      </c>
      <c r="AK186" s="462">
        <v>0</v>
      </c>
      <c r="AL186" s="462">
        <v>0</v>
      </c>
      <c r="AM186" s="462">
        <v>0</v>
      </c>
      <c r="AN186" s="462">
        <v>0</v>
      </c>
      <c r="AO186" s="462">
        <v>0</v>
      </c>
      <c r="AP186" s="462">
        <v>0</v>
      </c>
      <c r="AQ186" s="462">
        <f t="shared" si="144"/>
        <v>0</v>
      </c>
      <c r="AR186" s="462">
        <f t="shared" si="145"/>
        <v>0</v>
      </c>
      <c r="AS186" s="464">
        <f t="shared" si="146"/>
        <v>0</v>
      </c>
      <c r="AT186" s="470">
        <f t="shared" si="182"/>
        <v>1998282</v>
      </c>
      <c r="AU186" s="461">
        <f t="shared" si="183"/>
        <v>1482405</v>
      </c>
      <c r="AV186" s="461">
        <f t="shared" si="184"/>
        <v>0</v>
      </c>
      <c r="AW186" s="461">
        <f t="shared" si="185"/>
        <v>501053</v>
      </c>
      <c r="AX186" s="461">
        <f t="shared" si="185"/>
        <v>14824</v>
      </c>
      <c r="AY186" s="461">
        <f t="shared" si="186"/>
        <v>0</v>
      </c>
      <c r="AZ186" s="462">
        <f t="shared" si="187"/>
        <v>3.1029</v>
      </c>
      <c r="BA186" s="462">
        <f t="shared" si="188"/>
        <v>3.1029</v>
      </c>
      <c r="BB186" s="464">
        <f t="shared" si="188"/>
        <v>0</v>
      </c>
    </row>
    <row r="187" spans="1:54" s="229" customFormat="1" ht="12.75" customHeight="1" x14ac:dyDescent="0.2">
      <c r="A187" s="231">
        <v>38</v>
      </c>
      <c r="B187" s="232">
        <v>3435</v>
      </c>
      <c r="C187" s="232">
        <v>650022131</v>
      </c>
      <c r="D187" s="232">
        <v>70981531</v>
      </c>
      <c r="E187" s="233" t="s">
        <v>84</v>
      </c>
      <c r="F187" s="232">
        <v>3143</v>
      </c>
      <c r="G187" s="233" t="s">
        <v>615</v>
      </c>
      <c r="H187" s="265" t="s">
        <v>277</v>
      </c>
      <c r="I187" s="458">
        <v>72567</v>
      </c>
      <c r="J187" s="458">
        <v>51850</v>
      </c>
      <c r="K187" s="458">
        <v>0</v>
      </c>
      <c r="L187" s="458">
        <v>17525</v>
      </c>
      <c r="M187" s="458">
        <v>519</v>
      </c>
      <c r="N187" s="458">
        <v>2673</v>
      </c>
      <c r="O187" s="459">
        <v>0.21</v>
      </c>
      <c r="P187" s="460">
        <v>0</v>
      </c>
      <c r="Q187" s="469">
        <v>0.21</v>
      </c>
      <c r="R187" s="471">
        <f t="shared" si="136"/>
        <v>0</v>
      </c>
      <c r="S187" s="461">
        <v>0</v>
      </c>
      <c r="T187" s="461">
        <v>0</v>
      </c>
      <c r="U187" s="461">
        <v>0</v>
      </c>
      <c r="V187" s="461">
        <v>0</v>
      </c>
      <c r="W187" s="461">
        <f t="shared" si="137"/>
        <v>0</v>
      </c>
      <c r="X187" s="461">
        <v>0</v>
      </c>
      <c r="Y187" s="461">
        <v>0</v>
      </c>
      <c r="Z187" s="461">
        <v>0</v>
      </c>
      <c r="AA187" s="461">
        <f t="shared" si="138"/>
        <v>0</v>
      </c>
      <c r="AB187" s="461">
        <f t="shared" si="139"/>
        <v>0</v>
      </c>
      <c r="AC187" s="69">
        <f t="shared" si="140"/>
        <v>0</v>
      </c>
      <c r="AD187" s="69">
        <f t="shared" si="141"/>
        <v>0</v>
      </c>
      <c r="AE187" s="461">
        <v>0</v>
      </c>
      <c r="AF187" s="461">
        <v>0</v>
      </c>
      <c r="AG187" s="461">
        <f t="shared" si="142"/>
        <v>0</v>
      </c>
      <c r="AH187" s="461">
        <f t="shared" si="143"/>
        <v>0</v>
      </c>
      <c r="AI187" s="462">
        <v>0</v>
      </c>
      <c r="AJ187" s="462">
        <v>0</v>
      </c>
      <c r="AK187" s="462">
        <v>0</v>
      </c>
      <c r="AL187" s="462">
        <v>0</v>
      </c>
      <c r="AM187" s="462">
        <v>0</v>
      </c>
      <c r="AN187" s="462">
        <v>0</v>
      </c>
      <c r="AO187" s="462">
        <v>0</v>
      </c>
      <c r="AP187" s="462">
        <v>0</v>
      </c>
      <c r="AQ187" s="462">
        <f t="shared" si="144"/>
        <v>0</v>
      </c>
      <c r="AR187" s="462">
        <f t="shared" si="145"/>
        <v>0</v>
      </c>
      <c r="AS187" s="464">
        <f t="shared" si="146"/>
        <v>0</v>
      </c>
      <c r="AT187" s="470">
        <f t="shared" si="182"/>
        <v>72567</v>
      </c>
      <c r="AU187" s="461">
        <f t="shared" si="183"/>
        <v>51850</v>
      </c>
      <c r="AV187" s="461">
        <f t="shared" si="184"/>
        <v>0</v>
      </c>
      <c r="AW187" s="461">
        <f t="shared" si="185"/>
        <v>17525</v>
      </c>
      <c r="AX187" s="461">
        <f t="shared" si="185"/>
        <v>519</v>
      </c>
      <c r="AY187" s="461">
        <f t="shared" si="186"/>
        <v>2673</v>
      </c>
      <c r="AZ187" s="462">
        <f t="shared" si="187"/>
        <v>0.21</v>
      </c>
      <c r="BA187" s="462">
        <f t="shared" si="188"/>
        <v>0</v>
      </c>
      <c r="BB187" s="464">
        <f t="shared" si="188"/>
        <v>0.21</v>
      </c>
    </row>
    <row r="188" spans="1:54" s="229" customFormat="1" ht="12.75" customHeight="1" thickBot="1" x14ac:dyDescent="0.25">
      <c r="A188" s="159">
        <v>38</v>
      </c>
      <c r="B188" s="160">
        <v>3435</v>
      </c>
      <c r="C188" s="161">
        <v>650022131</v>
      </c>
      <c r="D188" s="161">
        <v>70981531</v>
      </c>
      <c r="E188" s="235" t="s">
        <v>85</v>
      </c>
      <c r="F188" s="160"/>
      <c r="G188" s="235"/>
      <c r="H188" s="266"/>
      <c r="I188" s="466">
        <v>43960686</v>
      </c>
      <c r="J188" s="466">
        <v>32202357</v>
      </c>
      <c r="K188" s="466">
        <v>20000</v>
      </c>
      <c r="L188" s="466">
        <v>10891157</v>
      </c>
      <c r="M188" s="466">
        <v>322024</v>
      </c>
      <c r="N188" s="466">
        <v>525148</v>
      </c>
      <c r="O188" s="429">
        <v>67.113</v>
      </c>
      <c r="P188" s="429">
        <v>50.033000000000001</v>
      </c>
      <c r="Q188" s="429">
        <v>17.079999999999998</v>
      </c>
      <c r="R188" s="612">
        <f t="shared" ref="R188:BB188" si="189">SUM(R182:R187)</f>
        <v>0</v>
      </c>
      <c r="S188" s="613">
        <f t="shared" si="189"/>
        <v>173827</v>
      </c>
      <c r="T188" s="613">
        <f t="shared" si="189"/>
        <v>-159850</v>
      </c>
      <c r="U188" s="613">
        <f t="shared" si="189"/>
        <v>0</v>
      </c>
      <c r="V188" s="613">
        <f t="shared" si="189"/>
        <v>0</v>
      </c>
      <c r="W188" s="613">
        <f t="shared" si="189"/>
        <v>13977</v>
      </c>
      <c r="X188" s="613">
        <f t="shared" si="189"/>
        <v>0</v>
      </c>
      <c r="Y188" s="613">
        <f t="shared" si="189"/>
        <v>0</v>
      </c>
      <c r="Z188" s="613">
        <f t="shared" si="189"/>
        <v>0</v>
      </c>
      <c r="AA188" s="613">
        <f t="shared" si="189"/>
        <v>0</v>
      </c>
      <c r="AB188" s="613">
        <f t="shared" si="189"/>
        <v>13977</v>
      </c>
      <c r="AC188" s="613">
        <f t="shared" si="189"/>
        <v>4725</v>
      </c>
      <c r="AD188" s="613">
        <f t="shared" si="189"/>
        <v>139</v>
      </c>
      <c r="AE188" s="613">
        <f t="shared" si="189"/>
        <v>10500</v>
      </c>
      <c r="AF188" s="613">
        <f t="shared" si="189"/>
        <v>0</v>
      </c>
      <c r="AG188" s="613">
        <f t="shared" si="189"/>
        <v>10500</v>
      </c>
      <c r="AH188" s="613">
        <f t="shared" si="189"/>
        <v>29341</v>
      </c>
      <c r="AI188" s="765">
        <f t="shared" si="189"/>
        <v>0.04</v>
      </c>
      <c r="AJ188" s="765">
        <f t="shared" si="189"/>
        <v>-0.08</v>
      </c>
      <c r="AK188" s="765">
        <f t="shared" si="189"/>
        <v>0.51</v>
      </c>
      <c r="AL188" s="765">
        <f t="shared" si="189"/>
        <v>-0.4</v>
      </c>
      <c r="AM188" s="765">
        <f t="shared" si="189"/>
        <v>0</v>
      </c>
      <c r="AN188" s="765">
        <f t="shared" si="189"/>
        <v>0</v>
      </c>
      <c r="AO188" s="765">
        <f t="shared" si="189"/>
        <v>0</v>
      </c>
      <c r="AP188" s="765">
        <f t="shared" si="189"/>
        <v>0</v>
      </c>
      <c r="AQ188" s="765">
        <f t="shared" si="189"/>
        <v>0.14999999999999997</v>
      </c>
      <c r="AR188" s="765">
        <f t="shared" si="189"/>
        <v>-0.08</v>
      </c>
      <c r="AS188" s="498">
        <f t="shared" si="189"/>
        <v>7.0000000000000007E-2</v>
      </c>
      <c r="AT188" s="609">
        <f t="shared" si="189"/>
        <v>43990027</v>
      </c>
      <c r="AU188" s="466">
        <f t="shared" si="189"/>
        <v>32216334</v>
      </c>
      <c r="AV188" s="466">
        <f t="shared" si="189"/>
        <v>20000</v>
      </c>
      <c r="AW188" s="466">
        <f t="shared" si="189"/>
        <v>10895882</v>
      </c>
      <c r="AX188" s="466">
        <f t="shared" si="189"/>
        <v>322163</v>
      </c>
      <c r="AY188" s="466">
        <f t="shared" si="189"/>
        <v>535648</v>
      </c>
      <c r="AZ188" s="429">
        <f t="shared" si="189"/>
        <v>67.182999999999993</v>
      </c>
      <c r="BA188" s="429">
        <f t="shared" si="189"/>
        <v>50.183</v>
      </c>
      <c r="BB188" s="498">
        <f t="shared" si="189"/>
        <v>17</v>
      </c>
    </row>
    <row r="189" spans="1:54" s="229" customFormat="1" ht="12.75" customHeight="1" thickBot="1" x14ac:dyDescent="0.25">
      <c r="A189" s="236"/>
      <c r="B189" s="237"/>
      <c r="C189" s="237"/>
      <c r="D189" s="237"/>
      <c r="E189" s="86" t="s">
        <v>771</v>
      </c>
      <c r="F189" s="237"/>
      <c r="G189" s="237"/>
      <c r="H189" s="267"/>
      <c r="I189" s="467">
        <v>666993865</v>
      </c>
      <c r="J189" s="467">
        <v>487540802</v>
      </c>
      <c r="K189" s="467">
        <v>1688812</v>
      </c>
      <c r="L189" s="467">
        <v>165206261</v>
      </c>
      <c r="M189" s="467">
        <v>4875402</v>
      </c>
      <c r="N189" s="467">
        <v>7682588</v>
      </c>
      <c r="O189" s="424">
        <v>983.35749999999985</v>
      </c>
      <c r="P189" s="424">
        <v>711.72619999999995</v>
      </c>
      <c r="Q189" s="424">
        <v>271.63129999999995</v>
      </c>
      <c r="R189" s="499">
        <f t="shared" ref="R189:BB189" si="190">R13+R17+R20+R24+R27+R30+R34+R37+R41+R45+R49+R53+R56+R60+R64+R68+R72+R76+R81+R87+R93+R99+R105+R111+R117+R123+R129+R135+R137+R145+R152+R156+R161+R165+R172+R175+R181+R188</f>
        <v>-2206</v>
      </c>
      <c r="S189" s="467">
        <f t="shared" si="190"/>
        <v>-287738</v>
      </c>
      <c r="T189" s="467">
        <f t="shared" si="190"/>
        <v>19187</v>
      </c>
      <c r="U189" s="467">
        <f t="shared" si="190"/>
        <v>264313</v>
      </c>
      <c r="V189" s="467">
        <f t="shared" si="190"/>
        <v>0</v>
      </c>
      <c r="W189" s="467">
        <f t="shared" si="190"/>
        <v>-6444</v>
      </c>
      <c r="X189" s="467">
        <f t="shared" si="190"/>
        <v>2206</v>
      </c>
      <c r="Y189" s="467">
        <f t="shared" si="190"/>
        <v>0</v>
      </c>
      <c r="Z189" s="467">
        <f t="shared" si="190"/>
        <v>4332</v>
      </c>
      <c r="AA189" s="467">
        <f t="shared" si="190"/>
        <v>6538</v>
      </c>
      <c r="AB189" s="467">
        <f t="shared" si="190"/>
        <v>94</v>
      </c>
      <c r="AC189" s="467">
        <f t="shared" si="190"/>
        <v>-1432</v>
      </c>
      <c r="AD189" s="467">
        <f t="shared" si="190"/>
        <v>-64</v>
      </c>
      <c r="AE189" s="467">
        <f t="shared" si="190"/>
        <v>70950</v>
      </c>
      <c r="AF189" s="467">
        <f t="shared" si="190"/>
        <v>0</v>
      </c>
      <c r="AG189" s="467">
        <f t="shared" si="190"/>
        <v>70950</v>
      </c>
      <c r="AH189" s="467">
        <f t="shared" si="190"/>
        <v>69548</v>
      </c>
      <c r="AI189" s="424">
        <f t="shared" si="190"/>
        <v>-7.0000000000000007E-2</v>
      </c>
      <c r="AJ189" s="424">
        <f t="shared" si="190"/>
        <v>-4.0000000000000008E-2</v>
      </c>
      <c r="AK189" s="424">
        <f>AK13+AK17+AK20+AK24+AK27+AK30+AK34+AK37+AK41+AK45+AK49+AK53+AK56+AK60+AK64+AK68+AK72+AK76+AK81+AK87+AK93+AK99+AK105+AK111+AK117+AK123+AK129+AK135+AK137+AK145+AK152+AK156+AK161+AK165+AK172+AK175+AK181+AK188</f>
        <v>-0.81999999999999984</v>
      </c>
      <c r="AL189" s="424">
        <f>AL13+AL17+AL20+AL24+AL27+AL30+AL34+AL37+AL41+AL45+AL49+AL53+AL56+AL60+AL64+AL68+AL72+AL76+AL81+AL87+AL93+AL99+AL105+AL111+AL117+AL123+AL129+AL135+AL137+AL145+AL152+AL156+AL161+AL165+AL172+AL175+AL181+AL188</f>
        <v>0.10999999999999999</v>
      </c>
      <c r="AM189" s="424">
        <f>AM13+AM17+AM20+AM24+AM27+AM30+AM34+AM37+AM41+AM45+AM49+AM53+AM56+AM60+AM64+AM68+AM72+AM76+AM81+AM87+AM93+AM99+AM105+AM111+AM117+AM123+AM129+AM135+AM137+AM145+AM152+AM156+AM161+AM165+AM172+AM175+AM181+AM188</f>
        <v>0</v>
      </c>
      <c r="AN189" s="424">
        <f t="shared" ref="AN189:AS189" si="191">AN13+AN17+AN20+AN24+AN27+AN30+AN34+AN37+AN41+AN45+AN49+AN53+AN56+AN60+AN64+AN68+AN72+AN76+AN81+AN87+AN93+AN99+AN105+AN111+AN117+AN123+AN129+AN135+AN137+AN145+AN152+AN156+AN161+AN165+AN172+AN175+AN181+AN188</f>
        <v>0.4</v>
      </c>
      <c r="AO189" s="424">
        <f t="shared" si="191"/>
        <v>0</v>
      </c>
      <c r="AP189" s="424">
        <f t="shared" si="191"/>
        <v>0</v>
      </c>
      <c r="AQ189" s="424">
        <f t="shared" si="191"/>
        <v>-0.37999999999999984</v>
      </c>
      <c r="AR189" s="424">
        <f t="shared" si="191"/>
        <v>-4.0000000000000008E-2</v>
      </c>
      <c r="AS189" s="500">
        <f t="shared" si="191"/>
        <v>-0.41999999999999976</v>
      </c>
      <c r="AT189" s="619">
        <f t="shared" si="190"/>
        <v>667063413</v>
      </c>
      <c r="AU189" s="467">
        <f t="shared" si="190"/>
        <v>487534358</v>
      </c>
      <c r="AV189" s="467">
        <f t="shared" si="190"/>
        <v>1695350</v>
      </c>
      <c r="AW189" s="467">
        <f t="shared" si="190"/>
        <v>165204829</v>
      </c>
      <c r="AX189" s="467">
        <f t="shared" si="190"/>
        <v>4875338</v>
      </c>
      <c r="AY189" s="467">
        <f t="shared" si="190"/>
        <v>7753538</v>
      </c>
      <c r="AZ189" s="424">
        <f t="shared" si="190"/>
        <v>982.93749999999989</v>
      </c>
      <c r="BA189" s="424">
        <f t="shared" si="190"/>
        <v>711.34619999999995</v>
      </c>
      <c r="BB189" s="500">
        <f t="shared" si="190"/>
        <v>271.59129999999999</v>
      </c>
    </row>
    <row r="190" spans="1:54" ht="12.75" customHeight="1" x14ac:dyDescent="0.2">
      <c r="D190" s="9"/>
      <c r="E190" s="5"/>
      <c r="F190" s="9"/>
      <c r="G190" s="5"/>
      <c r="H190" s="5"/>
      <c r="I190" s="475">
        <f>SUM(J189:N189)</f>
        <v>666993865</v>
      </c>
      <c r="J190" s="475"/>
      <c r="K190" s="475"/>
      <c r="L190" s="475"/>
      <c r="M190" s="475"/>
      <c r="N190" s="475"/>
      <c r="O190" s="476">
        <f>SUM(P189:Q189)</f>
        <v>983.35749999999985</v>
      </c>
      <c r="P190" s="476"/>
      <c r="Q190" s="476"/>
      <c r="R190" s="475">
        <f>X189</f>
        <v>2206</v>
      </c>
      <c r="S190" s="477"/>
      <c r="T190" s="477"/>
      <c r="U190" s="477"/>
      <c r="V190" s="477"/>
      <c r="W190" s="478">
        <f>SUM(R189:V189)</f>
        <v>-6444</v>
      </c>
      <c r="X190" s="478">
        <f>R189</f>
        <v>-2206</v>
      </c>
      <c r="Y190" s="479"/>
      <c r="Z190" s="479"/>
      <c r="AA190" s="478">
        <f>SUM(X189:Z189)</f>
        <v>6538</v>
      </c>
      <c r="AB190" s="478">
        <f>W189+AA189</f>
        <v>94</v>
      </c>
      <c r="AC190" s="480"/>
      <c r="AD190" s="480"/>
      <c r="AE190" s="479"/>
      <c r="AF190" s="479"/>
      <c r="AG190" s="478">
        <f>SUM(AE189:AF189)</f>
        <v>70950</v>
      </c>
      <c r="AH190" s="478">
        <f>AB189+AC189+AD189+AG189</f>
        <v>69548</v>
      </c>
      <c r="AI190" s="766"/>
      <c r="AJ190" s="766"/>
      <c r="AK190" s="766"/>
      <c r="AL190" s="766"/>
      <c r="AM190" s="766"/>
      <c r="AN190" s="766"/>
      <c r="AO190" s="766"/>
      <c r="AP190" s="766"/>
      <c r="AQ190" s="618">
        <f>AI189+AK189+AL189+AN189+AO189</f>
        <v>-0.37999999999999989</v>
      </c>
      <c r="AR190" s="618">
        <f>AJ189+AM189+AP189</f>
        <v>-4.0000000000000008E-2</v>
      </c>
      <c r="AS190" s="618">
        <f>SUM(AQ189:AR189)</f>
        <v>-0.41999999999999982</v>
      </c>
      <c r="AT190" s="475">
        <f>SUM(AU189:AY189)</f>
        <v>667063413</v>
      </c>
      <c r="AU190" s="54"/>
      <c r="AV190" s="54"/>
      <c r="AW190" s="54"/>
      <c r="AX190" s="54"/>
      <c r="AY190" s="54"/>
      <c r="AZ190" s="476">
        <f>SUM(BA189:BB189)</f>
        <v>982.9375</v>
      </c>
      <c r="BA190" s="89"/>
      <c r="BB190" s="89"/>
    </row>
    <row r="191" spans="1:54" ht="12.75" customHeight="1" thickBot="1" x14ac:dyDescent="0.25">
      <c r="D191" s="9"/>
      <c r="E191" s="5"/>
      <c r="F191" s="9"/>
      <c r="G191" s="5"/>
      <c r="H191" s="5"/>
      <c r="I191" s="87">
        <f>SUM(J192:N192)</f>
        <v>666993865</v>
      </c>
      <c r="J191" s="52"/>
      <c r="K191" s="52"/>
      <c r="L191" s="481"/>
      <c r="M191" s="481"/>
      <c r="N191" s="52"/>
      <c r="O191" s="88">
        <f>SUM(P192:Q192)</f>
        <v>983.35749999999985</v>
      </c>
      <c r="P191" s="179"/>
      <c r="Q191" s="179"/>
      <c r="R191" s="476"/>
      <c r="S191" s="476"/>
      <c r="T191" s="476"/>
      <c r="U191" s="476"/>
      <c r="V191" s="476"/>
      <c r="W191" s="482">
        <f>SUM(R192:V192)</f>
        <v>-6444</v>
      </c>
      <c r="X191" s="483"/>
      <c r="Y191" s="483"/>
      <c r="Z191" s="483"/>
      <c r="AA191" s="482">
        <f>SUM(X192:Z192)</f>
        <v>6538</v>
      </c>
      <c r="AB191" s="482">
        <f>W192+AA192</f>
        <v>94</v>
      </c>
      <c r="AC191" s="484"/>
      <c r="AD191" s="484"/>
      <c r="AE191" s="483"/>
      <c r="AF191" s="483"/>
      <c r="AG191" s="482">
        <f>SUM(AE192:AF192)</f>
        <v>70950</v>
      </c>
      <c r="AH191" s="482">
        <f>AB192+AC192+AD192+AG192</f>
        <v>69548</v>
      </c>
      <c r="AI191" s="485"/>
      <c r="AJ191" s="485"/>
      <c r="AK191" s="485"/>
      <c r="AL191" s="485"/>
      <c r="AM191" s="485"/>
      <c r="AN191" s="485"/>
      <c r="AO191" s="485"/>
      <c r="AP191" s="485"/>
      <c r="AQ191" s="605">
        <f>AI192+AK192+AL192+AN192+AO192</f>
        <v>-0.38</v>
      </c>
      <c r="AR191" s="605">
        <f>AJ192+AM192+AP192</f>
        <v>-4.0000000000000008E-2</v>
      </c>
      <c r="AS191" s="605">
        <f>SUM(AQ192:AR192)</f>
        <v>-0.41999999999999993</v>
      </c>
      <c r="AT191" s="475">
        <f>SUM(AU192:AY192)</f>
        <v>667063413</v>
      </c>
      <c r="AU191" s="54"/>
      <c r="AV191" s="54"/>
      <c r="AW191" s="54"/>
      <c r="AX191" s="54"/>
      <c r="AY191" s="54"/>
      <c r="AZ191" s="476">
        <f>SUM(BA192:BB192)</f>
        <v>982.9375</v>
      </c>
      <c r="BA191" s="89"/>
      <c r="BB191" s="89"/>
    </row>
    <row r="192" spans="1:54" ht="12.75" customHeight="1" thickBot="1" x14ac:dyDescent="0.25">
      <c r="D192" s="9"/>
      <c r="E192" s="5"/>
      <c r="F192" s="9"/>
      <c r="G192" s="5"/>
      <c r="H192" s="494" t="s">
        <v>0</v>
      </c>
      <c r="I192" s="142">
        <f t="shared" ref="I192:BB192" si="192">SUM(I193:I202)</f>
        <v>666993865</v>
      </c>
      <c r="J192" s="34">
        <f t="shared" si="192"/>
        <v>487540802</v>
      </c>
      <c r="K192" s="34">
        <f t="shared" si="192"/>
        <v>1688812</v>
      </c>
      <c r="L192" s="34">
        <f t="shared" si="192"/>
        <v>165206261</v>
      </c>
      <c r="M192" s="34">
        <f t="shared" si="192"/>
        <v>4875402</v>
      </c>
      <c r="N192" s="34">
        <f t="shared" si="192"/>
        <v>7682588</v>
      </c>
      <c r="O192" s="35">
        <f t="shared" si="192"/>
        <v>983.35749999999996</v>
      </c>
      <c r="P192" s="35">
        <f t="shared" si="192"/>
        <v>711.72619999999984</v>
      </c>
      <c r="Q192" s="151">
        <f t="shared" si="192"/>
        <v>271.63130000000007</v>
      </c>
      <c r="R192" s="142">
        <f t="shared" si="192"/>
        <v>-2206</v>
      </c>
      <c r="S192" s="34">
        <f t="shared" si="192"/>
        <v>-287738</v>
      </c>
      <c r="T192" s="34">
        <f t="shared" si="192"/>
        <v>19187</v>
      </c>
      <c r="U192" s="34">
        <f t="shared" si="192"/>
        <v>264313</v>
      </c>
      <c r="V192" s="34">
        <f t="shared" si="192"/>
        <v>0</v>
      </c>
      <c r="W192" s="34">
        <f t="shared" si="192"/>
        <v>-6444</v>
      </c>
      <c r="X192" s="34">
        <f t="shared" si="192"/>
        <v>2206</v>
      </c>
      <c r="Y192" s="34">
        <f t="shared" si="192"/>
        <v>0</v>
      </c>
      <c r="Z192" s="34">
        <f t="shared" si="192"/>
        <v>4332</v>
      </c>
      <c r="AA192" s="34">
        <f t="shared" si="192"/>
        <v>6538</v>
      </c>
      <c r="AB192" s="34">
        <f t="shared" si="192"/>
        <v>94</v>
      </c>
      <c r="AC192" s="34">
        <f t="shared" si="192"/>
        <v>-1432</v>
      </c>
      <c r="AD192" s="34">
        <f t="shared" si="192"/>
        <v>-64</v>
      </c>
      <c r="AE192" s="34">
        <f t="shared" si="192"/>
        <v>70950</v>
      </c>
      <c r="AF192" s="34">
        <f t="shared" si="192"/>
        <v>0</v>
      </c>
      <c r="AG192" s="34">
        <f t="shared" si="192"/>
        <v>70950</v>
      </c>
      <c r="AH192" s="34">
        <f t="shared" si="192"/>
        <v>69548</v>
      </c>
      <c r="AI192" s="35">
        <f t="shared" si="192"/>
        <v>-7.0000000000000007E-2</v>
      </c>
      <c r="AJ192" s="35">
        <f t="shared" si="192"/>
        <v>-4.0000000000000008E-2</v>
      </c>
      <c r="AK192" s="35">
        <f t="shared" si="192"/>
        <v>-0.81999999999999984</v>
      </c>
      <c r="AL192" s="35">
        <f t="shared" si="192"/>
        <v>0.10999999999999988</v>
      </c>
      <c r="AM192" s="35">
        <f t="shared" si="192"/>
        <v>0</v>
      </c>
      <c r="AN192" s="35">
        <f t="shared" si="192"/>
        <v>0.4</v>
      </c>
      <c r="AO192" s="35">
        <f t="shared" si="192"/>
        <v>0</v>
      </c>
      <c r="AP192" s="35">
        <f t="shared" si="192"/>
        <v>0</v>
      </c>
      <c r="AQ192" s="35">
        <f t="shared" si="192"/>
        <v>-0.37999999999999989</v>
      </c>
      <c r="AR192" s="35">
        <f t="shared" si="192"/>
        <v>-4.0000000000000008E-2</v>
      </c>
      <c r="AS192" s="151">
        <f t="shared" si="192"/>
        <v>-0.41999999999999971</v>
      </c>
      <c r="AT192" s="142">
        <f t="shared" si="192"/>
        <v>667063413</v>
      </c>
      <c r="AU192" s="34">
        <f t="shared" si="192"/>
        <v>487534358</v>
      </c>
      <c r="AV192" s="34">
        <f t="shared" si="192"/>
        <v>1695350</v>
      </c>
      <c r="AW192" s="34">
        <f t="shared" si="192"/>
        <v>165204829</v>
      </c>
      <c r="AX192" s="34">
        <f t="shared" si="192"/>
        <v>4875338</v>
      </c>
      <c r="AY192" s="34">
        <f t="shared" si="192"/>
        <v>7753538</v>
      </c>
      <c r="AZ192" s="35">
        <f t="shared" si="192"/>
        <v>982.9375</v>
      </c>
      <c r="BA192" s="35">
        <f t="shared" si="192"/>
        <v>711.34619999999995</v>
      </c>
      <c r="BB192" s="36">
        <f t="shared" si="192"/>
        <v>271.59130000000005</v>
      </c>
    </row>
    <row r="193" spans="4:54" ht="12.75" customHeight="1" x14ac:dyDescent="0.2">
      <c r="D193" s="9"/>
      <c r="E193" s="5"/>
      <c r="F193" s="9"/>
      <c r="G193" s="5"/>
      <c r="H193" s="495">
        <v>3111</v>
      </c>
      <c r="I193" s="579">
        <f t="shared" ref="I193:BB193" si="193">SUMIF($F$12:$F$465,"=3111",I$12:I$465)</f>
        <v>168568844</v>
      </c>
      <c r="J193" s="580">
        <f t="shared" si="193"/>
        <v>123642530</v>
      </c>
      <c r="K193" s="580">
        <f t="shared" si="193"/>
        <v>867312</v>
      </c>
      <c r="L193" s="580">
        <f t="shared" si="193"/>
        <v>41970620</v>
      </c>
      <c r="M193" s="580">
        <f t="shared" si="193"/>
        <v>1236422</v>
      </c>
      <c r="N193" s="580">
        <f t="shared" si="193"/>
        <v>851960</v>
      </c>
      <c r="O193" s="583">
        <f t="shared" si="193"/>
        <v>261.17670000000004</v>
      </c>
      <c r="P193" s="583">
        <f t="shared" si="193"/>
        <v>207.85669999999999</v>
      </c>
      <c r="Q193" s="584">
        <f t="shared" si="193"/>
        <v>53.320000000000007</v>
      </c>
      <c r="R193" s="579">
        <f t="shared" si="193"/>
        <v>10600</v>
      </c>
      <c r="S193" s="580">
        <f t="shared" si="193"/>
        <v>-76364</v>
      </c>
      <c r="T193" s="580">
        <f t="shared" si="193"/>
        <v>-159850</v>
      </c>
      <c r="U193" s="580">
        <f t="shared" si="193"/>
        <v>0</v>
      </c>
      <c r="V193" s="580">
        <f t="shared" si="193"/>
        <v>0</v>
      </c>
      <c r="W193" s="580">
        <f t="shared" si="193"/>
        <v>-225614</v>
      </c>
      <c r="X193" s="580">
        <f t="shared" si="193"/>
        <v>-10600</v>
      </c>
      <c r="Y193" s="580">
        <f t="shared" si="193"/>
        <v>0</v>
      </c>
      <c r="Z193" s="580">
        <f t="shared" si="193"/>
        <v>60000</v>
      </c>
      <c r="AA193" s="580">
        <f t="shared" si="193"/>
        <v>49400</v>
      </c>
      <c r="AB193" s="580">
        <f t="shared" si="193"/>
        <v>-176214</v>
      </c>
      <c r="AC193" s="580">
        <f t="shared" si="193"/>
        <v>-79840</v>
      </c>
      <c r="AD193" s="580">
        <f t="shared" si="193"/>
        <v>-2256</v>
      </c>
      <c r="AE193" s="580">
        <f t="shared" si="193"/>
        <v>22200</v>
      </c>
      <c r="AF193" s="580">
        <f t="shared" si="193"/>
        <v>0</v>
      </c>
      <c r="AG193" s="580">
        <f t="shared" si="193"/>
        <v>22200</v>
      </c>
      <c r="AH193" s="580">
        <f t="shared" si="193"/>
        <v>-236110</v>
      </c>
      <c r="AI193" s="583">
        <f t="shared" si="193"/>
        <v>0</v>
      </c>
      <c r="AJ193" s="583">
        <f t="shared" si="193"/>
        <v>9.999999999999995E-3</v>
      </c>
      <c r="AK193" s="583">
        <f t="shared" si="193"/>
        <v>-0.2</v>
      </c>
      <c r="AL193" s="583">
        <f t="shared" si="193"/>
        <v>-0.4</v>
      </c>
      <c r="AM193" s="583">
        <f t="shared" si="193"/>
        <v>0</v>
      </c>
      <c r="AN193" s="583">
        <f t="shared" si="193"/>
        <v>0.03</v>
      </c>
      <c r="AO193" s="583">
        <f t="shared" si="193"/>
        <v>0</v>
      </c>
      <c r="AP193" s="583">
        <f t="shared" si="193"/>
        <v>0</v>
      </c>
      <c r="AQ193" s="583">
        <f t="shared" si="193"/>
        <v>-0.57000000000000006</v>
      </c>
      <c r="AR193" s="583">
        <f t="shared" si="193"/>
        <v>9.999999999999995E-3</v>
      </c>
      <c r="AS193" s="584">
        <f t="shared" si="193"/>
        <v>-0.56000000000000005</v>
      </c>
      <c r="AT193" s="579">
        <f t="shared" si="193"/>
        <v>168332734</v>
      </c>
      <c r="AU193" s="580">
        <f t="shared" si="193"/>
        <v>123416916</v>
      </c>
      <c r="AV193" s="580">
        <f t="shared" si="193"/>
        <v>916712</v>
      </c>
      <c r="AW193" s="580">
        <f t="shared" si="193"/>
        <v>41890780</v>
      </c>
      <c r="AX193" s="580">
        <f t="shared" si="193"/>
        <v>1234166</v>
      </c>
      <c r="AY193" s="580">
        <f t="shared" si="193"/>
        <v>874160</v>
      </c>
      <c r="AZ193" s="583">
        <f t="shared" si="193"/>
        <v>260.61669999999998</v>
      </c>
      <c r="BA193" s="583">
        <f t="shared" si="193"/>
        <v>207.28669999999997</v>
      </c>
      <c r="BB193" s="586">
        <f t="shared" si="193"/>
        <v>53.33</v>
      </c>
    </row>
    <row r="194" spans="4:54" ht="12.75" customHeight="1" x14ac:dyDescent="0.2">
      <c r="D194" s="9"/>
      <c r="E194" s="5"/>
      <c r="F194" s="9"/>
      <c r="G194" s="5"/>
      <c r="H194" s="2">
        <v>3113</v>
      </c>
      <c r="I194" s="170">
        <f t="shared" ref="I194:BB194" si="194">SUMIF($F$12:$F$465,"=3113",I$12:I$465)</f>
        <v>364958409</v>
      </c>
      <c r="J194" s="16">
        <f t="shared" si="194"/>
        <v>265646686</v>
      </c>
      <c r="K194" s="16">
        <f t="shared" si="194"/>
        <v>489200</v>
      </c>
      <c r="L194" s="16">
        <f t="shared" si="194"/>
        <v>89953933</v>
      </c>
      <c r="M194" s="16">
        <f t="shared" si="194"/>
        <v>2656465</v>
      </c>
      <c r="N194" s="16">
        <f t="shared" si="194"/>
        <v>6212125</v>
      </c>
      <c r="O194" s="13">
        <f t="shared" si="194"/>
        <v>480.28109999999992</v>
      </c>
      <c r="P194" s="13">
        <f t="shared" si="194"/>
        <v>399.05779999999987</v>
      </c>
      <c r="Q194" s="172">
        <f t="shared" si="194"/>
        <v>81.223300000000009</v>
      </c>
      <c r="R194" s="170">
        <f t="shared" si="194"/>
        <v>-35806</v>
      </c>
      <c r="S194" s="16">
        <f t="shared" si="194"/>
        <v>-224869</v>
      </c>
      <c r="T194" s="16">
        <f t="shared" si="194"/>
        <v>-86808</v>
      </c>
      <c r="U194" s="16">
        <f t="shared" si="194"/>
        <v>264313</v>
      </c>
      <c r="V194" s="16">
        <f t="shared" si="194"/>
        <v>0</v>
      </c>
      <c r="W194" s="16">
        <f t="shared" si="194"/>
        <v>-83170</v>
      </c>
      <c r="X194" s="16">
        <f t="shared" si="194"/>
        <v>35806</v>
      </c>
      <c r="Y194" s="16">
        <f t="shared" si="194"/>
        <v>0</v>
      </c>
      <c r="Z194" s="16">
        <f t="shared" si="194"/>
        <v>61632</v>
      </c>
      <c r="AA194" s="16">
        <f t="shared" si="194"/>
        <v>97438</v>
      </c>
      <c r="AB194" s="16">
        <f t="shared" si="194"/>
        <v>14268</v>
      </c>
      <c r="AC194" s="16">
        <f t="shared" si="194"/>
        <v>-16009</v>
      </c>
      <c r="AD194" s="16">
        <f t="shared" si="194"/>
        <v>-832</v>
      </c>
      <c r="AE194" s="16">
        <f t="shared" si="194"/>
        <v>41500</v>
      </c>
      <c r="AF194" s="16">
        <f t="shared" si="194"/>
        <v>0</v>
      </c>
      <c r="AG194" s="16">
        <f t="shared" si="194"/>
        <v>41500</v>
      </c>
      <c r="AH194" s="16">
        <f t="shared" si="194"/>
        <v>38927</v>
      </c>
      <c r="AI194" s="13">
        <f t="shared" si="194"/>
        <v>-0.04</v>
      </c>
      <c r="AJ194" s="13">
        <f t="shared" si="194"/>
        <v>-0.05</v>
      </c>
      <c r="AK194" s="13">
        <f t="shared" si="194"/>
        <v>-0.64999999999999991</v>
      </c>
      <c r="AL194" s="13">
        <f t="shared" si="194"/>
        <v>-0.18000000000000002</v>
      </c>
      <c r="AM194" s="13">
        <f t="shared" si="194"/>
        <v>0</v>
      </c>
      <c r="AN194" s="13">
        <f t="shared" si="194"/>
        <v>0.37000000000000005</v>
      </c>
      <c r="AO194" s="13">
        <f t="shared" si="194"/>
        <v>0</v>
      </c>
      <c r="AP194" s="13">
        <f t="shared" si="194"/>
        <v>0</v>
      </c>
      <c r="AQ194" s="13">
        <f t="shared" si="194"/>
        <v>-0.49999999999999978</v>
      </c>
      <c r="AR194" s="13">
        <f t="shared" si="194"/>
        <v>-0.05</v>
      </c>
      <c r="AS194" s="172">
        <f t="shared" si="194"/>
        <v>-0.5499999999999996</v>
      </c>
      <c r="AT194" s="170">
        <f t="shared" si="194"/>
        <v>364997336</v>
      </c>
      <c r="AU194" s="16">
        <f t="shared" si="194"/>
        <v>265563516</v>
      </c>
      <c r="AV194" s="16">
        <f t="shared" si="194"/>
        <v>586638</v>
      </c>
      <c r="AW194" s="16">
        <f t="shared" si="194"/>
        <v>89937924</v>
      </c>
      <c r="AX194" s="16">
        <f t="shared" si="194"/>
        <v>2655633</v>
      </c>
      <c r="AY194" s="16">
        <f t="shared" si="194"/>
        <v>6253625</v>
      </c>
      <c r="AZ194" s="13">
        <f t="shared" si="194"/>
        <v>479.73110000000008</v>
      </c>
      <c r="BA194" s="13">
        <f t="shared" si="194"/>
        <v>398.55779999999999</v>
      </c>
      <c r="BB194" s="17">
        <f t="shared" si="194"/>
        <v>81.173299999999998</v>
      </c>
    </row>
    <row r="195" spans="4:54" ht="12.75" customHeight="1" x14ac:dyDescent="0.2">
      <c r="D195" s="9"/>
      <c r="E195" s="5"/>
      <c r="F195" s="9"/>
      <c r="G195" s="5"/>
      <c r="H195" s="2">
        <v>3114</v>
      </c>
      <c r="I195" s="170">
        <f t="shared" ref="I195:BB195" si="195">SUMIF($F$12:$F$465,"=3114",I$12:I$465)</f>
        <v>0</v>
      </c>
      <c r="J195" s="16">
        <f t="shared" si="195"/>
        <v>0</v>
      </c>
      <c r="K195" s="16">
        <f t="shared" si="195"/>
        <v>0</v>
      </c>
      <c r="L195" s="16">
        <f t="shared" si="195"/>
        <v>0</v>
      </c>
      <c r="M195" s="16">
        <f t="shared" si="195"/>
        <v>0</v>
      </c>
      <c r="N195" s="16">
        <f t="shared" si="195"/>
        <v>0</v>
      </c>
      <c r="O195" s="13">
        <f t="shared" si="195"/>
        <v>0</v>
      </c>
      <c r="P195" s="13">
        <f t="shared" si="195"/>
        <v>0</v>
      </c>
      <c r="Q195" s="172">
        <f t="shared" si="195"/>
        <v>0</v>
      </c>
      <c r="R195" s="170">
        <f t="shared" si="195"/>
        <v>0</v>
      </c>
      <c r="S195" s="16">
        <f t="shared" si="195"/>
        <v>0</v>
      </c>
      <c r="T195" s="16">
        <f t="shared" si="195"/>
        <v>0</v>
      </c>
      <c r="U195" s="16">
        <f t="shared" si="195"/>
        <v>0</v>
      </c>
      <c r="V195" s="16">
        <f t="shared" si="195"/>
        <v>0</v>
      </c>
      <c r="W195" s="16">
        <f t="shared" si="195"/>
        <v>0</v>
      </c>
      <c r="X195" s="16">
        <f t="shared" si="195"/>
        <v>0</v>
      </c>
      <c r="Y195" s="16">
        <f t="shared" si="195"/>
        <v>0</v>
      </c>
      <c r="Z195" s="16">
        <f t="shared" si="195"/>
        <v>0</v>
      </c>
      <c r="AA195" s="16">
        <f t="shared" si="195"/>
        <v>0</v>
      </c>
      <c r="AB195" s="16">
        <f t="shared" si="195"/>
        <v>0</v>
      </c>
      <c r="AC195" s="16">
        <f t="shared" si="195"/>
        <v>0</v>
      </c>
      <c r="AD195" s="16">
        <f t="shared" si="195"/>
        <v>0</v>
      </c>
      <c r="AE195" s="16">
        <f t="shared" si="195"/>
        <v>0</v>
      </c>
      <c r="AF195" s="16">
        <f t="shared" si="195"/>
        <v>0</v>
      </c>
      <c r="AG195" s="16">
        <f t="shared" si="195"/>
        <v>0</v>
      </c>
      <c r="AH195" s="16">
        <f t="shared" si="195"/>
        <v>0</v>
      </c>
      <c r="AI195" s="13">
        <f t="shared" si="195"/>
        <v>0</v>
      </c>
      <c r="AJ195" s="13">
        <f t="shared" si="195"/>
        <v>0</v>
      </c>
      <c r="AK195" s="13">
        <f t="shared" si="195"/>
        <v>0</v>
      </c>
      <c r="AL195" s="13">
        <f t="shared" si="195"/>
        <v>0</v>
      </c>
      <c r="AM195" s="13">
        <f t="shared" si="195"/>
        <v>0</v>
      </c>
      <c r="AN195" s="13">
        <f t="shared" si="195"/>
        <v>0</v>
      </c>
      <c r="AO195" s="13">
        <f t="shared" si="195"/>
        <v>0</v>
      </c>
      <c r="AP195" s="13">
        <f t="shared" si="195"/>
        <v>0</v>
      </c>
      <c r="AQ195" s="13">
        <f t="shared" si="195"/>
        <v>0</v>
      </c>
      <c r="AR195" s="13">
        <f t="shared" si="195"/>
        <v>0</v>
      </c>
      <c r="AS195" s="172">
        <f t="shared" si="195"/>
        <v>0</v>
      </c>
      <c r="AT195" s="170">
        <f t="shared" si="195"/>
        <v>0</v>
      </c>
      <c r="AU195" s="16">
        <f t="shared" si="195"/>
        <v>0</v>
      </c>
      <c r="AV195" s="16">
        <f t="shared" si="195"/>
        <v>0</v>
      </c>
      <c r="AW195" s="16">
        <f t="shared" si="195"/>
        <v>0</v>
      </c>
      <c r="AX195" s="16">
        <f t="shared" si="195"/>
        <v>0</v>
      </c>
      <c r="AY195" s="16">
        <f t="shared" si="195"/>
        <v>0</v>
      </c>
      <c r="AZ195" s="13">
        <f t="shared" si="195"/>
        <v>0</v>
      </c>
      <c r="BA195" s="13">
        <f t="shared" si="195"/>
        <v>0</v>
      </c>
      <c r="BB195" s="17">
        <f t="shared" si="195"/>
        <v>0</v>
      </c>
    </row>
    <row r="196" spans="4:54" ht="13.5" customHeight="1" x14ac:dyDescent="0.2">
      <c r="D196" s="9"/>
      <c r="E196" s="5"/>
      <c r="F196" s="9"/>
      <c r="G196" s="5"/>
      <c r="H196" s="2">
        <v>3117</v>
      </c>
      <c r="I196" s="170">
        <f t="shared" ref="I196:BB196" si="196">SUMIF($F$12:$F$465,"=3117",I$12:I$465)</f>
        <v>11330318</v>
      </c>
      <c r="J196" s="16">
        <f t="shared" si="196"/>
        <v>8282728</v>
      </c>
      <c r="K196" s="16">
        <f t="shared" si="196"/>
        <v>0</v>
      </c>
      <c r="L196" s="16">
        <f t="shared" si="196"/>
        <v>2799563</v>
      </c>
      <c r="M196" s="16">
        <f t="shared" si="196"/>
        <v>82827</v>
      </c>
      <c r="N196" s="16">
        <f t="shared" si="196"/>
        <v>165200</v>
      </c>
      <c r="O196" s="13">
        <f t="shared" si="196"/>
        <v>16.835999999999999</v>
      </c>
      <c r="P196" s="13">
        <f t="shared" si="196"/>
        <v>13.349299999999999</v>
      </c>
      <c r="Q196" s="172">
        <f t="shared" si="196"/>
        <v>3.4866999999999999</v>
      </c>
      <c r="R196" s="170">
        <f t="shared" si="196"/>
        <v>0</v>
      </c>
      <c r="S196" s="16">
        <f t="shared" si="196"/>
        <v>13495</v>
      </c>
      <c r="T196" s="16">
        <f t="shared" si="196"/>
        <v>0</v>
      </c>
      <c r="U196" s="16">
        <f t="shared" si="196"/>
        <v>0</v>
      </c>
      <c r="V196" s="16">
        <f t="shared" si="196"/>
        <v>0</v>
      </c>
      <c r="W196" s="16">
        <f t="shared" si="196"/>
        <v>13495</v>
      </c>
      <c r="X196" s="16">
        <f t="shared" si="196"/>
        <v>0</v>
      </c>
      <c r="Y196" s="16">
        <f t="shared" si="196"/>
        <v>0</v>
      </c>
      <c r="Z196" s="16">
        <f t="shared" si="196"/>
        <v>0</v>
      </c>
      <c r="AA196" s="16">
        <f t="shared" si="196"/>
        <v>0</v>
      </c>
      <c r="AB196" s="16">
        <f t="shared" si="196"/>
        <v>13495</v>
      </c>
      <c r="AC196" s="16">
        <f t="shared" si="196"/>
        <v>4561</v>
      </c>
      <c r="AD196" s="16">
        <f t="shared" si="196"/>
        <v>135</v>
      </c>
      <c r="AE196" s="16">
        <f t="shared" si="196"/>
        <v>7250</v>
      </c>
      <c r="AF196" s="16">
        <f t="shared" si="196"/>
        <v>0</v>
      </c>
      <c r="AG196" s="16">
        <f t="shared" si="196"/>
        <v>7250</v>
      </c>
      <c r="AH196" s="16">
        <f t="shared" si="196"/>
        <v>25441</v>
      </c>
      <c r="AI196" s="13">
        <f t="shared" si="196"/>
        <v>0</v>
      </c>
      <c r="AJ196" s="13">
        <f t="shared" si="196"/>
        <v>0</v>
      </c>
      <c r="AK196" s="13">
        <f t="shared" si="196"/>
        <v>0.03</v>
      </c>
      <c r="AL196" s="13">
        <f t="shared" si="196"/>
        <v>0</v>
      </c>
      <c r="AM196" s="13">
        <f t="shared" si="196"/>
        <v>0</v>
      </c>
      <c r="AN196" s="13">
        <f t="shared" si="196"/>
        <v>0</v>
      </c>
      <c r="AO196" s="13">
        <f t="shared" si="196"/>
        <v>0</v>
      </c>
      <c r="AP196" s="13">
        <f t="shared" si="196"/>
        <v>0</v>
      </c>
      <c r="AQ196" s="13">
        <f t="shared" si="196"/>
        <v>0.03</v>
      </c>
      <c r="AR196" s="13">
        <f t="shared" si="196"/>
        <v>0</v>
      </c>
      <c r="AS196" s="172">
        <f t="shared" si="196"/>
        <v>0.03</v>
      </c>
      <c r="AT196" s="170">
        <f t="shared" si="196"/>
        <v>11355759</v>
      </c>
      <c r="AU196" s="16">
        <f t="shared" si="196"/>
        <v>8296223</v>
      </c>
      <c r="AV196" s="16">
        <f t="shared" si="196"/>
        <v>0</v>
      </c>
      <c r="AW196" s="16">
        <f t="shared" si="196"/>
        <v>2804124</v>
      </c>
      <c r="AX196" s="16">
        <f t="shared" si="196"/>
        <v>82962</v>
      </c>
      <c r="AY196" s="16">
        <f t="shared" si="196"/>
        <v>172450</v>
      </c>
      <c r="AZ196" s="13">
        <f t="shared" si="196"/>
        <v>16.866</v>
      </c>
      <c r="BA196" s="13">
        <f t="shared" si="196"/>
        <v>13.379299999999999</v>
      </c>
      <c r="BB196" s="17">
        <f t="shared" si="196"/>
        <v>3.4866999999999999</v>
      </c>
    </row>
    <row r="197" spans="4:54" ht="12.75" customHeight="1" x14ac:dyDescent="0.2">
      <c r="D197" s="9"/>
      <c r="E197" s="5"/>
      <c r="F197" s="9"/>
      <c r="G197" s="5"/>
      <c r="H197" s="2">
        <v>3122</v>
      </c>
      <c r="I197" s="170">
        <f t="shared" ref="I197:BB197" si="197">SUMIF($F$12:$F$465,"=3122",I$12:I$465)</f>
        <v>0</v>
      </c>
      <c r="J197" s="16">
        <f t="shared" si="197"/>
        <v>0</v>
      </c>
      <c r="K197" s="16">
        <f t="shared" si="197"/>
        <v>0</v>
      </c>
      <c r="L197" s="16">
        <f t="shared" si="197"/>
        <v>0</v>
      </c>
      <c r="M197" s="16">
        <f t="shared" si="197"/>
        <v>0</v>
      </c>
      <c r="N197" s="16">
        <f t="shared" si="197"/>
        <v>0</v>
      </c>
      <c r="O197" s="13">
        <f t="shared" si="197"/>
        <v>0</v>
      </c>
      <c r="P197" s="13">
        <f t="shared" si="197"/>
        <v>0</v>
      </c>
      <c r="Q197" s="172">
        <f t="shared" si="197"/>
        <v>0</v>
      </c>
      <c r="R197" s="170">
        <f t="shared" si="197"/>
        <v>0</v>
      </c>
      <c r="S197" s="16">
        <f t="shared" si="197"/>
        <v>0</v>
      </c>
      <c r="T197" s="16">
        <f t="shared" si="197"/>
        <v>0</v>
      </c>
      <c r="U197" s="16">
        <f t="shared" si="197"/>
        <v>0</v>
      </c>
      <c r="V197" s="16">
        <f t="shared" si="197"/>
        <v>0</v>
      </c>
      <c r="W197" s="16">
        <f t="shared" si="197"/>
        <v>0</v>
      </c>
      <c r="X197" s="16">
        <f t="shared" si="197"/>
        <v>0</v>
      </c>
      <c r="Y197" s="16">
        <f t="shared" si="197"/>
        <v>0</v>
      </c>
      <c r="Z197" s="16">
        <f t="shared" si="197"/>
        <v>0</v>
      </c>
      <c r="AA197" s="16">
        <f t="shared" si="197"/>
        <v>0</v>
      </c>
      <c r="AB197" s="16">
        <f t="shared" si="197"/>
        <v>0</v>
      </c>
      <c r="AC197" s="16">
        <f t="shared" si="197"/>
        <v>0</v>
      </c>
      <c r="AD197" s="16">
        <f t="shared" si="197"/>
        <v>0</v>
      </c>
      <c r="AE197" s="16">
        <f t="shared" si="197"/>
        <v>0</v>
      </c>
      <c r="AF197" s="16">
        <f t="shared" si="197"/>
        <v>0</v>
      </c>
      <c r="AG197" s="16">
        <f t="shared" si="197"/>
        <v>0</v>
      </c>
      <c r="AH197" s="16">
        <f t="shared" si="197"/>
        <v>0</v>
      </c>
      <c r="AI197" s="13">
        <f t="shared" si="197"/>
        <v>0</v>
      </c>
      <c r="AJ197" s="13">
        <f t="shared" si="197"/>
        <v>0</v>
      </c>
      <c r="AK197" s="13">
        <f t="shared" si="197"/>
        <v>0</v>
      </c>
      <c r="AL197" s="13">
        <f t="shared" si="197"/>
        <v>0</v>
      </c>
      <c r="AM197" s="13">
        <f t="shared" si="197"/>
        <v>0</v>
      </c>
      <c r="AN197" s="13">
        <f t="shared" si="197"/>
        <v>0</v>
      </c>
      <c r="AO197" s="13">
        <f t="shared" si="197"/>
        <v>0</v>
      </c>
      <c r="AP197" s="13">
        <f t="shared" si="197"/>
        <v>0</v>
      </c>
      <c r="AQ197" s="13">
        <f t="shared" si="197"/>
        <v>0</v>
      </c>
      <c r="AR197" s="13">
        <f t="shared" si="197"/>
        <v>0</v>
      </c>
      <c r="AS197" s="172">
        <f t="shared" si="197"/>
        <v>0</v>
      </c>
      <c r="AT197" s="170">
        <f t="shared" si="197"/>
        <v>0</v>
      </c>
      <c r="AU197" s="16">
        <f t="shared" si="197"/>
        <v>0</v>
      </c>
      <c r="AV197" s="16">
        <f t="shared" si="197"/>
        <v>0</v>
      </c>
      <c r="AW197" s="16">
        <f t="shared" si="197"/>
        <v>0</v>
      </c>
      <c r="AX197" s="16">
        <f t="shared" si="197"/>
        <v>0</v>
      </c>
      <c r="AY197" s="16">
        <f t="shared" si="197"/>
        <v>0</v>
      </c>
      <c r="AZ197" s="13">
        <f t="shared" si="197"/>
        <v>0</v>
      </c>
      <c r="BA197" s="13">
        <f t="shared" si="197"/>
        <v>0</v>
      </c>
      <c r="BB197" s="17">
        <f t="shared" si="197"/>
        <v>0</v>
      </c>
    </row>
    <row r="198" spans="4:54" ht="12.75" customHeight="1" x14ac:dyDescent="0.2">
      <c r="D198" s="9"/>
      <c r="E198" s="5"/>
      <c r="F198" s="9"/>
      <c r="G198" s="5"/>
      <c r="H198" s="2">
        <v>3124</v>
      </c>
      <c r="I198" s="170">
        <f t="shared" ref="I198:BB198" si="198">SUMIF($F$12:$F$465,"=3124",I$12:I$465)</f>
        <v>0</v>
      </c>
      <c r="J198" s="16">
        <f t="shared" si="198"/>
        <v>0</v>
      </c>
      <c r="K198" s="16">
        <f t="shared" si="198"/>
        <v>0</v>
      </c>
      <c r="L198" s="16">
        <f t="shared" si="198"/>
        <v>0</v>
      </c>
      <c r="M198" s="16">
        <f t="shared" si="198"/>
        <v>0</v>
      </c>
      <c r="N198" s="16">
        <f t="shared" si="198"/>
        <v>0</v>
      </c>
      <c r="O198" s="13">
        <f t="shared" si="198"/>
        <v>0</v>
      </c>
      <c r="P198" s="13">
        <f t="shared" si="198"/>
        <v>0</v>
      </c>
      <c r="Q198" s="172">
        <f t="shared" si="198"/>
        <v>0</v>
      </c>
      <c r="R198" s="170">
        <f t="shared" si="198"/>
        <v>0</v>
      </c>
      <c r="S198" s="16">
        <f t="shared" si="198"/>
        <v>0</v>
      </c>
      <c r="T198" s="16">
        <f t="shared" si="198"/>
        <v>0</v>
      </c>
      <c r="U198" s="16">
        <f t="shared" si="198"/>
        <v>0</v>
      </c>
      <c r="V198" s="16">
        <f t="shared" si="198"/>
        <v>0</v>
      </c>
      <c r="W198" s="16">
        <f t="shared" si="198"/>
        <v>0</v>
      </c>
      <c r="X198" s="16">
        <f t="shared" si="198"/>
        <v>0</v>
      </c>
      <c r="Y198" s="16">
        <f t="shared" si="198"/>
        <v>0</v>
      </c>
      <c r="Z198" s="16">
        <f t="shared" si="198"/>
        <v>0</v>
      </c>
      <c r="AA198" s="16">
        <f t="shared" si="198"/>
        <v>0</v>
      </c>
      <c r="AB198" s="16">
        <f t="shared" si="198"/>
        <v>0</v>
      </c>
      <c r="AC198" s="16">
        <f t="shared" si="198"/>
        <v>0</v>
      </c>
      <c r="AD198" s="16">
        <f t="shared" si="198"/>
        <v>0</v>
      </c>
      <c r="AE198" s="16">
        <f t="shared" si="198"/>
        <v>0</v>
      </c>
      <c r="AF198" s="16">
        <f t="shared" si="198"/>
        <v>0</v>
      </c>
      <c r="AG198" s="16">
        <f t="shared" si="198"/>
        <v>0</v>
      </c>
      <c r="AH198" s="16">
        <f t="shared" si="198"/>
        <v>0</v>
      </c>
      <c r="AI198" s="13">
        <f t="shared" si="198"/>
        <v>0</v>
      </c>
      <c r="AJ198" s="13">
        <f t="shared" si="198"/>
        <v>0</v>
      </c>
      <c r="AK198" s="13">
        <f t="shared" si="198"/>
        <v>0</v>
      </c>
      <c r="AL198" s="13">
        <f t="shared" si="198"/>
        <v>0</v>
      </c>
      <c r="AM198" s="13">
        <f t="shared" si="198"/>
        <v>0</v>
      </c>
      <c r="AN198" s="13">
        <f t="shared" si="198"/>
        <v>0</v>
      </c>
      <c r="AO198" s="13">
        <f t="shared" si="198"/>
        <v>0</v>
      </c>
      <c r="AP198" s="13">
        <f t="shared" si="198"/>
        <v>0</v>
      </c>
      <c r="AQ198" s="13">
        <f t="shared" si="198"/>
        <v>0</v>
      </c>
      <c r="AR198" s="13">
        <f t="shared" si="198"/>
        <v>0</v>
      </c>
      <c r="AS198" s="172">
        <f t="shared" si="198"/>
        <v>0</v>
      </c>
      <c r="AT198" s="170">
        <f t="shared" si="198"/>
        <v>0</v>
      </c>
      <c r="AU198" s="16">
        <f t="shared" si="198"/>
        <v>0</v>
      </c>
      <c r="AV198" s="16">
        <f t="shared" si="198"/>
        <v>0</v>
      </c>
      <c r="AW198" s="16">
        <f t="shared" si="198"/>
        <v>0</v>
      </c>
      <c r="AX198" s="16">
        <f t="shared" si="198"/>
        <v>0</v>
      </c>
      <c r="AY198" s="16">
        <f t="shared" si="198"/>
        <v>0</v>
      </c>
      <c r="AZ198" s="13">
        <f t="shared" si="198"/>
        <v>0</v>
      </c>
      <c r="BA198" s="13">
        <f t="shared" si="198"/>
        <v>0</v>
      </c>
      <c r="BB198" s="17">
        <f t="shared" si="198"/>
        <v>0</v>
      </c>
    </row>
    <row r="199" spans="4:54" ht="12.75" customHeight="1" x14ac:dyDescent="0.2">
      <c r="D199" s="9"/>
      <c r="E199" s="5"/>
      <c r="F199" s="9"/>
      <c r="G199" s="5"/>
      <c r="H199" s="2">
        <v>3141</v>
      </c>
      <c r="I199" s="170">
        <f t="shared" ref="I199:BB199" si="199">SUMIF($F$12:$F$465,"=3141",I$12:I$465)</f>
        <v>51843682</v>
      </c>
      <c r="J199" s="16">
        <f t="shared" si="199"/>
        <v>38005481</v>
      </c>
      <c r="K199" s="16">
        <f t="shared" si="199"/>
        <v>237300</v>
      </c>
      <c r="L199" s="16">
        <f t="shared" si="199"/>
        <v>12886413</v>
      </c>
      <c r="M199" s="16">
        <f t="shared" si="199"/>
        <v>380056</v>
      </c>
      <c r="N199" s="16">
        <f t="shared" si="199"/>
        <v>334432</v>
      </c>
      <c r="O199" s="13">
        <f t="shared" si="199"/>
        <v>122.23</v>
      </c>
      <c r="P199" s="13">
        <f t="shared" si="199"/>
        <v>0</v>
      </c>
      <c r="Q199" s="172">
        <f t="shared" si="199"/>
        <v>122.23</v>
      </c>
      <c r="R199" s="170">
        <f t="shared" si="199"/>
        <v>34000</v>
      </c>
      <c r="S199" s="16">
        <f t="shared" si="199"/>
        <v>0</v>
      </c>
      <c r="T199" s="16">
        <f t="shared" si="199"/>
        <v>0</v>
      </c>
      <c r="U199" s="16">
        <f t="shared" si="199"/>
        <v>0</v>
      </c>
      <c r="V199" s="16">
        <f t="shared" si="199"/>
        <v>0</v>
      </c>
      <c r="W199" s="16">
        <f t="shared" si="199"/>
        <v>34000</v>
      </c>
      <c r="X199" s="16">
        <f t="shared" si="199"/>
        <v>-34000</v>
      </c>
      <c r="Y199" s="16">
        <f t="shared" si="199"/>
        <v>0</v>
      </c>
      <c r="Z199" s="16">
        <f t="shared" si="199"/>
        <v>-117300</v>
      </c>
      <c r="AA199" s="16">
        <f t="shared" si="199"/>
        <v>-151300</v>
      </c>
      <c r="AB199" s="16">
        <f t="shared" si="199"/>
        <v>-117300</v>
      </c>
      <c r="AC199" s="16">
        <f t="shared" si="199"/>
        <v>0</v>
      </c>
      <c r="AD199" s="16">
        <f t="shared" si="199"/>
        <v>340</v>
      </c>
      <c r="AE199" s="16">
        <f t="shared" si="199"/>
        <v>0</v>
      </c>
      <c r="AF199" s="16">
        <f t="shared" si="199"/>
        <v>0</v>
      </c>
      <c r="AG199" s="16">
        <f t="shared" si="199"/>
        <v>0</v>
      </c>
      <c r="AH199" s="16">
        <f t="shared" si="199"/>
        <v>-116960</v>
      </c>
      <c r="AI199" s="13">
        <f t="shared" si="199"/>
        <v>0</v>
      </c>
      <c r="AJ199" s="13">
        <f t="shared" si="199"/>
        <v>0</v>
      </c>
      <c r="AK199" s="13">
        <f t="shared" si="199"/>
        <v>0</v>
      </c>
      <c r="AL199" s="13">
        <f t="shared" si="199"/>
        <v>0</v>
      </c>
      <c r="AM199" s="13">
        <f t="shared" si="199"/>
        <v>0</v>
      </c>
      <c r="AN199" s="13">
        <f t="shared" si="199"/>
        <v>0</v>
      </c>
      <c r="AO199" s="13">
        <f t="shared" si="199"/>
        <v>0</v>
      </c>
      <c r="AP199" s="13">
        <f t="shared" si="199"/>
        <v>0</v>
      </c>
      <c r="AQ199" s="13">
        <f t="shared" si="199"/>
        <v>0</v>
      </c>
      <c r="AR199" s="13">
        <f t="shared" si="199"/>
        <v>0</v>
      </c>
      <c r="AS199" s="172">
        <f t="shared" si="199"/>
        <v>0</v>
      </c>
      <c r="AT199" s="170">
        <f t="shared" si="199"/>
        <v>51726722</v>
      </c>
      <c r="AU199" s="16">
        <f t="shared" si="199"/>
        <v>38039481</v>
      </c>
      <c r="AV199" s="16">
        <f t="shared" si="199"/>
        <v>86000</v>
      </c>
      <c r="AW199" s="16">
        <f t="shared" si="199"/>
        <v>12886413</v>
      </c>
      <c r="AX199" s="16">
        <f t="shared" si="199"/>
        <v>380396</v>
      </c>
      <c r="AY199" s="16">
        <f t="shared" si="199"/>
        <v>334432</v>
      </c>
      <c r="AZ199" s="13">
        <f t="shared" si="199"/>
        <v>122.23</v>
      </c>
      <c r="BA199" s="13">
        <f t="shared" si="199"/>
        <v>0</v>
      </c>
      <c r="BB199" s="17">
        <f t="shared" si="199"/>
        <v>122.23</v>
      </c>
    </row>
    <row r="200" spans="4:54" ht="12.75" customHeight="1" x14ac:dyDescent="0.2">
      <c r="D200" s="9"/>
      <c r="E200" s="5"/>
      <c r="F200" s="9"/>
      <c r="G200" s="5"/>
      <c r="H200" s="2">
        <v>3143</v>
      </c>
      <c r="I200" s="170">
        <f t="shared" ref="I200:BB200" si="200">SUMIF($F$12:$F$465,"=3143",I$12:I$465)</f>
        <v>33059402</v>
      </c>
      <c r="J200" s="16">
        <f t="shared" si="200"/>
        <v>24450550</v>
      </c>
      <c r="K200" s="16">
        <f t="shared" si="200"/>
        <v>45000</v>
      </c>
      <c r="L200" s="16">
        <f t="shared" si="200"/>
        <v>8279496</v>
      </c>
      <c r="M200" s="16">
        <f t="shared" si="200"/>
        <v>244504</v>
      </c>
      <c r="N200" s="16">
        <f t="shared" si="200"/>
        <v>39852</v>
      </c>
      <c r="O200" s="13">
        <f t="shared" si="200"/>
        <v>51.818999999999988</v>
      </c>
      <c r="P200" s="13">
        <f t="shared" si="200"/>
        <v>48.708999999999989</v>
      </c>
      <c r="Q200" s="172">
        <f t="shared" si="200"/>
        <v>3.11</v>
      </c>
      <c r="R200" s="170">
        <f t="shared" si="200"/>
        <v>4000</v>
      </c>
      <c r="S200" s="16">
        <f t="shared" si="200"/>
        <v>0</v>
      </c>
      <c r="T200" s="16">
        <f t="shared" si="200"/>
        <v>265845</v>
      </c>
      <c r="U200" s="16">
        <f t="shared" si="200"/>
        <v>0</v>
      </c>
      <c r="V200" s="16">
        <f t="shared" si="200"/>
        <v>0</v>
      </c>
      <c r="W200" s="16">
        <f t="shared" si="200"/>
        <v>269845</v>
      </c>
      <c r="X200" s="16">
        <f t="shared" si="200"/>
        <v>-4000</v>
      </c>
      <c r="Y200" s="16">
        <f t="shared" si="200"/>
        <v>0</v>
      </c>
      <c r="Z200" s="16">
        <f t="shared" si="200"/>
        <v>0</v>
      </c>
      <c r="AA200" s="16">
        <f t="shared" si="200"/>
        <v>-4000</v>
      </c>
      <c r="AB200" s="16">
        <f t="shared" si="200"/>
        <v>265845</v>
      </c>
      <c r="AC200" s="16">
        <f t="shared" si="200"/>
        <v>89856</v>
      </c>
      <c r="AD200" s="16">
        <f t="shared" si="200"/>
        <v>2699</v>
      </c>
      <c r="AE200" s="16">
        <f t="shared" si="200"/>
        <v>0</v>
      </c>
      <c r="AF200" s="16">
        <f t="shared" si="200"/>
        <v>0</v>
      </c>
      <c r="AG200" s="16">
        <f t="shared" si="200"/>
        <v>0</v>
      </c>
      <c r="AH200" s="16">
        <f t="shared" si="200"/>
        <v>358400</v>
      </c>
      <c r="AI200" s="13">
        <f t="shared" si="200"/>
        <v>0</v>
      </c>
      <c r="AJ200" s="13">
        <f t="shared" si="200"/>
        <v>0</v>
      </c>
      <c r="AK200" s="13">
        <f t="shared" si="200"/>
        <v>0</v>
      </c>
      <c r="AL200" s="13">
        <f t="shared" si="200"/>
        <v>0.69</v>
      </c>
      <c r="AM200" s="13">
        <f t="shared" si="200"/>
        <v>0</v>
      </c>
      <c r="AN200" s="13">
        <f t="shared" si="200"/>
        <v>0</v>
      </c>
      <c r="AO200" s="13">
        <f t="shared" si="200"/>
        <v>0</v>
      </c>
      <c r="AP200" s="13">
        <f t="shared" si="200"/>
        <v>0</v>
      </c>
      <c r="AQ200" s="13">
        <f t="shared" si="200"/>
        <v>0.69</v>
      </c>
      <c r="AR200" s="13">
        <f t="shared" si="200"/>
        <v>0</v>
      </c>
      <c r="AS200" s="172">
        <f t="shared" si="200"/>
        <v>0.69</v>
      </c>
      <c r="AT200" s="170">
        <f t="shared" si="200"/>
        <v>33417802</v>
      </c>
      <c r="AU200" s="16">
        <f t="shared" si="200"/>
        <v>24720395</v>
      </c>
      <c r="AV200" s="16">
        <f t="shared" si="200"/>
        <v>41000</v>
      </c>
      <c r="AW200" s="16">
        <f t="shared" si="200"/>
        <v>8369352</v>
      </c>
      <c r="AX200" s="16">
        <f t="shared" si="200"/>
        <v>247203</v>
      </c>
      <c r="AY200" s="16">
        <f t="shared" si="200"/>
        <v>39852</v>
      </c>
      <c r="AZ200" s="13">
        <f t="shared" si="200"/>
        <v>52.508999999999986</v>
      </c>
      <c r="BA200" s="13">
        <f t="shared" si="200"/>
        <v>49.398999999999987</v>
      </c>
      <c r="BB200" s="17">
        <f t="shared" si="200"/>
        <v>3.11</v>
      </c>
    </row>
    <row r="201" spans="4:54" ht="12.75" customHeight="1" x14ac:dyDescent="0.2">
      <c r="D201" s="9"/>
      <c r="E201" s="5"/>
      <c r="F201" s="9"/>
      <c r="G201" s="5"/>
      <c r="H201" s="2">
        <v>3231</v>
      </c>
      <c r="I201" s="170">
        <f t="shared" ref="I201:BB201" si="201">SUMIF($F$12:$F$465,"=3231",I$12:I$465)</f>
        <v>31503368</v>
      </c>
      <c r="J201" s="16">
        <f t="shared" si="201"/>
        <v>23271103</v>
      </c>
      <c r="K201" s="16">
        <f t="shared" si="201"/>
        <v>50000</v>
      </c>
      <c r="L201" s="16">
        <f t="shared" si="201"/>
        <v>7882533</v>
      </c>
      <c r="M201" s="16">
        <f t="shared" si="201"/>
        <v>232711</v>
      </c>
      <c r="N201" s="16">
        <f t="shared" si="201"/>
        <v>67021</v>
      </c>
      <c r="O201" s="13">
        <f t="shared" si="201"/>
        <v>41.034700000000001</v>
      </c>
      <c r="P201" s="13">
        <f t="shared" si="201"/>
        <v>37.163400000000003</v>
      </c>
      <c r="Q201" s="172">
        <f t="shared" si="201"/>
        <v>3.8713000000000002</v>
      </c>
      <c r="R201" s="170">
        <f t="shared" si="201"/>
        <v>-15000</v>
      </c>
      <c r="S201" s="16">
        <f t="shared" si="201"/>
        <v>0</v>
      </c>
      <c r="T201" s="16">
        <f t="shared" si="201"/>
        <v>0</v>
      </c>
      <c r="U201" s="16">
        <f t="shared" si="201"/>
        <v>0</v>
      </c>
      <c r="V201" s="16">
        <f t="shared" si="201"/>
        <v>0</v>
      </c>
      <c r="W201" s="16">
        <f t="shared" si="201"/>
        <v>-15000</v>
      </c>
      <c r="X201" s="16">
        <f t="shared" si="201"/>
        <v>15000</v>
      </c>
      <c r="Y201" s="16">
        <f t="shared" si="201"/>
        <v>0</v>
      </c>
      <c r="Z201" s="16">
        <f t="shared" si="201"/>
        <v>0</v>
      </c>
      <c r="AA201" s="16">
        <f t="shared" si="201"/>
        <v>15000</v>
      </c>
      <c r="AB201" s="16">
        <f t="shared" si="201"/>
        <v>0</v>
      </c>
      <c r="AC201" s="16">
        <f t="shared" si="201"/>
        <v>0</v>
      </c>
      <c r="AD201" s="16">
        <f t="shared" si="201"/>
        <v>-150</v>
      </c>
      <c r="AE201" s="16">
        <f t="shared" si="201"/>
        <v>0</v>
      </c>
      <c r="AF201" s="16">
        <f t="shared" si="201"/>
        <v>0</v>
      </c>
      <c r="AG201" s="16">
        <f t="shared" si="201"/>
        <v>0</v>
      </c>
      <c r="AH201" s="16">
        <f t="shared" si="201"/>
        <v>-150</v>
      </c>
      <c r="AI201" s="13">
        <f t="shared" si="201"/>
        <v>-0.03</v>
      </c>
      <c r="AJ201" s="13">
        <f t="shared" si="201"/>
        <v>0</v>
      </c>
      <c r="AK201" s="13">
        <f t="shared" si="201"/>
        <v>0</v>
      </c>
      <c r="AL201" s="13">
        <f t="shared" si="201"/>
        <v>0</v>
      </c>
      <c r="AM201" s="13">
        <f t="shared" si="201"/>
        <v>0</v>
      </c>
      <c r="AN201" s="13">
        <f t="shared" si="201"/>
        <v>0</v>
      </c>
      <c r="AO201" s="13">
        <f t="shared" si="201"/>
        <v>0</v>
      </c>
      <c r="AP201" s="13">
        <f t="shared" si="201"/>
        <v>0</v>
      </c>
      <c r="AQ201" s="13">
        <f t="shared" si="201"/>
        <v>-0.03</v>
      </c>
      <c r="AR201" s="13">
        <f t="shared" si="201"/>
        <v>0</v>
      </c>
      <c r="AS201" s="172">
        <f t="shared" si="201"/>
        <v>-0.03</v>
      </c>
      <c r="AT201" s="170">
        <f t="shared" si="201"/>
        <v>31503218</v>
      </c>
      <c r="AU201" s="16">
        <f t="shared" si="201"/>
        <v>23256103</v>
      </c>
      <c r="AV201" s="16">
        <f t="shared" si="201"/>
        <v>65000</v>
      </c>
      <c r="AW201" s="16">
        <f t="shared" si="201"/>
        <v>7882533</v>
      </c>
      <c r="AX201" s="16">
        <f t="shared" si="201"/>
        <v>232561</v>
      </c>
      <c r="AY201" s="16">
        <f t="shared" si="201"/>
        <v>67021</v>
      </c>
      <c r="AZ201" s="13">
        <f t="shared" si="201"/>
        <v>41.0047</v>
      </c>
      <c r="BA201" s="13">
        <f t="shared" si="201"/>
        <v>37.133400000000002</v>
      </c>
      <c r="BB201" s="17">
        <f t="shared" si="201"/>
        <v>3.8713000000000002</v>
      </c>
    </row>
    <row r="202" spans="4:54" ht="12.75" customHeight="1" thickBot="1" x14ac:dyDescent="0.25">
      <c r="D202" s="9"/>
      <c r="E202" s="5"/>
      <c r="F202" s="9"/>
      <c r="G202" s="5"/>
      <c r="H202" s="154">
        <v>3233</v>
      </c>
      <c r="I202" s="173">
        <f t="shared" ref="I202:BB202" si="202">SUMIF($F$12:$F$465,"=3233",I$12:I$465)</f>
        <v>5729842</v>
      </c>
      <c r="J202" s="174">
        <f t="shared" si="202"/>
        <v>4241724</v>
      </c>
      <c r="K202" s="174">
        <f t="shared" si="202"/>
        <v>0</v>
      </c>
      <c r="L202" s="174">
        <f t="shared" si="202"/>
        <v>1433703</v>
      </c>
      <c r="M202" s="174">
        <f t="shared" si="202"/>
        <v>42417</v>
      </c>
      <c r="N202" s="174">
        <f t="shared" si="202"/>
        <v>11998</v>
      </c>
      <c r="O202" s="175">
        <f t="shared" si="202"/>
        <v>9.98</v>
      </c>
      <c r="P202" s="175">
        <f t="shared" si="202"/>
        <v>5.59</v>
      </c>
      <c r="Q202" s="178">
        <f t="shared" si="202"/>
        <v>4.3899999999999997</v>
      </c>
      <c r="R202" s="173">
        <f t="shared" si="202"/>
        <v>0</v>
      </c>
      <c r="S202" s="174">
        <f t="shared" si="202"/>
        <v>0</v>
      </c>
      <c r="T202" s="174">
        <f t="shared" si="202"/>
        <v>0</v>
      </c>
      <c r="U202" s="174">
        <f t="shared" si="202"/>
        <v>0</v>
      </c>
      <c r="V202" s="174">
        <f t="shared" si="202"/>
        <v>0</v>
      </c>
      <c r="W202" s="174">
        <f t="shared" si="202"/>
        <v>0</v>
      </c>
      <c r="X202" s="174">
        <f t="shared" si="202"/>
        <v>0</v>
      </c>
      <c r="Y202" s="174">
        <f t="shared" si="202"/>
        <v>0</v>
      </c>
      <c r="Z202" s="174">
        <f t="shared" si="202"/>
        <v>0</v>
      </c>
      <c r="AA202" s="174">
        <f t="shared" si="202"/>
        <v>0</v>
      </c>
      <c r="AB202" s="174">
        <f t="shared" si="202"/>
        <v>0</v>
      </c>
      <c r="AC202" s="174">
        <f t="shared" si="202"/>
        <v>0</v>
      </c>
      <c r="AD202" s="174">
        <f t="shared" si="202"/>
        <v>0</v>
      </c>
      <c r="AE202" s="174">
        <f t="shared" si="202"/>
        <v>0</v>
      </c>
      <c r="AF202" s="174">
        <f t="shared" si="202"/>
        <v>0</v>
      </c>
      <c r="AG202" s="174">
        <f t="shared" si="202"/>
        <v>0</v>
      </c>
      <c r="AH202" s="174">
        <f t="shared" si="202"/>
        <v>0</v>
      </c>
      <c r="AI202" s="175">
        <f t="shared" si="202"/>
        <v>0</v>
      </c>
      <c r="AJ202" s="175">
        <f t="shared" si="202"/>
        <v>0</v>
      </c>
      <c r="AK202" s="175">
        <f t="shared" si="202"/>
        <v>0</v>
      </c>
      <c r="AL202" s="175">
        <f t="shared" si="202"/>
        <v>0</v>
      </c>
      <c r="AM202" s="175">
        <f t="shared" si="202"/>
        <v>0</v>
      </c>
      <c r="AN202" s="175">
        <f t="shared" si="202"/>
        <v>0</v>
      </c>
      <c r="AO202" s="175">
        <f t="shared" si="202"/>
        <v>0</v>
      </c>
      <c r="AP202" s="175">
        <f t="shared" si="202"/>
        <v>0</v>
      </c>
      <c r="AQ202" s="175">
        <f t="shared" si="202"/>
        <v>0</v>
      </c>
      <c r="AR202" s="175">
        <f t="shared" si="202"/>
        <v>0</v>
      </c>
      <c r="AS202" s="178">
        <f t="shared" si="202"/>
        <v>0</v>
      </c>
      <c r="AT202" s="173">
        <f t="shared" si="202"/>
        <v>5729842</v>
      </c>
      <c r="AU202" s="174">
        <f t="shared" si="202"/>
        <v>4241724</v>
      </c>
      <c r="AV202" s="174">
        <f t="shared" si="202"/>
        <v>0</v>
      </c>
      <c r="AW202" s="174">
        <f t="shared" si="202"/>
        <v>1433703</v>
      </c>
      <c r="AX202" s="174">
        <f t="shared" si="202"/>
        <v>42417</v>
      </c>
      <c r="AY202" s="174">
        <f t="shared" si="202"/>
        <v>11998</v>
      </c>
      <c r="AZ202" s="175">
        <f t="shared" si="202"/>
        <v>9.98</v>
      </c>
      <c r="BA202" s="175">
        <f t="shared" si="202"/>
        <v>5.59</v>
      </c>
      <c r="BB202" s="176">
        <f t="shared" si="202"/>
        <v>4.3899999999999997</v>
      </c>
    </row>
    <row r="203" spans="4:54" ht="12.75" customHeight="1" x14ac:dyDescent="0.2">
      <c r="D203" s="5"/>
      <c r="E203" s="5"/>
      <c r="F203" s="5"/>
      <c r="G203" s="5"/>
      <c r="H203" s="5"/>
    </row>
    <row r="204" spans="4:54" x14ac:dyDescent="0.2">
      <c r="J204" s="15"/>
      <c r="K204" s="15"/>
      <c r="L204" s="15"/>
      <c r="M204" s="15"/>
      <c r="N204" s="15"/>
      <c r="O204" s="4"/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8"/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8" scale="27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BB133"/>
  <sheetViews>
    <sheetView zoomScaleNormal="100" workbookViewId="0">
      <pane xSplit="8" ySplit="11" topLeftCell="I93" activePane="bottomRight" state="frozen"/>
      <selection activeCell="AX81" sqref="AX81"/>
      <selection pane="topRight" activeCell="AX81" sqref="AX81"/>
      <selection pane="bottomLeft" activeCell="AX81" sqref="AX81"/>
      <selection pane="bottomRight" activeCell="AX81" sqref="AX81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3" customWidth="1"/>
    <col min="8" max="8" width="8" customWidth="1"/>
    <col min="9" max="9" width="10.85546875" style="8" customWidth="1"/>
    <col min="10" max="11" width="11.7109375" style="8" customWidth="1"/>
    <col min="12" max="12" width="10.710937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9.85546875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7" customWidth="1"/>
    <col min="46" max="46" width="10" style="8" customWidth="1"/>
    <col min="47" max="47" width="9.7109375" style="8" customWidth="1"/>
    <col min="48" max="51" width="9.140625" style="8" customWidth="1"/>
    <col min="52" max="52" width="11.42578125" style="7" customWidth="1"/>
    <col min="53" max="54" width="9.28515625" style="7" customWidth="1"/>
    <col min="185" max="185" width="7" customWidth="1"/>
    <col min="186" max="186" width="30.140625" customWidth="1"/>
    <col min="187" max="187" width="6.28515625" customWidth="1"/>
    <col min="188" max="188" width="31.42578125" customWidth="1"/>
    <col min="189" max="189" width="10.5703125" customWidth="1"/>
    <col min="190" max="190" width="10.42578125" customWidth="1"/>
    <col min="191" max="191" width="9.5703125" customWidth="1"/>
    <col min="192" max="192" width="8.42578125" customWidth="1"/>
    <col min="193" max="193" width="9" customWidth="1"/>
    <col min="194" max="194" width="10.42578125" customWidth="1"/>
    <col min="197" max="197" width="10.28515625" customWidth="1"/>
    <col min="441" max="441" width="7" customWidth="1"/>
    <col min="442" max="442" width="30.140625" customWidth="1"/>
    <col min="443" max="443" width="6.28515625" customWidth="1"/>
    <col min="444" max="444" width="31.42578125" customWidth="1"/>
    <col min="445" max="445" width="10.5703125" customWidth="1"/>
    <col min="446" max="446" width="10.42578125" customWidth="1"/>
    <col min="447" max="447" width="9.5703125" customWidth="1"/>
    <col min="448" max="448" width="8.42578125" customWidth="1"/>
    <col min="449" max="449" width="9" customWidth="1"/>
    <col min="450" max="450" width="10.42578125" customWidth="1"/>
    <col min="453" max="453" width="10.28515625" customWidth="1"/>
    <col min="697" max="697" width="7" customWidth="1"/>
    <col min="698" max="698" width="30.140625" customWidth="1"/>
    <col min="699" max="699" width="6.28515625" customWidth="1"/>
    <col min="700" max="700" width="31.42578125" customWidth="1"/>
    <col min="701" max="701" width="10.5703125" customWidth="1"/>
    <col min="702" max="702" width="10.42578125" customWidth="1"/>
    <col min="703" max="703" width="9.5703125" customWidth="1"/>
    <col min="704" max="704" width="8.42578125" customWidth="1"/>
    <col min="705" max="705" width="9" customWidth="1"/>
    <col min="706" max="706" width="10.42578125" customWidth="1"/>
    <col min="709" max="709" width="10.28515625" customWidth="1"/>
    <col min="953" max="953" width="7" customWidth="1"/>
    <col min="954" max="954" width="30.140625" customWidth="1"/>
    <col min="955" max="955" width="6.28515625" customWidth="1"/>
    <col min="956" max="956" width="31.42578125" customWidth="1"/>
    <col min="957" max="957" width="10.5703125" customWidth="1"/>
    <col min="958" max="958" width="10.42578125" customWidth="1"/>
    <col min="959" max="959" width="9.5703125" customWidth="1"/>
    <col min="960" max="960" width="8.42578125" customWidth="1"/>
    <col min="961" max="961" width="9" customWidth="1"/>
    <col min="962" max="962" width="10.42578125" customWidth="1"/>
    <col min="965" max="965" width="10.28515625" customWidth="1"/>
    <col min="1209" max="1209" width="7" customWidth="1"/>
    <col min="1210" max="1210" width="30.140625" customWidth="1"/>
    <col min="1211" max="1211" width="6.28515625" customWidth="1"/>
    <col min="1212" max="1212" width="31.42578125" customWidth="1"/>
    <col min="1213" max="1213" width="10.5703125" customWidth="1"/>
    <col min="1214" max="1214" width="10.42578125" customWidth="1"/>
    <col min="1215" max="1215" width="9.5703125" customWidth="1"/>
    <col min="1216" max="1216" width="8.42578125" customWidth="1"/>
    <col min="1217" max="1217" width="9" customWidth="1"/>
    <col min="1218" max="1218" width="10.42578125" customWidth="1"/>
    <col min="1221" max="1221" width="10.28515625" customWidth="1"/>
    <col min="1465" max="1465" width="7" customWidth="1"/>
    <col min="1466" max="1466" width="30.140625" customWidth="1"/>
    <col min="1467" max="1467" width="6.28515625" customWidth="1"/>
    <col min="1468" max="1468" width="31.42578125" customWidth="1"/>
    <col min="1469" max="1469" width="10.5703125" customWidth="1"/>
    <col min="1470" max="1470" width="10.42578125" customWidth="1"/>
    <col min="1471" max="1471" width="9.5703125" customWidth="1"/>
    <col min="1472" max="1472" width="8.42578125" customWidth="1"/>
    <col min="1473" max="1473" width="9" customWidth="1"/>
    <col min="1474" max="1474" width="10.42578125" customWidth="1"/>
    <col min="1477" max="1477" width="10.28515625" customWidth="1"/>
    <col min="1721" max="1721" width="7" customWidth="1"/>
    <col min="1722" max="1722" width="30.140625" customWidth="1"/>
    <col min="1723" max="1723" width="6.28515625" customWidth="1"/>
    <col min="1724" max="1724" width="31.42578125" customWidth="1"/>
    <col min="1725" max="1725" width="10.5703125" customWidth="1"/>
    <col min="1726" max="1726" width="10.42578125" customWidth="1"/>
    <col min="1727" max="1727" width="9.5703125" customWidth="1"/>
    <col min="1728" max="1728" width="8.42578125" customWidth="1"/>
    <col min="1729" max="1729" width="9" customWidth="1"/>
    <col min="1730" max="1730" width="10.42578125" customWidth="1"/>
    <col min="1733" max="1733" width="10.28515625" customWidth="1"/>
    <col min="1977" max="1977" width="7" customWidth="1"/>
    <col min="1978" max="1978" width="30.140625" customWidth="1"/>
    <col min="1979" max="1979" width="6.28515625" customWidth="1"/>
    <col min="1980" max="1980" width="31.42578125" customWidth="1"/>
    <col min="1981" max="1981" width="10.5703125" customWidth="1"/>
    <col min="1982" max="1982" width="10.42578125" customWidth="1"/>
    <col min="1983" max="1983" width="9.5703125" customWidth="1"/>
    <col min="1984" max="1984" width="8.42578125" customWidth="1"/>
    <col min="1985" max="1985" width="9" customWidth="1"/>
    <col min="1986" max="1986" width="10.42578125" customWidth="1"/>
    <col min="1989" max="1989" width="10.28515625" customWidth="1"/>
    <col min="2233" max="2233" width="7" customWidth="1"/>
    <col min="2234" max="2234" width="30.140625" customWidth="1"/>
    <col min="2235" max="2235" width="6.28515625" customWidth="1"/>
    <col min="2236" max="2236" width="31.42578125" customWidth="1"/>
    <col min="2237" max="2237" width="10.5703125" customWidth="1"/>
    <col min="2238" max="2238" width="10.42578125" customWidth="1"/>
    <col min="2239" max="2239" width="9.5703125" customWidth="1"/>
    <col min="2240" max="2240" width="8.42578125" customWidth="1"/>
    <col min="2241" max="2241" width="9" customWidth="1"/>
    <col min="2242" max="2242" width="10.42578125" customWidth="1"/>
    <col min="2245" max="2245" width="10.28515625" customWidth="1"/>
    <col min="2489" max="2489" width="7" customWidth="1"/>
    <col min="2490" max="2490" width="30.140625" customWidth="1"/>
    <col min="2491" max="2491" width="6.28515625" customWidth="1"/>
    <col min="2492" max="2492" width="31.42578125" customWidth="1"/>
    <col min="2493" max="2493" width="10.5703125" customWidth="1"/>
    <col min="2494" max="2494" width="10.42578125" customWidth="1"/>
    <col min="2495" max="2495" width="9.5703125" customWidth="1"/>
    <col min="2496" max="2496" width="8.42578125" customWidth="1"/>
    <col min="2497" max="2497" width="9" customWidth="1"/>
    <col min="2498" max="2498" width="10.42578125" customWidth="1"/>
    <col min="2501" max="2501" width="10.28515625" customWidth="1"/>
    <col min="2745" max="2745" width="7" customWidth="1"/>
    <col min="2746" max="2746" width="30.140625" customWidth="1"/>
    <col min="2747" max="2747" width="6.28515625" customWidth="1"/>
    <col min="2748" max="2748" width="31.42578125" customWidth="1"/>
    <col min="2749" max="2749" width="10.5703125" customWidth="1"/>
    <col min="2750" max="2750" width="10.42578125" customWidth="1"/>
    <col min="2751" max="2751" width="9.5703125" customWidth="1"/>
    <col min="2752" max="2752" width="8.42578125" customWidth="1"/>
    <col min="2753" max="2753" width="9" customWidth="1"/>
    <col min="2754" max="2754" width="10.42578125" customWidth="1"/>
    <col min="2757" max="2757" width="10.28515625" customWidth="1"/>
    <col min="3001" max="3001" width="7" customWidth="1"/>
    <col min="3002" max="3002" width="30.140625" customWidth="1"/>
    <col min="3003" max="3003" width="6.28515625" customWidth="1"/>
    <col min="3004" max="3004" width="31.42578125" customWidth="1"/>
    <col min="3005" max="3005" width="10.5703125" customWidth="1"/>
    <col min="3006" max="3006" width="10.42578125" customWidth="1"/>
    <col min="3007" max="3007" width="9.5703125" customWidth="1"/>
    <col min="3008" max="3008" width="8.42578125" customWidth="1"/>
    <col min="3009" max="3009" width="9" customWidth="1"/>
    <col min="3010" max="3010" width="10.42578125" customWidth="1"/>
    <col min="3013" max="3013" width="10.28515625" customWidth="1"/>
    <col min="3257" max="3257" width="7" customWidth="1"/>
    <col min="3258" max="3258" width="30.140625" customWidth="1"/>
    <col min="3259" max="3259" width="6.28515625" customWidth="1"/>
    <col min="3260" max="3260" width="31.42578125" customWidth="1"/>
    <col min="3261" max="3261" width="10.5703125" customWidth="1"/>
    <col min="3262" max="3262" width="10.42578125" customWidth="1"/>
    <col min="3263" max="3263" width="9.5703125" customWidth="1"/>
    <col min="3264" max="3264" width="8.42578125" customWidth="1"/>
    <col min="3265" max="3265" width="9" customWidth="1"/>
    <col min="3266" max="3266" width="10.42578125" customWidth="1"/>
    <col min="3269" max="3269" width="10.28515625" customWidth="1"/>
    <col min="3513" max="3513" width="7" customWidth="1"/>
    <col min="3514" max="3514" width="30.140625" customWidth="1"/>
    <col min="3515" max="3515" width="6.28515625" customWidth="1"/>
    <col min="3516" max="3516" width="31.42578125" customWidth="1"/>
    <col min="3517" max="3517" width="10.5703125" customWidth="1"/>
    <col min="3518" max="3518" width="10.42578125" customWidth="1"/>
    <col min="3519" max="3519" width="9.5703125" customWidth="1"/>
    <col min="3520" max="3520" width="8.42578125" customWidth="1"/>
    <col min="3521" max="3521" width="9" customWidth="1"/>
    <col min="3522" max="3522" width="10.42578125" customWidth="1"/>
    <col min="3525" max="3525" width="10.28515625" customWidth="1"/>
    <col min="3769" max="3769" width="7" customWidth="1"/>
    <col min="3770" max="3770" width="30.140625" customWidth="1"/>
    <col min="3771" max="3771" width="6.28515625" customWidth="1"/>
    <col min="3772" max="3772" width="31.42578125" customWidth="1"/>
    <col min="3773" max="3773" width="10.5703125" customWidth="1"/>
    <col min="3774" max="3774" width="10.42578125" customWidth="1"/>
    <col min="3775" max="3775" width="9.5703125" customWidth="1"/>
    <col min="3776" max="3776" width="8.42578125" customWidth="1"/>
    <col min="3777" max="3777" width="9" customWidth="1"/>
    <col min="3778" max="3778" width="10.42578125" customWidth="1"/>
    <col min="3781" max="3781" width="10.28515625" customWidth="1"/>
    <col min="4025" max="4025" width="7" customWidth="1"/>
    <col min="4026" max="4026" width="30.140625" customWidth="1"/>
    <col min="4027" max="4027" width="6.28515625" customWidth="1"/>
    <col min="4028" max="4028" width="31.42578125" customWidth="1"/>
    <col min="4029" max="4029" width="10.5703125" customWidth="1"/>
    <col min="4030" max="4030" width="10.42578125" customWidth="1"/>
    <col min="4031" max="4031" width="9.5703125" customWidth="1"/>
    <col min="4032" max="4032" width="8.42578125" customWidth="1"/>
    <col min="4033" max="4033" width="9" customWidth="1"/>
    <col min="4034" max="4034" width="10.42578125" customWidth="1"/>
    <col min="4037" max="4037" width="10.28515625" customWidth="1"/>
    <col min="4281" max="4281" width="7" customWidth="1"/>
    <col min="4282" max="4282" width="30.140625" customWidth="1"/>
    <col min="4283" max="4283" width="6.28515625" customWidth="1"/>
    <col min="4284" max="4284" width="31.42578125" customWidth="1"/>
    <col min="4285" max="4285" width="10.5703125" customWidth="1"/>
    <col min="4286" max="4286" width="10.42578125" customWidth="1"/>
    <col min="4287" max="4287" width="9.5703125" customWidth="1"/>
    <col min="4288" max="4288" width="8.42578125" customWidth="1"/>
    <col min="4289" max="4289" width="9" customWidth="1"/>
    <col min="4290" max="4290" width="10.42578125" customWidth="1"/>
    <col min="4293" max="4293" width="10.28515625" customWidth="1"/>
    <col min="4537" max="4537" width="7" customWidth="1"/>
    <col min="4538" max="4538" width="30.140625" customWidth="1"/>
    <col min="4539" max="4539" width="6.28515625" customWidth="1"/>
    <col min="4540" max="4540" width="31.42578125" customWidth="1"/>
    <col min="4541" max="4541" width="10.5703125" customWidth="1"/>
    <col min="4542" max="4542" width="10.42578125" customWidth="1"/>
    <col min="4543" max="4543" width="9.5703125" customWidth="1"/>
    <col min="4544" max="4544" width="8.42578125" customWidth="1"/>
    <col min="4545" max="4545" width="9" customWidth="1"/>
    <col min="4546" max="4546" width="10.42578125" customWidth="1"/>
    <col min="4549" max="4549" width="10.28515625" customWidth="1"/>
    <col min="4793" max="4793" width="7" customWidth="1"/>
    <col min="4794" max="4794" width="30.140625" customWidth="1"/>
    <col min="4795" max="4795" width="6.28515625" customWidth="1"/>
    <col min="4796" max="4796" width="31.42578125" customWidth="1"/>
    <col min="4797" max="4797" width="10.5703125" customWidth="1"/>
    <col min="4798" max="4798" width="10.42578125" customWidth="1"/>
    <col min="4799" max="4799" width="9.5703125" customWidth="1"/>
    <col min="4800" max="4800" width="8.42578125" customWidth="1"/>
    <col min="4801" max="4801" width="9" customWidth="1"/>
    <col min="4802" max="4802" width="10.42578125" customWidth="1"/>
    <col min="4805" max="4805" width="10.28515625" customWidth="1"/>
    <col min="5049" max="5049" width="7" customWidth="1"/>
    <col min="5050" max="5050" width="30.140625" customWidth="1"/>
    <col min="5051" max="5051" width="6.28515625" customWidth="1"/>
    <col min="5052" max="5052" width="31.42578125" customWidth="1"/>
    <col min="5053" max="5053" width="10.5703125" customWidth="1"/>
    <col min="5054" max="5054" width="10.42578125" customWidth="1"/>
    <col min="5055" max="5055" width="9.5703125" customWidth="1"/>
    <col min="5056" max="5056" width="8.42578125" customWidth="1"/>
    <col min="5057" max="5057" width="9" customWidth="1"/>
    <col min="5058" max="5058" width="10.42578125" customWidth="1"/>
    <col min="5061" max="5061" width="10.28515625" customWidth="1"/>
    <col min="5305" max="5305" width="7" customWidth="1"/>
    <col min="5306" max="5306" width="30.140625" customWidth="1"/>
    <col min="5307" max="5307" width="6.28515625" customWidth="1"/>
    <col min="5308" max="5308" width="31.42578125" customWidth="1"/>
    <col min="5309" max="5309" width="10.5703125" customWidth="1"/>
    <col min="5310" max="5310" width="10.42578125" customWidth="1"/>
    <col min="5311" max="5311" width="9.5703125" customWidth="1"/>
    <col min="5312" max="5312" width="8.42578125" customWidth="1"/>
    <col min="5313" max="5313" width="9" customWidth="1"/>
    <col min="5314" max="5314" width="10.42578125" customWidth="1"/>
    <col min="5317" max="5317" width="10.28515625" customWidth="1"/>
    <col min="5561" max="5561" width="7" customWidth="1"/>
    <col min="5562" max="5562" width="30.140625" customWidth="1"/>
    <col min="5563" max="5563" width="6.28515625" customWidth="1"/>
    <col min="5564" max="5564" width="31.42578125" customWidth="1"/>
    <col min="5565" max="5565" width="10.5703125" customWidth="1"/>
    <col min="5566" max="5566" width="10.42578125" customWidth="1"/>
    <col min="5567" max="5567" width="9.5703125" customWidth="1"/>
    <col min="5568" max="5568" width="8.42578125" customWidth="1"/>
    <col min="5569" max="5569" width="9" customWidth="1"/>
    <col min="5570" max="5570" width="10.42578125" customWidth="1"/>
    <col min="5573" max="5573" width="10.28515625" customWidth="1"/>
    <col min="5817" max="5817" width="7" customWidth="1"/>
    <col min="5818" max="5818" width="30.140625" customWidth="1"/>
    <col min="5819" max="5819" width="6.28515625" customWidth="1"/>
    <col min="5820" max="5820" width="31.42578125" customWidth="1"/>
    <col min="5821" max="5821" width="10.5703125" customWidth="1"/>
    <col min="5822" max="5822" width="10.42578125" customWidth="1"/>
    <col min="5823" max="5823" width="9.5703125" customWidth="1"/>
    <col min="5824" max="5824" width="8.42578125" customWidth="1"/>
    <col min="5825" max="5825" width="9" customWidth="1"/>
    <col min="5826" max="5826" width="10.42578125" customWidth="1"/>
    <col min="5829" max="5829" width="10.28515625" customWidth="1"/>
    <col min="6073" max="6073" width="7" customWidth="1"/>
    <col min="6074" max="6074" width="30.140625" customWidth="1"/>
    <col min="6075" max="6075" width="6.28515625" customWidth="1"/>
    <col min="6076" max="6076" width="31.42578125" customWidth="1"/>
    <col min="6077" max="6077" width="10.5703125" customWidth="1"/>
    <col min="6078" max="6078" width="10.42578125" customWidth="1"/>
    <col min="6079" max="6079" width="9.5703125" customWidth="1"/>
    <col min="6080" max="6080" width="8.42578125" customWidth="1"/>
    <col min="6081" max="6081" width="9" customWidth="1"/>
    <col min="6082" max="6082" width="10.42578125" customWidth="1"/>
    <col min="6085" max="6085" width="10.28515625" customWidth="1"/>
    <col min="6329" max="6329" width="7" customWidth="1"/>
    <col min="6330" max="6330" width="30.140625" customWidth="1"/>
    <col min="6331" max="6331" width="6.28515625" customWidth="1"/>
    <col min="6332" max="6332" width="31.42578125" customWidth="1"/>
    <col min="6333" max="6333" width="10.5703125" customWidth="1"/>
    <col min="6334" max="6334" width="10.42578125" customWidth="1"/>
    <col min="6335" max="6335" width="9.5703125" customWidth="1"/>
    <col min="6336" max="6336" width="8.42578125" customWidth="1"/>
    <col min="6337" max="6337" width="9" customWidth="1"/>
    <col min="6338" max="6338" width="10.42578125" customWidth="1"/>
    <col min="6341" max="6341" width="10.28515625" customWidth="1"/>
    <col min="6585" max="6585" width="7" customWidth="1"/>
    <col min="6586" max="6586" width="30.140625" customWidth="1"/>
    <col min="6587" max="6587" width="6.28515625" customWidth="1"/>
    <col min="6588" max="6588" width="31.42578125" customWidth="1"/>
    <col min="6589" max="6589" width="10.5703125" customWidth="1"/>
    <col min="6590" max="6590" width="10.42578125" customWidth="1"/>
    <col min="6591" max="6591" width="9.5703125" customWidth="1"/>
    <col min="6592" max="6592" width="8.42578125" customWidth="1"/>
    <col min="6593" max="6593" width="9" customWidth="1"/>
    <col min="6594" max="6594" width="10.42578125" customWidth="1"/>
    <col min="6597" max="6597" width="10.28515625" customWidth="1"/>
    <col min="6841" max="6841" width="7" customWidth="1"/>
    <col min="6842" max="6842" width="30.140625" customWidth="1"/>
    <col min="6843" max="6843" width="6.28515625" customWidth="1"/>
    <col min="6844" max="6844" width="31.42578125" customWidth="1"/>
    <col min="6845" max="6845" width="10.5703125" customWidth="1"/>
    <col min="6846" max="6846" width="10.42578125" customWidth="1"/>
    <col min="6847" max="6847" width="9.5703125" customWidth="1"/>
    <col min="6848" max="6848" width="8.42578125" customWidth="1"/>
    <col min="6849" max="6849" width="9" customWidth="1"/>
    <col min="6850" max="6850" width="10.42578125" customWidth="1"/>
    <col min="6853" max="6853" width="10.28515625" customWidth="1"/>
    <col min="7097" max="7097" width="7" customWidth="1"/>
    <col min="7098" max="7098" width="30.140625" customWidth="1"/>
    <col min="7099" max="7099" width="6.28515625" customWidth="1"/>
    <col min="7100" max="7100" width="31.42578125" customWidth="1"/>
    <col min="7101" max="7101" width="10.5703125" customWidth="1"/>
    <col min="7102" max="7102" width="10.42578125" customWidth="1"/>
    <col min="7103" max="7103" width="9.5703125" customWidth="1"/>
    <col min="7104" max="7104" width="8.42578125" customWidth="1"/>
    <col min="7105" max="7105" width="9" customWidth="1"/>
    <col min="7106" max="7106" width="10.42578125" customWidth="1"/>
    <col min="7109" max="7109" width="10.28515625" customWidth="1"/>
    <col min="7353" max="7353" width="7" customWidth="1"/>
    <col min="7354" max="7354" width="30.140625" customWidth="1"/>
    <col min="7355" max="7355" width="6.28515625" customWidth="1"/>
    <col min="7356" max="7356" width="31.42578125" customWidth="1"/>
    <col min="7357" max="7357" width="10.5703125" customWidth="1"/>
    <col min="7358" max="7358" width="10.42578125" customWidth="1"/>
    <col min="7359" max="7359" width="9.5703125" customWidth="1"/>
    <col min="7360" max="7360" width="8.42578125" customWidth="1"/>
    <col min="7361" max="7361" width="9" customWidth="1"/>
    <col min="7362" max="7362" width="10.42578125" customWidth="1"/>
    <col min="7365" max="7365" width="10.28515625" customWidth="1"/>
    <col min="7609" max="7609" width="7" customWidth="1"/>
    <col min="7610" max="7610" width="30.140625" customWidth="1"/>
    <col min="7611" max="7611" width="6.28515625" customWidth="1"/>
    <col min="7612" max="7612" width="31.42578125" customWidth="1"/>
    <col min="7613" max="7613" width="10.5703125" customWidth="1"/>
    <col min="7614" max="7614" width="10.42578125" customWidth="1"/>
    <col min="7615" max="7615" width="9.5703125" customWidth="1"/>
    <col min="7616" max="7616" width="8.42578125" customWidth="1"/>
    <col min="7617" max="7617" width="9" customWidth="1"/>
    <col min="7618" max="7618" width="10.42578125" customWidth="1"/>
    <col min="7621" max="7621" width="10.28515625" customWidth="1"/>
    <col min="7865" max="7865" width="7" customWidth="1"/>
    <col min="7866" max="7866" width="30.140625" customWidth="1"/>
    <col min="7867" max="7867" width="6.28515625" customWidth="1"/>
    <col min="7868" max="7868" width="31.42578125" customWidth="1"/>
    <col min="7869" max="7869" width="10.5703125" customWidth="1"/>
    <col min="7870" max="7870" width="10.42578125" customWidth="1"/>
    <col min="7871" max="7871" width="9.5703125" customWidth="1"/>
    <col min="7872" max="7872" width="8.42578125" customWidth="1"/>
    <col min="7873" max="7873" width="9" customWidth="1"/>
    <col min="7874" max="7874" width="10.42578125" customWidth="1"/>
    <col min="7877" max="7877" width="10.28515625" customWidth="1"/>
    <col min="8121" max="8121" width="7" customWidth="1"/>
    <col min="8122" max="8122" width="30.140625" customWidth="1"/>
    <col min="8123" max="8123" width="6.28515625" customWidth="1"/>
    <col min="8124" max="8124" width="31.42578125" customWidth="1"/>
    <col min="8125" max="8125" width="10.5703125" customWidth="1"/>
    <col min="8126" max="8126" width="10.42578125" customWidth="1"/>
    <col min="8127" max="8127" width="9.5703125" customWidth="1"/>
    <col min="8128" max="8128" width="8.42578125" customWidth="1"/>
    <col min="8129" max="8129" width="9" customWidth="1"/>
    <col min="8130" max="8130" width="10.42578125" customWidth="1"/>
    <col min="8133" max="8133" width="10.28515625" customWidth="1"/>
    <col min="8377" max="8377" width="7" customWidth="1"/>
    <col min="8378" max="8378" width="30.140625" customWidth="1"/>
    <col min="8379" max="8379" width="6.28515625" customWidth="1"/>
    <col min="8380" max="8380" width="31.42578125" customWidth="1"/>
    <col min="8381" max="8381" width="10.5703125" customWidth="1"/>
    <col min="8382" max="8382" width="10.42578125" customWidth="1"/>
    <col min="8383" max="8383" width="9.5703125" customWidth="1"/>
    <col min="8384" max="8384" width="8.42578125" customWidth="1"/>
    <col min="8385" max="8385" width="9" customWidth="1"/>
    <col min="8386" max="8386" width="10.42578125" customWidth="1"/>
    <col min="8389" max="8389" width="10.28515625" customWidth="1"/>
    <col min="8633" max="8633" width="7" customWidth="1"/>
    <col min="8634" max="8634" width="30.140625" customWidth="1"/>
    <col min="8635" max="8635" width="6.28515625" customWidth="1"/>
    <col min="8636" max="8636" width="31.42578125" customWidth="1"/>
    <col min="8637" max="8637" width="10.5703125" customWidth="1"/>
    <col min="8638" max="8638" width="10.42578125" customWidth="1"/>
    <col min="8639" max="8639" width="9.5703125" customWidth="1"/>
    <col min="8640" max="8640" width="8.42578125" customWidth="1"/>
    <col min="8641" max="8641" width="9" customWidth="1"/>
    <col min="8642" max="8642" width="10.42578125" customWidth="1"/>
    <col min="8645" max="8645" width="10.28515625" customWidth="1"/>
    <col min="8889" max="8889" width="7" customWidth="1"/>
    <col min="8890" max="8890" width="30.140625" customWidth="1"/>
    <col min="8891" max="8891" width="6.28515625" customWidth="1"/>
    <col min="8892" max="8892" width="31.42578125" customWidth="1"/>
    <col min="8893" max="8893" width="10.5703125" customWidth="1"/>
    <col min="8894" max="8894" width="10.42578125" customWidth="1"/>
    <col min="8895" max="8895" width="9.5703125" customWidth="1"/>
    <col min="8896" max="8896" width="8.42578125" customWidth="1"/>
    <col min="8897" max="8897" width="9" customWidth="1"/>
    <col min="8898" max="8898" width="10.42578125" customWidth="1"/>
    <col min="8901" max="8901" width="10.28515625" customWidth="1"/>
    <col min="9145" max="9145" width="7" customWidth="1"/>
    <col min="9146" max="9146" width="30.140625" customWidth="1"/>
    <col min="9147" max="9147" width="6.28515625" customWidth="1"/>
    <col min="9148" max="9148" width="31.42578125" customWidth="1"/>
    <col min="9149" max="9149" width="10.5703125" customWidth="1"/>
    <col min="9150" max="9150" width="10.42578125" customWidth="1"/>
    <col min="9151" max="9151" width="9.5703125" customWidth="1"/>
    <col min="9152" max="9152" width="8.42578125" customWidth="1"/>
    <col min="9153" max="9153" width="9" customWidth="1"/>
    <col min="9154" max="9154" width="10.42578125" customWidth="1"/>
    <col min="9157" max="9157" width="10.28515625" customWidth="1"/>
    <col min="9401" max="9401" width="7" customWidth="1"/>
    <col min="9402" max="9402" width="30.140625" customWidth="1"/>
    <col min="9403" max="9403" width="6.28515625" customWidth="1"/>
    <col min="9404" max="9404" width="31.42578125" customWidth="1"/>
    <col min="9405" max="9405" width="10.5703125" customWidth="1"/>
    <col min="9406" max="9406" width="10.42578125" customWidth="1"/>
    <col min="9407" max="9407" width="9.5703125" customWidth="1"/>
    <col min="9408" max="9408" width="8.42578125" customWidth="1"/>
    <col min="9409" max="9409" width="9" customWidth="1"/>
    <col min="9410" max="9410" width="10.42578125" customWidth="1"/>
    <col min="9413" max="9413" width="10.28515625" customWidth="1"/>
    <col min="9657" max="9657" width="7" customWidth="1"/>
    <col min="9658" max="9658" width="30.140625" customWidth="1"/>
    <col min="9659" max="9659" width="6.28515625" customWidth="1"/>
    <col min="9660" max="9660" width="31.42578125" customWidth="1"/>
    <col min="9661" max="9661" width="10.5703125" customWidth="1"/>
    <col min="9662" max="9662" width="10.42578125" customWidth="1"/>
    <col min="9663" max="9663" width="9.5703125" customWidth="1"/>
    <col min="9664" max="9664" width="8.42578125" customWidth="1"/>
    <col min="9665" max="9665" width="9" customWidth="1"/>
    <col min="9666" max="9666" width="10.42578125" customWidth="1"/>
    <col min="9669" max="9669" width="10.28515625" customWidth="1"/>
    <col min="9913" max="9913" width="7" customWidth="1"/>
    <col min="9914" max="9914" width="30.140625" customWidth="1"/>
    <col min="9915" max="9915" width="6.28515625" customWidth="1"/>
    <col min="9916" max="9916" width="31.42578125" customWidth="1"/>
    <col min="9917" max="9917" width="10.5703125" customWidth="1"/>
    <col min="9918" max="9918" width="10.42578125" customWidth="1"/>
    <col min="9919" max="9919" width="9.5703125" customWidth="1"/>
    <col min="9920" max="9920" width="8.42578125" customWidth="1"/>
    <col min="9921" max="9921" width="9" customWidth="1"/>
    <col min="9922" max="9922" width="10.42578125" customWidth="1"/>
    <col min="9925" max="9925" width="10.28515625" customWidth="1"/>
    <col min="10169" max="10169" width="7" customWidth="1"/>
    <col min="10170" max="10170" width="30.140625" customWidth="1"/>
    <col min="10171" max="10171" width="6.28515625" customWidth="1"/>
    <col min="10172" max="10172" width="31.42578125" customWidth="1"/>
    <col min="10173" max="10173" width="10.5703125" customWidth="1"/>
    <col min="10174" max="10174" width="10.42578125" customWidth="1"/>
    <col min="10175" max="10175" width="9.5703125" customWidth="1"/>
    <col min="10176" max="10176" width="8.42578125" customWidth="1"/>
    <col min="10177" max="10177" width="9" customWidth="1"/>
    <col min="10178" max="10178" width="10.42578125" customWidth="1"/>
    <col min="10181" max="10181" width="10.28515625" customWidth="1"/>
    <col min="10425" max="10425" width="7" customWidth="1"/>
    <col min="10426" max="10426" width="30.140625" customWidth="1"/>
    <col min="10427" max="10427" width="6.28515625" customWidth="1"/>
    <col min="10428" max="10428" width="31.42578125" customWidth="1"/>
    <col min="10429" max="10429" width="10.5703125" customWidth="1"/>
    <col min="10430" max="10430" width="10.42578125" customWidth="1"/>
    <col min="10431" max="10431" width="9.5703125" customWidth="1"/>
    <col min="10432" max="10432" width="8.42578125" customWidth="1"/>
    <col min="10433" max="10433" width="9" customWidth="1"/>
    <col min="10434" max="10434" width="10.42578125" customWidth="1"/>
    <col min="10437" max="10437" width="10.28515625" customWidth="1"/>
    <col min="10681" max="10681" width="7" customWidth="1"/>
    <col min="10682" max="10682" width="30.140625" customWidth="1"/>
    <col min="10683" max="10683" width="6.28515625" customWidth="1"/>
    <col min="10684" max="10684" width="31.42578125" customWidth="1"/>
    <col min="10685" max="10685" width="10.5703125" customWidth="1"/>
    <col min="10686" max="10686" width="10.42578125" customWidth="1"/>
    <col min="10687" max="10687" width="9.5703125" customWidth="1"/>
    <col min="10688" max="10688" width="8.42578125" customWidth="1"/>
    <col min="10689" max="10689" width="9" customWidth="1"/>
    <col min="10690" max="10690" width="10.42578125" customWidth="1"/>
    <col min="10693" max="10693" width="10.28515625" customWidth="1"/>
    <col min="10937" max="10937" width="7" customWidth="1"/>
    <col min="10938" max="10938" width="30.140625" customWidth="1"/>
    <col min="10939" max="10939" width="6.28515625" customWidth="1"/>
    <col min="10940" max="10940" width="31.42578125" customWidth="1"/>
    <col min="10941" max="10941" width="10.5703125" customWidth="1"/>
    <col min="10942" max="10942" width="10.42578125" customWidth="1"/>
    <col min="10943" max="10943" width="9.5703125" customWidth="1"/>
    <col min="10944" max="10944" width="8.42578125" customWidth="1"/>
    <col min="10945" max="10945" width="9" customWidth="1"/>
    <col min="10946" max="10946" width="10.42578125" customWidth="1"/>
    <col min="10949" max="10949" width="10.28515625" customWidth="1"/>
    <col min="11193" max="11193" width="7" customWidth="1"/>
    <col min="11194" max="11194" width="30.140625" customWidth="1"/>
    <col min="11195" max="11195" width="6.28515625" customWidth="1"/>
    <col min="11196" max="11196" width="31.42578125" customWidth="1"/>
    <col min="11197" max="11197" width="10.5703125" customWidth="1"/>
    <col min="11198" max="11198" width="10.42578125" customWidth="1"/>
    <col min="11199" max="11199" width="9.5703125" customWidth="1"/>
    <col min="11200" max="11200" width="8.42578125" customWidth="1"/>
    <col min="11201" max="11201" width="9" customWidth="1"/>
    <col min="11202" max="11202" width="10.42578125" customWidth="1"/>
    <col min="11205" max="11205" width="10.28515625" customWidth="1"/>
    <col min="11449" max="11449" width="7" customWidth="1"/>
    <col min="11450" max="11450" width="30.140625" customWidth="1"/>
    <col min="11451" max="11451" width="6.28515625" customWidth="1"/>
    <col min="11452" max="11452" width="31.42578125" customWidth="1"/>
    <col min="11453" max="11453" width="10.5703125" customWidth="1"/>
    <col min="11454" max="11454" width="10.42578125" customWidth="1"/>
    <col min="11455" max="11455" width="9.5703125" customWidth="1"/>
    <col min="11456" max="11456" width="8.42578125" customWidth="1"/>
    <col min="11457" max="11457" width="9" customWidth="1"/>
    <col min="11458" max="11458" width="10.42578125" customWidth="1"/>
    <col min="11461" max="11461" width="10.28515625" customWidth="1"/>
    <col min="11705" max="11705" width="7" customWidth="1"/>
    <col min="11706" max="11706" width="30.140625" customWidth="1"/>
    <col min="11707" max="11707" width="6.28515625" customWidth="1"/>
    <col min="11708" max="11708" width="31.42578125" customWidth="1"/>
    <col min="11709" max="11709" width="10.5703125" customWidth="1"/>
    <col min="11710" max="11710" width="10.42578125" customWidth="1"/>
    <col min="11711" max="11711" width="9.5703125" customWidth="1"/>
    <col min="11712" max="11712" width="8.42578125" customWidth="1"/>
    <col min="11713" max="11713" width="9" customWidth="1"/>
    <col min="11714" max="11714" width="10.42578125" customWidth="1"/>
    <col min="11717" max="11717" width="10.28515625" customWidth="1"/>
    <col min="11961" max="11961" width="7" customWidth="1"/>
    <col min="11962" max="11962" width="30.140625" customWidth="1"/>
    <col min="11963" max="11963" width="6.28515625" customWidth="1"/>
    <col min="11964" max="11964" width="31.42578125" customWidth="1"/>
    <col min="11965" max="11965" width="10.5703125" customWidth="1"/>
    <col min="11966" max="11966" width="10.42578125" customWidth="1"/>
    <col min="11967" max="11967" width="9.5703125" customWidth="1"/>
    <col min="11968" max="11968" width="8.42578125" customWidth="1"/>
    <col min="11969" max="11969" width="9" customWidth="1"/>
    <col min="11970" max="11970" width="10.42578125" customWidth="1"/>
    <col min="11973" max="11973" width="10.28515625" customWidth="1"/>
    <col min="12217" max="12217" width="7" customWidth="1"/>
    <col min="12218" max="12218" width="30.140625" customWidth="1"/>
    <col min="12219" max="12219" width="6.28515625" customWidth="1"/>
    <col min="12220" max="12220" width="31.42578125" customWidth="1"/>
    <col min="12221" max="12221" width="10.5703125" customWidth="1"/>
    <col min="12222" max="12222" width="10.42578125" customWidth="1"/>
    <col min="12223" max="12223" width="9.5703125" customWidth="1"/>
    <col min="12224" max="12224" width="8.42578125" customWidth="1"/>
    <col min="12225" max="12225" width="9" customWidth="1"/>
    <col min="12226" max="12226" width="10.42578125" customWidth="1"/>
    <col min="12229" max="12229" width="10.28515625" customWidth="1"/>
    <col min="12473" max="12473" width="7" customWidth="1"/>
    <col min="12474" max="12474" width="30.140625" customWidth="1"/>
    <col min="12475" max="12475" width="6.28515625" customWidth="1"/>
    <col min="12476" max="12476" width="31.42578125" customWidth="1"/>
    <col min="12477" max="12477" width="10.5703125" customWidth="1"/>
    <col min="12478" max="12478" width="10.42578125" customWidth="1"/>
    <col min="12479" max="12479" width="9.5703125" customWidth="1"/>
    <col min="12480" max="12480" width="8.42578125" customWidth="1"/>
    <col min="12481" max="12481" width="9" customWidth="1"/>
    <col min="12482" max="12482" width="10.42578125" customWidth="1"/>
    <col min="12485" max="12485" width="10.28515625" customWidth="1"/>
    <col min="12729" max="12729" width="7" customWidth="1"/>
    <col min="12730" max="12730" width="30.140625" customWidth="1"/>
    <col min="12731" max="12731" width="6.28515625" customWidth="1"/>
    <col min="12732" max="12732" width="31.42578125" customWidth="1"/>
    <col min="12733" max="12733" width="10.5703125" customWidth="1"/>
    <col min="12734" max="12734" width="10.42578125" customWidth="1"/>
    <col min="12735" max="12735" width="9.5703125" customWidth="1"/>
    <col min="12736" max="12736" width="8.42578125" customWidth="1"/>
    <col min="12737" max="12737" width="9" customWidth="1"/>
    <col min="12738" max="12738" width="10.42578125" customWidth="1"/>
    <col min="12741" max="12741" width="10.28515625" customWidth="1"/>
    <col min="12985" max="12985" width="7" customWidth="1"/>
    <col min="12986" max="12986" width="30.140625" customWidth="1"/>
    <col min="12987" max="12987" width="6.28515625" customWidth="1"/>
    <col min="12988" max="12988" width="31.42578125" customWidth="1"/>
    <col min="12989" max="12989" width="10.5703125" customWidth="1"/>
    <col min="12990" max="12990" width="10.42578125" customWidth="1"/>
    <col min="12991" max="12991" width="9.5703125" customWidth="1"/>
    <col min="12992" max="12992" width="8.42578125" customWidth="1"/>
    <col min="12993" max="12993" width="9" customWidth="1"/>
    <col min="12994" max="12994" width="10.42578125" customWidth="1"/>
    <col min="12997" max="12997" width="10.28515625" customWidth="1"/>
    <col min="13241" max="13241" width="7" customWidth="1"/>
    <col min="13242" max="13242" width="30.140625" customWidth="1"/>
    <col min="13243" max="13243" width="6.28515625" customWidth="1"/>
    <col min="13244" max="13244" width="31.42578125" customWidth="1"/>
    <col min="13245" max="13245" width="10.5703125" customWidth="1"/>
    <col min="13246" max="13246" width="10.42578125" customWidth="1"/>
    <col min="13247" max="13247" width="9.5703125" customWidth="1"/>
    <col min="13248" max="13248" width="8.42578125" customWidth="1"/>
    <col min="13249" max="13249" width="9" customWidth="1"/>
    <col min="13250" max="13250" width="10.42578125" customWidth="1"/>
    <col min="13253" max="13253" width="10.28515625" customWidth="1"/>
    <col min="13497" max="13497" width="7" customWidth="1"/>
    <col min="13498" max="13498" width="30.140625" customWidth="1"/>
    <col min="13499" max="13499" width="6.28515625" customWidth="1"/>
    <col min="13500" max="13500" width="31.42578125" customWidth="1"/>
    <col min="13501" max="13501" width="10.5703125" customWidth="1"/>
    <col min="13502" max="13502" width="10.42578125" customWidth="1"/>
    <col min="13503" max="13503" width="9.5703125" customWidth="1"/>
    <col min="13504" max="13504" width="8.42578125" customWidth="1"/>
    <col min="13505" max="13505" width="9" customWidth="1"/>
    <col min="13506" max="13506" width="10.42578125" customWidth="1"/>
    <col min="13509" max="13509" width="10.28515625" customWidth="1"/>
    <col min="13753" max="13753" width="7" customWidth="1"/>
    <col min="13754" max="13754" width="30.140625" customWidth="1"/>
    <col min="13755" max="13755" width="6.28515625" customWidth="1"/>
    <col min="13756" max="13756" width="31.42578125" customWidth="1"/>
    <col min="13757" max="13757" width="10.5703125" customWidth="1"/>
    <col min="13758" max="13758" width="10.42578125" customWidth="1"/>
    <col min="13759" max="13759" width="9.5703125" customWidth="1"/>
    <col min="13760" max="13760" width="8.42578125" customWidth="1"/>
    <col min="13761" max="13761" width="9" customWidth="1"/>
    <col min="13762" max="13762" width="10.42578125" customWidth="1"/>
    <col min="13765" max="13765" width="10.28515625" customWidth="1"/>
    <col min="14009" max="14009" width="7" customWidth="1"/>
    <col min="14010" max="14010" width="30.140625" customWidth="1"/>
    <col min="14011" max="14011" width="6.28515625" customWidth="1"/>
    <col min="14012" max="14012" width="31.42578125" customWidth="1"/>
    <col min="14013" max="14013" width="10.5703125" customWidth="1"/>
    <col min="14014" max="14014" width="10.42578125" customWidth="1"/>
    <col min="14015" max="14015" width="9.5703125" customWidth="1"/>
    <col min="14016" max="14016" width="8.42578125" customWidth="1"/>
    <col min="14017" max="14017" width="9" customWidth="1"/>
    <col min="14018" max="14018" width="10.42578125" customWidth="1"/>
    <col min="14021" max="14021" width="10.28515625" customWidth="1"/>
    <col min="14265" max="14265" width="7" customWidth="1"/>
    <col min="14266" max="14266" width="30.140625" customWidth="1"/>
    <col min="14267" max="14267" width="6.28515625" customWidth="1"/>
    <col min="14268" max="14268" width="31.42578125" customWidth="1"/>
    <col min="14269" max="14269" width="10.5703125" customWidth="1"/>
    <col min="14270" max="14270" width="10.42578125" customWidth="1"/>
    <col min="14271" max="14271" width="9.5703125" customWidth="1"/>
    <col min="14272" max="14272" width="8.42578125" customWidth="1"/>
    <col min="14273" max="14273" width="9" customWidth="1"/>
    <col min="14274" max="14274" width="10.42578125" customWidth="1"/>
    <col min="14277" max="14277" width="10.28515625" customWidth="1"/>
    <col min="14521" max="14521" width="7" customWidth="1"/>
    <col min="14522" max="14522" width="30.140625" customWidth="1"/>
    <col min="14523" max="14523" width="6.28515625" customWidth="1"/>
    <col min="14524" max="14524" width="31.42578125" customWidth="1"/>
    <col min="14525" max="14525" width="10.5703125" customWidth="1"/>
    <col min="14526" max="14526" width="10.42578125" customWidth="1"/>
    <col min="14527" max="14527" width="9.5703125" customWidth="1"/>
    <col min="14528" max="14528" width="8.42578125" customWidth="1"/>
    <col min="14529" max="14529" width="9" customWidth="1"/>
    <col min="14530" max="14530" width="10.42578125" customWidth="1"/>
    <col min="14533" max="14533" width="10.28515625" customWidth="1"/>
    <col min="14777" max="14777" width="7" customWidth="1"/>
    <col min="14778" max="14778" width="30.140625" customWidth="1"/>
    <col min="14779" max="14779" width="6.28515625" customWidth="1"/>
    <col min="14780" max="14780" width="31.42578125" customWidth="1"/>
    <col min="14781" max="14781" width="10.5703125" customWidth="1"/>
    <col min="14782" max="14782" width="10.42578125" customWidth="1"/>
    <col min="14783" max="14783" width="9.5703125" customWidth="1"/>
    <col min="14784" max="14784" width="8.42578125" customWidth="1"/>
    <col min="14785" max="14785" width="9" customWidth="1"/>
    <col min="14786" max="14786" width="10.42578125" customWidth="1"/>
    <col min="14789" max="14789" width="10.28515625" customWidth="1"/>
    <col min="15033" max="15033" width="7" customWidth="1"/>
    <col min="15034" max="15034" width="30.140625" customWidth="1"/>
    <col min="15035" max="15035" width="6.28515625" customWidth="1"/>
    <col min="15036" max="15036" width="31.42578125" customWidth="1"/>
    <col min="15037" max="15037" width="10.5703125" customWidth="1"/>
    <col min="15038" max="15038" width="10.42578125" customWidth="1"/>
    <col min="15039" max="15039" width="9.5703125" customWidth="1"/>
    <col min="15040" max="15040" width="8.42578125" customWidth="1"/>
    <col min="15041" max="15041" width="9" customWidth="1"/>
    <col min="15042" max="15042" width="10.42578125" customWidth="1"/>
    <col min="15045" max="15045" width="10.28515625" customWidth="1"/>
    <col min="15289" max="15289" width="7" customWidth="1"/>
    <col min="15290" max="15290" width="30.140625" customWidth="1"/>
    <col min="15291" max="15291" width="6.28515625" customWidth="1"/>
    <col min="15292" max="15292" width="31.42578125" customWidth="1"/>
    <col min="15293" max="15293" width="10.5703125" customWidth="1"/>
    <col min="15294" max="15294" width="10.42578125" customWidth="1"/>
    <col min="15295" max="15295" width="9.5703125" customWidth="1"/>
    <col min="15296" max="15296" width="8.42578125" customWidth="1"/>
    <col min="15297" max="15297" width="9" customWidth="1"/>
    <col min="15298" max="15298" width="10.42578125" customWidth="1"/>
    <col min="15301" max="15301" width="10.28515625" customWidth="1"/>
    <col min="15545" max="15545" width="7" customWidth="1"/>
    <col min="15546" max="15546" width="30.140625" customWidth="1"/>
    <col min="15547" max="15547" width="6.28515625" customWidth="1"/>
    <col min="15548" max="15548" width="31.42578125" customWidth="1"/>
    <col min="15549" max="15549" width="10.5703125" customWidth="1"/>
    <col min="15550" max="15550" width="10.42578125" customWidth="1"/>
    <col min="15551" max="15551" width="9.5703125" customWidth="1"/>
    <col min="15552" max="15552" width="8.42578125" customWidth="1"/>
    <col min="15553" max="15553" width="9" customWidth="1"/>
    <col min="15554" max="15554" width="10.42578125" customWidth="1"/>
    <col min="15557" max="15557" width="10.28515625" customWidth="1"/>
    <col min="15801" max="15801" width="7" customWidth="1"/>
    <col min="15802" max="15802" width="30.140625" customWidth="1"/>
    <col min="15803" max="15803" width="6.28515625" customWidth="1"/>
    <col min="15804" max="15804" width="31.42578125" customWidth="1"/>
    <col min="15805" max="15805" width="10.5703125" customWidth="1"/>
    <col min="15806" max="15806" width="10.42578125" customWidth="1"/>
    <col min="15807" max="15807" width="9.5703125" customWidth="1"/>
    <col min="15808" max="15808" width="8.42578125" customWidth="1"/>
    <col min="15809" max="15809" width="9" customWidth="1"/>
    <col min="15810" max="15810" width="10.42578125" customWidth="1"/>
    <col min="15813" max="15813" width="10.28515625" customWidth="1"/>
    <col min="16057" max="16057" width="7" customWidth="1"/>
    <col min="16058" max="16058" width="30.140625" customWidth="1"/>
    <col min="16059" max="16059" width="6.28515625" customWidth="1"/>
    <col min="16060" max="16060" width="31.42578125" customWidth="1"/>
    <col min="16061" max="16061" width="10.5703125" customWidth="1"/>
    <col min="16062" max="16062" width="10.42578125" customWidth="1"/>
    <col min="16063" max="16063" width="9.5703125" customWidth="1"/>
    <col min="16064" max="16064" width="8.42578125" customWidth="1"/>
    <col min="16065" max="16065" width="9" customWidth="1"/>
    <col min="16066" max="16066" width="10.42578125" customWidth="1"/>
    <col min="16069" max="16069" width="10.2851562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770" t="s">
        <v>815</v>
      </c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822" t="s">
        <v>4</v>
      </c>
      <c r="B3" s="822"/>
      <c r="C3" s="822"/>
      <c r="D3" s="822"/>
      <c r="E3" s="822"/>
      <c r="F3" s="92"/>
      <c r="G3" s="92"/>
      <c r="H3" s="92"/>
      <c r="T3" s="616"/>
      <c r="U3" s="616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15"/>
      <c r="U4" s="615"/>
    </row>
    <row r="5" spans="1:54" ht="23.25" customHeight="1" thickBot="1" x14ac:dyDescent="0.3">
      <c r="A5" s="185" t="s">
        <v>837</v>
      </c>
      <c r="B5" s="52"/>
      <c r="C5" s="52"/>
      <c r="D5" s="52"/>
      <c r="E5" s="53"/>
      <c r="F5" s="272"/>
      <c r="G5" s="272"/>
      <c r="H5" s="53"/>
      <c r="T5" s="615"/>
      <c r="U5" s="615"/>
    </row>
    <row r="6" spans="1:54" ht="15" customHeight="1" x14ac:dyDescent="0.25">
      <c r="A6" s="687" t="s">
        <v>824</v>
      </c>
      <c r="B6" s="688"/>
      <c r="C6" s="689"/>
      <c r="D6" s="689"/>
      <c r="E6" s="688"/>
      <c r="F6" s="688"/>
      <c r="G6" s="53"/>
      <c r="H6" s="92"/>
      <c r="I6" s="829" t="s">
        <v>826</v>
      </c>
      <c r="J6" s="830"/>
      <c r="K6" s="830"/>
      <c r="L6" s="830"/>
      <c r="M6" s="830"/>
      <c r="N6" s="830"/>
      <c r="O6" s="830"/>
      <c r="P6" s="830"/>
      <c r="Q6" s="831"/>
      <c r="R6" s="835" t="s">
        <v>836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6"/>
      <c r="AT6" s="829" t="s">
        <v>838</v>
      </c>
      <c r="AU6" s="830"/>
      <c r="AV6" s="830"/>
      <c r="AW6" s="830"/>
      <c r="AX6" s="830"/>
      <c r="AY6" s="830"/>
      <c r="AZ6" s="830"/>
      <c r="BA6" s="830"/>
      <c r="BB6" s="831"/>
    </row>
    <row r="7" spans="1:54" ht="15" customHeight="1" thickBot="1" x14ac:dyDescent="0.3">
      <c r="A7" s="91"/>
      <c r="B7" s="6"/>
      <c r="D7" s="10"/>
      <c r="E7" s="6"/>
      <c r="F7" s="92"/>
      <c r="G7" s="92"/>
      <c r="H7" s="92"/>
      <c r="I7" s="832"/>
      <c r="J7" s="833"/>
      <c r="K7" s="833"/>
      <c r="L7" s="833"/>
      <c r="M7" s="833"/>
      <c r="N7" s="833"/>
      <c r="O7" s="833"/>
      <c r="P7" s="833"/>
      <c r="Q7" s="834"/>
      <c r="R7" s="837" t="s">
        <v>281</v>
      </c>
      <c r="S7" s="837"/>
      <c r="T7" s="837"/>
      <c r="U7" s="837"/>
      <c r="V7" s="837"/>
      <c r="W7" s="838"/>
      <c r="X7" s="843" t="s">
        <v>282</v>
      </c>
      <c r="Y7" s="837"/>
      <c r="Z7" s="837"/>
      <c r="AA7" s="838"/>
      <c r="AB7" s="792" t="s">
        <v>283</v>
      </c>
      <c r="AC7" s="792" t="s">
        <v>5</v>
      </c>
      <c r="AD7" s="792" t="s">
        <v>284</v>
      </c>
      <c r="AE7" s="846" t="s">
        <v>825</v>
      </c>
      <c r="AF7" s="846"/>
      <c r="AG7" s="847"/>
      <c r="AH7" s="792" t="s">
        <v>304</v>
      </c>
      <c r="AI7" s="795" t="s">
        <v>822</v>
      </c>
      <c r="AJ7" s="796"/>
      <c r="AK7" s="796"/>
      <c r="AL7" s="796"/>
      <c r="AM7" s="796"/>
      <c r="AN7" s="796"/>
      <c r="AO7" s="796"/>
      <c r="AP7" s="796"/>
      <c r="AQ7" s="796"/>
      <c r="AR7" s="796"/>
      <c r="AS7" s="797"/>
      <c r="AT7" s="832"/>
      <c r="AU7" s="833"/>
      <c r="AV7" s="833"/>
      <c r="AW7" s="833"/>
      <c r="AX7" s="833"/>
      <c r="AY7" s="833"/>
      <c r="AZ7" s="833"/>
      <c r="BA7" s="833"/>
      <c r="BB7" s="834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798" t="s">
        <v>6</v>
      </c>
      <c r="J8" s="801" t="s">
        <v>799</v>
      </c>
      <c r="K8" s="802"/>
      <c r="L8" s="802"/>
      <c r="M8" s="802"/>
      <c r="N8" s="803"/>
      <c r="O8" s="807" t="s">
        <v>821</v>
      </c>
      <c r="P8" s="810" t="s">
        <v>800</v>
      </c>
      <c r="Q8" s="811"/>
      <c r="R8" s="839"/>
      <c r="S8" s="839"/>
      <c r="T8" s="839"/>
      <c r="U8" s="839"/>
      <c r="V8" s="839"/>
      <c r="W8" s="840"/>
      <c r="X8" s="844"/>
      <c r="Y8" s="839"/>
      <c r="Z8" s="839"/>
      <c r="AA8" s="840"/>
      <c r="AB8" s="793"/>
      <c r="AC8" s="793"/>
      <c r="AD8" s="793"/>
      <c r="AE8" s="848"/>
      <c r="AF8" s="848"/>
      <c r="AG8" s="849"/>
      <c r="AH8" s="793"/>
      <c r="AI8" s="814" t="s">
        <v>285</v>
      </c>
      <c r="AJ8" s="815"/>
      <c r="AK8" s="818" t="s">
        <v>286</v>
      </c>
      <c r="AL8" s="820" t="s">
        <v>835</v>
      </c>
      <c r="AM8" s="821"/>
      <c r="AN8" s="818" t="s">
        <v>810</v>
      </c>
      <c r="AO8" s="814" t="s">
        <v>287</v>
      </c>
      <c r="AP8" s="815"/>
      <c r="AQ8" s="823" t="s">
        <v>823</v>
      </c>
      <c r="AR8" s="824"/>
      <c r="AS8" s="825"/>
      <c r="AT8" s="798" t="s">
        <v>6</v>
      </c>
      <c r="AU8" s="801" t="s">
        <v>799</v>
      </c>
      <c r="AV8" s="802"/>
      <c r="AW8" s="802"/>
      <c r="AX8" s="802"/>
      <c r="AY8" s="803"/>
      <c r="AZ8" s="807" t="s">
        <v>821</v>
      </c>
      <c r="BA8" s="810" t="s">
        <v>801</v>
      </c>
      <c r="BB8" s="811"/>
    </row>
    <row r="9" spans="1:54" ht="15" customHeight="1" thickBot="1" x14ac:dyDescent="0.25">
      <c r="A9" s="12" t="s">
        <v>791</v>
      </c>
      <c r="D9" s="12"/>
      <c r="F9" s="60"/>
      <c r="G9" s="61"/>
      <c r="H9" s="61"/>
      <c r="I9" s="799"/>
      <c r="J9" s="804"/>
      <c r="K9" s="805"/>
      <c r="L9" s="805"/>
      <c r="M9" s="805"/>
      <c r="N9" s="806"/>
      <c r="O9" s="808"/>
      <c r="P9" s="812"/>
      <c r="Q9" s="813"/>
      <c r="R9" s="841"/>
      <c r="S9" s="841"/>
      <c r="T9" s="841"/>
      <c r="U9" s="841"/>
      <c r="V9" s="841"/>
      <c r="W9" s="842"/>
      <c r="X9" s="845"/>
      <c r="Y9" s="841"/>
      <c r="Z9" s="841"/>
      <c r="AA9" s="842"/>
      <c r="AB9" s="793"/>
      <c r="AC9" s="793"/>
      <c r="AD9" s="793"/>
      <c r="AE9" s="850"/>
      <c r="AF9" s="850"/>
      <c r="AG9" s="851"/>
      <c r="AH9" s="793"/>
      <c r="AI9" s="816"/>
      <c r="AJ9" s="817"/>
      <c r="AK9" s="819"/>
      <c r="AL9" s="757" t="s">
        <v>833</v>
      </c>
      <c r="AM9" s="757" t="s">
        <v>834</v>
      </c>
      <c r="AN9" s="819"/>
      <c r="AO9" s="816"/>
      <c r="AP9" s="817"/>
      <c r="AQ9" s="826"/>
      <c r="AR9" s="827"/>
      <c r="AS9" s="828"/>
      <c r="AT9" s="799"/>
      <c r="AU9" s="804"/>
      <c r="AV9" s="805"/>
      <c r="AW9" s="805"/>
      <c r="AX9" s="805"/>
      <c r="AY9" s="806"/>
      <c r="AZ9" s="808"/>
      <c r="BA9" s="812"/>
      <c r="BB9" s="813"/>
    </row>
    <row r="10" spans="1:54" ht="34.5" thickBot="1" x14ac:dyDescent="0.25">
      <c r="A10" s="62" t="s">
        <v>774</v>
      </c>
      <c r="B10" s="63" t="s">
        <v>545</v>
      </c>
      <c r="C10" s="63" t="s">
        <v>546</v>
      </c>
      <c r="D10" s="63" t="s">
        <v>263</v>
      </c>
      <c r="E10" s="166" t="s">
        <v>776</v>
      </c>
      <c r="F10" s="63" t="s">
        <v>0</v>
      </c>
      <c r="G10" s="124" t="s">
        <v>264</v>
      </c>
      <c r="H10" s="37" t="s">
        <v>275</v>
      </c>
      <c r="I10" s="800"/>
      <c r="J10" s="440" t="s">
        <v>273</v>
      </c>
      <c r="K10" s="440" t="s">
        <v>282</v>
      </c>
      <c r="L10" s="432" t="s">
        <v>5</v>
      </c>
      <c r="M10" s="432" t="s">
        <v>1</v>
      </c>
      <c r="N10" s="432" t="s">
        <v>7</v>
      </c>
      <c r="O10" s="809"/>
      <c r="P10" s="435" t="s">
        <v>279</v>
      </c>
      <c r="Q10" s="436" t="s">
        <v>280</v>
      </c>
      <c r="R10" s="620" t="s">
        <v>288</v>
      </c>
      <c r="S10" s="434" t="s">
        <v>286</v>
      </c>
      <c r="T10" s="434" t="s">
        <v>832</v>
      </c>
      <c r="U10" s="434" t="s">
        <v>810</v>
      </c>
      <c r="V10" s="434" t="s">
        <v>287</v>
      </c>
      <c r="W10" s="434" t="s">
        <v>811</v>
      </c>
      <c r="X10" s="433" t="s">
        <v>289</v>
      </c>
      <c r="Y10" s="434" t="s">
        <v>798</v>
      </c>
      <c r="Z10" s="433" t="s">
        <v>290</v>
      </c>
      <c r="AA10" s="434" t="s">
        <v>766</v>
      </c>
      <c r="AB10" s="794"/>
      <c r="AC10" s="794"/>
      <c r="AD10" s="794"/>
      <c r="AE10" s="434" t="s">
        <v>286</v>
      </c>
      <c r="AF10" s="434" t="s">
        <v>291</v>
      </c>
      <c r="AG10" s="434" t="s">
        <v>767</v>
      </c>
      <c r="AH10" s="794"/>
      <c r="AI10" s="437" t="s">
        <v>279</v>
      </c>
      <c r="AJ10" s="438" t="s">
        <v>280</v>
      </c>
      <c r="AK10" s="437" t="s">
        <v>279</v>
      </c>
      <c r="AL10" s="437" t="s">
        <v>279</v>
      </c>
      <c r="AM10" s="438" t="s">
        <v>280</v>
      </c>
      <c r="AN10" s="437" t="s">
        <v>279</v>
      </c>
      <c r="AO10" s="437" t="s">
        <v>279</v>
      </c>
      <c r="AP10" s="438" t="s">
        <v>280</v>
      </c>
      <c r="AQ10" s="437" t="s">
        <v>279</v>
      </c>
      <c r="AR10" s="438" t="s">
        <v>280</v>
      </c>
      <c r="AS10" s="439" t="s">
        <v>300</v>
      </c>
      <c r="AT10" s="800"/>
      <c r="AU10" s="38" t="s">
        <v>273</v>
      </c>
      <c r="AV10" s="440" t="s">
        <v>282</v>
      </c>
      <c r="AW10" s="432" t="s">
        <v>5</v>
      </c>
      <c r="AX10" s="432" t="s">
        <v>1</v>
      </c>
      <c r="AY10" s="432" t="s">
        <v>7</v>
      </c>
      <c r="AZ10" s="809"/>
      <c r="BA10" s="435" t="s">
        <v>279</v>
      </c>
      <c r="BB10" s="436" t="s">
        <v>280</v>
      </c>
    </row>
    <row r="11" spans="1:54" s="125" customFormat="1" ht="11.25" customHeight="1" thickBot="1" x14ac:dyDescent="0.25">
      <c r="A11" s="136" t="s">
        <v>547</v>
      </c>
      <c r="B11" s="137" t="s">
        <v>548</v>
      </c>
      <c r="C11" s="137" t="s">
        <v>265</v>
      </c>
      <c r="D11" s="137" t="s">
        <v>266</v>
      </c>
      <c r="E11" s="137" t="s">
        <v>549</v>
      </c>
      <c r="F11" s="137" t="s">
        <v>0</v>
      </c>
      <c r="G11" s="137" t="s">
        <v>550</v>
      </c>
      <c r="H11" s="138" t="s">
        <v>770</v>
      </c>
      <c r="I11" s="143" t="s">
        <v>267</v>
      </c>
      <c r="J11" s="144" t="s">
        <v>268</v>
      </c>
      <c r="K11" s="140" t="s">
        <v>274</v>
      </c>
      <c r="L11" s="144" t="s">
        <v>269</v>
      </c>
      <c r="M11" s="144" t="s">
        <v>270</v>
      </c>
      <c r="N11" s="144" t="s">
        <v>271</v>
      </c>
      <c r="O11" s="193" t="s">
        <v>272</v>
      </c>
      <c r="P11" s="145" t="s">
        <v>551</v>
      </c>
      <c r="Q11" s="146" t="s">
        <v>552</v>
      </c>
      <c r="R11" s="143" t="s">
        <v>292</v>
      </c>
      <c r="S11" s="144" t="s">
        <v>292</v>
      </c>
      <c r="T11" s="144" t="s">
        <v>292</v>
      </c>
      <c r="U11" s="144" t="s">
        <v>292</v>
      </c>
      <c r="V11" s="144" t="s">
        <v>292</v>
      </c>
      <c r="W11" s="717" t="s">
        <v>292</v>
      </c>
      <c r="X11" s="621" t="s">
        <v>293</v>
      </c>
      <c r="Y11" s="144" t="s">
        <v>293</v>
      </c>
      <c r="Z11" s="144" t="s">
        <v>294</v>
      </c>
      <c r="AA11" s="144" t="s">
        <v>293</v>
      </c>
      <c r="AB11" s="144" t="s">
        <v>295</v>
      </c>
      <c r="AC11" s="144" t="s">
        <v>296</v>
      </c>
      <c r="AD11" s="144" t="s">
        <v>297</v>
      </c>
      <c r="AE11" s="144" t="s">
        <v>299</v>
      </c>
      <c r="AF11" s="144" t="s">
        <v>298</v>
      </c>
      <c r="AG11" s="144" t="s">
        <v>298</v>
      </c>
      <c r="AH11" s="140" t="s">
        <v>305</v>
      </c>
      <c r="AI11" s="430" t="s">
        <v>301</v>
      </c>
      <c r="AJ11" s="145" t="s">
        <v>302</v>
      </c>
      <c r="AK11" s="145" t="s">
        <v>301</v>
      </c>
      <c r="AL11" s="145" t="s">
        <v>301</v>
      </c>
      <c r="AM11" s="145" t="s">
        <v>302</v>
      </c>
      <c r="AN11" s="145" t="s">
        <v>301</v>
      </c>
      <c r="AO11" s="145" t="s">
        <v>301</v>
      </c>
      <c r="AP11" s="145" t="s">
        <v>302</v>
      </c>
      <c r="AQ11" s="145" t="s">
        <v>301</v>
      </c>
      <c r="AR11" s="145" t="s">
        <v>302</v>
      </c>
      <c r="AS11" s="183" t="s">
        <v>303</v>
      </c>
      <c r="AT11" s="614" t="s">
        <v>267</v>
      </c>
      <c r="AU11" s="140" t="s">
        <v>268</v>
      </c>
      <c r="AV11" s="140" t="s">
        <v>274</v>
      </c>
      <c r="AW11" s="140" t="s">
        <v>269</v>
      </c>
      <c r="AX11" s="140" t="s">
        <v>270</v>
      </c>
      <c r="AY11" s="140" t="s">
        <v>271</v>
      </c>
      <c r="AZ11" s="193" t="s">
        <v>272</v>
      </c>
      <c r="BA11" s="193" t="s">
        <v>551</v>
      </c>
      <c r="BB11" s="194" t="s">
        <v>552</v>
      </c>
    </row>
    <row r="12" spans="1:54" x14ac:dyDescent="0.2">
      <c r="A12" s="238">
        <v>1</v>
      </c>
      <c r="B12" s="239">
        <v>3440</v>
      </c>
      <c r="C12" s="239">
        <v>600078078</v>
      </c>
      <c r="D12" s="239">
        <v>72743441</v>
      </c>
      <c r="E12" s="240" t="s">
        <v>86</v>
      </c>
      <c r="F12" s="239">
        <v>3111</v>
      </c>
      <c r="G12" s="241" t="s">
        <v>306</v>
      </c>
      <c r="H12" s="242" t="s">
        <v>276</v>
      </c>
      <c r="I12" s="441">
        <v>11048903</v>
      </c>
      <c r="J12" s="442">
        <v>8013563</v>
      </c>
      <c r="K12" s="442">
        <v>140000</v>
      </c>
      <c r="L12" s="442">
        <v>2755904</v>
      </c>
      <c r="M12" s="442">
        <v>80136</v>
      </c>
      <c r="N12" s="442">
        <v>59300</v>
      </c>
      <c r="O12" s="755">
        <v>16.39</v>
      </c>
      <c r="P12" s="444">
        <v>12.4</v>
      </c>
      <c r="Q12" s="468">
        <v>3.99</v>
      </c>
      <c r="R12" s="448">
        <f t="shared" ref="R12:R74" si="0">X12*-1</f>
        <v>-15000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-15000</v>
      </c>
      <c r="X12" s="446">
        <v>15000</v>
      </c>
      <c r="Y12" s="446">
        <v>0</v>
      </c>
      <c r="Z12" s="446">
        <v>0</v>
      </c>
      <c r="AA12" s="446">
        <f t="shared" ref="AA12:AA74" si="1">SUM(X12:Z12)</f>
        <v>15000</v>
      </c>
      <c r="AB12" s="446">
        <f t="shared" ref="AB12:AB74" si="2">W12+AA12</f>
        <v>0</v>
      </c>
      <c r="AC12" s="147">
        <f t="shared" ref="AC12:AC74" si="3">ROUND((W12+X12+Y12)*33.8%,0)</f>
        <v>0</v>
      </c>
      <c r="AD12" s="147">
        <f t="shared" ref="AD12:AD74" si="4">ROUND(W12*1%,0)</f>
        <v>-150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-150</v>
      </c>
      <c r="AI12" s="447">
        <v>0</v>
      </c>
      <c r="AJ12" s="447">
        <v>0.02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:AQ74" si="5">AI12+AK12+AL12+AN12+AO12</f>
        <v>0</v>
      </c>
      <c r="AR12" s="447">
        <f t="shared" ref="AR12:AR74" si="6">AJ12+AM12+AP12</f>
        <v>0.02</v>
      </c>
      <c r="AS12" s="449">
        <f t="shared" ref="AS12:AS74" si="7">SUM(AQ12:AR12)</f>
        <v>0.02</v>
      </c>
      <c r="AT12" s="445">
        <f>I12+AH12</f>
        <v>11048753</v>
      </c>
      <c r="AU12" s="446">
        <f>J12+W12</f>
        <v>7998563</v>
      </c>
      <c r="AV12" s="461">
        <f>K12+AA12</f>
        <v>155000</v>
      </c>
      <c r="AW12" s="446">
        <f t="shared" ref="AW12:AX14" si="8">L12+AC12</f>
        <v>2755904</v>
      </c>
      <c r="AX12" s="446">
        <f t="shared" si="8"/>
        <v>79986</v>
      </c>
      <c r="AY12" s="446">
        <f>N12+AG12</f>
        <v>59300</v>
      </c>
      <c r="AZ12" s="447">
        <f>O12+AS12</f>
        <v>16.41</v>
      </c>
      <c r="BA12" s="447">
        <f t="shared" ref="BA12:BB14" si="9">P12+AQ12</f>
        <v>12.4</v>
      </c>
      <c r="BB12" s="449">
        <f t="shared" si="9"/>
        <v>4.01</v>
      </c>
    </row>
    <row r="13" spans="1:54" x14ac:dyDescent="0.2">
      <c r="A13" s="211">
        <v>1</v>
      </c>
      <c r="B13" s="212">
        <v>3440</v>
      </c>
      <c r="C13" s="212">
        <v>600078078</v>
      </c>
      <c r="D13" s="212">
        <v>72743441</v>
      </c>
      <c r="E13" s="210" t="s">
        <v>86</v>
      </c>
      <c r="F13" s="212">
        <v>3111</v>
      </c>
      <c r="G13" s="213" t="s">
        <v>307</v>
      </c>
      <c r="H13" s="214" t="s">
        <v>277</v>
      </c>
      <c r="I13" s="463">
        <v>1307611</v>
      </c>
      <c r="J13" s="458">
        <v>970038</v>
      </c>
      <c r="K13" s="458">
        <v>0</v>
      </c>
      <c r="L13" s="458">
        <v>327873</v>
      </c>
      <c r="M13" s="458">
        <v>9700</v>
      </c>
      <c r="N13" s="458">
        <v>0</v>
      </c>
      <c r="O13" s="459">
        <v>3</v>
      </c>
      <c r="P13" s="460">
        <v>3</v>
      </c>
      <c r="Q13" s="469">
        <v>0</v>
      </c>
      <c r="R13" s="471">
        <f t="shared" si="0"/>
        <v>0</v>
      </c>
      <c r="S13" s="461">
        <v>-63511</v>
      </c>
      <c r="T13" s="461">
        <v>0</v>
      </c>
      <c r="U13" s="461">
        <v>0</v>
      </c>
      <c r="V13" s="461">
        <v>0</v>
      </c>
      <c r="W13" s="461">
        <f t="shared" ref="W13:W76" si="10">SUM(R13:V13)</f>
        <v>-63511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-63511</v>
      </c>
      <c r="AC13" s="69">
        <f t="shared" si="3"/>
        <v>-21467</v>
      </c>
      <c r="AD13" s="69">
        <f t="shared" si="4"/>
        <v>-635</v>
      </c>
      <c r="AE13" s="461">
        <v>1500</v>
      </c>
      <c r="AF13" s="461">
        <v>0</v>
      </c>
      <c r="AG13" s="461">
        <f t="shared" ref="AG13:AG76" si="11">SUM(AE13:AF13)</f>
        <v>1500</v>
      </c>
      <c r="AH13" s="461">
        <f t="shared" ref="AH13:AH76" si="12">AB13+AC13+AD13+AG13</f>
        <v>-84113</v>
      </c>
      <c r="AI13" s="462">
        <v>0</v>
      </c>
      <c r="AJ13" s="462">
        <v>0</v>
      </c>
      <c r="AK13" s="462">
        <v>-0.25</v>
      </c>
      <c r="AL13" s="462">
        <v>0</v>
      </c>
      <c r="AM13" s="462">
        <v>0</v>
      </c>
      <c r="AN13" s="462">
        <v>0</v>
      </c>
      <c r="AO13" s="462">
        <v>0</v>
      </c>
      <c r="AP13" s="462">
        <v>0</v>
      </c>
      <c r="AQ13" s="462">
        <f t="shared" si="5"/>
        <v>-0.25</v>
      </c>
      <c r="AR13" s="462">
        <f t="shared" si="6"/>
        <v>0</v>
      </c>
      <c r="AS13" s="464">
        <f t="shared" si="7"/>
        <v>-0.25</v>
      </c>
      <c r="AT13" s="470">
        <f>I13+AH13</f>
        <v>1223498</v>
      </c>
      <c r="AU13" s="461">
        <f>J13+W13</f>
        <v>906527</v>
      </c>
      <c r="AV13" s="461">
        <f>K13+AA13</f>
        <v>0</v>
      </c>
      <c r="AW13" s="461">
        <f t="shared" si="8"/>
        <v>306406</v>
      </c>
      <c r="AX13" s="461">
        <f t="shared" si="8"/>
        <v>9065</v>
      </c>
      <c r="AY13" s="461">
        <f>N13+AG13</f>
        <v>1500</v>
      </c>
      <c r="AZ13" s="462">
        <f>O13+AS13</f>
        <v>2.75</v>
      </c>
      <c r="BA13" s="462">
        <f t="shared" si="9"/>
        <v>2.75</v>
      </c>
      <c r="BB13" s="464">
        <f t="shared" si="9"/>
        <v>0</v>
      </c>
    </row>
    <row r="14" spans="1:54" x14ac:dyDescent="0.2">
      <c r="A14" s="211">
        <v>1</v>
      </c>
      <c r="B14" s="212">
        <v>3440</v>
      </c>
      <c r="C14" s="212">
        <v>600078078</v>
      </c>
      <c r="D14" s="212">
        <v>72743441</v>
      </c>
      <c r="E14" s="210" t="s">
        <v>86</v>
      </c>
      <c r="F14" s="212">
        <v>3141</v>
      </c>
      <c r="G14" s="213" t="s">
        <v>310</v>
      </c>
      <c r="H14" s="214" t="s">
        <v>277</v>
      </c>
      <c r="I14" s="463">
        <v>1794752</v>
      </c>
      <c r="J14" s="458">
        <v>1266244</v>
      </c>
      <c r="K14" s="458">
        <v>60000</v>
      </c>
      <c r="L14" s="458">
        <v>448270</v>
      </c>
      <c r="M14" s="458">
        <v>12662</v>
      </c>
      <c r="N14" s="458">
        <v>7576</v>
      </c>
      <c r="O14" s="459">
        <v>4.1100000000000003</v>
      </c>
      <c r="P14" s="460">
        <v>0</v>
      </c>
      <c r="Q14" s="469">
        <v>4.1100000000000003</v>
      </c>
      <c r="R14" s="471">
        <f t="shared" si="0"/>
        <v>-5000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si="10"/>
        <v>-5000</v>
      </c>
      <c r="X14" s="461">
        <v>5000</v>
      </c>
      <c r="Y14" s="461">
        <v>0</v>
      </c>
      <c r="Z14" s="461">
        <v>0</v>
      </c>
      <c r="AA14" s="461">
        <f t="shared" si="1"/>
        <v>5000</v>
      </c>
      <c r="AB14" s="461">
        <f t="shared" si="2"/>
        <v>0</v>
      </c>
      <c r="AC14" s="69">
        <f t="shared" si="3"/>
        <v>0</v>
      </c>
      <c r="AD14" s="69">
        <f t="shared" si="4"/>
        <v>-50</v>
      </c>
      <c r="AE14" s="461">
        <v>0</v>
      </c>
      <c r="AF14" s="461">
        <v>0</v>
      </c>
      <c r="AG14" s="461">
        <f t="shared" si="11"/>
        <v>0</v>
      </c>
      <c r="AH14" s="461">
        <f t="shared" si="12"/>
        <v>-50</v>
      </c>
      <c r="AI14" s="462">
        <v>0</v>
      </c>
      <c r="AJ14" s="462">
        <v>-0.08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si="5"/>
        <v>0</v>
      </c>
      <c r="AR14" s="462">
        <f t="shared" si="6"/>
        <v>-0.08</v>
      </c>
      <c r="AS14" s="464">
        <f t="shared" si="7"/>
        <v>-0.08</v>
      </c>
      <c r="AT14" s="470">
        <f>I14+AH14</f>
        <v>1794702</v>
      </c>
      <c r="AU14" s="461">
        <f>J14+W14</f>
        <v>1261244</v>
      </c>
      <c r="AV14" s="461">
        <f>K14+AA14</f>
        <v>65000</v>
      </c>
      <c r="AW14" s="461">
        <f t="shared" si="8"/>
        <v>448270</v>
      </c>
      <c r="AX14" s="461">
        <f t="shared" si="8"/>
        <v>12612</v>
      </c>
      <c r="AY14" s="461">
        <f>N14+AG14</f>
        <v>7576</v>
      </c>
      <c r="AZ14" s="462">
        <f>O14+AS14</f>
        <v>4.03</v>
      </c>
      <c r="BA14" s="462">
        <f t="shared" si="9"/>
        <v>0</v>
      </c>
      <c r="BB14" s="464">
        <f t="shared" si="9"/>
        <v>4.03</v>
      </c>
    </row>
    <row r="15" spans="1:54" x14ac:dyDescent="0.2">
      <c r="A15" s="158">
        <v>1</v>
      </c>
      <c r="B15" s="18">
        <v>3440</v>
      </c>
      <c r="C15" s="18">
        <v>600078078</v>
      </c>
      <c r="D15" s="18">
        <v>72743441</v>
      </c>
      <c r="E15" s="167" t="s">
        <v>87</v>
      </c>
      <c r="F15" s="18"/>
      <c r="G15" s="157"/>
      <c r="H15" s="191"/>
      <c r="I15" s="505">
        <v>14151266</v>
      </c>
      <c r="J15" s="501">
        <v>10249845</v>
      </c>
      <c r="K15" s="501">
        <v>200000</v>
      </c>
      <c r="L15" s="501">
        <v>3532047</v>
      </c>
      <c r="M15" s="501">
        <v>102498</v>
      </c>
      <c r="N15" s="501">
        <v>66876</v>
      </c>
      <c r="O15" s="502">
        <v>23.5</v>
      </c>
      <c r="P15" s="502">
        <v>15.4</v>
      </c>
      <c r="Q15" s="507">
        <v>8.1000000000000014</v>
      </c>
      <c r="R15" s="505">
        <f t="shared" ref="R15:BB15" si="13">SUM(R12:R14)</f>
        <v>-20000</v>
      </c>
      <c r="S15" s="501">
        <f t="shared" si="13"/>
        <v>-63511</v>
      </c>
      <c r="T15" s="501">
        <f t="shared" si="13"/>
        <v>0</v>
      </c>
      <c r="U15" s="501">
        <f t="shared" si="13"/>
        <v>0</v>
      </c>
      <c r="V15" s="501">
        <f t="shared" si="13"/>
        <v>0</v>
      </c>
      <c r="W15" s="501">
        <f t="shared" si="13"/>
        <v>-83511</v>
      </c>
      <c r="X15" s="501">
        <f t="shared" si="13"/>
        <v>20000</v>
      </c>
      <c r="Y15" s="501">
        <f t="shared" si="13"/>
        <v>0</v>
      </c>
      <c r="Z15" s="501">
        <f t="shared" si="13"/>
        <v>0</v>
      </c>
      <c r="AA15" s="501">
        <f t="shared" si="13"/>
        <v>20000</v>
      </c>
      <c r="AB15" s="501">
        <f t="shared" si="13"/>
        <v>-63511</v>
      </c>
      <c r="AC15" s="501">
        <f t="shared" si="13"/>
        <v>-21467</v>
      </c>
      <c r="AD15" s="501">
        <f t="shared" si="13"/>
        <v>-835</v>
      </c>
      <c r="AE15" s="501">
        <f t="shared" si="13"/>
        <v>1500</v>
      </c>
      <c r="AF15" s="501">
        <f t="shared" si="13"/>
        <v>0</v>
      </c>
      <c r="AG15" s="501">
        <f t="shared" si="13"/>
        <v>1500</v>
      </c>
      <c r="AH15" s="501">
        <f t="shared" si="13"/>
        <v>-84313</v>
      </c>
      <c r="AI15" s="502">
        <f t="shared" si="13"/>
        <v>0</v>
      </c>
      <c r="AJ15" s="502">
        <f t="shared" si="13"/>
        <v>-0.06</v>
      </c>
      <c r="AK15" s="502">
        <f t="shared" si="13"/>
        <v>-0.25</v>
      </c>
      <c r="AL15" s="502">
        <f t="shared" si="13"/>
        <v>0</v>
      </c>
      <c r="AM15" s="502">
        <f t="shared" si="13"/>
        <v>0</v>
      </c>
      <c r="AN15" s="502">
        <f t="shared" si="13"/>
        <v>0</v>
      </c>
      <c r="AO15" s="502">
        <f t="shared" si="13"/>
        <v>0</v>
      </c>
      <c r="AP15" s="502">
        <f t="shared" si="13"/>
        <v>0</v>
      </c>
      <c r="AQ15" s="502">
        <f t="shared" si="13"/>
        <v>-0.25</v>
      </c>
      <c r="AR15" s="502">
        <f t="shared" si="13"/>
        <v>-0.06</v>
      </c>
      <c r="AS15" s="41">
        <f t="shared" si="13"/>
        <v>-0.31</v>
      </c>
      <c r="AT15" s="509">
        <f t="shared" si="13"/>
        <v>14066953</v>
      </c>
      <c r="AU15" s="501">
        <f t="shared" si="13"/>
        <v>10166334</v>
      </c>
      <c r="AV15" s="501">
        <f t="shared" si="13"/>
        <v>220000</v>
      </c>
      <c r="AW15" s="501">
        <f t="shared" si="13"/>
        <v>3510580</v>
      </c>
      <c r="AX15" s="501">
        <f t="shared" si="13"/>
        <v>101663</v>
      </c>
      <c r="AY15" s="501">
        <f t="shared" si="13"/>
        <v>68376</v>
      </c>
      <c r="AZ15" s="502">
        <f t="shared" si="13"/>
        <v>23.19</v>
      </c>
      <c r="BA15" s="502">
        <f t="shared" si="13"/>
        <v>15.15</v>
      </c>
      <c r="BB15" s="41">
        <f t="shared" si="13"/>
        <v>8.0399999999999991</v>
      </c>
    </row>
    <row r="16" spans="1:54" x14ac:dyDescent="0.2">
      <c r="A16" s="211">
        <v>2</v>
      </c>
      <c r="B16" s="212">
        <v>3458</v>
      </c>
      <c r="C16" s="212">
        <v>600029069</v>
      </c>
      <c r="D16" s="212">
        <v>75121557</v>
      </c>
      <c r="E16" s="210" t="s">
        <v>88</v>
      </c>
      <c r="F16" s="212">
        <v>3233</v>
      </c>
      <c r="G16" s="213" t="s">
        <v>313</v>
      </c>
      <c r="H16" s="214" t="s">
        <v>277</v>
      </c>
      <c r="I16" s="463">
        <v>2709574</v>
      </c>
      <c r="J16" s="458">
        <v>1908501</v>
      </c>
      <c r="K16" s="458">
        <v>100000</v>
      </c>
      <c r="L16" s="458">
        <v>678873</v>
      </c>
      <c r="M16" s="458">
        <v>19085</v>
      </c>
      <c r="N16" s="458">
        <v>3115</v>
      </c>
      <c r="O16" s="459">
        <v>4.3</v>
      </c>
      <c r="P16" s="460">
        <v>2.75</v>
      </c>
      <c r="Q16" s="469">
        <v>1.55</v>
      </c>
      <c r="R16" s="471">
        <f t="shared" si="0"/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si="10"/>
        <v>0</v>
      </c>
      <c r="X16" s="461">
        <v>0</v>
      </c>
      <c r="Y16" s="461">
        <v>0</v>
      </c>
      <c r="Z16" s="461">
        <v>0</v>
      </c>
      <c r="AA16" s="461">
        <f t="shared" si="1"/>
        <v>0</v>
      </c>
      <c r="AB16" s="461">
        <f t="shared" si="2"/>
        <v>0</v>
      </c>
      <c r="AC16" s="69">
        <f t="shared" si="3"/>
        <v>0</v>
      </c>
      <c r="AD16" s="69">
        <f t="shared" si="4"/>
        <v>0</v>
      </c>
      <c r="AE16" s="461">
        <v>0</v>
      </c>
      <c r="AF16" s="461">
        <v>0</v>
      </c>
      <c r="AG16" s="461">
        <f t="shared" si="11"/>
        <v>0</v>
      </c>
      <c r="AH16" s="461">
        <f t="shared" si="12"/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5"/>
        <v>0</v>
      </c>
      <c r="AR16" s="462">
        <f t="shared" si="6"/>
        <v>0</v>
      </c>
      <c r="AS16" s="464">
        <f t="shared" si="7"/>
        <v>0</v>
      </c>
      <c r="AT16" s="470">
        <f>I16+AH16</f>
        <v>2709574</v>
      </c>
      <c r="AU16" s="461">
        <f>J16+W16</f>
        <v>1908501</v>
      </c>
      <c r="AV16" s="461">
        <f>K16+AA16</f>
        <v>100000</v>
      </c>
      <c r="AW16" s="461">
        <f>L16+AC16</f>
        <v>678873</v>
      </c>
      <c r="AX16" s="461">
        <f>M16+AD16</f>
        <v>19085</v>
      </c>
      <c r="AY16" s="461">
        <f>N16+AG16</f>
        <v>3115</v>
      </c>
      <c r="AZ16" s="462">
        <f>O16+AS16</f>
        <v>4.3</v>
      </c>
      <c r="BA16" s="462">
        <f>P16+AQ16</f>
        <v>2.75</v>
      </c>
      <c r="BB16" s="464">
        <f>Q16+AR16</f>
        <v>1.55</v>
      </c>
    </row>
    <row r="17" spans="1:54" x14ac:dyDescent="0.2">
      <c r="A17" s="158">
        <v>2</v>
      </c>
      <c r="B17" s="18">
        <v>3458</v>
      </c>
      <c r="C17" s="18">
        <v>600029069</v>
      </c>
      <c r="D17" s="18">
        <v>75121557</v>
      </c>
      <c r="E17" s="167" t="s">
        <v>89</v>
      </c>
      <c r="F17" s="18"/>
      <c r="G17" s="157"/>
      <c r="H17" s="191"/>
      <c r="I17" s="505">
        <v>2709574</v>
      </c>
      <c r="J17" s="501">
        <v>1908501</v>
      </c>
      <c r="K17" s="501">
        <v>100000</v>
      </c>
      <c r="L17" s="501">
        <v>678873</v>
      </c>
      <c r="M17" s="501">
        <v>19085</v>
      </c>
      <c r="N17" s="501">
        <v>3115</v>
      </c>
      <c r="O17" s="502">
        <v>4.3</v>
      </c>
      <c r="P17" s="502">
        <v>2.75</v>
      </c>
      <c r="Q17" s="507">
        <v>1.55</v>
      </c>
      <c r="R17" s="505">
        <f t="shared" ref="R17:BB17" si="14">SUM(R16)</f>
        <v>0</v>
      </c>
      <c r="S17" s="501">
        <f t="shared" si="14"/>
        <v>0</v>
      </c>
      <c r="T17" s="501">
        <f t="shared" si="14"/>
        <v>0</v>
      </c>
      <c r="U17" s="501">
        <f t="shared" si="14"/>
        <v>0</v>
      </c>
      <c r="V17" s="501">
        <f t="shared" si="14"/>
        <v>0</v>
      </c>
      <c r="W17" s="501">
        <f t="shared" si="14"/>
        <v>0</v>
      </c>
      <c r="X17" s="501">
        <f t="shared" si="14"/>
        <v>0</v>
      </c>
      <c r="Y17" s="501">
        <f t="shared" si="14"/>
        <v>0</v>
      </c>
      <c r="Z17" s="501">
        <f t="shared" si="14"/>
        <v>0</v>
      </c>
      <c r="AA17" s="501">
        <f t="shared" si="14"/>
        <v>0</v>
      </c>
      <c r="AB17" s="501">
        <f t="shared" si="14"/>
        <v>0</v>
      </c>
      <c r="AC17" s="501">
        <f t="shared" si="14"/>
        <v>0</v>
      </c>
      <c r="AD17" s="501">
        <f t="shared" si="14"/>
        <v>0</v>
      </c>
      <c r="AE17" s="501">
        <f t="shared" si="14"/>
        <v>0</v>
      </c>
      <c r="AF17" s="501">
        <f t="shared" si="14"/>
        <v>0</v>
      </c>
      <c r="AG17" s="501">
        <f t="shared" si="14"/>
        <v>0</v>
      </c>
      <c r="AH17" s="501">
        <f t="shared" si="14"/>
        <v>0</v>
      </c>
      <c r="AI17" s="502">
        <f t="shared" si="14"/>
        <v>0</v>
      </c>
      <c r="AJ17" s="502">
        <f t="shared" si="14"/>
        <v>0</v>
      </c>
      <c r="AK17" s="502">
        <f t="shared" si="14"/>
        <v>0</v>
      </c>
      <c r="AL17" s="502">
        <f t="shared" si="14"/>
        <v>0</v>
      </c>
      <c r="AM17" s="502">
        <f t="shared" si="14"/>
        <v>0</v>
      </c>
      <c r="AN17" s="502">
        <f t="shared" si="14"/>
        <v>0</v>
      </c>
      <c r="AO17" s="502">
        <f t="shared" si="14"/>
        <v>0</v>
      </c>
      <c r="AP17" s="502">
        <f t="shared" si="14"/>
        <v>0</v>
      </c>
      <c r="AQ17" s="502">
        <f t="shared" si="14"/>
        <v>0</v>
      </c>
      <c r="AR17" s="502">
        <f t="shared" si="14"/>
        <v>0</v>
      </c>
      <c r="AS17" s="41">
        <f t="shared" si="14"/>
        <v>0</v>
      </c>
      <c r="AT17" s="509">
        <f t="shared" si="14"/>
        <v>2709574</v>
      </c>
      <c r="AU17" s="501">
        <f t="shared" si="14"/>
        <v>1908501</v>
      </c>
      <c r="AV17" s="501">
        <f t="shared" si="14"/>
        <v>100000</v>
      </c>
      <c r="AW17" s="501">
        <f t="shared" si="14"/>
        <v>678873</v>
      </c>
      <c r="AX17" s="501">
        <f t="shared" si="14"/>
        <v>19085</v>
      </c>
      <c r="AY17" s="501">
        <f t="shared" si="14"/>
        <v>3115</v>
      </c>
      <c r="AZ17" s="502">
        <f t="shared" si="14"/>
        <v>4.3</v>
      </c>
      <c r="BA17" s="502">
        <f t="shared" si="14"/>
        <v>2.75</v>
      </c>
      <c r="BB17" s="41">
        <f t="shared" si="14"/>
        <v>1.55</v>
      </c>
    </row>
    <row r="18" spans="1:54" x14ac:dyDescent="0.2">
      <c r="A18" s="211">
        <v>3</v>
      </c>
      <c r="B18" s="212">
        <v>3439</v>
      </c>
      <c r="C18" s="212">
        <v>600010473</v>
      </c>
      <c r="D18" s="212">
        <v>43256791</v>
      </c>
      <c r="E18" s="210" t="s">
        <v>785</v>
      </c>
      <c r="F18" s="212">
        <v>3113</v>
      </c>
      <c r="G18" s="213" t="s">
        <v>309</v>
      </c>
      <c r="H18" s="214" t="s">
        <v>276</v>
      </c>
      <c r="I18" s="463">
        <v>24458735</v>
      </c>
      <c r="J18" s="458">
        <v>17190552</v>
      </c>
      <c r="K18" s="458">
        <v>470920</v>
      </c>
      <c r="L18" s="458">
        <v>5969578</v>
      </c>
      <c r="M18" s="458">
        <v>171905</v>
      </c>
      <c r="N18" s="458">
        <v>655780</v>
      </c>
      <c r="O18" s="459">
        <v>31.168799999999997</v>
      </c>
      <c r="P18" s="460">
        <v>25.83</v>
      </c>
      <c r="Q18" s="469">
        <v>5.3388</v>
      </c>
      <c r="R18" s="471">
        <f t="shared" si="0"/>
        <v>60920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si="10"/>
        <v>60920</v>
      </c>
      <c r="X18" s="461">
        <v>-60920</v>
      </c>
      <c r="Y18" s="461">
        <v>0</v>
      </c>
      <c r="Z18" s="461">
        <v>0</v>
      </c>
      <c r="AA18" s="461">
        <f t="shared" si="1"/>
        <v>-60920</v>
      </c>
      <c r="AB18" s="461">
        <f t="shared" si="2"/>
        <v>0</v>
      </c>
      <c r="AC18" s="69">
        <f t="shared" si="3"/>
        <v>0</v>
      </c>
      <c r="AD18" s="69">
        <f t="shared" si="4"/>
        <v>609</v>
      </c>
      <c r="AE18" s="461">
        <v>0</v>
      </c>
      <c r="AF18" s="461">
        <v>0</v>
      </c>
      <c r="AG18" s="461">
        <f t="shared" si="11"/>
        <v>0</v>
      </c>
      <c r="AH18" s="461">
        <f t="shared" si="12"/>
        <v>609</v>
      </c>
      <c r="AI18" s="462">
        <v>0.22</v>
      </c>
      <c r="AJ18" s="462">
        <v>-0.11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5"/>
        <v>0.22</v>
      </c>
      <c r="AR18" s="462">
        <f t="shared" si="6"/>
        <v>-0.11</v>
      </c>
      <c r="AS18" s="464">
        <f t="shared" si="7"/>
        <v>0.11</v>
      </c>
      <c r="AT18" s="470">
        <f>I18+AH18</f>
        <v>24459344</v>
      </c>
      <c r="AU18" s="461">
        <f>J18+W18</f>
        <v>17251472</v>
      </c>
      <c r="AV18" s="461">
        <f t="shared" ref="AV18:AV22" si="15">K18+AA18</f>
        <v>410000</v>
      </c>
      <c r="AW18" s="461">
        <f t="shared" ref="AW18:AX22" si="16">L18+AC18</f>
        <v>5969578</v>
      </c>
      <c r="AX18" s="461">
        <f t="shared" si="16"/>
        <v>172514</v>
      </c>
      <c r="AY18" s="461">
        <f>N18+AG18</f>
        <v>655780</v>
      </c>
      <c r="AZ18" s="462">
        <f>O18+AS18</f>
        <v>31.278799999999997</v>
      </c>
      <c r="BA18" s="462">
        <f t="shared" ref="BA18:BB22" si="17">P18+AQ18</f>
        <v>26.049999999999997</v>
      </c>
      <c r="BB18" s="464">
        <f t="shared" si="17"/>
        <v>5.2287999999999997</v>
      </c>
    </row>
    <row r="19" spans="1:54" x14ac:dyDescent="0.2">
      <c r="A19" s="211">
        <v>3</v>
      </c>
      <c r="B19" s="212">
        <v>3439</v>
      </c>
      <c r="C19" s="212">
        <v>600010473</v>
      </c>
      <c r="D19" s="212">
        <v>43256791</v>
      </c>
      <c r="E19" s="210" t="s">
        <v>785</v>
      </c>
      <c r="F19" s="212">
        <v>3113</v>
      </c>
      <c r="G19" s="213" t="s">
        <v>307</v>
      </c>
      <c r="H19" s="214" t="s">
        <v>277</v>
      </c>
      <c r="I19" s="463">
        <v>6789117</v>
      </c>
      <c r="J19" s="458">
        <v>5033099</v>
      </c>
      <c r="K19" s="458">
        <v>0</v>
      </c>
      <c r="L19" s="458">
        <v>1701187</v>
      </c>
      <c r="M19" s="458">
        <v>50331</v>
      </c>
      <c r="N19" s="458">
        <v>4500</v>
      </c>
      <c r="O19" s="459">
        <v>14.09</v>
      </c>
      <c r="P19" s="460">
        <v>14.09</v>
      </c>
      <c r="Q19" s="469">
        <v>0</v>
      </c>
      <c r="R19" s="471">
        <f t="shared" si="0"/>
        <v>0</v>
      </c>
      <c r="S19" s="461">
        <v>-51971</v>
      </c>
      <c r="T19" s="461">
        <v>0</v>
      </c>
      <c r="U19" s="461">
        <v>0</v>
      </c>
      <c r="V19" s="461">
        <v>0</v>
      </c>
      <c r="W19" s="461">
        <f t="shared" si="10"/>
        <v>-51971</v>
      </c>
      <c r="X19" s="461">
        <v>0</v>
      </c>
      <c r="Y19" s="461">
        <v>0</v>
      </c>
      <c r="Z19" s="461">
        <v>0</v>
      </c>
      <c r="AA19" s="461">
        <f t="shared" si="1"/>
        <v>0</v>
      </c>
      <c r="AB19" s="461">
        <f t="shared" si="2"/>
        <v>-51971</v>
      </c>
      <c r="AC19" s="69">
        <f t="shared" si="3"/>
        <v>-17566</v>
      </c>
      <c r="AD19" s="69">
        <f t="shared" si="4"/>
        <v>-520</v>
      </c>
      <c r="AE19" s="461">
        <v>21250</v>
      </c>
      <c r="AF19" s="461">
        <v>0</v>
      </c>
      <c r="AG19" s="461">
        <f t="shared" si="11"/>
        <v>21250</v>
      </c>
      <c r="AH19" s="461">
        <f t="shared" si="12"/>
        <v>-48807</v>
      </c>
      <c r="AI19" s="462">
        <v>0</v>
      </c>
      <c r="AJ19" s="462">
        <v>0</v>
      </c>
      <c r="AK19" s="462">
        <v>-7.0000000000000007E-2</v>
      </c>
      <c r="AL19" s="462">
        <v>0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si="5"/>
        <v>-7.0000000000000007E-2</v>
      </c>
      <c r="AR19" s="462">
        <f t="shared" si="6"/>
        <v>0</v>
      </c>
      <c r="AS19" s="464">
        <f t="shared" si="7"/>
        <v>-7.0000000000000007E-2</v>
      </c>
      <c r="AT19" s="470">
        <f>I19+AH19</f>
        <v>6740310</v>
      </c>
      <c r="AU19" s="461">
        <f>J19+W19</f>
        <v>4981128</v>
      </c>
      <c r="AV19" s="461">
        <f t="shared" si="15"/>
        <v>0</v>
      </c>
      <c r="AW19" s="461">
        <f t="shared" si="16"/>
        <v>1683621</v>
      </c>
      <c r="AX19" s="461">
        <f t="shared" si="16"/>
        <v>49811</v>
      </c>
      <c r="AY19" s="461">
        <f>N19+AG19</f>
        <v>25750</v>
      </c>
      <c r="AZ19" s="462">
        <f>O19+AS19</f>
        <v>14.02</v>
      </c>
      <c r="BA19" s="462">
        <f t="shared" si="17"/>
        <v>14.02</v>
      </c>
      <c r="BB19" s="464">
        <f t="shared" si="17"/>
        <v>0</v>
      </c>
    </row>
    <row r="20" spans="1:54" x14ac:dyDescent="0.2">
      <c r="A20" s="211">
        <v>3</v>
      </c>
      <c r="B20" s="212">
        <v>3439</v>
      </c>
      <c r="C20" s="212">
        <v>600010473</v>
      </c>
      <c r="D20" s="212">
        <v>43256791</v>
      </c>
      <c r="E20" s="210" t="s">
        <v>785</v>
      </c>
      <c r="F20" s="212">
        <v>3143</v>
      </c>
      <c r="G20" s="213" t="s">
        <v>614</v>
      </c>
      <c r="H20" s="234" t="s">
        <v>276</v>
      </c>
      <c r="I20" s="463">
        <v>2053059</v>
      </c>
      <c r="J20" s="458">
        <v>1488300</v>
      </c>
      <c r="K20" s="458">
        <v>35000</v>
      </c>
      <c r="L20" s="458">
        <v>514875</v>
      </c>
      <c r="M20" s="458">
        <v>14884</v>
      </c>
      <c r="N20" s="458">
        <v>0</v>
      </c>
      <c r="O20" s="459">
        <v>3.2000000000000006</v>
      </c>
      <c r="P20" s="460">
        <v>3.2000000000000006</v>
      </c>
      <c r="Q20" s="469">
        <v>0</v>
      </c>
      <c r="R20" s="471">
        <f t="shared" si="0"/>
        <v>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si="10"/>
        <v>0</v>
      </c>
      <c r="X20" s="461">
        <v>0</v>
      </c>
      <c r="Y20" s="461">
        <v>0</v>
      </c>
      <c r="Z20" s="461">
        <v>0</v>
      </c>
      <c r="AA20" s="461">
        <f t="shared" si="1"/>
        <v>0</v>
      </c>
      <c r="AB20" s="461">
        <f t="shared" si="2"/>
        <v>0</v>
      </c>
      <c r="AC20" s="69">
        <f t="shared" si="3"/>
        <v>0</v>
      </c>
      <c r="AD20" s="69">
        <f t="shared" si="4"/>
        <v>0</v>
      </c>
      <c r="AE20" s="461">
        <v>0</v>
      </c>
      <c r="AF20" s="461">
        <v>0</v>
      </c>
      <c r="AG20" s="461">
        <f t="shared" si="11"/>
        <v>0</v>
      </c>
      <c r="AH20" s="461">
        <f t="shared" si="12"/>
        <v>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5"/>
        <v>0</v>
      </c>
      <c r="AR20" s="462">
        <f t="shared" si="6"/>
        <v>0</v>
      </c>
      <c r="AS20" s="464">
        <f t="shared" si="7"/>
        <v>0</v>
      </c>
      <c r="AT20" s="470">
        <f>I20+AH20</f>
        <v>2053059</v>
      </c>
      <c r="AU20" s="461">
        <f>J20+W20</f>
        <v>1488300</v>
      </c>
      <c r="AV20" s="461">
        <f t="shared" si="15"/>
        <v>35000</v>
      </c>
      <c r="AW20" s="461">
        <f t="shared" si="16"/>
        <v>514875</v>
      </c>
      <c r="AX20" s="461">
        <f t="shared" si="16"/>
        <v>14884</v>
      </c>
      <c r="AY20" s="461">
        <f>N20+AG20</f>
        <v>0</v>
      </c>
      <c r="AZ20" s="462">
        <f>O20+AS20</f>
        <v>3.2000000000000006</v>
      </c>
      <c r="BA20" s="462">
        <f t="shared" si="17"/>
        <v>3.2000000000000006</v>
      </c>
      <c r="BB20" s="464">
        <f t="shared" si="17"/>
        <v>0</v>
      </c>
    </row>
    <row r="21" spans="1:54" x14ac:dyDescent="0.2">
      <c r="A21" s="211">
        <v>3</v>
      </c>
      <c r="B21" s="212">
        <v>3439</v>
      </c>
      <c r="C21" s="212">
        <v>600010473</v>
      </c>
      <c r="D21" s="212">
        <v>43256791</v>
      </c>
      <c r="E21" s="210" t="s">
        <v>785</v>
      </c>
      <c r="F21" s="212">
        <v>3143</v>
      </c>
      <c r="G21" s="213" t="s">
        <v>615</v>
      </c>
      <c r="H21" s="234" t="s">
        <v>277</v>
      </c>
      <c r="I21" s="463">
        <v>62305</v>
      </c>
      <c r="J21" s="458">
        <v>44518</v>
      </c>
      <c r="K21" s="458">
        <v>0</v>
      </c>
      <c r="L21" s="458">
        <v>15047</v>
      </c>
      <c r="M21" s="458">
        <v>445</v>
      </c>
      <c r="N21" s="458">
        <v>2295</v>
      </c>
      <c r="O21" s="459">
        <v>0.18</v>
      </c>
      <c r="P21" s="460">
        <v>0</v>
      </c>
      <c r="Q21" s="469">
        <v>0.18</v>
      </c>
      <c r="R21" s="471">
        <f t="shared" si="0"/>
        <v>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10"/>
        <v>0</v>
      </c>
      <c r="X21" s="461">
        <v>0</v>
      </c>
      <c r="Y21" s="461">
        <v>0</v>
      </c>
      <c r="Z21" s="461">
        <v>0</v>
      </c>
      <c r="AA21" s="461">
        <f t="shared" si="1"/>
        <v>0</v>
      </c>
      <c r="AB21" s="461">
        <f t="shared" si="2"/>
        <v>0</v>
      </c>
      <c r="AC21" s="69">
        <f t="shared" si="3"/>
        <v>0</v>
      </c>
      <c r="AD21" s="69">
        <f t="shared" si="4"/>
        <v>0</v>
      </c>
      <c r="AE21" s="461">
        <v>0</v>
      </c>
      <c r="AF21" s="461">
        <v>0</v>
      </c>
      <c r="AG21" s="461">
        <f t="shared" si="11"/>
        <v>0</v>
      </c>
      <c r="AH21" s="461">
        <f t="shared" si="12"/>
        <v>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5"/>
        <v>0</v>
      </c>
      <c r="AR21" s="462">
        <f t="shared" si="6"/>
        <v>0</v>
      </c>
      <c r="AS21" s="464">
        <f t="shared" si="7"/>
        <v>0</v>
      </c>
      <c r="AT21" s="470">
        <f>I21+AH21</f>
        <v>62305</v>
      </c>
      <c r="AU21" s="461">
        <f>J21+W21</f>
        <v>44518</v>
      </c>
      <c r="AV21" s="461">
        <f t="shared" si="15"/>
        <v>0</v>
      </c>
      <c r="AW21" s="461">
        <f t="shared" si="16"/>
        <v>15047</v>
      </c>
      <c r="AX21" s="461">
        <f t="shared" si="16"/>
        <v>445</v>
      </c>
      <c r="AY21" s="461">
        <f>N21+AG21</f>
        <v>2295</v>
      </c>
      <c r="AZ21" s="462">
        <f>O21+AS21</f>
        <v>0.18</v>
      </c>
      <c r="BA21" s="462">
        <f t="shared" si="17"/>
        <v>0</v>
      </c>
      <c r="BB21" s="464">
        <f t="shared" si="17"/>
        <v>0.18</v>
      </c>
    </row>
    <row r="22" spans="1:54" x14ac:dyDescent="0.2">
      <c r="A22" s="211">
        <v>3</v>
      </c>
      <c r="B22" s="212">
        <v>3439</v>
      </c>
      <c r="C22" s="212">
        <v>600010473</v>
      </c>
      <c r="D22" s="212">
        <v>43256791</v>
      </c>
      <c r="E22" s="210" t="s">
        <v>785</v>
      </c>
      <c r="F22" s="212">
        <v>3143</v>
      </c>
      <c r="G22" s="213" t="s">
        <v>312</v>
      </c>
      <c r="H22" s="214" t="s">
        <v>277</v>
      </c>
      <c r="I22" s="463">
        <v>239635</v>
      </c>
      <c r="J22" s="458">
        <v>127674</v>
      </c>
      <c r="K22" s="458">
        <v>50000</v>
      </c>
      <c r="L22" s="458">
        <v>60054</v>
      </c>
      <c r="M22" s="458">
        <v>1277</v>
      </c>
      <c r="N22" s="458">
        <v>630</v>
      </c>
      <c r="O22" s="459">
        <v>0.28000000000000003</v>
      </c>
      <c r="P22" s="460">
        <v>0.21</v>
      </c>
      <c r="Q22" s="469">
        <v>7.0000000000000007E-2</v>
      </c>
      <c r="R22" s="471">
        <f t="shared" si="0"/>
        <v>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10"/>
        <v>0</v>
      </c>
      <c r="X22" s="461">
        <v>0</v>
      </c>
      <c r="Y22" s="461">
        <v>0</v>
      </c>
      <c r="Z22" s="461">
        <v>0</v>
      </c>
      <c r="AA22" s="461">
        <f t="shared" si="1"/>
        <v>0</v>
      </c>
      <c r="AB22" s="461">
        <f t="shared" si="2"/>
        <v>0</v>
      </c>
      <c r="AC22" s="69">
        <f t="shared" si="3"/>
        <v>0</v>
      </c>
      <c r="AD22" s="69">
        <f t="shared" si="4"/>
        <v>0</v>
      </c>
      <c r="AE22" s="461">
        <v>0</v>
      </c>
      <c r="AF22" s="461">
        <v>0</v>
      </c>
      <c r="AG22" s="461">
        <f t="shared" si="11"/>
        <v>0</v>
      </c>
      <c r="AH22" s="461">
        <f t="shared" si="12"/>
        <v>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5"/>
        <v>0</v>
      </c>
      <c r="AR22" s="462">
        <f t="shared" si="6"/>
        <v>0</v>
      </c>
      <c r="AS22" s="464">
        <f t="shared" si="7"/>
        <v>0</v>
      </c>
      <c r="AT22" s="470">
        <f>I22+AH22</f>
        <v>239635</v>
      </c>
      <c r="AU22" s="461">
        <f>J22+W22</f>
        <v>127674</v>
      </c>
      <c r="AV22" s="461">
        <f t="shared" si="15"/>
        <v>50000</v>
      </c>
      <c r="AW22" s="461">
        <f t="shared" si="16"/>
        <v>60054</v>
      </c>
      <c r="AX22" s="461">
        <f t="shared" si="16"/>
        <v>1277</v>
      </c>
      <c r="AY22" s="461">
        <f>N22+AG22</f>
        <v>630</v>
      </c>
      <c r="AZ22" s="462">
        <f>O22+AS22</f>
        <v>0.28000000000000003</v>
      </c>
      <c r="BA22" s="462">
        <f t="shared" si="17"/>
        <v>0.21</v>
      </c>
      <c r="BB22" s="464">
        <f t="shared" si="17"/>
        <v>7.0000000000000007E-2</v>
      </c>
    </row>
    <row r="23" spans="1:54" x14ac:dyDescent="0.2">
      <c r="A23" s="158">
        <v>3</v>
      </c>
      <c r="B23" s="18">
        <v>3439</v>
      </c>
      <c r="C23" s="18">
        <v>600010473</v>
      </c>
      <c r="D23" s="18">
        <v>43256791</v>
      </c>
      <c r="E23" s="167" t="s">
        <v>90</v>
      </c>
      <c r="F23" s="18"/>
      <c r="G23" s="157"/>
      <c r="H23" s="191"/>
      <c r="I23" s="506">
        <v>33602851</v>
      </c>
      <c r="J23" s="503">
        <v>23884143</v>
      </c>
      <c r="K23" s="503">
        <v>555920</v>
      </c>
      <c r="L23" s="503">
        <v>8260741</v>
      </c>
      <c r="M23" s="503">
        <v>238842</v>
      </c>
      <c r="N23" s="503">
        <v>663205</v>
      </c>
      <c r="O23" s="504">
        <v>48.918799999999997</v>
      </c>
      <c r="P23" s="504">
        <v>43.330000000000005</v>
      </c>
      <c r="Q23" s="508">
        <v>5.5888</v>
      </c>
      <c r="R23" s="506">
        <f t="shared" ref="R23:BB23" si="18">SUM(R18:R22)</f>
        <v>60920</v>
      </c>
      <c r="S23" s="503">
        <f t="shared" si="18"/>
        <v>-51971</v>
      </c>
      <c r="T23" s="503">
        <f t="shared" si="18"/>
        <v>0</v>
      </c>
      <c r="U23" s="503">
        <f t="shared" si="18"/>
        <v>0</v>
      </c>
      <c r="V23" s="503">
        <f t="shared" si="18"/>
        <v>0</v>
      </c>
      <c r="W23" s="503">
        <f t="shared" si="18"/>
        <v>8949</v>
      </c>
      <c r="X23" s="503">
        <f t="shared" si="18"/>
        <v>-60920</v>
      </c>
      <c r="Y23" s="503">
        <f t="shared" si="18"/>
        <v>0</v>
      </c>
      <c r="Z23" s="503">
        <f t="shared" si="18"/>
        <v>0</v>
      </c>
      <c r="AA23" s="503">
        <f t="shared" si="18"/>
        <v>-60920</v>
      </c>
      <c r="AB23" s="503">
        <f t="shared" si="18"/>
        <v>-51971</v>
      </c>
      <c r="AC23" s="503">
        <f t="shared" si="18"/>
        <v>-17566</v>
      </c>
      <c r="AD23" s="503">
        <f t="shared" si="18"/>
        <v>89</v>
      </c>
      <c r="AE23" s="503">
        <f t="shared" si="18"/>
        <v>21250</v>
      </c>
      <c r="AF23" s="503">
        <f t="shared" si="18"/>
        <v>0</v>
      </c>
      <c r="AG23" s="503">
        <f t="shared" si="18"/>
        <v>21250</v>
      </c>
      <c r="AH23" s="503">
        <f t="shared" si="18"/>
        <v>-48198</v>
      </c>
      <c r="AI23" s="504">
        <f t="shared" si="18"/>
        <v>0.22</v>
      </c>
      <c r="AJ23" s="504">
        <f t="shared" si="18"/>
        <v>-0.11</v>
      </c>
      <c r="AK23" s="504">
        <f t="shared" si="18"/>
        <v>-7.0000000000000007E-2</v>
      </c>
      <c r="AL23" s="504">
        <f t="shared" si="18"/>
        <v>0</v>
      </c>
      <c r="AM23" s="504">
        <f t="shared" si="18"/>
        <v>0</v>
      </c>
      <c r="AN23" s="504">
        <f t="shared" si="18"/>
        <v>0</v>
      </c>
      <c r="AO23" s="504">
        <f t="shared" si="18"/>
        <v>0</v>
      </c>
      <c r="AP23" s="504">
        <f t="shared" si="18"/>
        <v>0</v>
      </c>
      <c r="AQ23" s="504">
        <f t="shared" si="18"/>
        <v>0.15</v>
      </c>
      <c r="AR23" s="504">
        <f t="shared" si="18"/>
        <v>-0.11</v>
      </c>
      <c r="AS23" s="40">
        <f t="shared" si="18"/>
        <v>3.9999999999999994E-2</v>
      </c>
      <c r="AT23" s="510">
        <f t="shared" si="18"/>
        <v>33554653</v>
      </c>
      <c r="AU23" s="503">
        <f t="shared" si="18"/>
        <v>23893092</v>
      </c>
      <c r="AV23" s="503">
        <f t="shared" si="18"/>
        <v>495000</v>
      </c>
      <c r="AW23" s="503">
        <f t="shared" si="18"/>
        <v>8243175</v>
      </c>
      <c r="AX23" s="503">
        <f t="shared" si="18"/>
        <v>238931</v>
      </c>
      <c r="AY23" s="503">
        <f t="shared" si="18"/>
        <v>684455</v>
      </c>
      <c r="AZ23" s="504">
        <f t="shared" si="18"/>
        <v>48.958800000000004</v>
      </c>
      <c r="BA23" s="504">
        <f t="shared" si="18"/>
        <v>43.48</v>
      </c>
      <c r="BB23" s="40">
        <f t="shared" si="18"/>
        <v>5.4787999999999997</v>
      </c>
    </row>
    <row r="24" spans="1:54" x14ac:dyDescent="0.2">
      <c r="A24" s="211">
        <v>4</v>
      </c>
      <c r="B24" s="212">
        <v>3438</v>
      </c>
      <c r="C24" s="212">
        <v>600078493</v>
      </c>
      <c r="D24" s="212">
        <v>43257089</v>
      </c>
      <c r="E24" s="210" t="s">
        <v>91</v>
      </c>
      <c r="F24" s="212">
        <v>3113</v>
      </c>
      <c r="G24" s="213" t="s">
        <v>309</v>
      </c>
      <c r="H24" s="214" t="s">
        <v>276</v>
      </c>
      <c r="I24" s="463">
        <v>30254852</v>
      </c>
      <c r="J24" s="458">
        <v>22044074</v>
      </c>
      <c r="K24" s="458">
        <v>20000</v>
      </c>
      <c r="L24" s="458">
        <v>7457657</v>
      </c>
      <c r="M24" s="458">
        <v>220441</v>
      </c>
      <c r="N24" s="458">
        <v>512680</v>
      </c>
      <c r="O24" s="459">
        <v>38.337499999999999</v>
      </c>
      <c r="P24" s="460">
        <v>31.227499999999999</v>
      </c>
      <c r="Q24" s="469">
        <v>7.1099999999999994</v>
      </c>
      <c r="R24" s="471">
        <f t="shared" si="0"/>
        <v>12250</v>
      </c>
      <c r="S24" s="461">
        <v>0</v>
      </c>
      <c r="T24" s="461">
        <v>-258115</v>
      </c>
      <c r="U24" s="461">
        <v>0</v>
      </c>
      <c r="V24" s="461">
        <v>0</v>
      </c>
      <c r="W24" s="461">
        <f t="shared" si="10"/>
        <v>-245865</v>
      </c>
      <c r="X24" s="461">
        <v>-12250</v>
      </c>
      <c r="Y24" s="461">
        <v>0</v>
      </c>
      <c r="Z24" s="461">
        <v>0</v>
      </c>
      <c r="AA24" s="461">
        <f t="shared" si="1"/>
        <v>-12250</v>
      </c>
      <c r="AB24" s="461">
        <f t="shared" si="2"/>
        <v>-258115</v>
      </c>
      <c r="AC24" s="69">
        <f t="shared" si="3"/>
        <v>-87243</v>
      </c>
      <c r="AD24" s="69">
        <f t="shared" si="4"/>
        <v>-2459</v>
      </c>
      <c r="AE24" s="461">
        <v>0</v>
      </c>
      <c r="AF24" s="461">
        <v>0</v>
      </c>
      <c r="AG24" s="461">
        <f t="shared" si="11"/>
        <v>0</v>
      </c>
      <c r="AH24" s="461">
        <f t="shared" si="12"/>
        <v>-347817</v>
      </c>
      <c r="AI24" s="462">
        <v>0</v>
      </c>
      <c r="AJ24" s="462">
        <v>0</v>
      </c>
      <c r="AK24" s="462">
        <v>0</v>
      </c>
      <c r="AL24" s="462">
        <v>-0.56000000000000005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5"/>
        <v>-0.56000000000000005</v>
      </c>
      <c r="AR24" s="462">
        <f t="shared" si="6"/>
        <v>0</v>
      </c>
      <c r="AS24" s="464">
        <f t="shared" si="7"/>
        <v>-0.56000000000000005</v>
      </c>
      <c r="AT24" s="470">
        <f>I24+AH24</f>
        <v>29907035</v>
      </c>
      <c r="AU24" s="461">
        <f>J24+W24</f>
        <v>21798209</v>
      </c>
      <c r="AV24" s="461">
        <f t="shared" ref="AV24:AV27" si="19">K24+AA24</f>
        <v>7750</v>
      </c>
      <c r="AW24" s="461">
        <f t="shared" ref="AW24:AX27" si="20">L24+AC24</f>
        <v>7370414</v>
      </c>
      <c r="AX24" s="461">
        <f t="shared" si="20"/>
        <v>217982</v>
      </c>
      <c r="AY24" s="461">
        <f>N24+AG24</f>
        <v>512680</v>
      </c>
      <c r="AZ24" s="462">
        <f>O24+AS24</f>
        <v>37.777499999999996</v>
      </c>
      <c r="BA24" s="462">
        <f t="shared" ref="BA24:BB27" si="21">P24+AQ24</f>
        <v>30.6675</v>
      </c>
      <c r="BB24" s="464">
        <f t="shared" si="21"/>
        <v>7.1099999999999994</v>
      </c>
    </row>
    <row r="25" spans="1:54" x14ac:dyDescent="0.2">
      <c r="A25" s="211">
        <v>4</v>
      </c>
      <c r="B25" s="212">
        <v>3438</v>
      </c>
      <c r="C25" s="212">
        <v>600078493</v>
      </c>
      <c r="D25" s="212">
        <v>43257089</v>
      </c>
      <c r="E25" s="210" t="s">
        <v>91</v>
      </c>
      <c r="F25" s="212">
        <v>3113</v>
      </c>
      <c r="G25" s="213" t="s">
        <v>307</v>
      </c>
      <c r="H25" s="214" t="s">
        <v>277</v>
      </c>
      <c r="I25" s="463">
        <v>2802054</v>
      </c>
      <c r="J25" s="458">
        <v>2078675</v>
      </c>
      <c r="K25" s="458">
        <v>0</v>
      </c>
      <c r="L25" s="458">
        <v>702592</v>
      </c>
      <c r="M25" s="458">
        <v>20787</v>
      </c>
      <c r="N25" s="458">
        <v>0</v>
      </c>
      <c r="O25" s="459">
        <v>5.78</v>
      </c>
      <c r="P25" s="460">
        <v>5.78</v>
      </c>
      <c r="Q25" s="469">
        <v>0</v>
      </c>
      <c r="R25" s="471">
        <f t="shared" si="0"/>
        <v>0</v>
      </c>
      <c r="S25" s="461">
        <v>311167</v>
      </c>
      <c r="T25" s="461">
        <v>0</v>
      </c>
      <c r="U25" s="461">
        <v>0</v>
      </c>
      <c r="V25" s="461">
        <v>0</v>
      </c>
      <c r="W25" s="461">
        <f t="shared" si="10"/>
        <v>311167</v>
      </c>
      <c r="X25" s="461">
        <v>0</v>
      </c>
      <c r="Y25" s="461">
        <v>0</v>
      </c>
      <c r="Z25" s="461">
        <v>0</v>
      </c>
      <c r="AA25" s="461">
        <f t="shared" si="1"/>
        <v>0</v>
      </c>
      <c r="AB25" s="461">
        <f t="shared" si="2"/>
        <v>311167</v>
      </c>
      <c r="AC25" s="69">
        <f t="shared" si="3"/>
        <v>105174</v>
      </c>
      <c r="AD25" s="69">
        <f t="shared" si="4"/>
        <v>3112</v>
      </c>
      <c r="AE25" s="461">
        <v>0</v>
      </c>
      <c r="AF25" s="461">
        <v>0</v>
      </c>
      <c r="AG25" s="461">
        <f t="shared" si="11"/>
        <v>0</v>
      </c>
      <c r="AH25" s="461">
        <f t="shared" si="12"/>
        <v>419453</v>
      </c>
      <c r="AI25" s="462">
        <v>0</v>
      </c>
      <c r="AJ25" s="462">
        <v>0</v>
      </c>
      <c r="AK25" s="462">
        <v>0.9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5"/>
        <v>0.9</v>
      </c>
      <c r="AR25" s="462">
        <f t="shared" si="6"/>
        <v>0</v>
      </c>
      <c r="AS25" s="464">
        <f t="shared" si="7"/>
        <v>0.9</v>
      </c>
      <c r="AT25" s="470">
        <f>I25+AH25</f>
        <v>3221507</v>
      </c>
      <c r="AU25" s="461">
        <f>J25+W25</f>
        <v>2389842</v>
      </c>
      <c r="AV25" s="461">
        <f t="shared" si="19"/>
        <v>0</v>
      </c>
      <c r="AW25" s="461">
        <f t="shared" si="20"/>
        <v>807766</v>
      </c>
      <c r="AX25" s="461">
        <f t="shared" si="20"/>
        <v>23899</v>
      </c>
      <c r="AY25" s="461">
        <f>N25+AG25</f>
        <v>0</v>
      </c>
      <c r="AZ25" s="462">
        <f>O25+AS25</f>
        <v>6.6800000000000006</v>
      </c>
      <c r="BA25" s="462">
        <f t="shared" si="21"/>
        <v>6.6800000000000006</v>
      </c>
      <c r="BB25" s="464">
        <f t="shared" si="21"/>
        <v>0</v>
      </c>
    </row>
    <row r="26" spans="1:54" x14ac:dyDescent="0.2">
      <c r="A26" s="211">
        <v>4</v>
      </c>
      <c r="B26" s="212">
        <v>3438</v>
      </c>
      <c r="C26" s="212">
        <v>600078493</v>
      </c>
      <c r="D26" s="212">
        <v>43257089</v>
      </c>
      <c r="E26" s="210" t="s">
        <v>91</v>
      </c>
      <c r="F26" s="212">
        <v>3143</v>
      </c>
      <c r="G26" s="213" t="s">
        <v>614</v>
      </c>
      <c r="H26" s="234" t="s">
        <v>276</v>
      </c>
      <c r="I26" s="463">
        <v>1835858</v>
      </c>
      <c r="J26" s="458">
        <v>1312283</v>
      </c>
      <c r="K26" s="458">
        <v>50000</v>
      </c>
      <c r="L26" s="458">
        <v>460452</v>
      </c>
      <c r="M26" s="458">
        <v>13123</v>
      </c>
      <c r="N26" s="458">
        <v>0</v>
      </c>
      <c r="O26" s="459">
        <v>2.6606999999999998</v>
      </c>
      <c r="P26" s="460">
        <v>2.6606999999999998</v>
      </c>
      <c r="Q26" s="469">
        <v>0</v>
      </c>
      <c r="R26" s="471">
        <f t="shared" si="0"/>
        <v>33000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10"/>
        <v>33000</v>
      </c>
      <c r="X26" s="461">
        <v>-33000</v>
      </c>
      <c r="Y26" s="461">
        <v>0</v>
      </c>
      <c r="Z26" s="461">
        <v>0</v>
      </c>
      <c r="AA26" s="461">
        <f t="shared" si="1"/>
        <v>-33000</v>
      </c>
      <c r="AB26" s="461">
        <f t="shared" si="2"/>
        <v>0</v>
      </c>
      <c r="AC26" s="69">
        <f t="shared" si="3"/>
        <v>0</v>
      </c>
      <c r="AD26" s="69">
        <f t="shared" si="4"/>
        <v>330</v>
      </c>
      <c r="AE26" s="461">
        <v>0</v>
      </c>
      <c r="AF26" s="461">
        <v>0</v>
      </c>
      <c r="AG26" s="461">
        <f t="shared" si="11"/>
        <v>0</v>
      </c>
      <c r="AH26" s="461">
        <f t="shared" si="12"/>
        <v>330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5"/>
        <v>0</v>
      </c>
      <c r="AR26" s="462">
        <f t="shared" si="6"/>
        <v>0</v>
      </c>
      <c r="AS26" s="464">
        <f t="shared" si="7"/>
        <v>0</v>
      </c>
      <c r="AT26" s="470">
        <f>I26+AH26</f>
        <v>1836188</v>
      </c>
      <c r="AU26" s="461">
        <f>J26+W26</f>
        <v>1345283</v>
      </c>
      <c r="AV26" s="461">
        <f t="shared" si="19"/>
        <v>17000</v>
      </c>
      <c r="AW26" s="461">
        <f t="shared" si="20"/>
        <v>460452</v>
      </c>
      <c r="AX26" s="461">
        <f t="shared" si="20"/>
        <v>13453</v>
      </c>
      <c r="AY26" s="461">
        <f>N26+AG26</f>
        <v>0</v>
      </c>
      <c r="AZ26" s="462">
        <f>O26+AS26</f>
        <v>2.6606999999999998</v>
      </c>
      <c r="BA26" s="462">
        <f t="shared" si="21"/>
        <v>2.6606999999999998</v>
      </c>
      <c r="BB26" s="464">
        <f t="shared" si="21"/>
        <v>0</v>
      </c>
    </row>
    <row r="27" spans="1:54" x14ac:dyDescent="0.2">
      <c r="A27" s="211">
        <v>4</v>
      </c>
      <c r="B27" s="212">
        <v>3438</v>
      </c>
      <c r="C27" s="212">
        <v>600078493</v>
      </c>
      <c r="D27" s="212">
        <v>43257089</v>
      </c>
      <c r="E27" s="210" t="s">
        <v>91</v>
      </c>
      <c r="F27" s="212">
        <v>3143</v>
      </c>
      <c r="G27" s="213" t="s">
        <v>615</v>
      </c>
      <c r="H27" s="234" t="s">
        <v>277</v>
      </c>
      <c r="I27" s="463">
        <v>64504</v>
      </c>
      <c r="J27" s="458">
        <v>46089</v>
      </c>
      <c r="K27" s="458">
        <v>0</v>
      </c>
      <c r="L27" s="458">
        <v>15578</v>
      </c>
      <c r="M27" s="458">
        <v>461</v>
      </c>
      <c r="N27" s="458">
        <v>2376</v>
      </c>
      <c r="O27" s="459">
        <v>0.18</v>
      </c>
      <c r="P27" s="460">
        <v>0</v>
      </c>
      <c r="Q27" s="469">
        <v>0.18</v>
      </c>
      <c r="R27" s="471">
        <f t="shared" si="0"/>
        <v>0</v>
      </c>
      <c r="S27" s="461">
        <v>0</v>
      </c>
      <c r="T27" s="461">
        <v>0</v>
      </c>
      <c r="U27" s="461">
        <v>0</v>
      </c>
      <c r="V27" s="461">
        <v>0</v>
      </c>
      <c r="W27" s="461">
        <f t="shared" si="10"/>
        <v>0</v>
      </c>
      <c r="X27" s="461">
        <v>0</v>
      </c>
      <c r="Y27" s="461">
        <v>0</v>
      </c>
      <c r="Z27" s="461">
        <v>0</v>
      </c>
      <c r="AA27" s="461">
        <f t="shared" si="1"/>
        <v>0</v>
      </c>
      <c r="AB27" s="461">
        <f t="shared" si="2"/>
        <v>0</v>
      </c>
      <c r="AC27" s="69">
        <f t="shared" si="3"/>
        <v>0</v>
      </c>
      <c r="AD27" s="69">
        <f t="shared" si="4"/>
        <v>0</v>
      </c>
      <c r="AE27" s="461">
        <v>0</v>
      </c>
      <c r="AF27" s="461">
        <v>0</v>
      </c>
      <c r="AG27" s="461">
        <f t="shared" si="11"/>
        <v>0</v>
      </c>
      <c r="AH27" s="461">
        <f t="shared" si="12"/>
        <v>0</v>
      </c>
      <c r="AI27" s="462">
        <v>0</v>
      </c>
      <c r="AJ27" s="462">
        <v>0</v>
      </c>
      <c r="AK27" s="462">
        <v>0</v>
      </c>
      <c r="AL27" s="462">
        <v>0</v>
      </c>
      <c r="AM27" s="462">
        <v>0</v>
      </c>
      <c r="AN27" s="462">
        <v>0</v>
      </c>
      <c r="AO27" s="462">
        <v>0</v>
      </c>
      <c r="AP27" s="462">
        <v>0</v>
      </c>
      <c r="AQ27" s="462">
        <f t="shared" si="5"/>
        <v>0</v>
      </c>
      <c r="AR27" s="462">
        <f t="shared" si="6"/>
        <v>0</v>
      </c>
      <c r="AS27" s="464">
        <f t="shared" si="7"/>
        <v>0</v>
      </c>
      <c r="AT27" s="470">
        <f>I27+AH27</f>
        <v>64504</v>
      </c>
      <c r="AU27" s="461">
        <f>J27+W27</f>
        <v>46089</v>
      </c>
      <c r="AV27" s="461">
        <f t="shared" si="19"/>
        <v>0</v>
      </c>
      <c r="AW27" s="461">
        <f t="shared" si="20"/>
        <v>15578</v>
      </c>
      <c r="AX27" s="461">
        <f t="shared" si="20"/>
        <v>461</v>
      </c>
      <c r="AY27" s="461">
        <f>N27+AG27</f>
        <v>2376</v>
      </c>
      <c r="AZ27" s="462">
        <f>O27+AS27</f>
        <v>0.18</v>
      </c>
      <c r="BA27" s="462">
        <f t="shared" si="21"/>
        <v>0</v>
      </c>
      <c r="BB27" s="464">
        <f t="shared" si="21"/>
        <v>0.18</v>
      </c>
    </row>
    <row r="28" spans="1:54" x14ac:dyDescent="0.2">
      <c r="A28" s="158">
        <v>4</v>
      </c>
      <c r="B28" s="18">
        <v>3438</v>
      </c>
      <c r="C28" s="18">
        <v>600078493</v>
      </c>
      <c r="D28" s="18">
        <v>43257089</v>
      </c>
      <c r="E28" s="167" t="s">
        <v>92</v>
      </c>
      <c r="F28" s="18"/>
      <c r="G28" s="157"/>
      <c r="H28" s="191"/>
      <c r="I28" s="506">
        <v>34957268</v>
      </c>
      <c r="J28" s="503">
        <v>25481121</v>
      </c>
      <c r="K28" s="503">
        <v>70000</v>
      </c>
      <c r="L28" s="503">
        <v>8636279</v>
      </c>
      <c r="M28" s="503">
        <v>254812</v>
      </c>
      <c r="N28" s="503">
        <v>515056</v>
      </c>
      <c r="O28" s="504">
        <v>46.958199999999998</v>
      </c>
      <c r="P28" s="504">
        <v>39.668199999999999</v>
      </c>
      <c r="Q28" s="508">
        <v>7.2899999999999991</v>
      </c>
      <c r="R28" s="506">
        <f t="shared" ref="R28:BB28" si="22">SUM(R24:R27)</f>
        <v>45250</v>
      </c>
      <c r="S28" s="503">
        <f t="shared" si="22"/>
        <v>311167</v>
      </c>
      <c r="T28" s="503">
        <f t="shared" si="22"/>
        <v>-258115</v>
      </c>
      <c r="U28" s="503">
        <f t="shared" si="22"/>
        <v>0</v>
      </c>
      <c r="V28" s="503">
        <f t="shared" si="22"/>
        <v>0</v>
      </c>
      <c r="W28" s="503">
        <f t="shared" si="22"/>
        <v>98302</v>
      </c>
      <c r="X28" s="503">
        <f t="shared" si="22"/>
        <v>-45250</v>
      </c>
      <c r="Y28" s="503">
        <f t="shared" si="22"/>
        <v>0</v>
      </c>
      <c r="Z28" s="503">
        <f t="shared" si="22"/>
        <v>0</v>
      </c>
      <c r="AA28" s="503">
        <f t="shared" si="22"/>
        <v>-45250</v>
      </c>
      <c r="AB28" s="503">
        <f t="shared" si="22"/>
        <v>53052</v>
      </c>
      <c r="AC28" s="503">
        <f t="shared" si="22"/>
        <v>17931</v>
      </c>
      <c r="AD28" s="503">
        <f t="shared" si="22"/>
        <v>983</v>
      </c>
      <c r="AE28" s="503">
        <f t="shared" si="22"/>
        <v>0</v>
      </c>
      <c r="AF28" s="503">
        <f t="shared" si="22"/>
        <v>0</v>
      </c>
      <c r="AG28" s="503">
        <f t="shared" si="22"/>
        <v>0</v>
      </c>
      <c r="AH28" s="503">
        <f t="shared" si="22"/>
        <v>71966</v>
      </c>
      <c r="AI28" s="504">
        <f t="shared" si="22"/>
        <v>0</v>
      </c>
      <c r="AJ28" s="504">
        <f t="shared" si="22"/>
        <v>0</v>
      </c>
      <c r="AK28" s="504">
        <f t="shared" si="22"/>
        <v>0.9</v>
      </c>
      <c r="AL28" s="504">
        <f t="shared" si="22"/>
        <v>-0.56000000000000005</v>
      </c>
      <c r="AM28" s="504">
        <f t="shared" si="22"/>
        <v>0</v>
      </c>
      <c r="AN28" s="504">
        <f t="shared" si="22"/>
        <v>0</v>
      </c>
      <c r="AO28" s="504">
        <f t="shared" si="22"/>
        <v>0</v>
      </c>
      <c r="AP28" s="504">
        <f t="shared" si="22"/>
        <v>0</v>
      </c>
      <c r="AQ28" s="504">
        <f t="shared" si="22"/>
        <v>0.33999999999999997</v>
      </c>
      <c r="AR28" s="504">
        <f t="shared" si="22"/>
        <v>0</v>
      </c>
      <c r="AS28" s="40">
        <f t="shared" si="22"/>
        <v>0.33999999999999997</v>
      </c>
      <c r="AT28" s="510">
        <f t="shared" si="22"/>
        <v>35029234</v>
      </c>
      <c r="AU28" s="503">
        <f t="shared" si="22"/>
        <v>25579423</v>
      </c>
      <c r="AV28" s="503">
        <f t="shared" si="22"/>
        <v>24750</v>
      </c>
      <c r="AW28" s="503">
        <f t="shared" si="22"/>
        <v>8654210</v>
      </c>
      <c r="AX28" s="503">
        <f t="shared" si="22"/>
        <v>255795</v>
      </c>
      <c r="AY28" s="503">
        <f t="shared" si="22"/>
        <v>515056</v>
      </c>
      <c r="AZ28" s="504">
        <f t="shared" si="22"/>
        <v>47.298199999999994</v>
      </c>
      <c r="BA28" s="504">
        <f t="shared" si="22"/>
        <v>40.008200000000002</v>
      </c>
      <c r="BB28" s="40">
        <f t="shared" si="22"/>
        <v>7.2899999999999991</v>
      </c>
    </row>
    <row r="29" spans="1:54" s="3" customFormat="1" x14ac:dyDescent="0.2">
      <c r="A29" s="211">
        <v>5</v>
      </c>
      <c r="B29" s="212">
        <v>3459</v>
      </c>
      <c r="C29" s="212">
        <v>651040264</v>
      </c>
      <c r="D29" s="212">
        <v>75121531</v>
      </c>
      <c r="E29" s="210" t="s">
        <v>93</v>
      </c>
      <c r="F29" s="212">
        <v>3231</v>
      </c>
      <c r="G29" s="213" t="s">
        <v>311</v>
      </c>
      <c r="H29" s="234" t="s">
        <v>276</v>
      </c>
      <c r="I29" s="463">
        <v>15715266</v>
      </c>
      <c r="J29" s="458">
        <v>11556345</v>
      </c>
      <c r="K29" s="458">
        <v>80000</v>
      </c>
      <c r="L29" s="458">
        <v>3933085</v>
      </c>
      <c r="M29" s="458">
        <v>115563</v>
      </c>
      <c r="N29" s="458">
        <v>30273</v>
      </c>
      <c r="O29" s="459">
        <v>20.2958</v>
      </c>
      <c r="P29" s="460">
        <v>18.5959</v>
      </c>
      <c r="Q29" s="469">
        <v>1.6998999999999997</v>
      </c>
      <c r="R29" s="471">
        <f t="shared" si="0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10"/>
        <v>0</v>
      </c>
      <c r="X29" s="461">
        <v>0</v>
      </c>
      <c r="Y29" s="461">
        <v>0</v>
      </c>
      <c r="Z29" s="461">
        <v>0</v>
      </c>
      <c r="AA29" s="461">
        <f t="shared" si="1"/>
        <v>0</v>
      </c>
      <c r="AB29" s="461">
        <f t="shared" si="2"/>
        <v>0</v>
      </c>
      <c r="AC29" s="69">
        <f t="shared" si="3"/>
        <v>0</v>
      </c>
      <c r="AD29" s="69">
        <f t="shared" si="4"/>
        <v>0</v>
      </c>
      <c r="AE29" s="461">
        <v>0</v>
      </c>
      <c r="AF29" s="461">
        <v>0</v>
      </c>
      <c r="AG29" s="461">
        <f t="shared" si="11"/>
        <v>0</v>
      </c>
      <c r="AH29" s="461">
        <f t="shared" si="12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5"/>
        <v>0</v>
      </c>
      <c r="AR29" s="462">
        <f t="shared" si="6"/>
        <v>0</v>
      </c>
      <c r="AS29" s="464">
        <f t="shared" si="7"/>
        <v>0</v>
      </c>
      <c r="AT29" s="470">
        <f>I29+AH29</f>
        <v>15715266</v>
      </c>
      <c r="AU29" s="461">
        <f>J29+W29</f>
        <v>11556345</v>
      </c>
      <c r="AV29" s="461">
        <f>K29+AA29</f>
        <v>80000</v>
      </c>
      <c r="AW29" s="461">
        <f>L29+AC29</f>
        <v>3933085</v>
      </c>
      <c r="AX29" s="461">
        <f>M29+AD29</f>
        <v>115563</v>
      </c>
      <c r="AY29" s="461">
        <f>N29+AG29</f>
        <v>30273</v>
      </c>
      <c r="AZ29" s="462">
        <f>O29+AS29</f>
        <v>20.2958</v>
      </c>
      <c r="BA29" s="462">
        <f>P29+AQ29</f>
        <v>18.5959</v>
      </c>
      <c r="BB29" s="464">
        <f>Q29+AR29</f>
        <v>1.6998999999999997</v>
      </c>
    </row>
    <row r="30" spans="1:54" s="3" customFormat="1" x14ac:dyDescent="0.2">
      <c r="A30" s="158">
        <v>5</v>
      </c>
      <c r="B30" s="18">
        <v>3459</v>
      </c>
      <c r="C30" s="18">
        <v>651040264</v>
      </c>
      <c r="D30" s="18">
        <v>75121531</v>
      </c>
      <c r="E30" s="167" t="s">
        <v>94</v>
      </c>
      <c r="F30" s="18"/>
      <c r="G30" s="157"/>
      <c r="H30" s="191"/>
      <c r="I30" s="505">
        <v>15715266</v>
      </c>
      <c r="J30" s="501">
        <v>11556345</v>
      </c>
      <c r="K30" s="501">
        <v>80000</v>
      </c>
      <c r="L30" s="501">
        <v>3933085</v>
      </c>
      <c r="M30" s="501">
        <v>115563</v>
      </c>
      <c r="N30" s="501">
        <v>30273</v>
      </c>
      <c r="O30" s="502">
        <v>20.2958</v>
      </c>
      <c r="P30" s="502">
        <v>18.5959</v>
      </c>
      <c r="Q30" s="507">
        <v>1.6998999999999997</v>
      </c>
      <c r="R30" s="505">
        <f t="shared" ref="R30:BB30" si="23">SUM(R29)</f>
        <v>0</v>
      </c>
      <c r="S30" s="501">
        <f t="shared" si="23"/>
        <v>0</v>
      </c>
      <c r="T30" s="501">
        <f t="shared" si="23"/>
        <v>0</v>
      </c>
      <c r="U30" s="501">
        <f t="shared" si="23"/>
        <v>0</v>
      </c>
      <c r="V30" s="501">
        <f t="shared" si="23"/>
        <v>0</v>
      </c>
      <c r="W30" s="501">
        <f t="shared" si="23"/>
        <v>0</v>
      </c>
      <c r="X30" s="501">
        <f t="shared" si="23"/>
        <v>0</v>
      </c>
      <c r="Y30" s="501">
        <f t="shared" si="23"/>
        <v>0</v>
      </c>
      <c r="Z30" s="501">
        <f t="shared" si="23"/>
        <v>0</v>
      </c>
      <c r="AA30" s="501">
        <f t="shared" si="23"/>
        <v>0</v>
      </c>
      <c r="AB30" s="501">
        <f t="shared" si="23"/>
        <v>0</v>
      </c>
      <c r="AC30" s="501">
        <f t="shared" si="23"/>
        <v>0</v>
      </c>
      <c r="AD30" s="501">
        <f t="shared" si="23"/>
        <v>0</v>
      </c>
      <c r="AE30" s="501">
        <f t="shared" si="23"/>
        <v>0</v>
      </c>
      <c r="AF30" s="501">
        <f t="shared" si="23"/>
        <v>0</v>
      </c>
      <c r="AG30" s="501">
        <f t="shared" si="23"/>
        <v>0</v>
      </c>
      <c r="AH30" s="501">
        <f t="shared" si="23"/>
        <v>0</v>
      </c>
      <c r="AI30" s="502">
        <f t="shared" si="23"/>
        <v>0</v>
      </c>
      <c r="AJ30" s="502">
        <f t="shared" si="23"/>
        <v>0</v>
      </c>
      <c r="AK30" s="502">
        <f t="shared" si="23"/>
        <v>0</v>
      </c>
      <c r="AL30" s="502">
        <f t="shared" si="23"/>
        <v>0</v>
      </c>
      <c r="AM30" s="502">
        <f t="shared" si="23"/>
        <v>0</v>
      </c>
      <c r="AN30" s="502">
        <f t="shared" si="23"/>
        <v>0</v>
      </c>
      <c r="AO30" s="502">
        <f t="shared" si="23"/>
        <v>0</v>
      </c>
      <c r="AP30" s="502">
        <f t="shared" si="23"/>
        <v>0</v>
      </c>
      <c r="AQ30" s="502">
        <f t="shared" si="23"/>
        <v>0</v>
      </c>
      <c r="AR30" s="502">
        <f t="shared" si="23"/>
        <v>0</v>
      </c>
      <c r="AS30" s="41">
        <f t="shared" si="23"/>
        <v>0</v>
      </c>
      <c r="AT30" s="509">
        <f t="shared" si="23"/>
        <v>15715266</v>
      </c>
      <c r="AU30" s="501">
        <f t="shared" si="23"/>
        <v>11556345</v>
      </c>
      <c r="AV30" s="501">
        <f t="shared" si="23"/>
        <v>80000</v>
      </c>
      <c r="AW30" s="501">
        <f t="shared" si="23"/>
        <v>3933085</v>
      </c>
      <c r="AX30" s="501">
        <f t="shared" si="23"/>
        <v>115563</v>
      </c>
      <c r="AY30" s="501">
        <f t="shared" si="23"/>
        <v>30273</v>
      </c>
      <c r="AZ30" s="502">
        <f t="shared" si="23"/>
        <v>20.2958</v>
      </c>
      <c r="BA30" s="502">
        <f t="shared" si="23"/>
        <v>18.5959</v>
      </c>
      <c r="BB30" s="41">
        <f t="shared" si="23"/>
        <v>1.6998999999999997</v>
      </c>
    </row>
    <row r="31" spans="1:54" s="3" customFormat="1" x14ac:dyDescent="0.2">
      <c r="A31" s="211">
        <v>6</v>
      </c>
      <c r="B31" s="212">
        <v>3401</v>
      </c>
      <c r="C31" s="212">
        <v>650023404</v>
      </c>
      <c r="D31" s="212">
        <v>70981477</v>
      </c>
      <c r="E31" s="210" t="s">
        <v>95</v>
      </c>
      <c r="F31" s="212">
        <v>3111</v>
      </c>
      <c r="G31" s="213" t="s">
        <v>306</v>
      </c>
      <c r="H31" s="214" t="s">
        <v>276</v>
      </c>
      <c r="I31" s="463">
        <v>1608807</v>
      </c>
      <c r="J31" s="458">
        <v>1162135</v>
      </c>
      <c r="K31" s="458">
        <v>25000</v>
      </c>
      <c r="L31" s="458">
        <v>401252</v>
      </c>
      <c r="M31" s="458">
        <v>11620</v>
      </c>
      <c r="N31" s="458">
        <v>8800</v>
      </c>
      <c r="O31" s="459">
        <v>2.37</v>
      </c>
      <c r="P31" s="460">
        <v>1.97</v>
      </c>
      <c r="Q31" s="469">
        <v>0.4</v>
      </c>
      <c r="R31" s="471">
        <f t="shared" si="0"/>
        <v>20000</v>
      </c>
      <c r="S31" s="461">
        <v>0</v>
      </c>
      <c r="T31" s="461">
        <v>0</v>
      </c>
      <c r="U31" s="461">
        <v>0</v>
      </c>
      <c r="V31" s="461">
        <v>0</v>
      </c>
      <c r="W31" s="461">
        <f t="shared" si="10"/>
        <v>20000</v>
      </c>
      <c r="X31" s="461">
        <v>-20000</v>
      </c>
      <c r="Y31" s="461">
        <v>0</v>
      </c>
      <c r="Z31" s="461">
        <v>0</v>
      </c>
      <c r="AA31" s="461">
        <f t="shared" si="1"/>
        <v>-20000</v>
      </c>
      <c r="AB31" s="461">
        <f t="shared" si="2"/>
        <v>0</v>
      </c>
      <c r="AC31" s="69">
        <f t="shared" si="3"/>
        <v>0</v>
      </c>
      <c r="AD31" s="69">
        <f t="shared" si="4"/>
        <v>200</v>
      </c>
      <c r="AE31" s="461">
        <v>0</v>
      </c>
      <c r="AF31" s="461">
        <v>0</v>
      </c>
      <c r="AG31" s="461">
        <f t="shared" si="11"/>
        <v>0</v>
      </c>
      <c r="AH31" s="461">
        <f t="shared" si="12"/>
        <v>200</v>
      </c>
      <c r="AI31" s="462">
        <v>0.03</v>
      </c>
      <c r="AJ31" s="462">
        <v>-0.02</v>
      </c>
      <c r="AK31" s="462">
        <v>0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si="5"/>
        <v>0.03</v>
      </c>
      <c r="AR31" s="462">
        <f t="shared" si="6"/>
        <v>-0.02</v>
      </c>
      <c r="AS31" s="464">
        <f t="shared" si="7"/>
        <v>9.9999999999999985E-3</v>
      </c>
      <c r="AT31" s="470">
        <f t="shared" ref="AT31:AT36" si="24">I31+AH31</f>
        <v>1609007</v>
      </c>
      <c r="AU31" s="461">
        <f t="shared" ref="AU31:AU36" si="25">J31+W31</f>
        <v>1182135</v>
      </c>
      <c r="AV31" s="461">
        <f t="shared" ref="AV31:AV36" si="26">K31+AA31</f>
        <v>5000</v>
      </c>
      <c r="AW31" s="461">
        <f t="shared" ref="AW31:AX36" si="27">L31+AC31</f>
        <v>401252</v>
      </c>
      <c r="AX31" s="461">
        <f t="shared" si="27"/>
        <v>11820</v>
      </c>
      <c r="AY31" s="461">
        <f t="shared" ref="AY31:AY36" si="28">N31+AG31</f>
        <v>8800</v>
      </c>
      <c r="AZ31" s="462">
        <f t="shared" ref="AZ31:AZ36" si="29">O31+AS31</f>
        <v>2.38</v>
      </c>
      <c r="BA31" s="462">
        <f t="shared" ref="BA31:BB36" si="30">P31+AQ31</f>
        <v>2</v>
      </c>
      <c r="BB31" s="464">
        <f t="shared" si="30"/>
        <v>0.38</v>
      </c>
    </row>
    <row r="32" spans="1:54" x14ac:dyDescent="0.2">
      <c r="A32" s="211">
        <v>6</v>
      </c>
      <c r="B32" s="212">
        <v>3401</v>
      </c>
      <c r="C32" s="212">
        <v>650023404</v>
      </c>
      <c r="D32" s="212">
        <v>70981477</v>
      </c>
      <c r="E32" s="210" t="s">
        <v>95</v>
      </c>
      <c r="F32" s="212">
        <v>3117</v>
      </c>
      <c r="G32" s="213" t="s">
        <v>309</v>
      </c>
      <c r="H32" s="214" t="s">
        <v>276</v>
      </c>
      <c r="I32" s="463">
        <v>3418391</v>
      </c>
      <c r="J32" s="458">
        <v>2453465</v>
      </c>
      <c r="K32" s="458">
        <v>40000</v>
      </c>
      <c r="L32" s="458">
        <v>842791</v>
      </c>
      <c r="M32" s="458">
        <v>24535</v>
      </c>
      <c r="N32" s="458">
        <v>57600</v>
      </c>
      <c r="O32" s="459">
        <v>4.9530000000000003</v>
      </c>
      <c r="P32" s="460">
        <v>3.5544000000000002</v>
      </c>
      <c r="Q32" s="469">
        <v>1.3986000000000001</v>
      </c>
      <c r="R32" s="471">
        <f t="shared" si="0"/>
        <v>8000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si="10"/>
        <v>8000</v>
      </c>
      <c r="X32" s="461">
        <v>-8000</v>
      </c>
      <c r="Y32" s="461">
        <v>0</v>
      </c>
      <c r="Z32" s="461">
        <v>0</v>
      </c>
      <c r="AA32" s="461">
        <f t="shared" si="1"/>
        <v>-8000</v>
      </c>
      <c r="AB32" s="461">
        <f t="shared" si="2"/>
        <v>0</v>
      </c>
      <c r="AC32" s="69">
        <f t="shared" si="3"/>
        <v>0</v>
      </c>
      <c r="AD32" s="69">
        <f t="shared" si="4"/>
        <v>80</v>
      </c>
      <c r="AE32" s="461">
        <v>0</v>
      </c>
      <c r="AF32" s="461">
        <v>0</v>
      </c>
      <c r="AG32" s="461">
        <f t="shared" si="11"/>
        <v>0</v>
      </c>
      <c r="AH32" s="461">
        <f t="shared" si="12"/>
        <v>80</v>
      </c>
      <c r="AI32" s="462">
        <v>0</v>
      </c>
      <c r="AJ32" s="462">
        <v>0.04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5"/>
        <v>0</v>
      </c>
      <c r="AR32" s="462">
        <f t="shared" si="6"/>
        <v>0.04</v>
      </c>
      <c r="AS32" s="464">
        <f t="shared" si="7"/>
        <v>0.04</v>
      </c>
      <c r="AT32" s="470">
        <f t="shared" si="24"/>
        <v>3418471</v>
      </c>
      <c r="AU32" s="461">
        <f t="shared" si="25"/>
        <v>2461465</v>
      </c>
      <c r="AV32" s="461">
        <f t="shared" si="26"/>
        <v>32000</v>
      </c>
      <c r="AW32" s="461">
        <f t="shared" si="27"/>
        <v>842791</v>
      </c>
      <c r="AX32" s="461">
        <f t="shared" si="27"/>
        <v>24615</v>
      </c>
      <c r="AY32" s="461">
        <f t="shared" si="28"/>
        <v>57600</v>
      </c>
      <c r="AZ32" s="462">
        <f t="shared" si="29"/>
        <v>4.9930000000000003</v>
      </c>
      <c r="BA32" s="462">
        <f t="shared" si="30"/>
        <v>3.5544000000000002</v>
      </c>
      <c r="BB32" s="464">
        <f t="shared" si="30"/>
        <v>1.4386000000000001</v>
      </c>
    </row>
    <row r="33" spans="1:54" x14ac:dyDescent="0.2">
      <c r="A33" s="211">
        <v>6</v>
      </c>
      <c r="B33" s="212">
        <v>3401</v>
      </c>
      <c r="C33" s="212">
        <v>650023404</v>
      </c>
      <c r="D33" s="212">
        <v>70981477</v>
      </c>
      <c r="E33" s="210" t="s">
        <v>95</v>
      </c>
      <c r="F33" s="212">
        <v>3117</v>
      </c>
      <c r="G33" s="213" t="s">
        <v>314</v>
      </c>
      <c r="H33" s="214" t="s">
        <v>277</v>
      </c>
      <c r="I33" s="463">
        <v>412632</v>
      </c>
      <c r="J33" s="458">
        <v>306107</v>
      </c>
      <c r="K33" s="458">
        <v>0</v>
      </c>
      <c r="L33" s="458">
        <v>103464</v>
      </c>
      <c r="M33" s="458">
        <v>3061</v>
      </c>
      <c r="N33" s="458">
        <v>0</v>
      </c>
      <c r="O33" s="459">
        <v>0.85</v>
      </c>
      <c r="P33" s="460">
        <v>0.85</v>
      </c>
      <c r="Q33" s="469">
        <v>0</v>
      </c>
      <c r="R33" s="471">
        <f t="shared" si="0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10"/>
        <v>0</v>
      </c>
      <c r="X33" s="461">
        <v>0</v>
      </c>
      <c r="Y33" s="461">
        <v>0</v>
      </c>
      <c r="Z33" s="461">
        <v>0</v>
      </c>
      <c r="AA33" s="461">
        <f t="shared" si="1"/>
        <v>0</v>
      </c>
      <c r="AB33" s="461">
        <f t="shared" si="2"/>
        <v>0</v>
      </c>
      <c r="AC33" s="69">
        <f t="shared" si="3"/>
        <v>0</v>
      </c>
      <c r="AD33" s="69">
        <f t="shared" si="4"/>
        <v>0</v>
      </c>
      <c r="AE33" s="461">
        <v>0</v>
      </c>
      <c r="AF33" s="461">
        <v>0</v>
      </c>
      <c r="AG33" s="461">
        <f t="shared" si="11"/>
        <v>0</v>
      </c>
      <c r="AH33" s="461">
        <f t="shared" si="12"/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5"/>
        <v>0</v>
      </c>
      <c r="AR33" s="462">
        <f t="shared" si="6"/>
        <v>0</v>
      </c>
      <c r="AS33" s="464">
        <f t="shared" si="7"/>
        <v>0</v>
      </c>
      <c r="AT33" s="470">
        <f t="shared" si="24"/>
        <v>412632</v>
      </c>
      <c r="AU33" s="461">
        <f t="shared" si="25"/>
        <v>306107</v>
      </c>
      <c r="AV33" s="461">
        <f t="shared" si="26"/>
        <v>0</v>
      </c>
      <c r="AW33" s="461">
        <f t="shared" si="27"/>
        <v>103464</v>
      </c>
      <c r="AX33" s="461">
        <f t="shared" si="27"/>
        <v>3061</v>
      </c>
      <c r="AY33" s="461">
        <f t="shared" si="28"/>
        <v>0</v>
      </c>
      <c r="AZ33" s="462">
        <f t="shared" si="29"/>
        <v>0.85</v>
      </c>
      <c r="BA33" s="462">
        <f t="shared" si="30"/>
        <v>0.85</v>
      </c>
      <c r="BB33" s="464">
        <f t="shared" si="30"/>
        <v>0</v>
      </c>
    </row>
    <row r="34" spans="1:54" x14ac:dyDescent="0.2">
      <c r="A34" s="211">
        <v>6</v>
      </c>
      <c r="B34" s="212">
        <v>3401</v>
      </c>
      <c r="C34" s="212">
        <v>650023404</v>
      </c>
      <c r="D34" s="212">
        <v>70981477</v>
      </c>
      <c r="E34" s="210" t="s">
        <v>95</v>
      </c>
      <c r="F34" s="212">
        <v>3141</v>
      </c>
      <c r="G34" s="213" t="s">
        <v>310</v>
      </c>
      <c r="H34" s="214" t="s">
        <v>277</v>
      </c>
      <c r="I34" s="463">
        <v>750315</v>
      </c>
      <c r="J34" s="458">
        <v>544450</v>
      </c>
      <c r="K34" s="458">
        <v>10000</v>
      </c>
      <c r="L34" s="458">
        <v>187404</v>
      </c>
      <c r="M34" s="458">
        <v>5445</v>
      </c>
      <c r="N34" s="458">
        <v>3016</v>
      </c>
      <c r="O34" s="459">
        <v>1.78</v>
      </c>
      <c r="P34" s="460">
        <v>0</v>
      </c>
      <c r="Q34" s="469">
        <v>1.78</v>
      </c>
      <c r="R34" s="471">
        <f t="shared" si="0"/>
        <v>10000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10"/>
        <v>10000</v>
      </c>
      <c r="X34" s="461">
        <v>-10000</v>
      </c>
      <c r="Y34" s="461">
        <v>0</v>
      </c>
      <c r="Z34" s="461">
        <v>0</v>
      </c>
      <c r="AA34" s="461">
        <f t="shared" si="1"/>
        <v>-10000</v>
      </c>
      <c r="AB34" s="461">
        <f t="shared" si="2"/>
        <v>0</v>
      </c>
      <c r="AC34" s="69">
        <f t="shared" si="3"/>
        <v>0</v>
      </c>
      <c r="AD34" s="69">
        <f t="shared" si="4"/>
        <v>100</v>
      </c>
      <c r="AE34" s="461">
        <v>0</v>
      </c>
      <c r="AF34" s="461">
        <v>0</v>
      </c>
      <c r="AG34" s="461">
        <f t="shared" si="11"/>
        <v>0</v>
      </c>
      <c r="AH34" s="461">
        <f t="shared" si="12"/>
        <v>100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5"/>
        <v>0</v>
      </c>
      <c r="AR34" s="462">
        <f t="shared" si="6"/>
        <v>0</v>
      </c>
      <c r="AS34" s="464">
        <f t="shared" si="7"/>
        <v>0</v>
      </c>
      <c r="AT34" s="470">
        <f t="shared" si="24"/>
        <v>750415</v>
      </c>
      <c r="AU34" s="461">
        <f t="shared" si="25"/>
        <v>554450</v>
      </c>
      <c r="AV34" s="461">
        <f t="shared" si="26"/>
        <v>0</v>
      </c>
      <c r="AW34" s="461">
        <f t="shared" si="27"/>
        <v>187404</v>
      </c>
      <c r="AX34" s="461">
        <f t="shared" si="27"/>
        <v>5545</v>
      </c>
      <c r="AY34" s="461">
        <f t="shared" si="28"/>
        <v>3016</v>
      </c>
      <c r="AZ34" s="462">
        <f t="shared" si="29"/>
        <v>1.78</v>
      </c>
      <c r="BA34" s="462">
        <f t="shared" si="30"/>
        <v>0</v>
      </c>
      <c r="BB34" s="464">
        <f t="shared" si="30"/>
        <v>1.78</v>
      </c>
    </row>
    <row r="35" spans="1:54" x14ac:dyDescent="0.2">
      <c r="A35" s="211">
        <v>6</v>
      </c>
      <c r="B35" s="212">
        <v>3401</v>
      </c>
      <c r="C35" s="212">
        <v>650023404</v>
      </c>
      <c r="D35" s="212">
        <v>70981477</v>
      </c>
      <c r="E35" s="210" t="s">
        <v>95</v>
      </c>
      <c r="F35" s="212">
        <v>3143</v>
      </c>
      <c r="G35" s="213" t="s">
        <v>614</v>
      </c>
      <c r="H35" s="234" t="s">
        <v>276</v>
      </c>
      <c r="I35" s="463">
        <v>706555</v>
      </c>
      <c r="J35" s="458">
        <v>524150</v>
      </c>
      <c r="K35" s="458">
        <v>0</v>
      </c>
      <c r="L35" s="458">
        <v>177163</v>
      </c>
      <c r="M35" s="458">
        <v>5242</v>
      </c>
      <c r="N35" s="458">
        <v>0</v>
      </c>
      <c r="O35" s="459">
        <v>1</v>
      </c>
      <c r="P35" s="460">
        <v>1</v>
      </c>
      <c r="Q35" s="469">
        <v>0</v>
      </c>
      <c r="R35" s="471">
        <f t="shared" si="0"/>
        <v>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si="10"/>
        <v>0</v>
      </c>
      <c r="X35" s="461">
        <v>0</v>
      </c>
      <c r="Y35" s="461">
        <v>0</v>
      </c>
      <c r="Z35" s="461">
        <v>0</v>
      </c>
      <c r="AA35" s="461">
        <f t="shared" si="1"/>
        <v>0</v>
      </c>
      <c r="AB35" s="461">
        <f t="shared" si="2"/>
        <v>0</v>
      </c>
      <c r="AC35" s="69">
        <f t="shared" si="3"/>
        <v>0</v>
      </c>
      <c r="AD35" s="69">
        <f t="shared" si="4"/>
        <v>0</v>
      </c>
      <c r="AE35" s="461">
        <v>0</v>
      </c>
      <c r="AF35" s="461">
        <v>0</v>
      </c>
      <c r="AG35" s="461">
        <f t="shared" si="11"/>
        <v>0</v>
      </c>
      <c r="AH35" s="461">
        <f t="shared" si="12"/>
        <v>0</v>
      </c>
      <c r="AI35" s="462">
        <v>0</v>
      </c>
      <c r="AJ35" s="462">
        <v>0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si="5"/>
        <v>0</v>
      </c>
      <c r="AR35" s="462">
        <f t="shared" si="6"/>
        <v>0</v>
      </c>
      <c r="AS35" s="464">
        <f t="shared" si="7"/>
        <v>0</v>
      </c>
      <c r="AT35" s="470">
        <f t="shared" si="24"/>
        <v>706555</v>
      </c>
      <c r="AU35" s="461">
        <f t="shared" si="25"/>
        <v>524150</v>
      </c>
      <c r="AV35" s="461">
        <f t="shared" si="26"/>
        <v>0</v>
      </c>
      <c r="AW35" s="461">
        <f t="shared" si="27"/>
        <v>177163</v>
      </c>
      <c r="AX35" s="461">
        <f t="shared" si="27"/>
        <v>5242</v>
      </c>
      <c r="AY35" s="461">
        <f t="shared" si="28"/>
        <v>0</v>
      </c>
      <c r="AZ35" s="462">
        <f t="shared" si="29"/>
        <v>1</v>
      </c>
      <c r="BA35" s="462">
        <f t="shared" si="30"/>
        <v>1</v>
      </c>
      <c r="BB35" s="464">
        <f t="shared" si="30"/>
        <v>0</v>
      </c>
    </row>
    <row r="36" spans="1:54" x14ac:dyDescent="0.2">
      <c r="A36" s="211">
        <v>6</v>
      </c>
      <c r="B36" s="212">
        <v>3401</v>
      </c>
      <c r="C36" s="212">
        <v>650023404</v>
      </c>
      <c r="D36" s="212">
        <v>70981477</v>
      </c>
      <c r="E36" s="210" t="s">
        <v>95</v>
      </c>
      <c r="F36" s="212">
        <v>3143</v>
      </c>
      <c r="G36" s="213" t="s">
        <v>615</v>
      </c>
      <c r="H36" s="234" t="s">
        <v>277</v>
      </c>
      <c r="I36" s="463">
        <v>21257</v>
      </c>
      <c r="J36" s="458">
        <v>15188</v>
      </c>
      <c r="K36" s="458">
        <v>0</v>
      </c>
      <c r="L36" s="458">
        <v>5134</v>
      </c>
      <c r="M36" s="458">
        <v>152</v>
      </c>
      <c r="N36" s="458">
        <v>783</v>
      </c>
      <c r="O36" s="459">
        <v>0.06</v>
      </c>
      <c r="P36" s="460">
        <v>0</v>
      </c>
      <c r="Q36" s="469">
        <v>0.06</v>
      </c>
      <c r="R36" s="471">
        <f t="shared" si="0"/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si="10"/>
        <v>0</v>
      </c>
      <c r="X36" s="461">
        <v>0</v>
      </c>
      <c r="Y36" s="461">
        <v>0</v>
      </c>
      <c r="Z36" s="461">
        <v>0</v>
      </c>
      <c r="AA36" s="461">
        <f t="shared" si="1"/>
        <v>0</v>
      </c>
      <c r="AB36" s="461">
        <f t="shared" si="2"/>
        <v>0</v>
      </c>
      <c r="AC36" s="69">
        <f t="shared" si="3"/>
        <v>0</v>
      </c>
      <c r="AD36" s="69">
        <f t="shared" si="4"/>
        <v>0</v>
      </c>
      <c r="AE36" s="461">
        <v>0</v>
      </c>
      <c r="AF36" s="461">
        <v>0</v>
      </c>
      <c r="AG36" s="461">
        <f t="shared" si="11"/>
        <v>0</v>
      </c>
      <c r="AH36" s="461">
        <f t="shared" si="12"/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si="5"/>
        <v>0</v>
      </c>
      <c r="AR36" s="462">
        <f t="shared" si="6"/>
        <v>0</v>
      </c>
      <c r="AS36" s="464">
        <f t="shared" si="7"/>
        <v>0</v>
      </c>
      <c r="AT36" s="470">
        <f t="shared" si="24"/>
        <v>21257</v>
      </c>
      <c r="AU36" s="461">
        <f t="shared" si="25"/>
        <v>15188</v>
      </c>
      <c r="AV36" s="461">
        <f t="shared" si="26"/>
        <v>0</v>
      </c>
      <c r="AW36" s="461">
        <f t="shared" si="27"/>
        <v>5134</v>
      </c>
      <c r="AX36" s="461">
        <f t="shared" si="27"/>
        <v>152</v>
      </c>
      <c r="AY36" s="461">
        <f t="shared" si="28"/>
        <v>783</v>
      </c>
      <c r="AZ36" s="462">
        <f t="shared" si="29"/>
        <v>0.06</v>
      </c>
      <c r="BA36" s="462">
        <f t="shared" si="30"/>
        <v>0</v>
      </c>
      <c r="BB36" s="464">
        <f t="shared" si="30"/>
        <v>0.06</v>
      </c>
    </row>
    <row r="37" spans="1:54" x14ac:dyDescent="0.2">
      <c r="A37" s="158">
        <v>6</v>
      </c>
      <c r="B37" s="18">
        <v>3401</v>
      </c>
      <c r="C37" s="18">
        <v>650023404</v>
      </c>
      <c r="D37" s="18">
        <v>70981477</v>
      </c>
      <c r="E37" s="167" t="s">
        <v>96</v>
      </c>
      <c r="F37" s="18"/>
      <c r="G37" s="157"/>
      <c r="H37" s="191"/>
      <c r="I37" s="505">
        <v>6917957</v>
      </c>
      <c r="J37" s="501">
        <v>5005495</v>
      </c>
      <c r="K37" s="501">
        <v>75000</v>
      </c>
      <c r="L37" s="501">
        <v>1717208</v>
      </c>
      <c r="M37" s="501">
        <v>50055</v>
      </c>
      <c r="N37" s="501">
        <v>70199</v>
      </c>
      <c r="O37" s="502">
        <v>11.013</v>
      </c>
      <c r="P37" s="502">
        <v>7.3743999999999996</v>
      </c>
      <c r="Q37" s="507">
        <v>3.6385999999999998</v>
      </c>
      <c r="R37" s="505">
        <f t="shared" ref="R37:BB37" si="31">SUM(R31:R36)</f>
        <v>38000</v>
      </c>
      <c r="S37" s="501">
        <f t="shared" si="31"/>
        <v>0</v>
      </c>
      <c r="T37" s="501">
        <f t="shared" si="31"/>
        <v>0</v>
      </c>
      <c r="U37" s="501">
        <f t="shared" si="31"/>
        <v>0</v>
      </c>
      <c r="V37" s="501">
        <f t="shared" si="31"/>
        <v>0</v>
      </c>
      <c r="W37" s="501">
        <f t="shared" si="31"/>
        <v>38000</v>
      </c>
      <c r="X37" s="501">
        <f t="shared" si="31"/>
        <v>-38000</v>
      </c>
      <c r="Y37" s="501">
        <f t="shared" si="31"/>
        <v>0</v>
      </c>
      <c r="Z37" s="501">
        <f t="shared" si="31"/>
        <v>0</v>
      </c>
      <c r="AA37" s="501">
        <f t="shared" si="31"/>
        <v>-38000</v>
      </c>
      <c r="AB37" s="501">
        <f t="shared" si="31"/>
        <v>0</v>
      </c>
      <c r="AC37" s="501">
        <f t="shared" si="31"/>
        <v>0</v>
      </c>
      <c r="AD37" s="501">
        <f t="shared" si="31"/>
        <v>380</v>
      </c>
      <c r="AE37" s="501">
        <f t="shared" si="31"/>
        <v>0</v>
      </c>
      <c r="AF37" s="501">
        <f t="shared" si="31"/>
        <v>0</v>
      </c>
      <c r="AG37" s="501">
        <f t="shared" si="31"/>
        <v>0</v>
      </c>
      <c r="AH37" s="501">
        <f t="shared" si="31"/>
        <v>380</v>
      </c>
      <c r="AI37" s="502">
        <f t="shared" si="31"/>
        <v>0.03</v>
      </c>
      <c r="AJ37" s="502">
        <f t="shared" si="31"/>
        <v>0.02</v>
      </c>
      <c r="AK37" s="502">
        <f t="shared" si="31"/>
        <v>0</v>
      </c>
      <c r="AL37" s="502">
        <f t="shared" si="31"/>
        <v>0</v>
      </c>
      <c r="AM37" s="502">
        <f t="shared" si="31"/>
        <v>0</v>
      </c>
      <c r="AN37" s="502">
        <f t="shared" si="31"/>
        <v>0</v>
      </c>
      <c r="AO37" s="502">
        <f t="shared" si="31"/>
        <v>0</v>
      </c>
      <c r="AP37" s="502">
        <f t="shared" si="31"/>
        <v>0</v>
      </c>
      <c r="AQ37" s="502">
        <f t="shared" si="31"/>
        <v>0.03</v>
      </c>
      <c r="AR37" s="502">
        <f t="shared" si="31"/>
        <v>0.02</v>
      </c>
      <c r="AS37" s="41">
        <f t="shared" si="31"/>
        <v>0.05</v>
      </c>
      <c r="AT37" s="509">
        <f t="shared" si="31"/>
        <v>6918337</v>
      </c>
      <c r="AU37" s="501">
        <f t="shared" si="31"/>
        <v>5043495</v>
      </c>
      <c r="AV37" s="501">
        <f t="shared" si="31"/>
        <v>37000</v>
      </c>
      <c r="AW37" s="501">
        <f t="shared" si="31"/>
        <v>1717208</v>
      </c>
      <c r="AX37" s="501">
        <f t="shared" si="31"/>
        <v>50435</v>
      </c>
      <c r="AY37" s="501">
        <f t="shared" si="31"/>
        <v>70199</v>
      </c>
      <c r="AZ37" s="502">
        <f t="shared" si="31"/>
        <v>11.063000000000001</v>
      </c>
      <c r="BA37" s="502">
        <f t="shared" si="31"/>
        <v>7.4043999999999999</v>
      </c>
      <c r="BB37" s="41">
        <f t="shared" si="31"/>
        <v>3.6586000000000003</v>
      </c>
    </row>
    <row r="38" spans="1:54" x14ac:dyDescent="0.2">
      <c r="A38" s="211">
        <v>7</v>
      </c>
      <c r="B38" s="212">
        <v>3404</v>
      </c>
      <c r="C38" s="212">
        <v>650023021</v>
      </c>
      <c r="D38" s="212">
        <v>70982597</v>
      </c>
      <c r="E38" s="210" t="s">
        <v>97</v>
      </c>
      <c r="F38" s="212">
        <v>3111</v>
      </c>
      <c r="G38" s="213" t="s">
        <v>306</v>
      </c>
      <c r="H38" s="214" t="s">
        <v>276</v>
      </c>
      <c r="I38" s="463">
        <v>6426887</v>
      </c>
      <c r="J38" s="458">
        <v>4724427</v>
      </c>
      <c r="K38" s="458">
        <v>20000</v>
      </c>
      <c r="L38" s="458">
        <v>1603616</v>
      </c>
      <c r="M38" s="458">
        <v>47244</v>
      </c>
      <c r="N38" s="458">
        <v>31600</v>
      </c>
      <c r="O38" s="459">
        <v>9.5045000000000002</v>
      </c>
      <c r="P38" s="460">
        <v>8.0645000000000007</v>
      </c>
      <c r="Q38" s="469">
        <v>1.44</v>
      </c>
      <c r="R38" s="471">
        <f t="shared" si="0"/>
        <v>0</v>
      </c>
      <c r="S38" s="461">
        <v>0</v>
      </c>
      <c r="T38" s="461">
        <v>-54859</v>
      </c>
      <c r="U38" s="461">
        <v>0</v>
      </c>
      <c r="V38" s="461">
        <v>0</v>
      </c>
      <c r="W38" s="461">
        <f t="shared" si="10"/>
        <v>-54859</v>
      </c>
      <c r="X38" s="461">
        <v>0</v>
      </c>
      <c r="Y38" s="461">
        <v>0</v>
      </c>
      <c r="Z38" s="461">
        <v>0</v>
      </c>
      <c r="AA38" s="461">
        <f t="shared" si="1"/>
        <v>0</v>
      </c>
      <c r="AB38" s="461">
        <f t="shared" si="2"/>
        <v>-54859</v>
      </c>
      <c r="AC38" s="69">
        <f t="shared" si="3"/>
        <v>-18542</v>
      </c>
      <c r="AD38" s="69">
        <f t="shared" si="4"/>
        <v>-549</v>
      </c>
      <c r="AE38" s="461">
        <v>0</v>
      </c>
      <c r="AF38" s="461">
        <v>0</v>
      </c>
      <c r="AG38" s="461">
        <f t="shared" si="11"/>
        <v>0</v>
      </c>
      <c r="AH38" s="461">
        <f t="shared" si="12"/>
        <v>-73950</v>
      </c>
      <c r="AI38" s="462">
        <v>0</v>
      </c>
      <c r="AJ38" s="462">
        <v>0</v>
      </c>
      <c r="AK38" s="462">
        <v>0</v>
      </c>
      <c r="AL38" s="462">
        <v>-0.13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5"/>
        <v>-0.13</v>
      </c>
      <c r="AR38" s="462">
        <f t="shared" si="6"/>
        <v>0</v>
      </c>
      <c r="AS38" s="464">
        <f t="shared" si="7"/>
        <v>-0.13</v>
      </c>
      <c r="AT38" s="470">
        <f t="shared" ref="AT38:AT43" si="32">I38+AH38</f>
        <v>6352937</v>
      </c>
      <c r="AU38" s="461">
        <f t="shared" ref="AU38:AU43" si="33">J38+W38</f>
        <v>4669568</v>
      </c>
      <c r="AV38" s="461">
        <f t="shared" ref="AV38:AV43" si="34">K38+AA38</f>
        <v>20000</v>
      </c>
      <c r="AW38" s="461">
        <f t="shared" ref="AW38:AX43" si="35">L38+AC38</f>
        <v>1585074</v>
      </c>
      <c r="AX38" s="461">
        <f t="shared" si="35"/>
        <v>46695</v>
      </c>
      <c r="AY38" s="461">
        <f t="shared" ref="AY38:AY43" si="36">N38+AG38</f>
        <v>31600</v>
      </c>
      <c r="AZ38" s="462">
        <f t="shared" ref="AZ38:AZ43" si="37">O38+AS38</f>
        <v>9.3744999999999994</v>
      </c>
      <c r="BA38" s="462">
        <f t="shared" ref="BA38:BB43" si="38">P38+AQ38</f>
        <v>7.9345000000000008</v>
      </c>
      <c r="BB38" s="464">
        <f t="shared" si="38"/>
        <v>1.44</v>
      </c>
    </row>
    <row r="39" spans="1:54" x14ac:dyDescent="0.2">
      <c r="A39" s="211">
        <v>7</v>
      </c>
      <c r="B39" s="212">
        <v>3404</v>
      </c>
      <c r="C39" s="212">
        <v>650023021</v>
      </c>
      <c r="D39" s="212">
        <v>70982597</v>
      </c>
      <c r="E39" s="210" t="s">
        <v>97</v>
      </c>
      <c r="F39" s="212">
        <v>3113</v>
      </c>
      <c r="G39" s="213" t="s">
        <v>309</v>
      </c>
      <c r="H39" s="214" t="s">
        <v>276</v>
      </c>
      <c r="I39" s="463">
        <v>20126992</v>
      </c>
      <c r="J39" s="458">
        <v>14620235</v>
      </c>
      <c r="K39" s="458">
        <v>60000</v>
      </c>
      <c r="L39" s="458">
        <v>4961920</v>
      </c>
      <c r="M39" s="458">
        <v>146202</v>
      </c>
      <c r="N39" s="458">
        <v>338635</v>
      </c>
      <c r="O39" s="459">
        <v>27.530799999999996</v>
      </c>
      <c r="P39" s="460">
        <v>21.150799999999997</v>
      </c>
      <c r="Q39" s="469">
        <v>6.3800000000000008</v>
      </c>
      <c r="R39" s="471">
        <f t="shared" si="0"/>
        <v>0</v>
      </c>
      <c r="S39" s="461">
        <v>0</v>
      </c>
      <c r="T39" s="461">
        <v>-76090</v>
      </c>
      <c r="U39" s="461">
        <v>14856</v>
      </c>
      <c r="V39" s="461">
        <v>0</v>
      </c>
      <c r="W39" s="461">
        <f t="shared" si="10"/>
        <v>-61234</v>
      </c>
      <c r="X39" s="461">
        <v>0</v>
      </c>
      <c r="Y39" s="461">
        <v>0</v>
      </c>
      <c r="Z39" s="461">
        <v>0</v>
      </c>
      <c r="AA39" s="461">
        <f t="shared" si="1"/>
        <v>0</v>
      </c>
      <c r="AB39" s="461">
        <f t="shared" si="2"/>
        <v>-61234</v>
      </c>
      <c r="AC39" s="69">
        <f t="shared" si="3"/>
        <v>-20697</v>
      </c>
      <c r="AD39" s="69">
        <f t="shared" si="4"/>
        <v>-612</v>
      </c>
      <c r="AE39" s="461">
        <v>0</v>
      </c>
      <c r="AF39" s="461">
        <v>0</v>
      </c>
      <c r="AG39" s="461">
        <f t="shared" si="11"/>
        <v>0</v>
      </c>
      <c r="AH39" s="461">
        <f t="shared" si="12"/>
        <v>-82543</v>
      </c>
      <c r="AI39" s="462">
        <v>0</v>
      </c>
      <c r="AJ39" s="462">
        <v>0</v>
      </c>
      <c r="AK39" s="462">
        <v>0</v>
      </c>
      <c r="AL39" s="462">
        <v>-0.17</v>
      </c>
      <c r="AM39" s="462">
        <v>0</v>
      </c>
      <c r="AN39" s="462">
        <v>0.02</v>
      </c>
      <c r="AO39" s="462">
        <v>0</v>
      </c>
      <c r="AP39" s="462">
        <v>0</v>
      </c>
      <c r="AQ39" s="462">
        <f t="shared" si="5"/>
        <v>-0.15000000000000002</v>
      </c>
      <c r="AR39" s="462">
        <f t="shared" si="6"/>
        <v>0</v>
      </c>
      <c r="AS39" s="464">
        <f t="shared" si="7"/>
        <v>-0.15000000000000002</v>
      </c>
      <c r="AT39" s="470">
        <f t="shared" si="32"/>
        <v>20044449</v>
      </c>
      <c r="AU39" s="461">
        <f t="shared" si="33"/>
        <v>14559001</v>
      </c>
      <c r="AV39" s="461">
        <f t="shared" si="34"/>
        <v>60000</v>
      </c>
      <c r="AW39" s="461">
        <f t="shared" si="35"/>
        <v>4941223</v>
      </c>
      <c r="AX39" s="461">
        <f t="shared" si="35"/>
        <v>145590</v>
      </c>
      <c r="AY39" s="461">
        <f t="shared" si="36"/>
        <v>338635</v>
      </c>
      <c r="AZ39" s="462">
        <f t="shared" si="37"/>
        <v>27.380799999999997</v>
      </c>
      <c r="BA39" s="462">
        <f t="shared" si="38"/>
        <v>21.000799999999998</v>
      </c>
      <c r="BB39" s="464">
        <f t="shared" si="38"/>
        <v>6.3800000000000008</v>
      </c>
    </row>
    <row r="40" spans="1:54" x14ac:dyDescent="0.2">
      <c r="A40" s="211">
        <v>7</v>
      </c>
      <c r="B40" s="212">
        <v>3404</v>
      </c>
      <c r="C40" s="212">
        <v>650023021</v>
      </c>
      <c r="D40" s="212">
        <v>70982597</v>
      </c>
      <c r="E40" s="210" t="s">
        <v>97</v>
      </c>
      <c r="F40" s="212">
        <v>3113</v>
      </c>
      <c r="G40" s="213" t="s">
        <v>307</v>
      </c>
      <c r="H40" s="214" t="s">
        <v>277</v>
      </c>
      <c r="I40" s="463">
        <v>4218575</v>
      </c>
      <c r="J40" s="458">
        <v>3127652</v>
      </c>
      <c r="K40" s="458">
        <v>0</v>
      </c>
      <c r="L40" s="458">
        <v>1057146</v>
      </c>
      <c r="M40" s="458">
        <v>31277</v>
      </c>
      <c r="N40" s="458">
        <v>2500</v>
      </c>
      <c r="O40" s="459">
        <v>9.0299999999999994</v>
      </c>
      <c r="P40" s="460">
        <v>9.0299999999999994</v>
      </c>
      <c r="Q40" s="469">
        <v>0</v>
      </c>
      <c r="R40" s="471">
        <f t="shared" si="0"/>
        <v>0</v>
      </c>
      <c r="S40" s="461">
        <v>-99442</v>
      </c>
      <c r="T40" s="461">
        <v>0</v>
      </c>
      <c r="U40" s="461">
        <v>0</v>
      </c>
      <c r="V40" s="461">
        <v>0</v>
      </c>
      <c r="W40" s="461">
        <f t="shared" si="10"/>
        <v>-99442</v>
      </c>
      <c r="X40" s="461">
        <v>0</v>
      </c>
      <c r="Y40" s="461">
        <v>0</v>
      </c>
      <c r="Z40" s="461">
        <v>0</v>
      </c>
      <c r="AA40" s="461">
        <f t="shared" si="1"/>
        <v>0</v>
      </c>
      <c r="AB40" s="461">
        <f t="shared" si="2"/>
        <v>-99442</v>
      </c>
      <c r="AC40" s="69">
        <f t="shared" si="3"/>
        <v>-33611</v>
      </c>
      <c r="AD40" s="69">
        <f t="shared" si="4"/>
        <v>-994</v>
      </c>
      <c r="AE40" s="461">
        <v>20150</v>
      </c>
      <c r="AF40" s="461">
        <v>0</v>
      </c>
      <c r="AG40" s="461">
        <f t="shared" si="11"/>
        <v>20150</v>
      </c>
      <c r="AH40" s="461">
        <f t="shared" si="12"/>
        <v>-113897</v>
      </c>
      <c r="AI40" s="462">
        <v>0</v>
      </c>
      <c r="AJ40" s="462">
        <v>0</v>
      </c>
      <c r="AK40" s="462">
        <v>-0.28000000000000003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5"/>
        <v>-0.28000000000000003</v>
      </c>
      <c r="AR40" s="462">
        <f t="shared" si="6"/>
        <v>0</v>
      </c>
      <c r="AS40" s="464">
        <f t="shared" si="7"/>
        <v>-0.28000000000000003</v>
      </c>
      <c r="AT40" s="470">
        <f t="shared" si="32"/>
        <v>4104678</v>
      </c>
      <c r="AU40" s="461">
        <f t="shared" si="33"/>
        <v>3028210</v>
      </c>
      <c r="AV40" s="461">
        <f t="shared" si="34"/>
        <v>0</v>
      </c>
      <c r="AW40" s="461">
        <f t="shared" si="35"/>
        <v>1023535</v>
      </c>
      <c r="AX40" s="461">
        <f t="shared" si="35"/>
        <v>30283</v>
      </c>
      <c r="AY40" s="461">
        <f t="shared" si="36"/>
        <v>22650</v>
      </c>
      <c r="AZ40" s="462">
        <f t="shared" si="37"/>
        <v>8.75</v>
      </c>
      <c r="BA40" s="462">
        <f t="shared" si="38"/>
        <v>8.75</v>
      </c>
      <c r="BB40" s="464">
        <f t="shared" si="38"/>
        <v>0</v>
      </c>
    </row>
    <row r="41" spans="1:54" x14ac:dyDescent="0.2">
      <c r="A41" s="211">
        <v>7</v>
      </c>
      <c r="B41" s="212">
        <v>3404</v>
      </c>
      <c r="C41" s="212">
        <v>650023021</v>
      </c>
      <c r="D41" s="212">
        <v>70982597</v>
      </c>
      <c r="E41" s="210" t="s">
        <v>97</v>
      </c>
      <c r="F41" s="212">
        <v>3141</v>
      </c>
      <c r="G41" s="213" t="s">
        <v>310</v>
      </c>
      <c r="H41" s="214" t="s">
        <v>277</v>
      </c>
      <c r="I41" s="463">
        <v>2394877</v>
      </c>
      <c r="J41" s="458">
        <v>1744523</v>
      </c>
      <c r="K41" s="458">
        <v>20000</v>
      </c>
      <c r="L41" s="458">
        <v>596409</v>
      </c>
      <c r="M41" s="458">
        <v>17445</v>
      </c>
      <c r="N41" s="458">
        <v>16500</v>
      </c>
      <c r="O41" s="459">
        <v>5.67</v>
      </c>
      <c r="P41" s="460">
        <v>0</v>
      </c>
      <c r="Q41" s="469">
        <v>5.67</v>
      </c>
      <c r="R41" s="471">
        <f t="shared" si="0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10"/>
        <v>0</v>
      </c>
      <c r="X41" s="461">
        <v>0</v>
      </c>
      <c r="Y41" s="461">
        <v>0</v>
      </c>
      <c r="Z41" s="461">
        <v>0</v>
      </c>
      <c r="AA41" s="461">
        <f t="shared" si="1"/>
        <v>0</v>
      </c>
      <c r="AB41" s="461">
        <f t="shared" si="2"/>
        <v>0</v>
      </c>
      <c r="AC41" s="69">
        <f t="shared" si="3"/>
        <v>0</v>
      </c>
      <c r="AD41" s="69">
        <f t="shared" si="4"/>
        <v>0</v>
      </c>
      <c r="AE41" s="461">
        <v>0</v>
      </c>
      <c r="AF41" s="461">
        <v>0</v>
      </c>
      <c r="AG41" s="461">
        <f t="shared" si="11"/>
        <v>0</v>
      </c>
      <c r="AH41" s="461">
        <f t="shared" si="12"/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5"/>
        <v>0</v>
      </c>
      <c r="AR41" s="462">
        <f t="shared" si="6"/>
        <v>0</v>
      </c>
      <c r="AS41" s="464">
        <f t="shared" si="7"/>
        <v>0</v>
      </c>
      <c r="AT41" s="470">
        <f t="shared" si="32"/>
        <v>2394877</v>
      </c>
      <c r="AU41" s="461">
        <f t="shared" si="33"/>
        <v>1744523</v>
      </c>
      <c r="AV41" s="461">
        <f t="shared" si="34"/>
        <v>20000</v>
      </c>
      <c r="AW41" s="461">
        <f t="shared" si="35"/>
        <v>596409</v>
      </c>
      <c r="AX41" s="461">
        <f t="shared" si="35"/>
        <v>17445</v>
      </c>
      <c r="AY41" s="461">
        <f t="shared" si="36"/>
        <v>16500</v>
      </c>
      <c r="AZ41" s="462">
        <f t="shared" si="37"/>
        <v>5.67</v>
      </c>
      <c r="BA41" s="462">
        <f t="shared" si="38"/>
        <v>0</v>
      </c>
      <c r="BB41" s="464">
        <f t="shared" si="38"/>
        <v>5.67</v>
      </c>
    </row>
    <row r="42" spans="1:54" s="3" customFormat="1" x14ac:dyDescent="0.2">
      <c r="A42" s="211">
        <v>7</v>
      </c>
      <c r="B42" s="212">
        <v>3404</v>
      </c>
      <c r="C42" s="212">
        <v>650023021</v>
      </c>
      <c r="D42" s="212">
        <v>70982597</v>
      </c>
      <c r="E42" s="210" t="s">
        <v>97</v>
      </c>
      <c r="F42" s="212">
        <v>3143</v>
      </c>
      <c r="G42" s="213" t="s">
        <v>614</v>
      </c>
      <c r="H42" s="234" t="s">
        <v>276</v>
      </c>
      <c r="I42" s="463">
        <v>1869241</v>
      </c>
      <c r="J42" s="458">
        <v>1386677</v>
      </c>
      <c r="K42" s="458">
        <v>0</v>
      </c>
      <c r="L42" s="458">
        <v>468697</v>
      </c>
      <c r="M42" s="458">
        <v>13867</v>
      </c>
      <c r="N42" s="458">
        <v>0</v>
      </c>
      <c r="O42" s="459">
        <v>2.9643000000000002</v>
      </c>
      <c r="P42" s="460">
        <v>2.9643000000000002</v>
      </c>
      <c r="Q42" s="469">
        <v>0</v>
      </c>
      <c r="R42" s="471">
        <f t="shared" si="0"/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si="10"/>
        <v>0</v>
      </c>
      <c r="X42" s="461">
        <v>0</v>
      </c>
      <c r="Y42" s="461">
        <v>0</v>
      </c>
      <c r="Z42" s="461">
        <v>0</v>
      </c>
      <c r="AA42" s="461">
        <f t="shared" si="1"/>
        <v>0</v>
      </c>
      <c r="AB42" s="461">
        <f t="shared" si="2"/>
        <v>0</v>
      </c>
      <c r="AC42" s="69">
        <f t="shared" si="3"/>
        <v>0</v>
      </c>
      <c r="AD42" s="69">
        <f t="shared" si="4"/>
        <v>0</v>
      </c>
      <c r="AE42" s="461">
        <v>0</v>
      </c>
      <c r="AF42" s="461">
        <v>0</v>
      </c>
      <c r="AG42" s="461">
        <f t="shared" si="11"/>
        <v>0</v>
      </c>
      <c r="AH42" s="461">
        <f t="shared" si="12"/>
        <v>0</v>
      </c>
      <c r="AI42" s="462">
        <v>0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si="5"/>
        <v>0</v>
      </c>
      <c r="AR42" s="462">
        <f t="shared" si="6"/>
        <v>0</v>
      </c>
      <c r="AS42" s="464">
        <f t="shared" si="7"/>
        <v>0</v>
      </c>
      <c r="AT42" s="470">
        <f t="shared" si="32"/>
        <v>1869241</v>
      </c>
      <c r="AU42" s="461">
        <f t="shared" si="33"/>
        <v>1386677</v>
      </c>
      <c r="AV42" s="461">
        <f t="shared" si="34"/>
        <v>0</v>
      </c>
      <c r="AW42" s="461">
        <f t="shared" si="35"/>
        <v>468697</v>
      </c>
      <c r="AX42" s="461">
        <f t="shared" si="35"/>
        <v>13867</v>
      </c>
      <c r="AY42" s="461">
        <f t="shared" si="36"/>
        <v>0</v>
      </c>
      <c r="AZ42" s="462">
        <f t="shared" si="37"/>
        <v>2.9643000000000002</v>
      </c>
      <c r="BA42" s="462">
        <f t="shared" si="38"/>
        <v>2.9643000000000002</v>
      </c>
      <c r="BB42" s="464">
        <f t="shared" si="38"/>
        <v>0</v>
      </c>
    </row>
    <row r="43" spans="1:54" s="3" customFormat="1" x14ac:dyDescent="0.2">
      <c r="A43" s="211">
        <v>7</v>
      </c>
      <c r="B43" s="212">
        <v>3404</v>
      </c>
      <c r="C43" s="212">
        <v>650023021</v>
      </c>
      <c r="D43" s="212">
        <v>70982597</v>
      </c>
      <c r="E43" s="210" t="s">
        <v>97</v>
      </c>
      <c r="F43" s="212">
        <v>3143</v>
      </c>
      <c r="G43" s="213" t="s">
        <v>615</v>
      </c>
      <c r="H43" s="234" t="s">
        <v>277</v>
      </c>
      <c r="I43" s="463">
        <v>54975</v>
      </c>
      <c r="J43" s="458">
        <v>39280</v>
      </c>
      <c r="K43" s="458">
        <v>0</v>
      </c>
      <c r="L43" s="458">
        <v>13277</v>
      </c>
      <c r="M43" s="458">
        <v>393</v>
      </c>
      <c r="N43" s="458">
        <v>2025</v>
      </c>
      <c r="O43" s="459">
        <v>0.16</v>
      </c>
      <c r="P43" s="460">
        <v>0</v>
      </c>
      <c r="Q43" s="469">
        <v>0.16</v>
      </c>
      <c r="R43" s="471">
        <f t="shared" si="0"/>
        <v>0</v>
      </c>
      <c r="S43" s="461">
        <v>0</v>
      </c>
      <c r="T43" s="461">
        <v>0</v>
      </c>
      <c r="U43" s="461">
        <v>0</v>
      </c>
      <c r="V43" s="461">
        <v>0</v>
      </c>
      <c r="W43" s="461">
        <f t="shared" si="10"/>
        <v>0</v>
      </c>
      <c r="X43" s="461">
        <v>0</v>
      </c>
      <c r="Y43" s="461">
        <v>0</v>
      </c>
      <c r="Z43" s="461">
        <v>0</v>
      </c>
      <c r="AA43" s="461">
        <f t="shared" si="1"/>
        <v>0</v>
      </c>
      <c r="AB43" s="461">
        <f t="shared" si="2"/>
        <v>0</v>
      </c>
      <c r="AC43" s="69">
        <f t="shared" si="3"/>
        <v>0</v>
      </c>
      <c r="AD43" s="69">
        <f t="shared" si="4"/>
        <v>0</v>
      </c>
      <c r="AE43" s="461">
        <v>0</v>
      </c>
      <c r="AF43" s="461">
        <v>0</v>
      </c>
      <c r="AG43" s="461">
        <f t="shared" si="11"/>
        <v>0</v>
      </c>
      <c r="AH43" s="461">
        <f t="shared" si="12"/>
        <v>0</v>
      </c>
      <c r="AI43" s="462">
        <v>0</v>
      </c>
      <c r="AJ43" s="462">
        <v>0</v>
      </c>
      <c r="AK43" s="462">
        <v>0</v>
      </c>
      <c r="AL43" s="462">
        <v>0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si="5"/>
        <v>0</v>
      </c>
      <c r="AR43" s="462">
        <f t="shared" si="6"/>
        <v>0</v>
      </c>
      <c r="AS43" s="464">
        <f t="shared" si="7"/>
        <v>0</v>
      </c>
      <c r="AT43" s="470">
        <f t="shared" si="32"/>
        <v>54975</v>
      </c>
      <c r="AU43" s="461">
        <f t="shared" si="33"/>
        <v>39280</v>
      </c>
      <c r="AV43" s="461">
        <f t="shared" si="34"/>
        <v>0</v>
      </c>
      <c r="AW43" s="461">
        <f t="shared" si="35"/>
        <v>13277</v>
      </c>
      <c r="AX43" s="461">
        <f t="shared" si="35"/>
        <v>393</v>
      </c>
      <c r="AY43" s="461">
        <f t="shared" si="36"/>
        <v>2025</v>
      </c>
      <c r="AZ43" s="462">
        <f t="shared" si="37"/>
        <v>0.16</v>
      </c>
      <c r="BA43" s="462">
        <f t="shared" si="38"/>
        <v>0</v>
      </c>
      <c r="BB43" s="464">
        <f t="shared" si="38"/>
        <v>0.16</v>
      </c>
    </row>
    <row r="44" spans="1:54" x14ac:dyDescent="0.2">
      <c r="A44" s="158">
        <v>7</v>
      </c>
      <c r="B44" s="18">
        <v>3404</v>
      </c>
      <c r="C44" s="18">
        <v>650023021</v>
      </c>
      <c r="D44" s="18">
        <v>70982597</v>
      </c>
      <c r="E44" s="167" t="s">
        <v>98</v>
      </c>
      <c r="F44" s="18"/>
      <c r="G44" s="157"/>
      <c r="H44" s="191"/>
      <c r="I44" s="505">
        <v>35091547</v>
      </c>
      <c r="J44" s="501">
        <v>25642794</v>
      </c>
      <c r="K44" s="501">
        <v>100000</v>
      </c>
      <c r="L44" s="501">
        <v>8701065</v>
      </c>
      <c r="M44" s="501">
        <v>256428</v>
      </c>
      <c r="N44" s="501">
        <v>391260</v>
      </c>
      <c r="O44" s="502">
        <v>54.859599999999993</v>
      </c>
      <c r="P44" s="502">
        <v>41.209600000000002</v>
      </c>
      <c r="Q44" s="507">
        <v>13.65</v>
      </c>
      <c r="R44" s="505">
        <f t="shared" ref="R44:BB44" si="39">SUM(R38:R43)</f>
        <v>0</v>
      </c>
      <c r="S44" s="501">
        <f t="shared" si="39"/>
        <v>-99442</v>
      </c>
      <c r="T44" s="501">
        <f t="shared" si="39"/>
        <v>-130949</v>
      </c>
      <c r="U44" s="501">
        <f t="shared" si="39"/>
        <v>14856</v>
      </c>
      <c r="V44" s="501">
        <f t="shared" si="39"/>
        <v>0</v>
      </c>
      <c r="W44" s="501">
        <f t="shared" si="39"/>
        <v>-215535</v>
      </c>
      <c r="X44" s="501">
        <f t="shared" si="39"/>
        <v>0</v>
      </c>
      <c r="Y44" s="501">
        <f t="shared" si="39"/>
        <v>0</v>
      </c>
      <c r="Z44" s="501">
        <f t="shared" si="39"/>
        <v>0</v>
      </c>
      <c r="AA44" s="501">
        <f t="shared" si="39"/>
        <v>0</v>
      </c>
      <c r="AB44" s="501">
        <f t="shared" si="39"/>
        <v>-215535</v>
      </c>
      <c r="AC44" s="501">
        <f t="shared" si="39"/>
        <v>-72850</v>
      </c>
      <c r="AD44" s="501">
        <f t="shared" si="39"/>
        <v>-2155</v>
      </c>
      <c r="AE44" s="501">
        <f t="shared" si="39"/>
        <v>20150</v>
      </c>
      <c r="AF44" s="501">
        <f t="shared" si="39"/>
        <v>0</v>
      </c>
      <c r="AG44" s="501">
        <f t="shared" si="39"/>
        <v>20150</v>
      </c>
      <c r="AH44" s="501">
        <f t="shared" si="39"/>
        <v>-270390</v>
      </c>
      <c r="AI44" s="502">
        <f t="shared" si="39"/>
        <v>0</v>
      </c>
      <c r="AJ44" s="502">
        <f t="shared" si="39"/>
        <v>0</v>
      </c>
      <c r="AK44" s="502">
        <f t="shared" si="39"/>
        <v>-0.28000000000000003</v>
      </c>
      <c r="AL44" s="502">
        <f t="shared" si="39"/>
        <v>-0.30000000000000004</v>
      </c>
      <c r="AM44" s="502">
        <f t="shared" si="39"/>
        <v>0</v>
      </c>
      <c r="AN44" s="502">
        <f t="shared" si="39"/>
        <v>0.02</v>
      </c>
      <c r="AO44" s="502">
        <f t="shared" si="39"/>
        <v>0</v>
      </c>
      <c r="AP44" s="502">
        <f t="shared" si="39"/>
        <v>0</v>
      </c>
      <c r="AQ44" s="502">
        <f t="shared" si="39"/>
        <v>-0.56000000000000005</v>
      </c>
      <c r="AR44" s="502">
        <f t="shared" si="39"/>
        <v>0</v>
      </c>
      <c r="AS44" s="41">
        <f t="shared" si="39"/>
        <v>-0.56000000000000005</v>
      </c>
      <c r="AT44" s="509">
        <f t="shared" si="39"/>
        <v>34821157</v>
      </c>
      <c r="AU44" s="501">
        <f t="shared" si="39"/>
        <v>25427259</v>
      </c>
      <c r="AV44" s="501">
        <f t="shared" si="39"/>
        <v>100000</v>
      </c>
      <c r="AW44" s="501">
        <f t="shared" si="39"/>
        <v>8628215</v>
      </c>
      <c r="AX44" s="501">
        <f t="shared" si="39"/>
        <v>254273</v>
      </c>
      <c r="AY44" s="501">
        <f t="shared" si="39"/>
        <v>411410</v>
      </c>
      <c r="AZ44" s="502">
        <f t="shared" si="39"/>
        <v>54.299599999999998</v>
      </c>
      <c r="BA44" s="502">
        <f t="shared" si="39"/>
        <v>40.6496</v>
      </c>
      <c r="BB44" s="41">
        <f t="shared" si="39"/>
        <v>13.65</v>
      </c>
    </row>
    <row r="45" spans="1:54" x14ac:dyDescent="0.2">
      <c r="A45" s="211">
        <v>8</v>
      </c>
      <c r="B45" s="212">
        <v>3477</v>
      </c>
      <c r="C45" s="212">
        <v>600098451</v>
      </c>
      <c r="D45" s="212">
        <v>70695491</v>
      </c>
      <c r="E45" s="210" t="s">
        <v>99</v>
      </c>
      <c r="F45" s="212">
        <v>3111</v>
      </c>
      <c r="G45" s="213" t="s">
        <v>306</v>
      </c>
      <c r="H45" s="214" t="s">
        <v>276</v>
      </c>
      <c r="I45" s="463">
        <v>4157401</v>
      </c>
      <c r="J45" s="458">
        <v>3069882</v>
      </c>
      <c r="K45" s="458">
        <v>0</v>
      </c>
      <c r="L45" s="458">
        <v>1037620</v>
      </c>
      <c r="M45" s="458">
        <v>30699</v>
      </c>
      <c r="N45" s="458">
        <v>19200</v>
      </c>
      <c r="O45" s="459">
        <v>6.68</v>
      </c>
      <c r="P45" s="460">
        <v>5</v>
      </c>
      <c r="Q45" s="469">
        <v>1.6800000000000002</v>
      </c>
      <c r="R45" s="471">
        <f t="shared" si="0"/>
        <v>0</v>
      </c>
      <c r="S45" s="461">
        <v>0</v>
      </c>
      <c r="T45" s="461">
        <v>0</v>
      </c>
      <c r="U45" s="461">
        <v>0</v>
      </c>
      <c r="V45" s="461">
        <v>0</v>
      </c>
      <c r="W45" s="461">
        <f t="shared" si="10"/>
        <v>0</v>
      </c>
      <c r="X45" s="461">
        <v>0</v>
      </c>
      <c r="Y45" s="461">
        <v>0</v>
      </c>
      <c r="Z45" s="461">
        <v>0</v>
      </c>
      <c r="AA45" s="461">
        <f t="shared" si="1"/>
        <v>0</v>
      </c>
      <c r="AB45" s="461">
        <f t="shared" si="2"/>
        <v>0</v>
      </c>
      <c r="AC45" s="69">
        <f t="shared" si="3"/>
        <v>0</v>
      </c>
      <c r="AD45" s="69">
        <f t="shared" si="4"/>
        <v>0</v>
      </c>
      <c r="AE45" s="461">
        <v>0</v>
      </c>
      <c r="AF45" s="461">
        <v>0</v>
      </c>
      <c r="AG45" s="461">
        <f t="shared" si="11"/>
        <v>0</v>
      </c>
      <c r="AH45" s="461">
        <f t="shared" si="12"/>
        <v>0</v>
      </c>
      <c r="AI45" s="462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5"/>
        <v>0</v>
      </c>
      <c r="AR45" s="462">
        <f t="shared" si="6"/>
        <v>0</v>
      </c>
      <c r="AS45" s="464">
        <f t="shared" si="7"/>
        <v>0</v>
      </c>
      <c r="AT45" s="470">
        <f>I45+AH45</f>
        <v>4157401</v>
      </c>
      <c r="AU45" s="461">
        <f>J45+W45</f>
        <v>3069882</v>
      </c>
      <c r="AV45" s="461">
        <f t="shared" ref="AV45:AV47" si="40">K45+AA45</f>
        <v>0</v>
      </c>
      <c r="AW45" s="461">
        <f t="shared" ref="AW45:AX47" si="41">L45+AC45</f>
        <v>1037620</v>
      </c>
      <c r="AX45" s="461">
        <f t="shared" si="41"/>
        <v>30699</v>
      </c>
      <c r="AY45" s="461">
        <f>N45+AG45</f>
        <v>19200</v>
      </c>
      <c r="AZ45" s="462">
        <f>O45+AS45</f>
        <v>6.68</v>
      </c>
      <c r="BA45" s="462">
        <f t="shared" ref="BA45:BB47" si="42">P45+AQ45</f>
        <v>5</v>
      </c>
      <c r="BB45" s="464">
        <f t="shared" si="42"/>
        <v>1.6800000000000002</v>
      </c>
    </row>
    <row r="46" spans="1:54" x14ac:dyDescent="0.2">
      <c r="A46" s="211">
        <v>8</v>
      </c>
      <c r="B46" s="212">
        <v>3477</v>
      </c>
      <c r="C46" s="212">
        <v>600098451</v>
      </c>
      <c r="D46" s="212">
        <v>70695491</v>
      </c>
      <c r="E46" s="210" t="s">
        <v>99</v>
      </c>
      <c r="F46" s="212">
        <v>3111</v>
      </c>
      <c r="G46" s="213" t="s">
        <v>307</v>
      </c>
      <c r="H46" s="214" t="s">
        <v>277</v>
      </c>
      <c r="I46" s="463">
        <v>467010</v>
      </c>
      <c r="J46" s="458">
        <v>346447</v>
      </c>
      <c r="K46" s="458">
        <v>0</v>
      </c>
      <c r="L46" s="458">
        <v>117099</v>
      </c>
      <c r="M46" s="458">
        <v>3464</v>
      </c>
      <c r="N46" s="458">
        <v>0</v>
      </c>
      <c r="O46" s="459">
        <v>1</v>
      </c>
      <c r="P46" s="460">
        <v>1</v>
      </c>
      <c r="Q46" s="469">
        <v>0</v>
      </c>
      <c r="R46" s="471">
        <f t="shared" si="0"/>
        <v>0</v>
      </c>
      <c r="S46" s="461">
        <v>0</v>
      </c>
      <c r="T46" s="461">
        <v>0</v>
      </c>
      <c r="U46" s="461">
        <v>0</v>
      </c>
      <c r="V46" s="461">
        <v>0</v>
      </c>
      <c r="W46" s="461">
        <f t="shared" si="10"/>
        <v>0</v>
      </c>
      <c r="X46" s="461">
        <v>0</v>
      </c>
      <c r="Y46" s="461">
        <v>0</v>
      </c>
      <c r="Z46" s="461">
        <v>0</v>
      </c>
      <c r="AA46" s="461">
        <f t="shared" si="1"/>
        <v>0</v>
      </c>
      <c r="AB46" s="461">
        <f t="shared" si="2"/>
        <v>0</v>
      </c>
      <c r="AC46" s="69">
        <f t="shared" si="3"/>
        <v>0</v>
      </c>
      <c r="AD46" s="69">
        <f t="shared" si="4"/>
        <v>0</v>
      </c>
      <c r="AE46" s="461">
        <v>0</v>
      </c>
      <c r="AF46" s="461">
        <v>0</v>
      </c>
      <c r="AG46" s="461">
        <f t="shared" si="11"/>
        <v>0</v>
      </c>
      <c r="AH46" s="461">
        <f t="shared" si="12"/>
        <v>0</v>
      </c>
      <c r="AI46" s="462">
        <v>0</v>
      </c>
      <c r="AJ46" s="462">
        <v>0</v>
      </c>
      <c r="AK46" s="462">
        <v>0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si="5"/>
        <v>0</v>
      </c>
      <c r="AR46" s="462">
        <f t="shared" si="6"/>
        <v>0</v>
      </c>
      <c r="AS46" s="464">
        <f t="shared" si="7"/>
        <v>0</v>
      </c>
      <c r="AT46" s="470">
        <f>I46+AH46</f>
        <v>467010</v>
      </c>
      <c r="AU46" s="461">
        <f>J46+W46</f>
        <v>346447</v>
      </c>
      <c r="AV46" s="461">
        <f t="shared" si="40"/>
        <v>0</v>
      </c>
      <c r="AW46" s="461">
        <f t="shared" si="41"/>
        <v>117099</v>
      </c>
      <c r="AX46" s="461">
        <f t="shared" si="41"/>
        <v>3464</v>
      </c>
      <c r="AY46" s="461">
        <f>N46+AG46</f>
        <v>0</v>
      </c>
      <c r="AZ46" s="462">
        <f>O46+AS46</f>
        <v>1</v>
      </c>
      <c r="BA46" s="462">
        <f t="shared" si="42"/>
        <v>1</v>
      </c>
      <c r="BB46" s="464">
        <f t="shared" si="42"/>
        <v>0</v>
      </c>
    </row>
    <row r="47" spans="1:54" x14ac:dyDescent="0.2">
      <c r="A47" s="211">
        <v>8</v>
      </c>
      <c r="B47" s="212">
        <v>3477</v>
      </c>
      <c r="C47" s="212">
        <v>600098451</v>
      </c>
      <c r="D47" s="212">
        <v>70695491</v>
      </c>
      <c r="E47" s="210" t="s">
        <v>99</v>
      </c>
      <c r="F47" s="212">
        <v>3141</v>
      </c>
      <c r="G47" s="213" t="s">
        <v>310</v>
      </c>
      <c r="H47" s="214" t="s">
        <v>277</v>
      </c>
      <c r="I47" s="463">
        <v>631479</v>
      </c>
      <c r="J47" s="458">
        <v>466605</v>
      </c>
      <c r="K47" s="458">
        <v>0</v>
      </c>
      <c r="L47" s="458">
        <v>157712</v>
      </c>
      <c r="M47" s="458">
        <v>4666</v>
      </c>
      <c r="N47" s="458">
        <v>2496</v>
      </c>
      <c r="O47" s="459">
        <v>1.5</v>
      </c>
      <c r="P47" s="460">
        <v>0</v>
      </c>
      <c r="Q47" s="469">
        <v>1.5</v>
      </c>
      <c r="R47" s="471">
        <f t="shared" si="0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0"/>
        <v>0</v>
      </c>
      <c r="X47" s="461">
        <v>0</v>
      </c>
      <c r="Y47" s="461">
        <v>0</v>
      </c>
      <c r="Z47" s="461">
        <v>0</v>
      </c>
      <c r="AA47" s="461">
        <f t="shared" si="1"/>
        <v>0</v>
      </c>
      <c r="AB47" s="461">
        <f t="shared" si="2"/>
        <v>0</v>
      </c>
      <c r="AC47" s="69">
        <f t="shared" si="3"/>
        <v>0</v>
      </c>
      <c r="AD47" s="69">
        <f t="shared" si="4"/>
        <v>0</v>
      </c>
      <c r="AE47" s="461">
        <v>0</v>
      </c>
      <c r="AF47" s="461">
        <v>0</v>
      </c>
      <c r="AG47" s="461">
        <f t="shared" si="11"/>
        <v>0</v>
      </c>
      <c r="AH47" s="461">
        <f t="shared" si="12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5"/>
        <v>0</v>
      </c>
      <c r="AR47" s="462">
        <f t="shared" si="6"/>
        <v>0</v>
      </c>
      <c r="AS47" s="464">
        <f t="shared" si="7"/>
        <v>0</v>
      </c>
      <c r="AT47" s="470">
        <f>I47+AH47</f>
        <v>631479</v>
      </c>
      <c r="AU47" s="461">
        <f>J47+W47</f>
        <v>466605</v>
      </c>
      <c r="AV47" s="461">
        <f t="shared" si="40"/>
        <v>0</v>
      </c>
      <c r="AW47" s="461">
        <f t="shared" si="41"/>
        <v>157712</v>
      </c>
      <c r="AX47" s="461">
        <f t="shared" si="41"/>
        <v>4666</v>
      </c>
      <c r="AY47" s="461">
        <f>N47+AG47</f>
        <v>2496</v>
      </c>
      <c r="AZ47" s="462">
        <f>O47+AS47</f>
        <v>1.5</v>
      </c>
      <c r="BA47" s="462">
        <f t="shared" si="42"/>
        <v>0</v>
      </c>
      <c r="BB47" s="464">
        <f t="shared" si="42"/>
        <v>1.5</v>
      </c>
    </row>
    <row r="48" spans="1:54" x14ac:dyDescent="0.2">
      <c r="A48" s="158">
        <v>8</v>
      </c>
      <c r="B48" s="18">
        <v>3477</v>
      </c>
      <c r="C48" s="18">
        <v>600098451</v>
      </c>
      <c r="D48" s="18">
        <v>70695491</v>
      </c>
      <c r="E48" s="167" t="s">
        <v>100</v>
      </c>
      <c r="F48" s="18"/>
      <c r="G48" s="157"/>
      <c r="H48" s="191"/>
      <c r="I48" s="506">
        <v>5255890</v>
      </c>
      <c r="J48" s="503">
        <v>3882934</v>
      </c>
      <c r="K48" s="503">
        <v>0</v>
      </c>
      <c r="L48" s="503">
        <v>1312431</v>
      </c>
      <c r="M48" s="503">
        <v>38829</v>
      </c>
      <c r="N48" s="503">
        <v>21696</v>
      </c>
      <c r="O48" s="504">
        <v>9.18</v>
      </c>
      <c r="P48" s="504">
        <v>6</v>
      </c>
      <c r="Q48" s="508">
        <v>3.18</v>
      </c>
      <c r="R48" s="506">
        <f t="shared" ref="R48:BB48" si="43">SUM(R45:R47)</f>
        <v>0</v>
      </c>
      <c r="S48" s="503">
        <f t="shared" si="43"/>
        <v>0</v>
      </c>
      <c r="T48" s="503">
        <f t="shared" si="43"/>
        <v>0</v>
      </c>
      <c r="U48" s="503">
        <f t="shared" si="43"/>
        <v>0</v>
      </c>
      <c r="V48" s="503">
        <f t="shared" si="43"/>
        <v>0</v>
      </c>
      <c r="W48" s="503">
        <f t="shared" si="43"/>
        <v>0</v>
      </c>
      <c r="X48" s="503">
        <f t="shared" si="43"/>
        <v>0</v>
      </c>
      <c r="Y48" s="503">
        <f t="shared" si="43"/>
        <v>0</v>
      </c>
      <c r="Z48" s="503">
        <f t="shared" si="43"/>
        <v>0</v>
      </c>
      <c r="AA48" s="503">
        <f t="shared" si="43"/>
        <v>0</v>
      </c>
      <c r="AB48" s="503">
        <f t="shared" si="43"/>
        <v>0</v>
      </c>
      <c r="AC48" s="503">
        <f t="shared" si="43"/>
        <v>0</v>
      </c>
      <c r="AD48" s="503">
        <f t="shared" si="43"/>
        <v>0</v>
      </c>
      <c r="AE48" s="503">
        <f t="shared" si="43"/>
        <v>0</v>
      </c>
      <c r="AF48" s="503">
        <f t="shared" si="43"/>
        <v>0</v>
      </c>
      <c r="AG48" s="503">
        <f t="shared" si="43"/>
        <v>0</v>
      </c>
      <c r="AH48" s="503">
        <f t="shared" si="43"/>
        <v>0</v>
      </c>
      <c r="AI48" s="504">
        <f t="shared" si="43"/>
        <v>0</v>
      </c>
      <c r="AJ48" s="504">
        <f t="shared" si="43"/>
        <v>0</v>
      </c>
      <c r="AK48" s="504">
        <f t="shared" si="43"/>
        <v>0</v>
      </c>
      <c r="AL48" s="504">
        <f t="shared" si="43"/>
        <v>0</v>
      </c>
      <c r="AM48" s="504">
        <f t="shared" si="43"/>
        <v>0</v>
      </c>
      <c r="AN48" s="504">
        <f t="shared" si="43"/>
        <v>0</v>
      </c>
      <c r="AO48" s="504">
        <f t="shared" si="43"/>
        <v>0</v>
      </c>
      <c r="AP48" s="504">
        <f t="shared" si="43"/>
        <v>0</v>
      </c>
      <c r="AQ48" s="504">
        <f t="shared" si="43"/>
        <v>0</v>
      </c>
      <c r="AR48" s="504">
        <f t="shared" si="43"/>
        <v>0</v>
      </c>
      <c r="AS48" s="40">
        <f t="shared" si="43"/>
        <v>0</v>
      </c>
      <c r="AT48" s="510">
        <f t="shared" si="43"/>
        <v>5255890</v>
      </c>
      <c r="AU48" s="503">
        <f t="shared" si="43"/>
        <v>3882934</v>
      </c>
      <c r="AV48" s="503">
        <f t="shared" si="43"/>
        <v>0</v>
      </c>
      <c r="AW48" s="503">
        <f t="shared" si="43"/>
        <v>1312431</v>
      </c>
      <c r="AX48" s="503">
        <f t="shared" si="43"/>
        <v>38829</v>
      </c>
      <c r="AY48" s="503">
        <f t="shared" si="43"/>
        <v>21696</v>
      </c>
      <c r="AZ48" s="504">
        <f t="shared" si="43"/>
        <v>9.18</v>
      </c>
      <c r="BA48" s="504">
        <f t="shared" si="43"/>
        <v>6</v>
      </c>
      <c r="BB48" s="40">
        <f t="shared" si="43"/>
        <v>3.18</v>
      </c>
    </row>
    <row r="49" spans="1:54" x14ac:dyDescent="0.2">
      <c r="A49" s="211">
        <v>9</v>
      </c>
      <c r="B49" s="212">
        <v>3476</v>
      </c>
      <c r="C49" s="212">
        <v>600099164</v>
      </c>
      <c r="D49" s="212">
        <v>854808</v>
      </c>
      <c r="E49" s="210" t="s">
        <v>101</v>
      </c>
      <c r="F49" s="212">
        <v>3113</v>
      </c>
      <c r="G49" s="213" t="s">
        <v>309</v>
      </c>
      <c r="H49" s="214" t="s">
        <v>276</v>
      </c>
      <c r="I49" s="463">
        <v>10619129</v>
      </c>
      <c r="J49" s="458">
        <v>7768211</v>
      </c>
      <c r="K49" s="458">
        <v>0</v>
      </c>
      <c r="L49" s="458">
        <v>2625656</v>
      </c>
      <c r="M49" s="458">
        <v>77682</v>
      </c>
      <c r="N49" s="458">
        <v>147580</v>
      </c>
      <c r="O49" s="459">
        <v>14.164999999999999</v>
      </c>
      <c r="P49" s="460">
        <v>11.5983</v>
      </c>
      <c r="Q49" s="469">
        <v>2.5667</v>
      </c>
      <c r="R49" s="471">
        <f t="shared" si="0"/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si="10"/>
        <v>0</v>
      </c>
      <c r="X49" s="461">
        <v>0</v>
      </c>
      <c r="Y49" s="461">
        <v>0</v>
      </c>
      <c r="Z49" s="461">
        <v>0</v>
      </c>
      <c r="AA49" s="461">
        <f t="shared" si="1"/>
        <v>0</v>
      </c>
      <c r="AB49" s="461">
        <f t="shared" si="2"/>
        <v>0</v>
      </c>
      <c r="AC49" s="69">
        <f t="shared" si="3"/>
        <v>0</v>
      </c>
      <c r="AD49" s="69">
        <f t="shared" si="4"/>
        <v>0</v>
      </c>
      <c r="AE49" s="461">
        <v>0</v>
      </c>
      <c r="AF49" s="461">
        <v>0</v>
      </c>
      <c r="AG49" s="461">
        <f t="shared" si="11"/>
        <v>0</v>
      </c>
      <c r="AH49" s="461">
        <f t="shared" si="12"/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si="5"/>
        <v>0</v>
      </c>
      <c r="AR49" s="462">
        <f t="shared" si="6"/>
        <v>0</v>
      </c>
      <c r="AS49" s="464">
        <f t="shared" si="7"/>
        <v>0</v>
      </c>
      <c r="AT49" s="470">
        <f>I49+AH49</f>
        <v>10619129</v>
      </c>
      <c r="AU49" s="461">
        <f>J49+W49</f>
        <v>7768211</v>
      </c>
      <c r="AV49" s="461">
        <f t="shared" ref="AV49:AV53" si="44">K49+AA49</f>
        <v>0</v>
      </c>
      <c r="AW49" s="461">
        <f t="shared" ref="AW49:AX53" si="45">L49+AC49</f>
        <v>2625656</v>
      </c>
      <c r="AX49" s="461">
        <f t="shared" si="45"/>
        <v>77682</v>
      </c>
      <c r="AY49" s="461">
        <f>N49+AG49</f>
        <v>147580</v>
      </c>
      <c r="AZ49" s="462">
        <f>O49+AS49</f>
        <v>14.164999999999999</v>
      </c>
      <c r="BA49" s="462">
        <f t="shared" ref="BA49:BB53" si="46">P49+AQ49</f>
        <v>11.5983</v>
      </c>
      <c r="BB49" s="464">
        <f t="shared" si="46"/>
        <v>2.5667</v>
      </c>
    </row>
    <row r="50" spans="1:54" x14ac:dyDescent="0.2">
      <c r="A50" s="211">
        <v>9</v>
      </c>
      <c r="B50" s="212">
        <v>3476</v>
      </c>
      <c r="C50" s="212">
        <v>600099164</v>
      </c>
      <c r="D50" s="212">
        <v>854808</v>
      </c>
      <c r="E50" s="210" t="s">
        <v>101</v>
      </c>
      <c r="F50" s="212">
        <v>3113</v>
      </c>
      <c r="G50" s="213" t="s">
        <v>307</v>
      </c>
      <c r="H50" s="214" t="s">
        <v>277</v>
      </c>
      <c r="I50" s="463">
        <v>295879</v>
      </c>
      <c r="J50" s="458">
        <v>219495</v>
      </c>
      <c r="K50" s="458">
        <v>0</v>
      </c>
      <c r="L50" s="458">
        <v>74189</v>
      </c>
      <c r="M50" s="458">
        <v>2195</v>
      </c>
      <c r="N50" s="458">
        <v>0</v>
      </c>
      <c r="O50" s="459">
        <v>0.6</v>
      </c>
      <c r="P50" s="460">
        <v>0.6</v>
      </c>
      <c r="Q50" s="469">
        <v>0</v>
      </c>
      <c r="R50" s="471">
        <f t="shared" si="0"/>
        <v>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si="10"/>
        <v>0</v>
      </c>
      <c r="X50" s="461">
        <v>0</v>
      </c>
      <c r="Y50" s="461">
        <v>0</v>
      </c>
      <c r="Z50" s="461">
        <v>0</v>
      </c>
      <c r="AA50" s="461">
        <f t="shared" si="1"/>
        <v>0</v>
      </c>
      <c r="AB50" s="461">
        <f t="shared" si="2"/>
        <v>0</v>
      </c>
      <c r="AC50" s="69">
        <f t="shared" si="3"/>
        <v>0</v>
      </c>
      <c r="AD50" s="69">
        <f t="shared" si="4"/>
        <v>0</v>
      </c>
      <c r="AE50" s="461">
        <v>0</v>
      </c>
      <c r="AF50" s="461">
        <v>0</v>
      </c>
      <c r="AG50" s="461">
        <f t="shared" si="11"/>
        <v>0</v>
      </c>
      <c r="AH50" s="461">
        <f t="shared" si="12"/>
        <v>0</v>
      </c>
      <c r="AI50" s="462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si="5"/>
        <v>0</v>
      </c>
      <c r="AR50" s="462">
        <f t="shared" si="6"/>
        <v>0</v>
      </c>
      <c r="AS50" s="464">
        <f t="shared" si="7"/>
        <v>0</v>
      </c>
      <c r="AT50" s="470">
        <f>I50+AH50</f>
        <v>295879</v>
      </c>
      <c r="AU50" s="461">
        <f>J50+W50</f>
        <v>219495</v>
      </c>
      <c r="AV50" s="461">
        <f t="shared" si="44"/>
        <v>0</v>
      </c>
      <c r="AW50" s="461">
        <f t="shared" si="45"/>
        <v>74189</v>
      </c>
      <c r="AX50" s="461">
        <f t="shared" si="45"/>
        <v>2195</v>
      </c>
      <c r="AY50" s="461">
        <f>N50+AG50</f>
        <v>0</v>
      </c>
      <c r="AZ50" s="462">
        <f>O50+AS50</f>
        <v>0.6</v>
      </c>
      <c r="BA50" s="462">
        <f t="shared" si="46"/>
        <v>0.6</v>
      </c>
      <c r="BB50" s="464">
        <f t="shared" si="46"/>
        <v>0</v>
      </c>
    </row>
    <row r="51" spans="1:54" x14ac:dyDescent="0.2">
      <c r="A51" s="211">
        <v>9</v>
      </c>
      <c r="B51" s="212">
        <v>3476</v>
      </c>
      <c r="C51" s="212">
        <v>600099164</v>
      </c>
      <c r="D51" s="212">
        <v>854808</v>
      </c>
      <c r="E51" s="210" t="s">
        <v>101</v>
      </c>
      <c r="F51" s="212">
        <v>3141</v>
      </c>
      <c r="G51" s="213" t="s">
        <v>310</v>
      </c>
      <c r="H51" s="214" t="s">
        <v>277</v>
      </c>
      <c r="I51" s="463">
        <v>859096</v>
      </c>
      <c r="J51" s="458">
        <v>633300</v>
      </c>
      <c r="K51" s="458">
        <v>0</v>
      </c>
      <c r="L51" s="458">
        <v>214055</v>
      </c>
      <c r="M51" s="458">
        <v>6333</v>
      </c>
      <c r="N51" s="458">
        <v>5408</v>
      </c>
      <c r="O51" s="459">
        <v>2.04</v>
      </c>
      <c r="P51" s="460">
        <v>0</v>
      </c>
      <c r="Q51" s="469">
        <v>2.04</v>
      </c>
      <c r="R51" s="471">
        <f t="shared" si="0"/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0"/>
        <v>0</v>
      </c>
      <c r="X51" s="461">
        <v>0</v>
      </c>
      <c r="Y51" s="461">
        <v>0</v>
      </c>
      <c r="Z51" s="461">
        <v>0</v>
      </c>
      <c r="AA51" s="461">
        <f t="shared" si="1"/>
        <v>0</v>
      </c>
      <c r="AB51" s="461">
        <f t="shared" si="2"/>
        <v>0</v>
      </c>
      <c r="AC51" s="69">
        <f t="shared" si="3"/>
        <v>0</v>
      </c>
      <c r="AD51" s="69">
        <f t="shared" si="4"/>
        <v>0</v>
      </c>
      <c r="AE51" s="461">
        <v>0</v>
      </c>
      <c r="AF51" s="461">
        <v>0</v>
      </c>
      <c r="AG51" s="461">
        <f t="shared" si="11"/>
        <v>0</v>
      </c>
      <c r="AH51" s="461">
        <f t="shared" si="12"/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5"/>
        <v>0</v>
      </c>
      <c r="AR51" s="462">
        <f t="shared" si="6"/>
        <v>0</v>
      </c>
      <c r="AS51" s="464">
        <f t="shared" si="7"/>
        <v>0</v>
      </c>
      <c r="AT51" s="470">
        <f>I51+AH51</f>
        <v>859096</v>
      </c>
      <c r="AU51" s="461">
        <f>J51+W51</f>
        <v>633300</v>
      </c>
      <c r="AV51" s="461">
        <f t="shared" si="44"/>
        <v>0</v>
      </c>
      <c r="AW51" s="461">
        <f t="shared" si="45"/>
        <v>214055</v>
      </c>
      <c r="AX51" s="461">
        <f t="shared" si="45"/>
        <v>6333</v>
      </c>
      <c r="AY51" s="461">
        <f>N51+AG51</f>
        <v>5408</v>
      </c>
      <c r="AZ51" s="462">
        <f>O51+AS51</f>
        <v>2.04</v>
      </c>
      <c r="BA51" s="462">
        <f t="shared" si="46"/>
        <v>0</v>
      </c>
      <c r="BB51" s="464">
        <f t="shared" si="46"/>
        <v>2.04</v>
      </c>
    </row>
    <row r="52" spans="1:54" x14ac:dyDescent="0.2">
      <c r="A52" s="211">
        <v>9</v>
      </c>
      <c r="B52" s="212">
        <v>3476</v>
      </c>
      <c r="C52" s="212">
        <v>600099164</v>
      </c>
      <c r="D52" s="212">
        <v>854808</v>
      </c>
      <c r="E52" s="210" t="s">
        <v>101</v>
      </c>
      <c r="F52" s="212">
        <v>3143</v>
      </c>
      <c r="G52" s="213" t="s">
        <v>614</v>
      </c>
      <c r="H52" s="234" t="s">
        <v>276</v>
      </c>
      <c r="I52" s="463">
        <v>585695</v>
      </c>
      <c r="J52" s="458">
        <v>434492</v>
      </c>
      <c r="K52" s="458">
        <v>0</v>
      </c>
      <c r="L52" s="458">
        <v>146858</v>
      </c>
      <c r="M52" s="458">
        <v>4345</v>
      </c>
      <c r="N52" s="458">
        <v>0</v>
      </c>
      <c r="O52" s="459">
        <v>0.89280000000000004</v>
      </c>
      <c r="P52" s="460">
        <v>0.89280000000000004</v>
      </c>
      <c r="Q52" s="469">
        <v>0</v>
      </c>
      <c r="R52" s="471">
        <f t="shared" si="0"/>
        <v>0</v>
      </c>
      <c r="S52" s="461">
        <v>0</v>
      </c>
      <c r="T52" s="461">
        <v>0</v>
      </c>
      <c r="U52" s="461">
        <v>0</v>
      </c>
      <c r="V52" s="461">
        <v>0</v>
      </c>
      <c r="W52" s="461">
        <f t="shared" si="10"/>
        <v>0</v>
      </c>
      <c r="X52" s="461">
        <v>0</v>
      </c>
      <c r="Y52" s="461">
        <v>0</v>
      </c>
      <c r="Z52" s="461">
        <v>0</v>
      </c>
      <c r="AA52" s="461">
        <f t="shared" si="1"/>
        <v>0</v>
      </c>
      <c r="AB52" s="461">
        <f t="shared" si="2"/>
        <v>0</v>
      </c>
      <c r="AC52" s="69">
        <f t="shared" si="3"/>
        <v>0</v>
      </c>
      <c r="AD52" s="69">
        <f t="shared" si="4"/>
        <v>0</v>
      </c>
      <c r="AE52" s="461">
        <v>0</v>
      </c>
      <c r="AF52" s="461">
        <v>0</v>
      </c>
      <c r="AG52" s="461">
        <f t="shared" si="11"/>
        <v>0</v>
      </c>
      <c r="AH52" s="461">
        <f t="shared" si="12"/>
        <v>0</v>
      </c>
      <c r="AI52" s="462">
        <v>0</v>
      </c>
      <c r="AJ52" s="462">
        <v>0</v>
      </c>
      <c r="AK52" s="462">
        <v>0</v>
      </c>
      <c r="AL52" s="462">
        <v>0</v>
      </c>
      <c r="AM52" s="462">
        <v>0</v>
      </c>
      <c r="AN52" s="462">
        <v>0</v>
      </c>
      <c r="AO52" s="462">
        <v>0</v>
      </c>
      <c r="AP52" s="462">
        <v>0</v>
      </c>
      <c r="AQ52" s="462">
        <f t="shared" si="5"/>
        <v>0</v>
      </c>
      <c r="AR52" s="462">
        <f t="shared" si="6"/>
        <v>0</v>
      </c>
      <c r="AS52" s="464">
        <f t="shared" si="7"/>
        <v>0</v>
      </c>
      <c r="AT52" s="470">
        <f>I52+AH52</f>
        <v>585695</v>
      </c>
      <c r="AU52" s="461">
        <f>J52+W52</f>
        <v>434492</v>
      </c>
      <c r="AV52" s="461">
        <f t="shared" si="44"/>
        <v>0</v>
      </c>
      <c r="AW52" s="461">
        <f t="shared" si="45"/>
        <v>146858</v>
      </c>
      <c r="AX52" s="461">
        <f t="shared" si="45"/>
        <v>4345</v>
      </c>
      <c r="AY52" s="461">
        <f>N52+AG52</f>
        <v>0</v>
      </c>
      <c r="AZ52" s="462">
        <f>O52+AS52</f>
        <v>0.89280000000000004</v>
      </c>
      <c r="BA52" s="462">
        <f t="shared" si="46"/>
        <v>0.89280000000000004</v>
      </c>
      <c r="BB52" s="464">
        <f t="shared" si="46"/>
        <v>0</v>
      </c>
    </row>
    <row r="53" spans="1:54" x14ac:dyDescent="0.2">
      <c r="A53" s="211">
        <v>9</v>
      </c>
      <c r="B53" s="212">
        <v>3476</v>
      </c>
      <c r="C53" s="212">
        <v>600099164</v>
      </c>
      <c r="D53" s="212">
        <v>854808</v>
      </c>
      <c r="E53" s="210" t="s">
        <v>101</v>
      </c>
      <c r="F53" s="212">
        <v>3143</v>
      </c>
      <c r="G53" s="213" t="s">
        <v>615</v>
      </c>
      <c r="H53" s="234" t="s">
        <v>277</v>
      </c>
      <c r="I53" s="463">
        <v>21990</v>
      </c>
      <c r="J53" s="458">
        <v>15712</v>
      </c>
      <c r="K53" s="458">
        <v>0</v>
      </c>
      <c r="L53" s="458">
        <v>5311</v>
      </c>
      <c r="M53" s="458">
        <v>157</v>
      </c>
      <c r="N53" s="458">
        <v>810</v>
      </c>
      <c r="O53" s="459">
        <v>0.06</v>
      </c>
      <c r="P53" s="460">
        <v>0</v>
      </c>
      <c r="Q53" s="469">
        <v>0.06</v>
      </c>
      <c r="R53" s="471">
        <f t="shared" si="0"/>
        <v>0</v>
      </c>
      <c r="S53" s="461">
        <v>0</v>
      </c>
      <c r="T53" s="461">
        <v>0</v>
      </c>
      <c r="U53" s="461">
        <v>0</v>
      </c>
      <c r="V53" s="461">
        <v>0</v>
      </c>
      <c r="W53" s="461">
        <f t="shared" si="10"/>
        <v>0</v>
      </c>
      <c r="X53" s="461">
        <v>0</v>
      </c>
      <c r="Y53" s="461">
        <v>0</v>
      </c>
      <c r="Z53" s="461">
        <v>0</v>
      </c>
      <c r="AA53" s="461">
        <f t="shared" si="1"/>
        <v>0</v>
      </c>
      <c r="AB53" s="461">
        <f t="shared" si="2"/>
        <v>0</v>
      </c>
      <c r="AC53" s="69">
        <f t="shared" si="3"/>
        <v>0</v>
      </c>
      <c r="AD53" s="69">
        <f t="shared" si="4"/>
        <v>0</v>
      </c>
      <c r="AE53" s="461">
        <v>0</v>
      </c>
      <c r="AF53" s="461">
        <v>0</v>
      </c>
      <c r="AG53" s="461">
        <f t="shared" si="11"/>
        <v>0</v>
      </c>
      <c r="AH53" s="461">
        <f t="shared" si="12"/>
        <v>0</v>
      </c>
      <c r="AI53" s="462">
        <v>0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si="5"/>
        <v>0</v>
      </c>
      <c r="AR53" s="462">
        <f t="shared" si="6"/>
        <v>0</v>
      </c>
      <c r="AS53" s="464">
        <f t="shared" si="7"/>
        <v>0</v>
      </c>
      <c r="AT53" s="470">
        <f>I53+AH53</f>
        <v>21990</v>
      </c>
      <c r="AU53" s="461">
        <f>J53+W53</f>
        <v>15712</v>
      </c>
      <c r="AV53" s="461">
        <f t="shared" si="44"/>
        <v>0</v>
      </c>
      <c r="AW53" s="461">
        <f t="shared" si="45"/>
        <v>5311</v>
      </c>
      <c r="AX53" s="461">
        <f t="shared" si="45"/>
        <v>157</v>
      </c>
      <c r="AY53" s="461">
        <f>N53+AG53</f>
        <v>810</v>
      </c>
      <c r="AZ53" s="462">
        <f>O53+AS53</f>
        <v>0.06</v>
      </c>
      <c r="BA53" s="462">
        <f t="shared" si="46"/>
        <v>0</v>
      </c>
      <c r="BB53" s="464">
        <f t="shared" si="46"/>
        <v>0.06</v>
      </c>
    </row>
    <row r="54" spans="1:54" x14ac:dyDescent="0.2">
      <c r="A54" s="158">
        <v>9</v>
      </c>
      <c r="B54" s="18">
        <v>3476</v>
      </c>
      <c r="C54" s="18">
        <v>600099164</v>
      </c>
      <c r="D54" s="18">
        <v>854808</v>
      </c>
      <c r="E54" s="167" t="s">
        <v>102</v>
      </c>
      <c r="F54" s="18"/>
      <c r="G54" s="157"/>
      <c r="H54" s="191"/>
      <c r="I54" s="505">
        <v>12381789</v>
      </c>
      <c r="J54" s="501">
        <v>9071210</v>
      </c>
      <c r="K54" s="501">
        <v>0</v>
      </c>
      <c r="L54" s="501">
        <v>3066069</v>
      </c>
      <c r="M54" s="501">
        <v>90712</v>
      </c>
      <c r="N54" s="501">
        <v>153798</v>
      </c>
      <c r="O54" s="502">
        <v>17.7578</v>
      </c>
      <c r="P54" s="502">
        <v>13.091099999999999</v>
      </c>
      <c r="Q54" s="507">
        <v>4.6666999999999996</v>
      </c>
      <c r="R54" s="505">
        <f t="shared" ref="R54:BB54" si="47">SUM(R49:R53)</f>
        <v>0</v>
      </c>
      <c r="S54" s="501">
        <f t="shared" si="47"/>
        <v>0</v>
      </c>
      <c r="T54" s="501">
        <f t="shared" si="47"/>
        <v>0</v>
      </c>
      <c r="U54" s="501">
        <f t="shared" si="47"/>
        <v>0</v>
      </c>
      <c r="V54" s="501">
        <f t="shared" si="47"/>
        <v>0</v>
      </c>
      <c r="W54" s="501">
        <f t="shared" si="47"/>
        <v>0</v>
      </c>
      <c r="X54" s="501">
        <f t="shared" si="47"/>
        <v>0</v>
      </c>
      <c r="Y54" s="501">
        <f t="shared" si="47"/>
        <v>0</v>
      </c>
      <c r="Z54" s="501">
        <f t="shared" si="47"/>
        <v>0</v>
      </c>
      <c r="AA54" s="501">
        <f t="shared" si="47"/>
        <v>0</v>
      </c>
      <c r="AB54" s="501">
        <f t="shared" si="47"/>
        <v>0</v>
      </c>
      <c r="AC54" s="501">
        <f t="shared" si="47"/>
        <v>0</v>
      </c>
      <c r="AD54" s="501">
        <f t="shared" si="47"/>
        <v>0</v>
      </c>
      <c r="AE54" s="501">
        <f t="shared" si="47"/>
        <v>0</v>
      </c>
      <c r="AF54" s="501">
        <f t="shared" si="47"/>
        <v>0</v>
      </c>
      <c r="AG54" s="501">
        <f t="shared" si="47"/>
        <v>0</v>
      </c>
      <c r="AH54" s="501">
        <f t="shared" si="47"/>
        <v>0</v>
      </c>
      <c r="AI54" s="502">
        <f t="shared" si="47"/>
        <v>0</v>
      </c>
      <c r="AJ54" s="502">
        <f t="shared" si="47"/>
        <v>0</v>
      </c>
      <c r="AK54" s="502">
        <f t="shared" si="47"/>
        <v>0</v>
      </c>
      <c r="AL54" s="502">
        <f t="shared" si="47"/>
        <v>0</v>
      </c>
      <c r="AM54" s="502">
        <f t="shared" si="47"/>
        <v>0</v>
      </c>
      <c r="AN54" s="502">
        <f t="shared" si="47"/>
        <v>0</v>
      </c>
      <c r="AO54" s="502">
        <f t="shared" si="47"/>
        <v>0</v>
      </c>
      <c r="AP54" s="502">
        <f t="shared" si="47"/>
        <v>0</v>
      </c>
      <c r="AQ54" s="502">
        <f t="shared" si="47"/>
        <v>0</v>
      </c>
      <c r="AR54" s="502">
        <f t="shared" si="47"/>
        <v>0</v>
      </c>
      <c r="AS54" s="41">
        <f t="shared" si="47"/>
        <v>0</v>
      </c>
      <c r="AT54" s="509">
        <f t="shared" si="47"/>
        <v>12381789</v>
      </c>
      <c r="AU54" s="501">
        <f t="shared" si="47"/>
        <v>9071210</v>
      </c>
      <c r="AV54" s="501">
        <f t="shared" si="47"/>
        <v>0</v>
      </c>
      <c r="AW54" s="501">
        <f t="shared" si="47"/>
        <v>3066069</v>
      </c>
      <c r="AX54" s="501">
        <f t="shared" si="47"/>
        <v>90712</v>
      </c>
      <c r="AY54" s="501">
        <f t="shared" si="47"/>
        <v>153798</v>
      </c>
      <c r="AZ54" s="502">
        <f t="shared" si="47"/>
        <v>17.7578</v>
      </c>
      <c r="BA54" s="502">
        <f t="shared" si="47"/>
        <v>13.091099999999999</v>
      </c>
      <c r="BB54" s="41">
        <f t="shared" si="47"/>
        <v>4.6666999999999996</v>
      </c>
    </row>
    <row r="55" spans="1:54" x14ac:dyDescent="0.2">
      <c r="A55" s="211">
        <v>10</v>
      </c>
      <c r="B55" s="212">
        <v>3424</v>
      </c>
      <c r="C55" s="212">
        <v>650040384</v>
      </c>
      <c r="D55" s="212">
        <v>72744561</v>
      </c>
      <c r="E55" s="210" t="s">
        <v>103</v>
      </c>
      <c r="F55" s="212">
        <v>3111</v>
      </c>
      <c r="G55" s="213" t="s">
        <v>306</v>
      </c>
      <c r="H55" s="214" t="s">
        <v>276</v>
      </c>
      <c r="I55" s="463">
        <v>1456321</v>
      </c>
      <c r="J55" s="458">
        <v>1074719</v>
      </c>
      <c r="K55" s="458">
        <v>0</v>
      </c>
      <c r="L55" s="458">
        <v>363255</v>
      </c>
      <c r="M55" s="458">
        <v>10747</v>
      </c>
      <c r="N55" s="458">
        <v>7600</v>
      </c>
      <c r="O55" s="459">
        <v>2.36</v>
      </c>
      <c r="P55" s="460">
        <v>2</v>
      </c>
      <c r="Q55" s="469">
        <v>0.36</v>
      </c>
      <c r="R55" s="471">
        <f t="shared" si="0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0"/>
        <v>0</v>
      </c>
      <c r="X55" s="461">
        <v>0</v>
      </c>
      <c r="Y55" s="461">
        <v>0</v>
      </c>
      <c r="Z55" s="461">
        <v>0</v>
      </c>
      <c r="AA55" s="461">
        <f t="shared" si="1"/>
        <v>0</v>
      </c>
      <c r="AB55" s="461">
        <f t="shared" si="2"/>
        <v>0</v>
      </c>
      <c r="AC55" s="69">
        <f t="shared" si="3"/>
        <v>0</v>
      </c>
      <c r="AD55" s="69">
        <f t="shared" si="4"/>
        <v>0</v>
      </c>
      <c r="AE55" s="461">
        <v>0</v>
      </c>
      <c r="AF55" s="461">
        <v>0</v>
      </c>
      <c r="AG55" s="461">
        <f t="shared" si="11"/>
        <v>0</v>
      </c>
      <c r="AH55" s="461">
        <f t="shared" si="12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5"/>
        <v>0</v>
      </c>
      <c r="AR55" s="462">
        <f t="shared" si="6"/>
        <v>0</v>
      </c>
      <c r="AS55" s="464">
        <f t="shared" si="7"/>
        <v>0</v>
      </c>
      <c r="AT55" s="470">
        <f t="shared" ref="AT55:AT60" si="48">I55+AH55</f>
        <v>1456321</v>
      </c>
      <c r="AU55" s="461">
        <f t="shared" ref="AU55:AU60" si="49">J55+W55</f>
        <v>1074719</v>
      </c>
      <c r="AV55" s="461">
        <f t="shared" ref="AV55:AV60" si="50">K55+AA55</f>
        <v>0</v>
      </c>
      <c r="AW55" s="461">
        <f t="shared" ref="AW55:AX60" si="51">L55+AC55</f>
        <v>363255</v>
      </c>
      <c r="AX55" s="461">
        <f t="shared" si="51"/>
        <v>10747</v>
      </c>
      <c r="AY55" s="461">
        <f t="shared" ref="AY55:AY60" si="52">N55+AG55</f>
        <v>7600</v>
      </c>
      <c r="AZ55" s="462">
        <f t="shared" ref="AZ55:AZ60" si="53">O55+AS55</f>
        <v>2.36</v>
      </c>
      <c r="BA55" s="462">
        <f t="shared" ref="BA55:BB60" si="54">P55+AQ55</f>
        <v>2</v>
      </c>
      <c r="BB55" s="464">
        <f t="shared" si="54"/>
        <v>0.36</v>
      </c>
    </row>
    <row r="56" spans="1:54" x14ac:dyDescent="0.2">
      <c r="A56" s="211">
        <v>10</v>
      </c>
      <c r="B56" s="212">
        <v>3424</v>
      </c>
      <c r="C56" s="212">
        <v>650040384</v>
      </c>
      <c r="D56" s="212">
        <v>72744561</v>
      </c>
      <c r="E56" s="210" t="s">
        <v>103</v>
      </c>
      <c r="F56" s="212">
        <v>3117</v>
      </c>
      <c r="G56" s="213" t="s">
        <v>309</v>
      </c>
      <c r="H56" s="214" t="s">
        <v>276</v>
      </c>
      <c r="I56" s="463">
        <v>2868487</v>
      </c>
      <c r="J56" s="458">
        <v>2052654</v>
      </c>
      <c r="K56" s="458">
        <v>45000</v>
      </c>
      <c r="L56" s="458">
        <v>709007</v>
      </c>
      <c r="M56" s="458">
        <v>20526</v>
      </c>
      <c r="N56" s="458">
        <v>41300</v>
      </c>
      <c r="O56" s="459">
        <v>3.8573000000000004</v>
      </c>
      <c r="P56" s="460">
        <v>2.7273000000000001</v>
      </c>
      <c r="Q56" s="469">
        <v>1.1299999999999997</v>
      </c>
      <c r="R56" s="471">
        <f t="shared" si="0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0"/>
        <v>0</v>
      </c>
      <c r="X56" s="461">
        <v>0</v>
      </c>
      <c r="Y56" s="461">
        <v>0</v>
      </c>
      <c r="Z56" s="461">
        <v>0</v>
      </c>
      <c r="AA56" s="461">
        <f t="shared" si="1"/>
        <v>0</v>
      </c>
      <c r="AB56" s="461">
        <f t="shared" si="2"/>
        <v>0</v>
      </c>
      <c r="AC56" s="69">
        <f t="shared" si="3"/>
        <v>0</v>
      </c>
      <c r="AD56" s="69">
        <f t="shared" si="4"/>
        <v>0</v>
      </c>
      <c r="AE56" s="461">
        <v>0</v>
      </c>
      <c r="AF56" s="461">
        <v>0</v>
      </c>
      <c r="AG56" s="461">
        <f t="shared" si="11"/>
        <v>0</v>
      </c>
      <c r="AH56" s="461">
        <f t="shared" si="12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5"/>
        <v>0</v>
      </c>
      <c r="AR56" s="462">
        <f t="shared" si="6"/>
        <v>0</v>
      </c>
      <c r="AS56" s="464">
        <f t="shared" si="7"/>
        <v>0</v>
      </c>
      <c r="AT56" s="470">
        <f t="shared" si="48"/>
        <v>2868487</v>
      </c>
      <c r="AU56" s="461">
        <f t="shared" si="49"/>
        <v>2052654</v>
      </c>
      <c r="AV56" s="461">
        <f t="shared" si="50"/>
        <v>45000</v>
      </c>
      <c r="AW56" s="461">
        <f t="shared" si="51"/>
        <v>709007</v>
      </c>
      <c r="AX56" s="461">
        <f t="shared" si="51"/>
        <v>20526</v>
      </c>
      <c r="AY56" s="461">
        <f t="shared" si="52"/>
        <v>41300</v>
      </c>
      <c r="AZ56" s="462">
        <f t="shared" si="53"/>
        <v>3.8573000000000004</v>
      </c>
      <c r="BA56" s="462">
        <f t="shared" si="54"/>
        <v>2.7273000000000001</v>
      </c>
      <c r="BB56" s="464">
        <f t="shared" si="54"/>
        <v>1.1299999999999997</v>
      </c>
    </row>
    <row r="57" spans="1:54" x14ac:dyDescent="0.2">
      <c r="A57" s="211">
        <v>10</v>
      </c>
      <c r="B57" s="212">
        <v>3424</v>
      </c>
      <c r="C57" s="212">
        <v>650040384</v>
      </c>
      <c r="D57" s="212">
        <v>72744561</v>
      </c>
      <c r="E57" s="210" t="s">
        <v>103</v>
      </c>
      <c r="F57" s="212">
        <v>3117</v>
      </c>
      <c r="G57" s="213" t="s">
        <v>307</v>
      </c>
      <c r="H57" s="214" t="s">
        <v>277</v>
      </c>
      <c r="I57" s="463">
        <v>298373</v>
      </c>
      <c r="J57" s="458">
        <v>221345</v>
      </c>
      <c r="K57" s="458">
        <v>0</v>
      </c>
      <c r="L57" s="458">
        <v>74815</v>
      </c>
      <c r="M57" s="458">
        <v>2213</v>
      </c>
      <c r="N57" s="458">
        <v>0</v>
      </c>
      <c r="O57" s="459">
        <v>0.64</v>
      </c>
      <c r="P57" s="460">
        <v>0.64</v>
      </c>
      <c r="Q57" s="469">
        <v>0</v>
      </c>
      <c r="R57" s="471">
        <f t="shared" si="0"/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0"/>
        <v>0</v>
      </c>
      <c r="X57" s="461">
        <v>0</v>
      </c>
      <c r="Y57" s="461">
        <v>0</v>
      </c>
      <c r="Z57" s="461">
        <v>0</v>
      </c>
      <c r="AA57" s="461">
        <f t="shared" si="1"/>
        <v>0</v>
      </c>
      <c r="AB57" s="461">
        <f t="shared" si="2"/>
        <v>0</v>
      </c>
      <c r="AC57" s="69">
        <f t="shared" si="3"/>
        <v>0</v>
      </c>
      <c r="AD57" s="69">
        <f t="shared" si="4"/>
        <v>0</v>
      </c>
      <c r="AE57" s="461">
        <v>0</v>
      </c>
      <c r="AF57" s="461">
        <v>0</v>
      </c>
      <c r="AG57" s="461">
        <f t="shared" si="11"/>
        <v>0</v>
      </c>
      <c r="AH57" s="461">
        <f t="shared" si="12"/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5"/>
        <v>0</v>
      </c>
      <c r="AR57" s="462">
        <f t="shared" si="6"/>
        <v>0</v>
      </c>
      <c r="AS57" s="464">
        <f t="shared" si="7"/>
        <v>0</v>
      </c>
      <c r="AT57" s="470">
        <f t="shared" si="48"/>
        <v>298373</v>
      </c>
      <c r="AU57" s="461">
        <f t="shared" si="49"/>
        <v>221345</v>
      </c>
      <c r="AV57" s="461">
        <f t="shared" si="50"/>
        <v>0</v>
      </c>
      <c r="AW57" s="461">
        <f t="shared" si="51"/>
        <v>74815</v>
      </c>
      <c r="AX57" s="461">
        <f t="shared" si="51"/>
        <v>2213</v>
      </c>
      <c r="AY57" s="461">
        <f t="shared" si="52"/>
        <v>0</v>
      </c>
      <c r="AZ57" s="462">
        <f t="shared" si="53"/>
        <v>0.64</v>
      </c>
      <c r="BA57" s="462">
        <f t="shared" si="54"/>
        <v>0.64</v>
      </c>
      <c r="BB57" s="464">
        <f t="shared" si="54"/>
        <v>0</v>
      </c>
    </row>
    <row r="58" spans="1:54" x14ac:dyDescent="0.2">
      <c r="A58" s="211">
        <v>10</v>
      </c>
      <c r="B58" s="212">
        <v>3424</v>
      </c>
      <c r="C58" s="212">
        <v>650040384</v>
      </c>
      <c r="D58" s="212">
        <v>72744561</v>
      </c>
      <c r="E58" s="210" t="s">
        <v>103</v>
      </c>
      <c r="F58" s="212">
        <v>3141</v>
      </c>
      <c r="G58" s="213" t="s">
        <v>310</v>
      </c>
      <c r="H58" s="214" t="s">
        <v>277</v>
      </c>
      <c r="I58" s="463">
        <v>652030</v>
      </c>
      <c r="J58" s="458">
        <v>481518</v>
      </c>
      <c r="K58" s="458">
        <v>0</v>
      </c>
      <c r="L58" s="458">
        <v>162753</v>
      </c>
      <c r="M58" s="458">
        <v>4815</v>
      </c>
      <c r="N58" s="458">
        <v>2944</v>
      </c>
      <c r="O58" s="459">
        <v>1.54</v>
      </c>
      <c r="P58" s="460">
        <v>0</v>
      </c>
      <c r="Q58" s="469">
        <v>1.54</v>
      </c>
      <c r="R58" s="471">
        <f t="shared" si="0"/>
        <v>0</v>
      </c>
      <c r="S58" s="461">
        <v>0</v>
      </c>
      <c r="T58" s="461">
        <v>0</v>
      </c>
      <c r="U58" s="461">
        <v>0</v>
      </c>
      <c r="V58" s="461">
        <v>0</v>
      </c>
      <c r="W58" s="461">
        <f t="shared" si="10"/>
        <v>0</v>
      </c>
      <c r="X58" s="461">
        <v>0</v>
      </c>
      <c r="Y58" s="461">
        <v>0</v>
      </c>
      <c r="Z58" s="461">
        <v>0</v>
      </c>
      <c r="AA58" s="461">
        <f t="shared" si="1"/>
        <v>0</v>
      </c>
      <c r="AB58" s="461">
        <f t="shared" si="2"/>
        <v>0</v>
      </c>
      <c r="AC58" s="69">
        <f t="shared" si="3"/>
        <v>0</v>
      </c>
      <c r="AD58" s="69">
        <f t="shared" si="4"/>
        <v>0</v>
      </c>
      <c r="AE58" s="461">
        <v>0</v>
      </c>
      <c r="AF58" s="461">
        <v>0</v>
      </c>
      <c r="AG58" s="461">
        <f t="shared" si="11"/>
        <v>0</v>
      </c>
      <c r="AH58" s="461">
        <f t="shared" si="12"/>
        <v>0</v>
      </c>
      <c r="AI58" s="462">
        <v>0</v>
      </c>
      <c r="AJ58" s="462">
        <v>0</v>
      </c>
      <c r="AK58" s="462">
        <v>0</v>
      </c>
      <c r="AL58" s="462">
        <v>0</v>
      </c>
      <c r="AM58" s="462">
        <v>0</v>
      </c>
      <c r="AN58" s="462">
        <v>0</v>
      </c>
      <c r="AO58" s="462">
        <v>0</v>
      </c>
      <c r="AP58" s="462">
        <v>0</v>
      </c>
      <c r="AQ58" s="462">
        <f t="shared" si="5"/>
        <v>0</v>
      </c>
      <c r="AR58" s="462">
        <f t="shared" si="6"/>
        <v>0</v>
      </c>
      <c r="AS58" s="464">
        <f t="shared" si="7"/>
        <v>0</v>
      </c>
      <c r="AT58" s="470">
        <f t="shared" si="48"/>
        <v>652030</v>
      </c>
      <c r="AU58" s="461">
        <f t="shared" si="49"/>
        <v>481518</v>
      </c>
      <c r="AV58" s="461">
        <f t="shared" si="50"/>
        <v>0</v>
      </c>
      <c r="AW58" s="461">
        <f t="shared" si="51"/>
        <v>162753</v>
      </c>
      <c r="AX58" s="461">
        <f t="shared" si="51"/>
        <v>4815</v>
      </c>
      <c r="AY58" s="461">
        <f t="shared" si="52"/>
        <v>2944</v>
      </c>
      <c r="AZ58" s="462">
        <f t="shared" si="53"/>
        <v>1.54</v>
      </c>
      <c r="BA58" s="462">
        <f t="shared" si="54"/>
        <v>0</v>
      </c>
      <c r="BB58" s="464">
        <f t="shared" si="54"/>
        <v>1.54</v>
      </c>
    </row>
    <row r="59" spans="1:54" x14ac:dyDescent="0.2">
      <c r="A59" s="211">
        <v>10</v>
      </c>
      <c r="B59" s="212">
        <v>3424</v>
      </c>
      <c r="C59" s="212">
        <v>650040384</v>
      </c>
      <c r="D59" s="212">
        <v>72744561</v>
      </c>
      <c r="E59" s="210" t="s">
        <v>103</v>
      </c>
      <c r="F59" s="212">
        <v>3143</v>
      </c>
      <c r="G59" s="213" t="s">
        <v>614</v>
      </c>
      <c r="H59" s="234" t="s">
        <v>276</v>
      </c>
      <c r="I59" s="463">
        <v>588179</v>
      </c>
      <c r="J59" s="458">
        <v>436335</v>
      </c>
      <c r="K59" s="458">
        <v>0</v>
      </c>
      <c r="L59" s="458">
        <v>147481</v>
      </c>
      <c r="M59" s="458">
        <v>4363</v>
      </c>
      <c r="N59" s="458">
        <v>0</v>
      </c>
      <c r="O59" s="459">
        <v>0.86199999999999999</v>
      </c>
      <c r="P59" s="460">
        <v>0.86199999999999999</v>
      </c>
      <c r="Q59" s="469">
        <v>0</v>
      </c>
      <c r="R59" s="471">
        <f t="shared" si="0"/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10"/>
        <v>0</v>
      </c>
      <c r="X59" s="461">
        <v>0</v>
      </c>
      <c r="Y59" s="461">
        <v>0</v>
      </c>
      <c r="Z59" s="461">
        <v>0</v>
      </c>
      <c r="AA59" s="461">
        <f t="shared" si="1"/>
        <v>0</v>
      </c>
      <c r="AB59" s="461">
        <f t="shared" si="2"/>
        <v>0</v>
      </c>
      <c r="AC59" s="69">
        <f t="shared" si="3"/>
        <v>0</v>
      </c>
      <c r="AD59" s="69">
        <f t="shared" si="4"/>
        <v>0</v>
      </c>
      <c r="AE59" s="461">
        <v>0</v>
      </c>
      <c r="AF59" s="461">
        <v>0</v>
      </c>
      <c r="AG59" s="461">
        <f t="shared" si="11"/>
        <v>0</v>
      </c>
      <c r="AH59" s="461">
        <f t="shared" si="12"/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5"/>
        <v>0</v>
      </c>
      <c r="AR59" s="462">
        <f t="shared" si="6"/>
        <v>0</v>
      </c>
      <c r="AS59" s="464">
        <f t="shared" si="7"/>
        <v>0</v>
      </c>
      <c r="AT59" s="470">
        <f t="shared" si="48"/>
        <v>588179</v>
      </c>
      <c r="AU59" s="461">
        <f t="shared" si="49"/>
        <v>436335</v>
      </c>
      <c r="AV59" s="461">
        <f t="shared" si="50"/>
        <v>0</v>
      </c>
      <c r="AW59" s="461">
        <f t="shared" si="51"/>
        <v>147481</v>
      </c>
      <c r="AX59" s="461">
        <f t="shared" si="51"/>
        <v>4363</v>
      </c>
      <c r="AY59" s="461">
        <f t="shared" si="52"/>
        <v>0</v>
      </c>
      <c r="AZ59" s="462">
        <f t="shared" si="53"/>
        <v>0.86199999999999999</v>
      </c>
      <c r="BA59" s="462">
        <f t="shared" si="54"/>
        <v>0.86199999999999999</v>
      </c>
      <c r="BB59" s="464">
        <f t="shared" si="54"/>
        <v>0</v>
      </c>
    </row>
    <row r="60" spans="1:54" x14ac:dyDescent="0.2">
      <c r="A60" s="211">
        <v>10</v>
      </c>
      <c r="B60" s="212">
        <v>3424</v>
      </c>
      <c r="C60" s="212">
        <v>650040384</v>
      </c>
      <c r="D60" s="212">
        <v>72744561</v>
      </c>
      <c r="E60" s="210" t="s">
        <v>103</v>
      </c>
      <c r="F60" s="212">
        <v>3143</v>
      </c>
      <c r="G60" s="213" t="s">
        <v>615</v>
      </c>
      <c r="H60" s="234" t="s">
        <v>277</v>
      </c>
      <c r="I60" s="463">
        <v>18324</v>
      </c>
      <c r="J60" s="458">
        <v>13093</v>
      </c>
      <c r="K60" s="458">
        <v>0</v>
      </c>
      <c r="L60" s="458">
        <v>4425</v>
      </c>
      <c r="M60" s="458">
        <v>131</v>
      </c>
      <c r="N60" s="458">
        <v>675</v>
      </c>
      <c r="O60" s="459">
        <v>0.05</v>
      </c>
      <c r="P60" s="460">
        <v>0</v>
      </c>
      <c r="Q60" s="469">
        <v>0.05</v>
      </c>
      <c r="R60" s="471">
        <f t="shared" si="0"/>
        <v>0</v>
      </c>
      <c r="S60" s="461">
        <v>0</v>
      </c>
      <c r="T60" s="461">
        <v>0</v>
      </c>
      <c r="U60" s="461">
        <v>0</v>
      </c>
      <c r="V60" s="461">
        <v>0</v>
      </c>
      <c r="W60" s="461">
        <f t="shared" si="10"/>
        <v>0</v>
      </c>
      <c r="X60" s="461">
        <v>0</v>
      </c>
      <c r="Y60" s="461">
        <v>0</v>
      </c>
      <c r="Z60" s="461">
        <v>0</v>
      </c>
      <c r="AA60" s="461">
        <f t="shared" si="1"/>
        <v>0</v>
      </c>
      <c r="AB60" s="461">
        <f t="shared" si="2"/>
        <v>0</v>
      </c>
      <c r="AC60" s="69">
        <f t="shared" si="3"/>
        <v>0</v>
      </c>
      <c r="AD60" s="69">
        <f t="shared" si="4"/>
        <v>0</v>
      </c>
      <c r="AE60" s="461">
        <v>0</v>
      </c>
      <c r="AF60" s="461">
        <v>0</v>
      </c>
      <c r="AG60" s="461">
        <f t="shared" si="11"/>
        <v>0</v>
      </c>
      <c r="AH60" s="461">
        <f t="shared" si="12"/>
        <v>0</v>
      </c>
      <c r="AI60" s="462">
        <v>0</v>
      </c>
      <c r="AJ60" s="462">
        <v>0</v>
      </c>
      <c r="AK60" s="462">
        <v>0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5"/>
        <v>0</v>
      </c>
      <c r="AR60" s="462">
        <f t="shared" si="6"/>
        <v>0</v>
      </c>
      <c r="AS60" s="464">
        <f t="shared" si="7"/>
        <v>0</v>
      </c>
      <c r="AT60" s="470">
        <f t="shared" si="48"/>
        <v>18324</v>
      </c>
      <c r="AU60" s="461">
        <f t="shared" si="49"/>
        <v>13093</v>
      </c>
      <c r="AV60" s="461">
        <f t="shared" si="50"/>
        <v>0</v>
      </c>
      <c r="AW60" s="461">
        <f t="shared" si="51"/>
        <v>4425</v>
      </c>
      <c r="AX60" s="461">
        <f t="shared" si="51"/>
        <v>131</v>
      </c>
      <c r="AY60" s="461">
        <f t="shared" si="52"/>
        <v>675</v>
      </c>
      <c r="AZ60" s="462">
        <f t="shared" si="53"/>
        <v>0.05</v>
      </c>
      <c r="BA60" s="462">
        <f t="shared" si="54"/>
        <v>0</v>
      </c>
      <c r="BB60" s="464">
        <f t="shared" si="54"/>
        <v>0.05</v>
      </c>
    </row>
    <row r="61" spans="1:54" x14ac:dyDescent="0.2">
      <c r="A61" s="158">
        <v>10</v>
      </c>
      <c r="B61" s="18">
        <v>3424</v>
      </c>
      <c r="C61" s="18">
        <v>650040384</v>
      </c>
      <c r="D61" s="18">
        <v>72744561</v>
      </c>
      <c r="E61" s="167" t="s">
        <v>104</v>
      </c>
      <c r="F61" s="18"/>
      <c r="G61" s="157"/>
      <c r="H61" s="191"/>
      <c r="I61" s="505">
        <v>5881714</v>
      </c>
      <c r="J61" s="501">
        <v>4279664</v>
      </c>
      <c r="K61" s="501">
        <v>45000</v>
      </c>
      <c r="L61" s="501">
        <v>1461736</v>
      </c>
      <c r="M61" s="501">
        <v>42795</v>
      </c>
      <c r="N61" s="501">
        <v>52519</v>
      </c>
      <c r="O61" s="502">
        <v>9.3093000000000004</v>
      </c>
      <c r="P61" s="502">
        <v>6.2292999999999994</v>
      </c>
      <c r="Q61" s="507">
        <v>3.0799999999999996</v>
      </c>
      <c r="R61" s="505">
        <f t="shared" ref="R61:BB61" si="55">SUM(R55:R60)</f>
        <v>0</v>
      </c>
      <c r="S61" s="501">
        <f t="shared" si="55"/>
        <v>0</v>
      </c>
      <c r="T61" s="501">
        <f t="shared" si="55"/>
        <v>0</v>
      </c>
      <c r="U61" s="501">
        <f t="shared" si="55"/>
        <v>0</v>
      </c>
      <c r="V61" s="501">
        <f t="shared" si="55"/>
        <v>0</v>
      </c>
      <c r="W61" s="501">
        <f t="shared" si="55"/>
        <v>0</v>
      </c>
      <c r="X61" s="501">
        <f t="shared" si="55"/>
        <v>0</v>
      </c>
      <c r="Y61" s="501">
        <f t="shared" si="55"/>
        <v>0</v>
      </c>
      <c r="Z61" s="501">
        <f t="shared" si="55"/>
        <v>0</v>
      </c>
      <c r="AA61" s="501">
        <f t="shared" si="55"/>
        <v>0</v>
      </c>
      <c r="AB61" s="501">
        <f t="shared" si="55"/>
        <v>0</v>
      </c>
      <c r="AC61" s="501">
        <f t="shared" si="55"/>
        <v>0</v>
      </c>
      <c r="AD61" s="501">
        <f t="shared" si="55"/>
        <v>0</v>
      </c>
      <c r="AE61" s="501">
        <f t="shared" si="55"/>
        <v>0</v>
      </c>
      <c r="AF61" s="501">
        <f t="shared" si="55"/>
        <v>0</v>
      </c>
      <c r="AG61" s="501">
        <f t="shared" si="55"/>
        <v>0</v>
      </c>
      <c r="AH61" s="501">
        <f t="shared" si="55"/>
        <v>0</v>
      </c>
      <c r="AI61" s="502">
        <f t="shared" si="55"/>
        <v>0</v>
      </c>
      <c r="AJ61" s="502">
        <f t="shared" si="55"/>
        <v>0</v>
      </c>
      <c r="AK61" s="502">
        <f t="shared" si="55"/>
        <v>0</v>
      </c>
      <c r="AL61" s="502">
        <f t="shared" si="55"/>
        <v>0</v>
      </c>
      <c r="AM61" s="502">
        <f t="shared" si="55"/>
        <v>0</v>
      </c>
      <c r="AN61" s="502">
        <f t="shared" si="55"/>
        <v>0</v>
      </c>
      <c r="AO61" s="502">
        <f t="shared" si="55"/>
        <v>0</v>
      </c>
      <c r="AP61" s="502">
        <f t="shared" si="55"/>
        <v>0</v>
      </c>
      <c r="AQ61" s="502">
        <f t="shared" si="55"/>
        <v>0</v>
      </c>
      <c r="AR61" s="502">
        <f t="shared" si="55"/>
        <v>0</v>
      </c>
      <c r="AS61" s="41">
        <f t="shared" si="55"/>
        <v>0</v>
      </c>
      <c r="AT61" s="509">
        <f t="shared" si="55"/>
        <v>5881714</v>
      </c>
      <c r="AU61" s="501">
        <f t="shared" si="55"/>
        <v>4279664</v>
      </c>
      <c r="AV61" s="501">
        <f t="shared" si="55"/>
        <v>45000</v>
      </c>
      <c r="AW61" s="501">
        <f t="shared" si="55"/>
        <v>1461736</v>
      </c>
      <c r="AX61" s="501">
        <f t="shared" si="55"/>
        <v>42795</v>
      </c>
      <c r="AY61" s="501">
        <f t="shared" si="55"/>
        <v>52519</v>
      </c>
      <c r="AZ61" s="502">
        <f t="shared" si="55"/>
        <v>9.3093000000000004</v>
      </c>
      <c r="BA61" s="502">
        <f t="shared" si="55"/>
        <v>6.2292999999999994</v>
      </c>
      <c r="BB61" s="41">
        <f t="shared" si="55"/>
        <v>3.0799999999999996</v>
      </c>
    </row>
    <row r="62" spans="1:54" x14ac:dyDescent="0.2">
      <c r="A62" s="211">
        <v>11</v>
      </c>
      <c r="B62" s="212">
        <v>3430</v>
      </c>
      <c r="C62" s="212">
        <v>600078183</v>
      </c>
      <c r="D62" s="212">
        <v>72744405</v>
      </c>
      <c r="E62" s="210" t="s">
        <v>105</v>
      </c>
      <c r="F62" s="212">
        <v>3111</v>
      </c>
      <c r="G62" s="213" t="s">
        <v>306</v>
      </c>
      <c r="H62" s="214" t="s">
        <v>276</v>
      </c>
      <c r="I62" s="463">
        <v>3642701</v>
      </c>
      <c r="J62" s="458">
        <v>2673169</v>
      </c>
      <c r="K62" s="458">
        <v>15000</v>
      </c>
      <c r="L62" s="458">
        <v>908601</v>
      </c>
      <c r="M62" s="458">
        <v>26731</v>
      </c>
      <c r="N62" s="458">
        <v>19200</v>
      </c>
      <c r="O62" s="459">
        <v>5.1400000000000006</v>
      </c>
      <c r="P62" s="460">
        <v>4</v>
      </c>
      <c r="Q62" s="469">
        <v>1.1399999999999999</v>
      </c>
      <c r="R62" s="471">
        <f t="shared" si="0"/>
        <v>-5000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0"/>
        <v>-5000</v>
      </c>
      <c r="X62" s="461">
        <v>5000</v>
      </c>
      <c r="Y62" s="461">
        <v>0</v>
      </c>
      <c r="Z62" s="461">
        <v>0</v>
      </c>
      <c r="AA62" s="461">
        <f t="shared" si="1"/>
        <v>5000</v>
      </c>
      <c r="AB62" s="461">
        <f t="shared" si="2"/>
        <v>0</v>
      </c>
      <c r="AC62" s="69">
        <f t="shared" si="3"/>
        <v>0</v>
      </c>
      <c r="AD62" s="69">
        <f t="shared" si="4"/>
        <v>-50</v>
      </c>
      <c r="AE62" s="461">
        <v>0</v>
      </c>
      <c r="AF62" s="461">
        <v>0</v>
      </c>
      <c r="AG62" s="461">
        <f t="shared" si="11"/>
        <v>0</v>
      </c>
      <c r="AH62" s="461">
        <f t="shared" si="12"/>
        <v>-50</v>
      </c>
      <c r="AI62" s="462">
        <v>0</v>
      </c>
      <c r="AJ62" s="462">
        <v>-0.02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5"/>
        <v>0</v>
      </c>
      <c r="AR62" s="462">
        <f t="shared" si="6"/>
        <v>-0.02</v>
      </c>
      <c r="AS62" s="464">
        <f t="shared" si="7"/>
        <v>-0.02</v>
      </c>
      <c r="AT62" s="470">
        <f>I62+AH62</f>
        <v>3642651</v>
      </c>
      <c r="AU62" s="461">
        <f>J62+W62</f>
        <v>2668169</v>
      </c>
      <c r="AV62" s="461">
        <f t="shared" ref="AV62:AV64" si="56">K62+AA62</f>
        <v>20000</v>
      </c>
      <c r="AW62" s="461">
        <f t="shared" ref="AW62:AX64" si="57">L62+AC62</f>
        <v>908601</v>
      </c>
      <c r="AX62" s="461">
        <f t="shared" si="57"/>
        <v>26681</v>
      </c>
      <c r="AY62" s="461">
        <f>N62+AG62</f>
        <v>19200</v>
      </c>
      <c r="AZ62" s="462">
        <f>O62+AS62</f>
        <v>5.120000000000001</v>
      </c>
      <c r="BA62" s="462">
        <f t="shared" ref="BA62:BB64" si="58">P62+AQ62</f>
        <v>4</v>
      </c>
      <c r="BB62" s="464">
        <f t="shared" si="58"/>
        <v>1.1199999999999999</v>
      </c>
    </row>
    <row r="63" spans="1:54" x14ac:dyDescent="0.2">
      <c r="A63" s="211">
        <v>11</v>
      </c>
      <c r="B63" s="212">
        <v>3430</v>
      </c>
      <c r="C63" s="212">
        <v>600078183</v>
      </c>
      <c r="D63" s="212">
        <v>72744405</v>
      </c>
      <c r="E63" s="210" t="s">
        <v>105</v>
      </c>
      <c r="F63" s="212">
        <v>3111</v>
      </c>
      <c r="G63" s="213" t="s">
        <v>307</v>
      </c>
      <c r="H63" s="214" t="s">
        <v>277</v>
      </c>
      <c r="I63" s="463">
        <v>581660</v>
      </c>
      <c r="J63" s="458">
        <v>429273</v>
      </c>
      <c r="K63" s="458">
        <v>0</v>
      </c>
      <c r="L63" s="458">
        <v>145094</v>
      </c>
      <c r="M63" s="458">
        <v>4293</v>
      </c>
      <c r="N63" s="458">
        <v>3000</v>
      </c>
      <c r="O63" s="459">
        <v>1.34</v>
      </c>
      <c r="P63" s="460">
        <v>1.34</v>
      </c>
      <c r="Q63" s="469">
        <v>0</v>
      </c>
      <c r="R63" s="471">
        <f t="shared" si="0"/>
        <v>0</v>
      </c>
      <c r="S63" s="461">
        <v>57717</v>
      </c>
      <c r="T63" s="461">
        <v>0</v>
      </c>
      <c r="U63" s="461">
        <v>0</v>
      </c>
      <c r="V63" s="461">
        <v>0</v>
      </c>
      <c r="W63" s="461">
        <f t="shared" si="10"/>
        <v>57717</v>
      </c>
      <c r="X63" s="461">
        <v>0</v>
      </c>
      <c r="Y63" s="461">
        <v>0</v>
      </c>
      <c r="Z63" s="461">
        <v>0</v>
      </c>
      <c r="AA63" s="461">
        <f t="shared" si="1"/>
        <v>0</v>
      </c>
      <c r="AB63" s="461">
        <f t="shared" si="2"/>
        <v>57717</v>
      </c>
      <c r="AC63" s="69">
        <f t="shared" si="3"/>
        <v>19508</v>
      </c>
      <c r="AD63" s="69">
        <f t="shared" si="4"/>
        <v>577</v>
      </c>
      <c r="AE63" s="461">
        <v>1500</v>
      </c>
      <c r="AF63" s="461">
        <v>0</v>
      </c>
      <c r="AG63" s="461">
        <f t="shared" si="11"/>
        <v>1500</v>
      </c>
      <c r="AH63" s="461">
        <f t="shared" si="12"/>
        <v>79302</v>
      </c>
      <c r="AI63" s="462">
        <v>0</v>
      </c>
      <c r="AJ63" s="462">
        <v>0</v>
      </c>
      <c r="AK63" s="462">
        <v>0.13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5"/>
        <v>0.13</v>
      </c>
      <c r="AR63" s="462">
        <f t="shared" si="6"/>
        <v>0</v>
      </c>
      <c r="AS63" s="464">
        <f t="shared" si="7"/>
        <v>0.13</v>
      </c>
      <c r="AT63" s="470">
        <f>I63+AH63</f>
        <v>660962</v>
      </c>
      <c r="AU63" s="461">
        <f>J63+W63</f>
        <v>486990</v>
      </c>
      <c r="AV63" s="461">
        <f t="shared" si="56"/>
        <v>0</v>
      </c>
      <c r="AW63" s="461">
        <f t="shared" si="57"/>
        <v>164602</v>
      </c>
      <c r="AX63" s="461">
        <f t="shared" si="57"/>
        <v>4870</v>
      </c>
      <c r="AY63" s="461">
        <f>N63+AG63</f>
        <v>4500</v>
      </c>
      <c r="AZ63" s="462">
        <f>O63+AS63</f>
        <v>1.4700000000000002</v>
      </c>
      <c r="BA63" s="462">
        <f t="shared" si="58"/>
        <v>1.4700000000000002</v>
      </c>
      <c r="BB63" s="464">
        <f t="shared" si="58"/>
        <v>0</v>
      </c>
    </row>
    <row r="64" spans="1:54" x14ac:dyDescent="0.2">
      <c r="A64" s="211">
        <v>11</v>
      </c>
      <c r="B64" s="212">
        <v>3430</v>
      </c>
      <c r="C64" s="212">
        <v>600078183</v>
      </c>
      <c r="D64" s="212">
        <v>72744405</v>
      </c>
      <c r="E64" s="210" t="s">
        <v>105</v>
      </c>
      <c r="F64" s="212">
        <v>3141</v>
      </c>
      <c r="G64" s="213" t="s">
        <v>310</v>
      </c>
      <c r="H64" s="214" t="s">
        <v>277</v>
      </c>
      <c r="I64" s="463">
        <v>631479</v>
      </c>
      <c r="J64" s="458">
        <v>466605</v>
      </c>
      <c r="K64" s="458">
        <v>0</v>
      </c>
      <c r="L64" s="458">
        <v>157712</v>
      </c>
      <c r="M64" s="458">
        <v>4666</v>
      </c>
      <c r="N64" s="458">
        <v>2496</v>
      </c>
      <c r="O64" s="459">
        <v>1.5</v>
      </c>
      <c r="P64" s="460">
        <v>0</v>
      </c>
      <c r="Q64" s="469">
        <v>1.5</v>
      </c>
      <c r="R64" s="471">
        <f t="shared" si="0"/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f t="shared" si="10"/>
        <v>0</v>
      </c>
      <c r="X64" s="461">
        <v>0</v>
      </c>
      <c r="Y64" s="461">
        <v>0</v>
      </c>
      <c r="Z64" s="461">
        <v>0</v>
      </c>
      <c r="AA64" s="461">
        <f t="shared" si="1"/>
        <v>0</v>
      </c>
      <c r="AB64" s="461">
        <f t="shared" si="2"/>
        <v>0</v>
      </c>
      <c r="AC64" s="69">
        <f t="shared" si="3"/>
        <v>0</v>
      </c>
      <c r="AD64" s="69">
        <f t="shared" si="4"/>
        <v>0</v>
      </c>
      <c r="AE64" s="461">
        <v>0</v>
      </c>
      <c r="AF64" s="461">
        <v>0</v>
      </c>
      <c r="AG64" s="461">
        <f t="shared" si="11"/>
        <v>0</v>
      </c>
      <c r="AH64" s="461">
        <f t="shared" si="12"/>
        <v>0</v>
      </c>
      <c r="AI64" s="462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5"/>
        <v>0</v>
      </c>
      <c r="AR64" s="462">
        <f t="shared" si="6"/>
        <v>0</v>
      </c>
      <c r="AS64" s="464">
        <f t="shared" si="7"/>
        <v>0</v>
      </c>
      <c r="AT64" s="470">
        <f>I64+AH64</f>
        <v>631479</v>
      </c>
      <c r="AU64" s="461">
        <f>J64+W64</f>
        <v>466605</v>
      </c>
      <c r="AV64" s="461">
        <f t="shared" si="56"/>
        <v>0</v>
      </c>
      <c r="AW64" s="461">
        <f t="shared" si="57"/>
        <v>157712</v>
      </c>
      <c r="AX64" s="461">
        <f t="shared" si="57"/>
        <v>4666</v>
      </c>
      <c r="AY64" s="461">
        <f>N64+AG64</f>
        <v>2496</v>
      </c>
      <c r="AZ64" s="462">
        <f>O64+AS64</f>
        <v>1.5</v>
      </c>
      <c r="BA64" s="462">
        <f t="shared" si="58"/>
        <v>0</v>
      </c>
      <c r="BB64" s="464">
        <f t="shared" si="58"/>
        <v>1.5</v>
      </c>
    </row>
    <row r="65" spans="1:54" x14ac:dyDescent="0.2">
      <c r="A65" s="158">
        <v>11</v>
      </c>
      <c r="B65" s="18">
        <v>3430</v>
      </c>
      <c r="C65" s="18">
        <v>600078183</v>
      </c>
      <c r="D65" s="18">
        <v>72744405</v>
      </c>
      <c r="E65" s="167" t="s">
        <v>106</v>
      </c>
      <c r="F65" s="18"/>
      <c r="G65" s="157"/>
      <c r="H65" s="191"/>
      <c r="I65" s="505">
        <v>4855840</v>
      </c>
      <c r="J65" s="501">
        <v>3569047</v>
      </c>
      <c r="K65" s="501">
        <v>15000</v>
      </c>
      <c r="L65" s="501">
        <v>1211407</v>
      </c>
      <c r="M65" s="501">
        <v>35690</v>
      </c>
      <c r="N65" s="501">
        <v>24696</v>
      </c>
      <c r="O65" s="502">
        <v>7.98</v>
      </c>
      <c r="P65" s="502">
        <v>5.34</v>
      </c>
      <c r="Q65" s="507">
        <v>2.6399999999999997</v>
      </c>
      <c r="R65" s="505">
        <f t="shared" ref="R65:BB65" si="59">SUM(R62:R64)</f>
        <v>-5000</v>
      </c>
      <c r="S65" s="501">
        <f t="shared" si="59"/>
        <v>57717</v>
      </c>
      <c r="T65" s="501">
        <f t="shared" si="59"/>
        <v>0</v>
      </c>
      <c r="U65" s="501">
        <f t="shared" si="59"/>
        <v>0</v>
      </c>
      <c r="V65" s="501">
        <f t="shared" si="59"/>
        <v>0</v>
      </c>
      <c r="W65" s="501">
        <f t="shared" si="59"/>
        <v>52717</v>
      </c>
      <c r="X65" s="501">
        <f t="shared" si="59"/>
        <v>5000</v>
      </c>
      <c r="Y65" s="501">
        <f t="shared" si="59"/>
        <v>0</v>
      </c>
      <c r="Z65" s="501">
        <f t="shared" si="59"/>
        <v>0</v>
      </c>
      <c r="AA65" s="501">
        <f t="shared" si="59"/>
        <v>5000</v>
      </c>
      <c r="AB65" s="501">
        <f t="shared" si="59"/>
        <v>57717</v>
      </c>
      <c r="AC65" s="501">
        <f t="shared" si="59"/>
        <v>19508</v>
      </c>
      <c r="AD65" s="501">
        <f t="shared" si="59"/>
        <v>527</v>
      </c>
      <c r="AE65" s="501">
        <f t="shared" si="59"/>
        <v>1500</v>
      </c>
      <c r="AF65" s="501">
        <f t="shared" si="59"/>
        <v>0</v>
      </c>
      <c r="AG65" s="501">
        <f t="shared" si="59"/>
        <v>1500</v>
      </c>
      <c r="AH65" s="501">
        <f t="shared" si="59"/>
        <v>79252</v>
      </c>
      <c r="AI65" s="502">
        <f t="shared" si="59"/>
        <v>0</v>
      </c>
      <c r="AJ65" s="502">
        <f t="shared" si="59"/>
        <v>-0.02</v>
      </c>
      <c r="AK65" s="502">
        <f t="shared" si="59"/>
        <v>0.13</v>
      </c>
      <c r="AL65" s="502">
        <f t="shared" si="59"/>
        <v>0</v>
      </c>
      <c r="AM65" s="502">
        <f t="shared" si="59"/>
        <v>0</v>
      </c>
      <c r="AN65" s="502">
        <f t="shared" si="59"/>
        <v>0</v>
      </c>
      <c r="AO65" s="502">
        <f t="shared" si="59"/>
        <v>0</v>
      </c>
      <c r="AP65" s="502">
        <f t="shared" si="59"/>
        <v>0</v>
      </c>
      <c r="AQ65" s="502">
        <f t="shared" si="59"/>
        <v>0.13</v>
      </c>
      <c r="AR65" s="502">
        <f t="shared" si="59"/>
        <v>-0.02</v>
      </c>
      <c r="AS65" s="41">
        <f t="shared" si="59"/>
        <v>0.11</v>
      </c>
      <c r="AT65" s="509">
        <f t="shared" si="59"/>
        <v>4935092</v>
      </c>
      <c r="AU65" s="501">
        <f t="shared" si="59"/>
        <v>3621764</v>
      </c>
      <c r="AV65" s="501">
        <f t="shared" si="59"/>
        <v>20000</v>
      </c>
      <c r="AW65" s="501">
        <f t="shared" si="59"/>
        <v>1230915</v>
      </c>
      <c r="AX65" s="501">
        <f t="shared" si="59"/>
        <v>36217</v>
      </c>
      <c r="AY65" s="501">
        <f t="shared" si="59"/>
        <v>26196</v>
      </c>
      <c r="AZ65" s="502">
        <f t="shared" si="59"/>
        <v>8.0900000000000016</v>
      </c>
      <c r="BA65" s="502">
        <f t="shared" si="59"/>
        <v>5.4700000000000006</v>
      </c>
      <c r="BB65" s="41">
        <f t="shared" si="59"/>
        <v>2.62</v>
      </c>
    </row>
    <row r="66" spans="1:54" x14ac:dyDescent="0.2">
      <c r="A66" s="211">
        <v>12</v>
      </c>
      <c r="B66" s="212">
        <v>3431</v>
      </c>
      <c r="C66" s="212">
        <v>600078370</v>
      </c>
      <c r="D66" s="212">
        <v>72744162</v>
      </c>
      <c r="E66" s="210" t="s">
        <v>107</v>
      </c>
      <c r="F66" s="212">
        <v>3117</v>
      </c>
      <c r="G66" s="213" t="s">
        <v>309</v>
      </c>
      <c r="H66" s="214" t="s">
        <v>276</v>
      </c>
      <c r="I66" s="463">
        <v>3894418</v>
      </c>
      <c r="J66" s="458">
        <v>2761178</v>
      </c>
      <c r="K66" s="458">
        <v>77000</v>
      </c>
      <c r="L66" s="458">
        <v>959304</v>
      </c>
      <c r="M66" s="458">
        <v>27611</v>
      </c>
      <c r="N66" s="458">
        <v>69325</v>
      </c>
      <c r="O66" s="459">
        <v>4.7145000000000001</v>
      </c>
      <c r="P66" s="460">
        <v>3.9544999999999999</v>
      </c>
      <c r="Q66" s="469">
        <v>0.76000000000000012</v>
      </c>
      <c r="R66" s="471">
        <f t="shared" si="0"/>
        <v>-8000</v>
      </c>
      <c r="S66" s="461">
        <v>0</v>
      </c>
      <c r="T66" s="461">
        <v>37330</v>
      </c>
      <c r="U66" s="461">
        <v>0</v>
      </c>
      <c r="V66" s="461">
        <v>0</v>
      </c>
      <c r="W66" s="461">
        <f t="shared" si="10"/>
        <v>29330</v>
      </c>
      <c r="X66" s="461">
        <v>8000</v>
      </c>
      <c r="Y66" s="461">
        <v>0</v>
      </c>
      <c r="Z66" s="461">
        <v>0</v>
      </c>
      <c r="AA66" s="461">
        <f t="shared" si="1"/>
        <v>8000</v>
      </c>
      <c r="AB66" s="461">
        <f t="shared" si="2"/>
        <v>37330</v>
      </c>
      <c r="AC66" s="69">
        <f t="shared" si="3"/>
        <v>12618</v>
      </c>
      <c r="AD66" s="69">
        <f t="shared" si="4"/>
        <v>293</v>
      </c>
      <c r="AE66" s="461">
        <v>0</v>
      </c>
      <c r="AF66" s="461">
        <v>0</v>
      </c>
      <c r="AG66" s="461">
        <f t="shared" si="11"/>
        <v>0</v>
      </c>
      <c r="AH66" s="461">
        <f t="shared" si="12"/>
        <v>50241</v>
      </c>
      <c r="AI66" s="462">
        <v>0</v>
      </c>
      <c r="AJ66" s="462">
        <v>-0.03</v>
      </c>
      <c r="AK66" s="462">
        <v>0</v>
      </c>
      <c r="AL66" s="462">
        <v>0.08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5"/>
        <v>0.08</v>
      </c>
      <c r="AR66" s="462">
        <f t="shared" si="6"/>
        <v>-0.03</v>
      </c>
      <c r="AS66" s="464">
        <f t="shared" si="7"/>
        <v>0.05</v>
      </c>
      <c r="AT66" s="470">
        <f>I66+AH66</f>
        <v>3944659</v>
      </c>
      <c r="AU66" s="461">
        <f>J66+W66</f>
        <v>2790508</v>
      </c>
      <c r="AV66" s="461">
        <f t="shared" ref="AV66:AV70" si="60">K66+AA66</f>
        <v>85000</v>
      </c>
      <c r="AW66" s="461">
        <f t="shared" ref="AW66:AX70" si="61">L66+AC66</f>
        <v>971922</v>
      </c>
      <c r="AX66" s="461">
        <f t="shared" si="61"/>
        <v>27904</v>
      </c>
      <c r="AY66" s="461">
        <f>N66+AG66</f>
        <v>69325</v>
      </c>
      <c r="AZ66" s="462">
        <f>O66+AS66</f>
        <v>4.7645</v>
      </c>
      <c r="BA66" s="462">
        <f t="shared" ref="BA66:BB70" si="62">P66+AQ66</f>
        <v>4.0344999999999995</v>
      </c>
      <c r="BB66" s="464">
        <f t="shared" si="62"/>
        <v>0.73000000000000009</v>
      </c>
    </row>
    <row r="67" spans="1:54" x14ac:dyDescent="0.2">
      <c r="A67" s="211">
        <v>12</v>
      </c>
      <c r="B67" s="212">
        <v>3431</v>
      </c>
      <c r="C67" s="212">
        <v>600078370</v>
      </c>
      <c r="D67" s="212">
        <v>72744162</v>
      </c>
      <c r="E67" s="210" t="s">
        <v>107</v>
      </c>
      <c r="F67" s="212">
        <v>3117</v>
      </c>
      <c r="G67" s="213" t="s">
        <v>307</v>
      </c>
      <c r="H67" s="214" t="s">
        <v>277</v>
      </c>
      <c r="I67" s="463">
        <v>1169526</v>
      </c>
      <c r="J67" s="458">
        <v>866117</v>
      </c>
      <c r="K67" s="458">
        <v>0</v>
      </c>
      <c r="L67" s="458">
        <v>292748</v>
      </c>
      <c r="M67" s="458">
        <v>8661</v>
      </c>
      <c r="N67" s="458">
        <v>2000</v>
      </c>
      <c r="O67" s="459">
        <v>2.5</v>
      </c>
      <c r="P67" s="460">
        <v>2.5</v>
      </c>
      <c r="Q67" s="469">
        <v>0</v>
      </c>
      <c r="R67" s="471">
        <f t="shared" si="0"/>
        <v>0</v>
      </c>
      <c r="S67" s="461">
        <v>28871</v>
      </c>
      <c r="T67" s="461">
        <v>0</v>
      </c>
      <c r="U67" s="461">
        <v>0</v>
      </c>
      <c r="V67" s="461">
        <v>0</v>
      </c>
      <c r="W67" s="461">
        <f t="shared" si="10"/>
        <v>28871</v>
      </c>
      <c r="X67" s="461">
        <v>0</v>
      </c>
      <c r="Y67" s="461">
        <v>0</v>
      </c>
      <c r="Z67" s="461">
        <v>0</v>
      </c>
      <c r="AA67" s="461">
        <f t="shared" si="1"/>
        <v>0</v>
      </c>
      <c r="AB67" s="461">
        <f t="shared" si="2"/>
        <v>28871</v>
      </c>
      <c r="AC67" s="69">
        <f t="shared" si="3"/>
        <v>9758</v>
      </c>
      <c r="AD67" s="69">
        <f t="shared" si="4"/>
        <v>289</v>
      </c>
      <c r="AE67" s="461">
        <v>0</v>
      </c>
      <c r="AF67" s="461">
        <v>0</v>
      </c>
      <c r="AG67" s="461">
        <f t="shared" si="11"/>
        <v>0</v>
      </c>
      <c r="AH67" s="461">
        <f t="shared" si="12"/>
        <v>38918</v>
      </c>
      <c r="AI67" s="462">
        <v>0</v>
      </c>
      <c r="AJ67" s="462">
        <v>0</v>
      </c>
      <c r="AK67" s="462">
        <v>0.08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5"/>
        <v>0.08</v>
      </c>
      <c r="AR67" s="462">
        <f t="shared" si="6"/>
        <v>0</v>
      </c>
      <c r="AS67" s="464">
        <f t="shared" si="7"/>
        <v>0.08</v>
      </c>
      <c r="AT67" s="470">
        <f>I67+AH67</f>
        <v>1208444</v>
      </c>
      <c r="AU67" s="461">
        <f>J67+W67</f>
        <v>894988</v>
      </c>
      <c r="AV67" s="461">
        <f t="shared" si="60"/>
        <v>0</v>
      </c>
      <c r="AW67" s="461">
        <f t="shared" si="61"/>
        <v>302506</v>
      </c>
      <c r="AX67" s="461">
        <f t="shared" si="61"/>
        <v>8950</v>
      </c>
      <c r="AY67" s="461">
        <f>N67+AG67</f>
        <v>2000</v>
      </c>
      <c r="AZ67" s="462">
        <f>O67+AS67</f>
        <v>2.58</v>
      </c>
      <c r="BA67" s="462">
        <f t="shared" si="62"/>
        <v>2.58</v>
      </c>
      <c r="BB67" s="464">
        <f t="shared" si="62"/>
        <v>0</v>
      </c>
    </row>
    <row r="68" spans="1:54" x14ac:dyDescent="0.2">
      <c r="A68" s="211">
        <v>12</v>
      </c>
      <c r="B68" s="212">
        <v>3431</v>
      </c>
      <c r="C68" s="212">
        <v>600078370</v>
      </c>
      <c r="D68" s="212">
        <v>72744162</v>
      </c>
      <c r="E68" s="210" t="s">
        <v>107</v>
      </c>
      <c r="F68" s="212">
        <v>3141</v>
      </c>
      <c r="G68" s="213" t="s">
        <v>310</v>
      </c>
      <c r="H68" s="214" t="s">
        <v>277</v>
      </c>
      <c r="I68" s="463">
        <v>453150</v>
      </c>
      <c r="J68" s="458">
        <v>334467</v>
      </c>
      <c r="K68" s="458">
        <v>0</v>
      </c>
      <c r="L68" s="458">
        <v>113050</v>
      </c>
      <c r="M68" s="458">
        <v>3345</v>
      </c>
      <c r="N68" s="458">
        <v>2288</v>
      </c>
      <c r="O68" s="459">
        <v>1.07</v>
      </c>
      <c r="P68" s="460">
        <v>0</v>
      </c>
      <c r="Q68" s="469">
        <v>1.07</v>
      </c>
      <c r="R68" s="471">
        <f t="shared" si="0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0"/>
        <v>0</v>
      </c>
      <c r="X68" s="461">
        <v>0</v>
      </c>
      <c r="Y68" s="461">
        <v>0</v>
      </c>
      <c r="Z68" s="461">
        <v>0</v>
      </c>
      <c r="AA68" s="461">
        <f t="shared" si="1"/>
        <v>0</v>
      </c>
      <c r="AB68" s="461">
        <f t="shared" si="2"/>
        <v>0</v>
      </c>
      <c r="AC68" s="69">
        <f t="shared" si="3"/>
        <v>0</v>
      </c>
      <c r="AD68" s="69">
        <f t="shared" si="4"/>
        <v>0</v>
      </c>
      <c r="AE68" s="461">
        <v>0</v>
      </c>
      <c r="AF68" s="461">
        <v>0</v>
      </c>
      <c r="AG68" s="461">
        <f t="shared" si="11"/>
        <v>0</v>
      </c>
      <c r="AH68" s="461">
        <f t="shared" si="12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5"/>
        <v>0</v>
      </c>
      <c r="AR68" s="462">
        <f t="shared" si="6"/>
        <v>0</v>
      </c>
      <c r="AS68" s="464">
        <f t="shared" si="7"/>
        <v>0</v>
      </c>
      <c r="AT68" s="470">
        <f>I68+AH68</f>
        <v>453150</v>
      </c>
      <c r="AU68" s="461">
        <f>J68+W68</f>
        <v>334467</v>
      </c>
      <c r="AV68" s="461">
        <f t="shared" si="60"/>
        <v>0</v>
      </c>
      <c r="AW68" s="461">
        <f t="shared" si="61"/>
        <v>113050</v>
      </c>
      <c r="AX68" s="461">
        <f t="shared" si="61"/>
        <v>3345</v>
      </c>
      <c r="AY68" s="461">
        <f>N68+AG68</f>
        <v>2288</v>
      </c>
      <c r="AZ68" s="462">
        <f>O68+AS68</f>
        <v>1.07</v>
      </c>
      <c r="BA68" s="462">
        <f t="shared" si="62"/>
        <v>0</v>
      </c>
      <c r="BB68" s="464">
        <f t="shared" si="62"/>
        <v>1.07</v>
      </c>
    </row>
    <row r="69" spans="1:54" x14ac:dyDescent="0.2">
      <c r="A69" s="211">
        <v>12</v>
      </c>
      <c r="B69" s="212">
        <v>3431</v>
      </c>
      <c r="C69" s="212">
        <v>600078370</v>
      </c>
      <c r="D69" s="212">
        <v>72744162</v>
      </c>
      <c r="E69" s="210" t="s">
        <v>107</v>
      </c>
      <c r="F69" s="212">
        <v>3143</v>
      </c>
      <c r="G69" s="213" t="s">
        <v>614</v>
      </c>
      <c r="H69" s="234" t="s">
        <v>276</v>
      </c>
      <c r="I69" s="463">
        <v>673425</v>
      </c>
      <c r="J69" s="458">
        <v>499573</v>
      </c>
      <c r="K69" s="458">
        <v>0</v>
      </c>
      <c r="L69" s="458">
        <v>168856</v>
      </c>
      <c r="M69" s="458">
        <v>4996</v>
      </c>
      <c r="N69" s="458">
        <v>0</v>
      </c>
      <c r="O69" s="459">
        <v>1</v>
      </c>
      <c r="P69" s="460">
        <v>1</v>
      </c>
      <c r="Q69" s="469">
        <v>0</v>
      </c>
      <c r="R69" s="471">
        <f t="shared" si="0"/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0"/>
        <v>0</v>
      </c>
      <c r="X69" s="461">
        <v>0</v>
      </c>
      <c r="Y69" s="461">
        <v>0</v>
      </c>
      <c r="Z69" s="461">
        <v>0</v>
      </c>
      <c r="AA69" s="461">
        <f t="shared" si="1"/>
        <v>0</v>
      </c>
      <c r="AB69" s="461">
        <f t="shared" si="2"/>
        <v>0</v>
      </c>
      <c r="AC69" s="69">
        <f t="shared" si="3"/>
        <v>0</v>
      </c>
      <c r="AD69" s="69">
        <f t="shared" si="4"/>
        <v>0</v>
      </c>
      <c r="AE69" s="461">
        <v>0</v>
      </c>
      <c r="AF69" s="461">
        <v>0</v>
      </c>
      <c r="AG69" s="461">
        <f t="shared" si="11"/>
        <v>0</v>
      </c>
      <c r="AH69" s="461">
        <f t="shared" si="12"/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5"/>
        <v>0</v>
      </c>
      <c r="AR69" s="462">
        <f t="shared" si="6"/>
        <v>0</v>
      </c>
      <c r="AS69" s="464">
        <f t="shared" si="7"/>
        <v>0</v>
      </c>
      <c r="AT69" s="470">
        <f>I69+AH69</f>
        <v>673425</v>
      </c>
      <c r="AU69" s="461">
        <f>J69+W69</f>
        <v>499573</v>
      </c>
      <c r="AV69" s="461">
        <f t="shared" si="60"/>
        <v>0</v>
      </c>
      <c r="AW69" s="461">
        <f t="shared" si="61"/>
        <v>168856</v>
      </c>
      <c r="AX69" s="461">
        <f t="shared" si="61"/>
        <v>4996</v>
      </c>
      <c r="AY69" s="461">
        <f>N69+AG69</f>
        <v>0</v>
      </c>
      <c r="AZ69" s="462">
        <f>O69+AS69</f>
        <v>1</v>
      </c>
      <c r="BA69" s="462">
        <f t="shared" si="62"/>
        <v>1</v>
      </c>
      <c r="BB69" s="464">
        <f t="shared" si="62"/>
        <v>0</v>
      </c>
    </row>
    <row r="70" spans="1:54" x14ac:dyDescent="0.2">
      <c r="A70" s="211">
        <v>12</v>
      </c>
      <c r="B70" s="212">
        <v>3431</v>
      </c>
      <c r="C70" s="212">
        <v>600078370</v>
      </c>
      <c r="D70" s="212">
        <v>72744162</v>
      </c>
      <c r="E70" s="210" t="s">
        <v>107</v>
      </c>
      <c r="F70" s="212">
        <v>3143</v>
      </c>
      <c r="G70" s="213" t="s">
        <v>615</v>
      </c>
      <c r="H70" s="234" t="s">
        <v>277</v>
      </c>
      <c r="I70" s="463">
        <v>21990</v>
      </c>
      <c r="J70" s="458">
        <v>15712</v>
      </c>
      <c r="K70" s="458">
        <v>0</v>
      </c>
      <c r="L70" s="458">
        <v>5311</v>
      </c>
      <c r="M70" s="458">
        <v>157</v>
      </c>
      <c r="N70" s="458">
        <v>810</v>
      </c>
      <c r="O70" s="459">
        <v>0.06</v>
      </c>
      <c r="P70" s="460">
        <v>0</v>
      </c>
      <c r="Q70" s="469">
        <v>0.06</v>
      </c>
      <c r="R70" s="471">
        <f t="shared" si="0"/>
        <v>0</v>
      </c>
      <c r="S70" s="461">
        <v>0</v>
      </c>
      <c r="T70" s="461">
        <v>0</v>
      </c>
      <c r="U70" s="461">
        <v>0</v>
      </c>
      <c r="V70" s="461">
        <v>0</v>
      </c>
      <c r="W70" s="461">
        <f t="shared" si="10"/>
        <v>0</v>
      </c>
      <c r="X70" s="461">
        <v>0</v>
      </c>
      <c r="Y70" s="461">
        <v>0</v>
      </c>
      <c r="Z70" s="461">
        <v>0</v>
      </c>
      <c r="AA70" s="461">
        <f t="shared" si="1"/>
        <v>0</v>
      </c>
      <c r="AB70" s="461">
        <f t="shared" si="2"/>
        <v>0</v>
      </c>
      <c r="AC70" s="69">
        <f t="shared" si="3"/>
        <v>0</v>
      </c>
      <c r="AD70" s="69">
        <f t="shared" si="4"/>
        <v>0</v>
      </c>
      <c r="AE70" s="461">
        <v>0</v>
      </c>
      <c r="AF70" s="461">
        <v>0</v>
      </c>
      <c r="AG70" s="461">
        <f t="shared" si="11"/>
        <v>0</v>
      </c>
      <c r="AH70" s="461">
        <f t="shared" si="12"/>
        <v>0</v>
      </c>
      <c r="AI70" s="462">
        <v>0</v>
      </c>
      <c r="AJ70" s="462">
        <v>0</v>
      </c>
      <c r="AK70" s="462">
        <v>0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5"/>
        <v>0</v>
      </c>
      <c r="AR70" s="462">
        <f t="shared" si="6"/>
        <v>0</v>
      </c>
      <c r="AS70" s="464">
        <f t="shared" si="7"/>
        <v>0</v>
      </c>
      <c r="AT70" s="470">
        <f>I70+AH70</f>
        <v>21990</v>
      </c>
      <c r="AU70" s="461">
        <f>J70+W70</f>
        <v>15712</v>
      </c>
      <c r="AV70" s="461">
        <f t="shared" si="60"/>
        <v>0</v>
      </c>
      <c r="AW70" s="461">
        <f t="shared" si="61"/>
        <v>5311</v>
      </c>
      <c r="AX70" s="461">
        <f t="shared" si="61"/>
        <v>157</v>
      </c>
      <c r="AY70" s="461">
        <f>N70+AG70</f>
        <v>810</v>
      </c>
      <c r="AZ70" s="462">
        <f>O70+AS70</f>
        <v>0.06</v>
      </c>
      <c r="BA70" s="462">
        <f t="shared" si="62"/>
        <v>0</v>
      </c>
      <c r="BB70" s="464">
        <f t="shared" si="62"/>
        <v>0.06</v>
      </c>
    </row>
    <row r="71" spans="1:54" x14ac:dyDescent="0.2">
      <c r="A71" s="158">
        <v>12</v>
      </c>
      <c r="B71" s="18">
        <v>3431</v>
      </c>
      <c r="C71" s="18">
        <v>600078370</v>
      </c>
      <c r="D71" s="18">
        <v>72744162</v>
      </c>
      <c r="E71" s="167" t="s">
        <v>108</v>
      </c>
      <c r="F71" s="18"/>
      <c r="G71" s="157"/>
      <c r="H71" s="191"/>
      <c r="I71" s="505">
        <v>6212509</v>
      </c>
      <c r="J71" s="501">
        <v>4477047</v>
      </c>
      <c r="K71" s="501">
        <v>77000</v>
      </c>
      <c r="L71" s="501">
        <v>1539269</v>
      </c>
      <c r="M71" s="501">
        <v>44770</v>
      </c>
      <c r="N71" s="501">
        <v>74423</v>
      </c>
      <c r="O71" s="502">
        <v>9.3445</v>
      </c>
      <c r="P71" s="502">
        <v>7.4544999999999995</v>
      </c>
      <c r="Q71" s="507">
        <v>1.8900000000000001</v>
      </c>
      <c r="R71" s="505">
        <f t="shared" ref="R71:BB71" si="63">SUM(R66:R70)</f>
        <v>-8000</v>
      </c>
      <c r="S71" s="501">
        <f t="shared" si="63"/>
        <v>28871</v>
      </c>
      <c r="T71" s="501">
        <f t="shared" si="63"/>
        <v>37330</v>
      </c>
      <c r="U71" s="501">
        <f t="shared" si="63"/>
        <v>0</v>
      </c>
      <c r="V71" s="501">
        <f t="shared" si="63"/>
        <v>0</v>
      </c>
      <c r="W71" s="501">
        <f t="shared" si="63"/>
        <v>58201</v>
      </c>
      <c r="X71" s="501">
        <f t="shared" si="63"/>
        <v>8000</v>
      </c>
      <c r="Y71" s="501">
        <f t="shared" si="63"/>
        <v>0</v>
      </c>
      <c r="Z71" s="501">
        <f t="shared" si="63"/>
        <v>0</v>
      </c>
      <c r="AA71" s="501">
        <f t="shared" si="63"/>
        <v>8000</v>
      </c>
      <c r="AB71" s="501">
        <f t="shared" si="63"/>
        <v>66201</v>
      </c>
      <c r="AC71" s="501">
        <f t="shared" si="63"/>
        <v>22376</v>
      </c>
      <c r="AD71" s="501">
        <f t="shared" si="63"/>
        <v>582</v>
      </c>
      <c r="AE71" s="501">
        <f t="shared" si="63"/>
        <v>0</v>
      </c>
      <c r="AF71" s="501">
        <f t="shared" si="63"/>
        <v>0</v>
      </c>
      <c r="AG71" s="501">
        <f t="shared" si="63"/>
        <v>0</v>
      </c>
      <c r="AH71" s="501">
        <f t="shared" si="63"/>
        <v>89159</v>
      </c>
      <c r="AI71" s="502">
        <f t="shared" si="63"/>
        <v>0</v>
      </c>
      <c r="AJ71" s="502">
        <f t="shared" si="63"/>
        <v>-0.03</v>
      </c>
      <c r="AK71" s="502">
        <f t="shared" si="63"/>
        <v>0.08</v>
      </c>
      <c r="AL71" s="502">
        <f t="shared" si="63"/>
        <v>0.08</v>
      </c>
      <c r="AM71" s="502">
        <f t="shared" si="63"/>
        <v>0</v>
      </c>
      <c r="AN71" s="502">
        <f t="shared" si="63"/>
        <v>0</v>
      </c>
      <c r="AO71" s="502">
        <f t="shared" si="63"/>
        <v>0</v>
      </c>
      <c r="AP71" s="502">
        <f t="shared" si="63"/>
        <v>0</v>
      </c>
      <c r="AQ71" s="502">
        <f t="shared" si="63"/>
        <v>0.16</v>
      </c>
      <c r="AR71" s="502">
        <f t="shared" si="63"/>
        <v>-0.03</v>
      </c>
      <c r="AS71" s="41">
        <f t="shared" si="63"/>
        <v>0.13</v>
      </c>
      <c r="AT71" s="509">
        <f t="shared" si="63"/>
        <v>6301668</v>
      </c>
      <c r="AU71" s="501">
        <f t="shared" si="63"/>
        <v>4535248</v>
      </c>
      <c r="AV71" s="501">
        <f t="shared" si="63"/>
        <v>85000</v>
      </c>
      <c r="AW71" s="501">
        <f t="shared" si="63"/>
        <v>1561645</v>
      </c>
      <c r="AX71" s="501">
        <f t="shared" si="63"/>
        <v>45352</v>
      </c>
      <c r="AY71" s="501">
        <f t="shared" si="63"/>
        <v>74423</v>
      </c>
      <c r="AZ71" s="502">
        <f t="shared" si="63"/>
        <v>9.4745000000000008</v>
      </c>
      <c r="BA71" s="502">
        <f t="shared" si="63"/>
        <v>7.6144999999999996</v>
      </c>
      <c r="BB71" s="41">
        <f t="shared" si="63"/>
        <v>1.8600000000000003</v>
      </c>
    </row>
    <row r="72" spans="1:54" x14ac:dyDescent="0.2">
      <c r="A72" s="211">
        <v>13</v>
      </c>
      <c r="B72" s="212">
        <v>3437</v>
      </c>
      <c r="C72" s="212">
        <v>600078051</v>
      </c>
      <c r="D72" s="212">
        <v>70695377</v>
      </c>
      <c r="E72" s="210" t="s">
        <v>109</v>
      </c>
      <c r="F72" s="212">
        <v>3111</v>
      </c>
      <c r="G72" s="213" t="s">
        <v>306</v>
      </c>
      <c r="H72" s="214" t="s">
        <v>276</v>
      </c>
      <c r="I72" s="463">
        <v>10437771</v>
      </c>
      <c r="J72" s="458">
        <v>7674504</v>
      </c>
      <c r="K72" s="458">
        <v>30000</v>
      </c>
      <c r="L72" s="458">
        <v>2604122</v>
      </c>
      <c r="M72" s="458">
        <v>76745</v>
      </c>
      <c r="N72" s="458">
        <v>52400</v>
      </c>
      <c r="O72" s="459">
        <v>15.93</v>
      </c>
      <c r="P72" s="460">
        <v>12</v>
      </c>
      <c r="Q72" s="469">
        <v>3.93</v>
      </c>
      <c r="R72" s="471">
        <f t="shared" si="0"/>
        <v>10000</v>
      </c>
      <c r="S72" s="461">
        <v>0</v>
      </c>
      <c r="T72" s="461">
        <v>0</v>
      </c>
      <c r="U72" s="461">
        <v>0</v>
      </c>
      <c r="V72" s="461">
        <v>0</v>
      </c>
      <c r="W72" s="461">
        <f t="shared" si="10"/>
        <v>10000</v>
      </c>
      <c r="X72" s="461">
        <v>-10000</v>
      </c>
      <c r="Y72" s="461">
        <v>0</v>
      </c>
      <c r="Z72" s="461">
        <v>0</v>
      </c>
      <c r="AA72" s="461">
        <f t="shared" si="1"/>
        <v>-10000</v>
      </c>
      <c r="AB72" s="461">
        <f t="shared" si="2"/>
        <v>0</v>
      </c>
      <c r="AC72" s="69">
        <f t="shared" si="3"/>
        <v>0</v>
      </c>
      <c r="AD72" s="69">
        <f t="shared" si="4"/>
        <v>100</v>
      </c>
      <c r="AE72" s="461">
        <v>0</v>
      </c>
      <c r="AF72" s="461">
        <v>0</v>
      </c>
      <c r="AG72" s="461">
        <f t="shared" si="11"/>
        <v>0</v>
      </c>
      <c r="AH72" s="461">
        <f t="shared" si="12"/>
        <v>100</v>
      </c>
      <c r="AI72" s="462">
        <v>0</v>
      </c>
      <c r="AJ72" s="462">
        <v>0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si="5"/>
        <v>0</v>
      </c>
      <c r="AR72" s="462">
        <f t="shared" si="6"/>
        <v>0</v>
      </c>
      <c r="AS72" s="464">
        <f t="shared" si="7"/>
        <v>0</v>
      </c>
      <c r="AT72" s="470">
        <f>I72+AH72</f>
        <v>10437871</v>
      </c>
      <c r="AU72" s="461">
        <f>J72+W72</f>
        <v>7684504</v>
      </c>
      <c r="AV72" s="461">
        <f t="shared" ref="AV72:AV74" si="64">K72+AA72</f>
        <v>20000</v>
      </c>
      <c r="AW72" s="461">
        <f t="shared" ref="AW72:AX74" si="65">L72+AC72</f>
        <v>2604122</v>
      </c>
      <c r="AX72" s="461">
        <f t="shared" si="65"/>
        <v>76845</v>
      </c>
      <c r="AY72" s="461">
        <f>N72+AG72</f>
        <v>52400</v>
      </c>
      <c r="AZ72" s="462">
        <f>O72+AS72</f>
        <v>15.93</v>
      </c>
      <c r="BA72" s="462">
        <f t="shared" ref="BA72:BB74" si="66">P72+AQ72</f>
        <v>12</v>
      </c>
      <c r="BB72" s="464">
        <f t="shared" si="66"/>
        <v>3.93</v>
      </c>
    </row>
    <row r="73" spans="1:54" x14ac:dyDescent="0.2">
      <c r="A73" s="211">
        <v>13</v>
      </c>
      <c r="B73" s="212">
        <v>3437</v>
      </c>
      <c r="C73" s="212">
        <v>600078051</v>
      </c>
      <c r="D73" s="212">
        <v>70695377</v>
      </c>
      <c r="E73" s="210" t="s">
        <v>109</v>
      </c>
      <c r="F73" s="212">
        <v>3111</v>
      </c>
      <c r="G73" s="213" t="s">
        <v>307</v>
      </c>
      <c r="H73" s="214" t="s">
        <v>277</v>
      </c>
      <c r="I73" s="463">
        <v>491580</v>
      </c>
      <c r="J73" s="458">
        <v>364674</v>
      </c>
      <c r="K73" s="458">
        <v>0</v>
      </c>
      <c r="L73" s="458">
        <v>123260</v>
      </c>
      <c r="M73" s="458">
        <v>3646</v>
      </c>
      <c r="N73" s="458">
        <v>0</v>
      </c>
      <c r="O73" s="459">
        <v>1.39</v>
      </c>
      <c r="P73" s="460">
        <v>1.39</v>
      </c>
      <c r="Q73" s="469">
        <v>0</v>
      </c>
      <c r="R73" s="471">
        <f t="shared" si="0"/>
        <v>0</v>
      </c>
      <c r="S73" s="461">
        <v>-17532</v>
      </c>
      <c r="T73" s="461">
        <v>0</v>
      </c>
      <c r="U73" s="461">
        <v>0</v>
      </c>
      <c r="V73" s="461">
        <v>0</v>
      </c>
      <c r="W73" s="461">
        <f t="shared" si="10"/>
        <v>-17532</v>
      </c>
      <c r="X73" s="461">
        <v>0</v>
      </c>
      <c r="Y73" s="461">
        <v>0</v>
      </c>
      <c r="Z73" s="461">
        <v>0</v>
      </c>
      <c r="AA73" s="461">
        <f t="shared" si="1"/>
        <v>0</v>
      </c>
      <c r="AB73" s="461">
        <f t="shared" si="2"/>
        <v>-17532</v>
      </c>
      <c r="AC73" s="69">
        <f t="shared" si="3"/>
        <v>-5926</v>
      </c>
      <c r="AD73" s="69">
        <f t="shared" si="4"/>
        <v>-175</v>
      </c>
      <c r="AE73" s="461">
        <v>0</v>
      </c>
      <c r="AF73" s="461">
        <v>0</v>
      </c>
      <c r="AG73" s="461">
        <f t="shared" si="11"/>
        <v>0</v>
      </c>
      <c r="AH73" s="461">
        <f t="shared" si="12"/>
        <v>-23633</v>
      </c>
      <c r="AI73" s="462">
        <v>0</v>
      </c>
      <c r="AJ73" s="462">
        <v>0</v>
      </c>
      <c r="AK73" s="462">
        <v>-0.13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5"/>
        <v>-0.13</v>
      </c>
      <c r="AR73" s="462">
        <f t="shared" si="6"/>
        <v>0</v>
      </c>
      <c r="AS73" s="464">
        <f t="shared" si="7"/>
        <v>-0.13</v>
      </c>
      <c r="AT73" s="470">
        <f>I73+AH73</f>
        <v>467947</v>
      </c>
      <c r="AU73" s="461">
        <f>J73+W73</f>
        <v>347142</v>
      </c>
      <c r="AV73" s="461">
        <f t="shared" si="64"/>
        <v>0</v>
      </c>
      <c r="AW73" s="461">
        <f t="shared" si="65"/>
        <v>117334</v>
      </c>
      <c r="AX73" s="461">
        <f t="shared" si="65"/>
        <v>3471</v>
      </c>
      <c r="AY73" s="461">
        <f>N73+AG73</f>
        <v>0</v>
      </c>
      <c r="AZ73" s="462">
        <f>O73+AS73</f>
        <v>1.2599999999999998</v>
      </c>
      <c r="BA73" s="462">
        <f t="shared" si="66"/>
        <v>1.2599999999999998</v>
      </c>
      <c r="BB73" s="464">
        <f t="shared" si="66"/>
        <v>0</v>
      </c>
    </row>
    <row r="74" spans="1:54" x14ac:dyDescent="0.2">
      <c r="A74" s="211">
        <v>13</v>
      </c>
      <c r="B74" s="212">
        <v>3437</v>
      </c>
      <c r="C74" s="212">
        <v>600078051</v>
      </c>
      <c r="D74" s="212">
        <v>70695377</v>
      </c>
      <c r="E74" s="210" t="s">
        <v>109</v>
      </c>
      <c r="F74" s="212">
        <v>3141</v>
      </c>
      <c r="G74" s="213" t="s">
        <v>310</v>
      </c>
      <c r="H74" s="214" t="s">
        <v>277</v>
      </c>
      <c r="I74" s="463">
        <v>945965</v>
      </c>
      <c r="J74" s="458">
        <v>698398</v>
      </c>
      <c r="K74" s="458">
        <v>0</v>
      </c>
      <c r="L74" s="458">
        <v>236059</v>
      </c>
      <c r="M74" s="458">
        <v>6984</v>
      </c>
      <c r="N74" s="458">
        <v>4524</v>
      </c>
      <c r="O74" s="459">
        <v>2.2400000000000002</v>
      </c>
      <c r="P74" s="460">
        <v>0</v>
      </c>
      <c r="Q74" s="469">
        <v>2.2400000000000002</v>
      </c>
      <c r="R74" s="471">
        <f t="shared" si="0"/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10"/>
        <v>0</v>
      </c>
      <c r="X74" s="461">
        <v>0</v>
      </c>
      <c r="Y74" s="461">
        <v>0</v>
      </c>
      <c r="Z74" s="461">
        <v>0</v>
      </c>
      <c r="AA74" s="461">
        <f t="shared" si="1"/>
        <v>0</v>
      </c>
      <c r="AB74" s="461">
        <f t="shared" si="2"/>
        <v>0</v>
      </c>
      <c r="AC74" s="69">
        <f t="shared" si="3"/>
        <v>0</v>
      </c>
      <c r="AD74" s="69">
        <f t="shared" si="4"/>
        <v>0</v>
      </c>
      <c r="AE74" s="461">
        <v>0</v>
      </c>
      <c r="AF74" s="461">
        <v>0</v>
      </c>
      <c r="AG74" s="461">
        <f t="shared" si="11"/>
        <v>0</v>
      </c>
      <c r="AH74" s="461">
        <f t="shared" si="12"/>
        <v>0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5"/>
        <v>0</v>
      </c>
      <c r="AR74" s="462">
        <f t="shared" si="6"/>
        <v>0</v>
      </c>
      <c r="AS74" s="464">
        <f t="shared" si="7"/>
        <v>0</v>
      </c>
      <c r="AT74" s="470">
        <f>I74+AH74</f>
        <v>945965</v>
      </c>
      <c r="AU74" s="461">
        <f>J74+W74</f>
        <v>698398</v>
      </c>
      <c r="AV74" s="461">
        <f t="shared" si="64"/>
        <v>0</v>
      </c>
      <c r="AW74" s="461">
        <f t="shared" si="65"/>
        <v>236059</v>
      </c>
      <c r="AX74" s="461">
        <f t="shared" si="65"/>
        <v>6984</v>
      </c>
      <c r="AY74" s="461">
        <f>N74+AG74</f>
        <v>4524</v>
      </c>
      <c r="AZ74" s="462">
        <f>O74+AS74</f>
        <v>2.2400000000000002</v>
      </c>
      <c r="BA74" s="462">
        <f t="shared" si="66"/>
        <v>0</v>
      </c>
      <c r="BB74" s="464">
        <f t="shared" si="66"/>
        <v>2.2400000000000002</v>
      </c>
    </row>
    <row r="75" spans="1:54" x14ac:dyDescent="0.2">
      <c r="A75" s="158">
        <v>13</v>
      </c>
      <c r="B75" s="18">
        <v>3437</v>
      </c>
      <c r="C75" s="18">
        <v>600078051</v>
      </c>
      <c r="D75" s="18">
        <v>70695377</v>
      </c>
      <c r="E75" s="167" t="s">
        <v>110</v>
      </c>
      <c r="F75" s="18"/>
      <c r="G75" s="157"/>
      <c r="H75" s="191"/>
      <c r="I75" s="506">
        <v>11875316</v>
      </c>
      <c r="J75" s="503">
        <v>8737576</v>
      </c>
      <c r="K75" s="503">
        <v>30000</v>
      </c>
      <c r="L75" s="503">
        <v>2963441</v>
      </c>
      <c r="M75" s="503">
        <v>87375</v>
      </c>
      <c r="N75" s="503">
        <v>56924</v>
      </c>
      <c r="O75" s="504">
        <v>19.560000000000002</v>
      </c>
      <c r="P75" s="504">
        <v>13.39</v>
      </c>
      <c r="Q75" s="508">
        <v>6.17</v>
      </c>
      <c r="R75" s="506">
        <f t="shared" ref="R75:BB75" si="67">SUM(R72:R74)</f>
        <v>10000</v>
      </c>
      <c r="S75" s="503">
        <f t="shared" si="67"/>
        <v>-17532</v>
      </c>
      <c r="T75" s="503">
        <f t="shared" si="67"/>
        <v>0</v>
      </c>
      <c r="U75" s="503">
        <f t="shared" si="67"/>
        <v>0</v>
      </c>
      <c r="V75" s="503">
        <f t="shared" si="67"/>
        <v>0</v>
      </c>
      <c r="W75" s="503">
        <f t="shared" si="67"/>
        <v>-7532</v>
      </c>
      <c r="X75" s="503">
        <f t="shared" si="67"/>
        <v>-10000</v>
      </c>
      <c r="Y75" s="503">
        <f t="shared" si="67"/>
        <v>0</v>
      </c>
      <c r="Z75" s="503">
        <f t="shared" si="67"/>
        <v>0</v>
      </c>
      <c r="AA75" s="503">
        <f t="shared" si="67"/>
        <v>-10000</v>
      </c>
      <c r="AB75" s="503">
        <f t="shared" si="67"/>
        <v>-17532</v>
      </c>
      <c r="AC75" s="503">
        <f t="shared" si="67"/>
        <v>-5926</v>
      </c>
      <c r="AD75" s="503">
        <f t="shared" si="67"/>
        <v>-75</v>
      </c>
      <c r="AE75" s="503">
        <f t="shared" si="67"/>
        <v>0</v>
      </c>
      <c r="AF75" s="503">
        <f t="shared" si="67"/>
        <v>0</v>
      </c>
      <c r="AG75" s="503">
        <f t="shared" si="67"/>
        <v>0</v>
      </c>
      <c r="AH75" s="503">
        <f t="shared" si="67"/>
        <v>-23533</v>
      </c>
      <c r="AI75" s="504">
        <f t="shared" si="67"/>
        <v>0</v>
      </c>
      <c r="AJ75" s="504">
        <f t="shared" si="67"/>
        <v>0</v>
      </c>
      <c r="AK75" s="504">
        <f t="shared" si="67"/>
        <v>-0.13</v>
      </c>
      <c r="AL75" s="504">
        <f t="shared" si="67"/>
        <v>0</v>
      </c>
      <c r="AM75" s="504">
        <f t="shared" si="67"/>
        <v>0</v>
      </c>
      <c r="AN75" s="504">
        <f t="shared" si="67"/>
        <v>0</v>
      </c>
      <c r="AO75" s="504">
        <f t="shared" si="67"/>
        <v>0</v>
      </c>
      <c r="AP75" s="504">
        <f t="shared" si="67"/>
        <v>0</v>
      </c>
      <c r="AQ75" s="504">
        <f t="shared" si="67"/>
        <v>-0.13</v>
      </c>
      <c r="AR75" s="504">
        <f t="shared" si="67"/>
        <v>0</v>
      </c>
      <c r="AS75" s="40">
        <f t="shared" si="67"/>
        <v>-0.13</v>
      </c>
      <c r="AT75" s="510">
        <f t="shared" si="67"/>
        <v>11851783</v>
      </c>
      <c r="AU75" s="503">
        <f t="shared" si="67"/>
        <v>8730044</v>
      </c>
      <c r="AV75" s="503">
        <f t="shared" si="67"/>
        <v>20000</v>
      </c>
      <c r="AW75" s="503">
        <f t="shared" si="67"/>
        <v>2957515</v>
      </c>
      <c r="AX75" s="503">
        <f t="shared" si="67"/>
        <v>87300</v>
      </c>
      <c r="AY75" s="503">
        <f t="shared" si="67"/>
        <v>56924</v>
      </c>
      <c r="AZ75" s="504">
        <f t="shared" si="67"/>
        <v>19.43</v>
      </c>
      <c r="BA75" s="504">
        <f t="shared" si="67"/>
        <v>13.26</v>
      </c>
      <c r="BB75" s="40">
        <f t="shared" si="67"/>
        <v>6.17</v>
      </c>
    </row>
    <row r="76" spans="1:54" x14ac:dyDescent="0.2">
      <c r="A76" s="211">
        <v>14</v>
      </c>
      <c r="B76" s="212">
        <v>3436</v>
      </c>
      <c r="C76" s="212">
        <v>600078485</v>
      </c>
      <c r="D76" s="212">
        <v>70695385</v>
      </c>
      <c r="E76" s="210" t="s">
        <v>111</v>
      </c>
      <c r="F76" s="212">
        <v>3113</v>
      </c>
      <c r="G76" s="213" t="s">
        <v>309</v>
      </c>
      <c r="H76" s="214" t="s">
        <v>276</v>
      </c>
      <c r="I76" s="463">
        <v>23754826</v>
      </c>
      <c r="J76" s="458">
        <v>17260264</v>
      </c>
      <c r="K76" s="458">
        <v>0</v>
      </c>
      <c r="L76" s="458">
        <v>5833969</v>
      </c>
      <c r="M76" s="458">
        <v>172603</v>
      </c>
      <c r="N76" s="458">
        <v>487990</v>
      </c>
      <c r="O76" s="459">
        <v>30.511800000000001</v>
      </c>
      <c r="P76" s="460">
        <v>24.181799999999999</v>
      </c>
      <c r="Q76" s="469">
        <v>6.33</v>
      </c>
      <c r="R76" s="471">
        <f t="shared" ref="R76:R98" si="68">X76*-1</f>
        <v>0</v>
      </c>
      <c r="S76" s="461">
        <v>0</v>
      </c>
      <c r="T76" s="461">
        <v>122776</v>
      </c>
      <c r="U76" s="461">
        <v>0</v>
      </c>
      <c r="V76" s="461">
        <v>0</v>
      </c>
      <c r="W76" s="461">
        <f t="shared" si="10"/>
        <v>122776</v>
      </c>
      <c r="X76" s="461">
        <v>0</v>
      </c>
      <c r="Y76" s="461">
        <v>0</v>
      </c>
      <c r="Z76" s="461">
        <v>0</v>
      </c>
      <c r="AA76" s="461">
        <f t="shared" ref="AA76:AA98" si="69">SUM(X76:Z76)</f>
        <v>0</v>
      </c>
      <c r="AB76" s="461">
        <f t="shared" ref="AB76:AB98" si="70">W76+AA76</f>
        <v>122776</v>
      </c>
      <c r="AC76" s="69">
        <f t="shared" ref="AC76:AC98" si="71">ROUND((W76+X76+Y76)*33.8%,0)</f>
        <v>41498</v>
      </c>
      <c r="AD76" s="69">
        <f t="shared" ref="AD76:AD98" si="72">ROUND(W76*1%,0)</f>
        <v>1228</v>
      </c>
      <c r="AE76" s="461">
        <v>0</v>
      </c>
      <c r="AF76" s="461">
        <v>0</v>
      </c>
      <c r="AG76" s="461">
        <f t="shared" si="11"/>
        <v>0</v>
      </c>
      <c r="AH76" s="461">
        <f t="shared" si="12"/>
        <v>165502</v>
      </c>
      <c r="AI76" s="462">
        <v>0</v>
      </c>
      <c r="AJ76" s="462">
        <v>0</v>
      </c>
      <c r="AK76" s="462">
        <v>0</v>
      </c>
      <c r="AL76" s="462">
        <v>0.27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ref="AQ76:AQ98" si="73">AI76+AK76+AL76+AN76+AO76</f>
        <v>0.27</v>
      </c>
      <c r="AR76" s="462">
        <f t="shared" ref="AR76:AR98" si="74">AJ76+AM76+AP76</f>
        <v>0</v>
      </c>
      <c r="AS76" s="464">
        <f t="shared" ref="AS76:AS98" si="75">SUM(AQ76:AR76)</f>
        <v>0.27</v>
      </c>
      <c r="AT76" s="470">
        <f>I76+AH76</f>
        <v>23920328</v>
      </c>
      <c r="AU76" s="461">
        <f>J76+W76</f>
        <v>17383040</v>
      </c>
      <c r="AV76" s="461">
        <f t="shared" ref="AV76:AV80" si="76">K76+AA76</f>
        <v>0</v>
      </c>
      <c r="AW76" s="461">
        <f t="shared" ref="AW76:AX80" si="77">L76+AC76</f>
        <v>5875467</v>
      </c>
      <c r="AX76" s="461">
        <f t="shared" si="77"/>
        <v>173831</v>
      </c>
      <c r="AY76" s="461">
        <f>N76+AG76</f>
        <v>487990</v>
      </c>
      <c r="AZ76" s="462">
        <f>O76+AS76</f>
        <v>30.7818</v>
      </c>
      <c r="BA76" s="462">
        <f t="shared" ref="BA76:BB80" si="78">P76+AQ76</f>
        <v>24.451799999999999</v>
      </c>
      <c r="BB76" s="464">
        <f t="shared" si="78"/>
        <v>6.33</v>
      </c>
    </row>
    <row r="77" spans="1:54" x14ac:dyDescent="0.2">
      <c r="A77" s="211">
        <v>14</v>
      </c>
      <c r="B77" s="212">
        <v>3436</v>
      </c>
      <c r="C77" s="212">
        <v>600078485</v>
      </c>
      <c r="D77" s="212">
        <v>70695385</v>
      </c>
      <c r="E77" s="210" t="s">
        <v>111</v>
      </c>
      <c r="F77" s="212">
        <v>3113</v>
      </c>
      <c r="G77" s="213" t="s">
        <v>307</v>
      </c>
      <c r="H77" s="214" t="s">
        <v>277</v>
      </c>
      <c r="I77" s="463">
        <v>2816743</v>
      </c>
      <c r="J77" s="458">
        <v>2088311</v>
      </c>
      <c r="K77" s="458">
        <v>0</v>
      </c>
      <c r="L77" s="458">
        <v>705849</v>
      </c>
      <c r="M77" s="458">
        <v>20883</v>
      </c>
      <c r="N77" s="458">
        <v>1700</v>
      </c>
      <c r="O77" s="459">
        <v>6.03</v>
      </c>
      <c r="P77" s="460">
        <v>6.03</v>
      </c>
      <c r="Q77" s="469">
        <v>0</v>
      </c>
      <c r="R77" s="471">
        <f t="shared" si="68"/>
        <v>0</v>
      </c>
      <c r="S77" s="461">
        <v>12830</v>
      </c>
      <c r="T77" s="461">
        <v>0</v>
      </c>
      <c r="U77" s="461">
        <v>0</v>
      </c>
      <c r="V77" s="461">
        <v>0</v>
      </c>
      <c r="W77" s="461">
        <f t="shared" ref="W77:W98" si="79">SUM(R77:V77)</f>
        <v>12830</v>
      </c>
      <c r="X77" s="461">
        <v>0</v>
      </c>
      <c r="Y77" s="461">
        <v>0</v>
      </c>
      <c r="Z77" s="461">
        <v>0</v>
      </c>
      <c r="AA77" s="461">
        <f t="shared" si="69"/>
        <v>0</v>
      </c>
      <c r="AB77" s="461">
        <f t="shared" si="70"/>
        <v>12830</v>
      </c>
      <c r="AC77" s="69">
        <f t="shared" si="71"/>
        <v>4337</v>
      </c>
      <c r="AD77" s="69">
        <f t="shared" si="72"/>
        <v>128</v>
      </c>
      <c r="AE77" s="461">
        <v>2500</v>
      </c>
      <c r="AF77" s="461">
        <v>0</v>
      </c>
      <c r="AG77" s="461">
        <f t="shared" ref="AG77:AG98" si="80">SUM(AE77:AF77)</f>
        <v>2500</v>
      </c>
      <c r="AH77" s="461">
        <f t="shared" ref="AH77:AH98" si="81">AB77+AC77+AD77+AG77</f>
        <v>19795</v>
      </c>
      <c r="AI77" s="462">
        <v>0</v>
      </c>
      <c r="AJ77" s="462">
        <v>0</v>
      </c>
      <c r="AK77" s="462">
        <v>0.04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73"/>
        <v>0.04</v>
      </c>
      <c r="AR77" s="462">
        <f t="shared" si="74"/>
        <v>0</v>
      </c>
      <c r="AS77" s="464">
        <f t="shared" si="75"/>
        <v>0.04</v>
      </c>
      <c r="AT77" s="470">
        <f>I77+AH77</f>
        <v>2836538</v>
      </c>
      <c r="AU77" s="461">
        <f>J77+W77</f>
        <v>2101141</v>
      </c>
      <c r="AV77" s="461">
        <f t="shared" si="76"/>
        <v>0</v>
      </c>
      <c r="AW77" s="461">
        <f t="shared" si="77"/>
        <v>710186</v>
      </c>
      <c r="AX77" s="461">
        <f t="shared" si="77"/>
        <v>21011</v>
      </c>
      <c r="AY77" s="461">
        <f>N77+AG77</f>
        <v>4200</v>
      </c>
      <c r="AZ77" s="462">
        <f>O77+AS77</f>
        <v>6.07</v>
      </c>
      <c r="BA77" s="462">
        <f t="shared" si="78"/>
        <v>6.07</v>
      </c>
      <c r="BB77" s="464">
        <f t="shared" si="78"/>
        <v>0</v>
      </c>
    </row>
    <row r="78" spans="1:54" x14ac:dyDescent="0.2">
      <c r="A78" s="211">
        <v>14</v>
      </c>
      <c r="B78" s="212">
        <v>3436</v>
      </c>
      <c r="C78" s="212">
        <v>600078485</v>
      </c>
      <c r="D78" s="212">
        <v>70695385</v>
      </c>
      <c r="E78" s="210" t="s">
        <v>111</v>
      </c>
      <c r="F78" s="212">
        <v>3141</v>
      </c>
      <c r="G78" s="213" t="s">
        <v>310</v>
      </c>
      <c r="H78" s="214" t="s">
        <v>277</v>
      </c>
      <c r="I78" s="463">
        <v>2735174</v>
      </c>
      <c r="J78" s="458">
        <v>2014556</v>
      </c>
      <c r="K78" s="458">
        <v>0</v>
      </c>
      <c r="L78" s="458">
        <v>680920</v>
      </c>
      <c r="M78" s="458">
        <v>20146</v>
      </c>
      <c r="N78" s="458">
        <v>19552</v>
      </c>
      <c r="O78" s="459">
        <v>6.47</v>
      </c>
      <c r="P78" s="460">
        <v>0</v>
      </c>
      <c r="Q78" s="469">
        <v>6.47</v>
      </c>
      <c r="R78" s="471">
        <f t="shared" si="68"/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si="79"/>
        <v>0</v>
      </c>
      <c r="X78" s="461">
        <v>0</v>
      </c>
      <c r="Y78" s="461">
        <v>0</v>
      </c>
      <c r="Z78" s="461">
        <v>0</v>
      </c>
      <c r="AA78" s="461">
        <f t="shared" si="69"/>
        <v>0</v>
      </c>
      <c r="AB78" s="461">
        <f t="shared" si="70"/>
        <v>0</v>
      </c>
      <c r="AC78" s="69">
        <f t="shared" si="71"/>
        <v>0</v>
      </c>
      <c r="AD78" s="69">
        <f t="shared" si="72"/>
        <v>0</v>
      </c>
      <c r="AE78" s="461">
        <v>0</v>
      </c>
      <c r="AF78" s="461">
        <v>0</v>
      </c>
      <c r="AG78" s="461">
        <f t="shared" si="80"/>
        <v>0</v>
      </c>
      <c r="AH78" s="461">
        <f t="shared" si="81"/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73"/>
        <v>0</v>
      </c>
      <c r="AR78" s="462">
        <f t="shared" si="74"/>
        <v>0</v>
      </c>
      <c r="AS78" s="464">
        <f t="shared" si="75"/>
        <v>0</v>
      </c>
      <c r="AT78" s="470">
        <f>I78+AH78</f>
        <v>2735174</v>
      </c>
      <c r="AU78" s="461">
        <f>J78+W78</f>
        <v>2014556</v>
      </c>
      <c r="AV78" s="461">
        <f t="shared" si="76"/>
        <v>0</v>
      </c>
      <c r="AW78" s="461">
        <f t="shared" si="77"/>
        <v>680920</v>
      </c>
      <c r="AX78" s="461">
        <f t="shared" si="77"/>
        <v>20146</v>
      </c>
      <c r="AY78" s="461">
        <f>N78+AG78</f>
        <v>19552</v>
      </c>
      <c r="AZ78" s="462">
        <f>O78+AS78</f>
        <v>6.47</v>
      </c>
      <c r="BA78" s="462">
        <f t="shared" si="78"/>
        <v>0</v>
      </c>
      <c r="BB78" s="464">
        <f t="shared" si="78"/>
        <v>6.47</v>
      </c>
    </row>
    <row r="79" spans="1:54" x14ac:dyDescent="0.2">
      <c r="A79" s="211">
        <v>14</v>
      </c>
      <c r="B79" s="212">
        <v>3436</v>
      </c>
      <c r="C79" s="212">
        <v>600078485</v>
      </c>
      <c r="D79" s="212">
        <v>70695385</v>
      </c>
      <c r="E79" s="210" t="s">
        <v>111</v>
      </c>
      <c r="F79" s="212">
        <v>3143</v>
      </c>
      <c r="G79" s="213" t="s">
        <v>614</v>
      </c>
      <c r="H79" s="234" t="s">
        <v>276</v>
      </c>
      <c r="I79" s="463">
        <v>2014486</v>
      </c>
      <c r="J79" s="458">
        <v>1494426</v>
      </c>
      <c r="K79" s="458">
        <v>0</v>
      </c>
      <c r="L79" s="458">
        <v>505116</v>
      </c>
      <c r="M79" s="458">
        <v>14944</v>
      </c>
      <c r="N79" s="458">
        <v>0</v>
      </c>
      <c r="O79" s="459">
        <v>2.9910999999999999</v>
      </c>
      <c r="P79" s="460">
        <v>2.9910999999999999</v>
      </c>
      <c r="Q79" s="469">
        <v>0</v>
      </c>
      <c r="R79" s="471">
        <f t="shared" si="68"/>
        <v>0</v>
      </c>
      <c r="S79" s="461">
        <v>0</v>
      </c>
      <c r="T79" s="461">
        <v>0</v>
      </c>
      <c r="U79" s="461">
        <v>0</v>
      </c>
      <c r="V79" s="461">
        <v>0</v>
      </c>
      <c r="W79" s="461">
        <f t="shared" si="79"/>
        <v>0</v>
      </c>
      <c r="X79" s="461">
        <v>0</v>
      </c>
      <c r="Y79" s="461">
        <v>0</v>
      </c>
      <c r="Z79" s="461">
        <v>0</v>
      </c>
      <c r="AA79" s="461">
        <f t="shared" si="69"/>
        <v>0</v>
      </c>
      <c r="AB79" s="461">
        <f t="shared" si="70"/>
        <v>0</v>
      </c>
      <c r="AC79" s="69">
        <f t="shared" si="71"/>
        <v>0</v>
      </c>
      <c r="AD79" s="69">
        <f t="shared" si="72"/>
        <v>0</v>
      </c>
      <c r="AE79" s="461">
        <v>0</v>
      </c>
      <c r="AF79" s="461">
        <v>0</v>
      </c>
      <c r="AG79" s="461">
        <f t="shared" si="80"/>
        <v>0</v>
      </c>
      <c r="AH79" s="461">
        <f t="shared" si="81"/>
        <v>0</v>
      </c>
      <c r="AI79" s="462">
        <v>0</v>
      </c>
      <c r="AJ79" s="462">
        <v>0</v>
      </c>
      <c r="AK79" s="462">
        <v>0</v>
      </c>
      <c r="AL79" s="462">
        <v>0</v>
      </c>
      <c r="AM79" s="462">
        <v>0</v>
      </c>
      <c r="AN79" s="462">
        <v>0</v>
      </c>
      <c r="AO79" s="462">
        <v>0</v>
      </c>
      <c r="AP79" s="462">
        <v>0</v>
      </c>
      <c r="AQ79" s="462">
        <f t="shared" si="73"/>
        <v>0</v>
      </c>
      <c r="AR79" s="462">
        <f t="shared" si="74"/>
        <v>0</v>
      </c>
      <c r="AS79" s="464">
        <f t="shared" si="75"/>
        <v>0</v>
      </c>
      <c r="AT79" s="470">
        <f>I79+AH79</f>
        <v>2014486</v>
      </c>
      <c r="AU79" s="461">
        <f>J79+W79</f>
        <v>1494426</v>
      </c>
      <c r="AV79" s="461">
        <f t="shared" si="76"/>
        <v>0</v>
      </c>
      <c r="AW79" s="461">
        <f t="shared" si="77"/>
        <v>505116</v>
      </c>
      <c r="AX79" s="461">
        <f t="shared" si="77"/>
        <v>14944</v>
      </c>
      <c r="AY79" s="461">
        <f>N79+AG79</f>
        <v>0</v>
      </c>
      <c r="AZ79" s="462">
        <f>O79+AS79</f>
        <v>2.9910999999999999</v>
      </c>
      <c r="BA79" s="462">
        <f t="shared" si="78"/>
        <v>2.9910999999999999</v>
      </c>
      <c r="BB79" s="464">
        <f t="shared" si="78"/>
        <v>0</v>
      </c>
    </row>
    <row r="80" spans="1:54" x14ac:dyDescent="0.2">
      <c r="A80" s="211">
        <v>14</v>
      </c>
      <c r="B80" s="212">
        <v>3436</v>
      </c>
      <c r="C80" s="212">
        <v>600078485</v>
      </c>
      <c r="D80" s="212">
        <v>70695385</v>
      </c>
      <c r="E80" s="210" t="s">
        <v>111</v>
      </c>
      <c r="F80" s="212">
        <v>3143</v>
      </c>
      <c r="G80" s="213" t="s">
        <v>615</v>
      </c>
      <c r="H80" s="234" t="s">
        <v>277</v>
      </c>
      <c r="I80" s="463">
        <v>79165</v>
      </c>
      <c r="J80" s="458">
        <v>56564</v>
      </c>
      <c r="K80" s="458">
        <v>0</v>
      </c>
      <c r="L80" s="458">
        <v>19119</v>
      </c>
      <c r="M80" s="458">
        <v>566</v>
      </c>
      <c r="N80" s="458">
        <v>2916</v>
      </c>
      <c r="O80" s="459">
        <v>0.23</v>
      </c>
      <c r="P80" s="460">
        <v>0</v>
      </c>
      <c r="Q80" s="469">
        <v>0.23</v>
      </c>
      <c r="R80" s="471">
        <f t="shared" si="68"/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si="79"/>
        <v>0</v>
      </c>
      <c r="X80" s="461">
        <v>0</v>
      </c>
      <c r="Y80" s="461">
        <v>0</v>
      </c>
      <c r="Z80" s="461">
        <v>0</v>
      </c>
      <c r="AA80" s="461">
        <f t="shared" si="69"/>
        <v>0</v>
      </c>
      <c r="AB80" s="461">
        <f t="shared" si="70"/>
        <v>0</v>
      </c>
      <c r="AC80" s="69">
        <f t="shared" si="71"/>
        <v>0</v>
      </c>
      <c r="AD80" s="69">
        <f t="shared" si="72"/>
        <v>0</v>
      </c>
      <c r="AE80" s="461">
        <v>0</v>
      </c>
      <c r="AF80" s="461">
        <v>0</v>
      </c>
      <c r="AG80" s="461">
        <f t="shared" si="80"/>
        <v>0</v>
      </c>
      <c r="AH80" s="461">
        <f t="shared" si="81"/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73"/>
        <v>0</v>
      </c>
      <c r="AR80" s="462">
        <f t="shared" si="74"/>
        <v>0</v>
      </c>
      <c r="AS80" s="464">
        <f t="shared" si="75"/>
        <v>0</v>
      </c>
      <c r="AT80" s="470">
        <f>I80+AH80</f>
        <v>79165</v>
      </c>
      <c r="AU80" s="461">
        <f>J80+W80</f>
        <v>56564</v>
      </c>
      <c r="AV80" s="461">
        <f t="shared" si="76"/>
        <v>0</v>
      </c>
      <c r="AW80" s="461">
        <f t="shared" si="77"/>
        <v>19119</v>
      </c>
      <c r="AX80" s="461">
        <f t="shared" si="77"/>
        <v>566</v>
      </c>
      <c r="AY80" s="461">
        <f>N80+AG80</f>
        <v>2916</v>
      </c>
      <c r="AZ80" s="462">
        <f>O80+AS80</f>
        <v>0.23</v>
      </c>
      <c r="BA80" s="462">
        <f t="shared" si="78"/>
        <v>0</v>
      </c>
      <c r="BB80" s="464">
        <f t="shared" si="78"/>
        <v>0.23</v>
      </c>
    </row>
    <row r="81" spans="1:54" x14ac:dyDescent="0.2">
      <c r="A81" s="158">
        <v>14</v>
      </c>
      <c r="B81" s="18">
        <v>3436</v>
      </c>
      <c r="C81" s="18">
        <v>600078485</v>
      </c>
      <c r="D81" s="18">
        <v>70695385</v>
      </c>
      <c r="E81" s="167" t="s">
        <v>112</v>
      </c>
      <c r="F81" s="18"/>
      <c r="G81" s="157"/>
      <c r="H81" s="191"/>
      <c r="I81" s="505">
        <v>31400394</v>
      </c>
      <c r="J81" s="501">
        <v>22914121</v>
      </c>
      <c r="K81" s="501">
        <v>0</v>
      </c>
      <c r="L81" s="501">
        <v>7744973</v>
      </c>
      <c r="M81" s="501">
        <v>229142</v>
      </c>
      <c r="N81" s="501">
        <v>512158</v>
      </c>
      <c r="O81" s="502">
        <v>46.232900000000001</v>
      </c>
      <c r="P81" s="502">
        <v>33.2029</v>
      </c>
      <c r="Q81" s="507">
        <v>13.030000000000001</v>
      </c>
      <c r="R81" s="505">
        <f t="shared" ref="R81:BB81" si="82">SUM(R76:R80)</f>
        <v>0</v>
      </c>
      <c r="S81" s="501">
        <f t="shared" si="82"/>
        <v>12830</v>
      </c>
      <c r="T81" s="501">
        <f t="shared" si="82"/>
        <v>122776</v>
      </c>
      <c r="U81" s="501">
        <f t="shared" si="82"/>
        <v>0</v>
      </c>
      <c r="V81" s="501">
        <f t="shared" si="82"/>
        <v>0</v>
      </c>
      <c r="W81" s="501">
        <f t="shared" si="82"/>
        <v>135606</v>
      </c>
      <c r="X81" s="501">
        <f t="shared" si="82"/>
        <v>0</v>
      </c>
      <c r="Y81" s="501">
        <f t="shared" si="82"/>
        <v>0</v>
      </c>
      <c r="Z81" s="501">
        <f t="shared" si="82"/>
        <v>0</v>
      </c>
      <c r="AA81" s="501">
        <f t="shared" si="82"/>
        <v>0</v>
      </c>
      <c r="AB81" s="501">
        <f t="shared" si="82"/>
        <v>135606</v>
      </c>
      <c r="AC81" s="501">
        <f t="shared" si="82"/>
        <v>45835</v>
      </c>
      <c r="AD81" s="501">
        <f t="shared" si="82"/>
        <v>1356</v>
      </c>
      <c r="AE81" s="501">
        <f t="shared" si="82"/>
        <v>2500</v>
      </c>
      <c r="AF81" s="501">
        <f t="shared" si="82"/>
        <v>0</v>
      </c>
      <c r="AG81" s="501">
        <f t="shared" si="82"/>
        <v>2500</v>
      </c>
      <c r="AH81" s="501">
        <f t="shared" si="82"/>
        <v>185297</v>
      </c>
      <c r="AI81" s="502">
        <f t="shared" si="82"/>
        <v>0</v>
      </c>
      <c r="AJ81" s="502">
        <f t="shared" si="82"/>
        <v>0</v>
      </c>
      <c r="AK81" s="502">
        <f t="shared" si="82"/>
        <v>0.04</v>
      </c>
      <c r="AL81" s="502">
        <f t="shared" si="82"/>
        <v>0.27</v>
      </c>
      <c r="AM81" s="502">
        <f t="shared" si="82"/>
        <v>0</v>
      </c>
      <c r="AN81" s="502">
        <f t="shared" si="82"/>
        <v>0</v>
      </c>
      <c r="AO81" s="502">
        <f t="shared" si="82"/>
        <v>0</v>
      </c>
      <c r="AP81" s="502">
        <f t="shared" si="82"/>
        <v>0</v>
      </c>
      <c r="AQ81" s="502">
        <f t="shared" si="82"/>
        <v>0.31</v>
      </c>
      <c r="AR81" s="502">
        <f t="shared" si="82"/>
        <v>0</v>
      </c>
      <c r="AS81" s="41">
        <f t="shared" si="82"/>
        <v>0.31</v>
      </c>
      <c r="AT81" s="509">
        <f t="shared" si="82"/>
        <v>31585691</v>
      </c>
      <c r="AU81" s="501">
        <f t="shared" si="82"/>
        <v>23049727</v>
      </c>
      <c r="AV81" s="501">
        <f t="shared" si="82"/>
        <v>0</v>
      </c>
      <c r="AW81" s="501">
        <f t="shared" si="82"/>
        <v>7790808</v>
      </c>
      <c r="AX81" s="501">
        <f t="shared" si="82"/>
        <v>230498</v>
      </c>
      <c r="AY81" s="501">
        <f t="shared" si="82"/>
        <v>514658</v>
      </c>
      <c r="AZ81" s="502">
        <f t="shared" si="82"/>
        <v>46.542899999999996</v>
      </c>
      <c r="BA81" s="502">
        <f t="shared" si="82"/>
        <v>33.512900000000002</v>
      </c>
      <c r="BB81" s="41">
        <f t="shared" si="82"/>
        <v>13.030000000000001</v>
      </c>
    </row>
    <row r="82" spans="1:54" x14ac:dyDescent="0.2">
      <c r="A82" s="211">
        <v>15</v>
      </c>
      <c r="B82" s="212">
        <v>3442</v>
      </c>
      <c r="C82" s="212">
        <v>600078205</v>
      </c>
      <c r="D82" s="212">
        <v>72743638</v>
      </c>
      <c r="E82" s="210" t="s">
        <v>113</v>
      </c>
      <c r="F82" s="212">
        <v>3111</v>
      </c>
      <c r="G82" s="213" t="s">
        <v>306</v>
      </c>
      <c r="H82" s="214" t="s">
        <v>276</v>
      </c>
      <c r="I82" s="463">
        <v>7142656</v>
      </c>
      <c r="J82" s="458">
        <v>5146807</v>
      </c>
      <c r="K82" s="458">
        <v>120000</v>
      </c>
      <c r="L82" s="458">
        <v>1780181</v>
      </c>
      <c r="M82" s="458">
        <v>51468</v>
      </c>
      <c r="N82" s="458">
        <v>44200</v>
      </c>
      <c r="O82" s="459">
        <v>10.2126</v>
      </c>
      <c r="P82" s="460">
        <v>8.3225999999999996</v>
      </c>
      <c r="Q82" s="469">
        <v>1.8900000000000003</v>
      </c>
      <c r="R82" s="471">
        <f t="shared" si="68"/>
        <v>0</v>
      </c>
      <c r="S82" s="461">
        <v>0</v>
      </c>
      <c r="T82" s="461">
        <v>0</v>
      </c>
      <c r="U82" s="461">
        <v>0</v>
      </c>
      <c r="V82" s="461">
        <v>0</v>
      </c>
      <c r="W82" s="461">
        <f t="shared" si="79"/>
        <v>0</v>
      </c>
      <c r="X82" s="461">
        <v>0</v>
      </c>
      <c r="Y82" s="461">
        <v>0</v>
      </c>
      <c r="Z82" s="461">
        <v>0</v>
      </c>
      <c r="AA82" s="461">
        <f t="shared" si="69"/>
        <v>0</v>
      </c>
      <c r="AB82" s="461">
        <f t="shared" si="70"/>
        <v>0</v>
      </c>
      <c r="AC82" s="69">
        <f t="shared" si="71"/>
        <v>0</v>
      </c>
      <c r="AD82" s="69">
        <f t="shared" si="72"/>
        <v>0</v>
      </c>
      <c r="AE82" s="461">
        <v>0</v>
      </c>
      <c r="AF82" s="461">
        <v>0</v>
      </c>
      <c r="AG82" s="461">
        <f t="shared" si="80"/>
        <v>0</v>
      </c>
      <c r="AH82" s="461">
        <f t="shared" si="81"/>
        <v>0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si="73"/>
        <v>0</v>
      </c>
      <c r="AR82" s="462">
        <f t="shared" si="74"/>
        <v>0</v>
      </c>
      <c r="AS82" s="464">
        <f t="shared" si="75"/>
        <v>0</v>
      </c>
      <c r="AT82" s="470">
        <f>I82+AH82</f>
        <v>7142656</v>
      </c>
      <c r="AU82" s="461">
        <f>J82+W82</f>
        <v>5146807</v>
      </c>
      <c r="AV82" s="461">
        <f t="shared" ref="AV82:AV84" si="83">K82+AA82</f>
        <v>120000</v>
      </c>
      <c r="AW82" s="461">
        <f t="shared" ref="AW82:AX84" si="84">L82+AC82</f>
        <v>1780181</v>
      </c>
      <c r="AX82" s="461">
        <f t="shared" si="84"/>
        <v>51468</v>
      </c>
      <c r="AY82" s="461">
        <f>N82+AG82</f>
        <v>44200</v>
      </c>
      <c r="AZ82" s="462">
        <f>O82+AS82</f>
        <v>10.2126</v>
      </c>
      <c r="BA82" s="462">
        <f t="shared" ref="BA82:BB84" si="85">P82+AQ82</f>
        <v>8.3225999999999996</v>
      </c>
      <c r="BB82" s="464">
        <f t="shared" si="85"/>
        <v>1.8900000000000003</v>
      </c>
    </row>
    <row r="83" spans="1:54" x14ac:dyDescent="0.2">
      <c r="A83" s="211">
        <v>15</v>
      </c>
      <c r="B83" s="212">
        <v>3442</v>
      </c>
      <c r="C83" s="212">
        <v>600078205</v>
      </c>
      <c r="D83" s="212">
        <v>72743638</v>
      </c>
      <c r="E83" s="210" t="s">
        <v>113</v>
      </c>
      <c r="F83" s="212">
        <v>3111</v>
      </c>
      <c r="G83" s="213" t="s">
        <v>307</v>
      </c>
      <c r="H83" s="214" t="s">
        <v>277</v>
      </c>
      <c r="I83" s="463">
        <v>1194732</v>
      </c>
      <c r="J83" s="458">
        <v>886300</v>
      </c>
      <c r="K83" s="458">
        <v>0</v>
      </c>
      <c r="L83" s="458">
        <v>299569</v>
      </c>
      <c r="M83" s="458">
        <v>8863</v>
      </c>
      <c r="N83" s="458">
        <v>0</v>
      </c>
      <c r="O83" s="459">
        <v>2.96</v>
      </c>
      <c r="P83" s="460">
        <v>2.96</v>
      </c>
      <c r="Q83" s="469">
        <v>0</v>
      </c>
      <c r="R83" s="471">
        <f t="shared" si="68"/>
        <v>0</v>
      </c>
      <c r="S83" s="461">
        <v>-70571</v>
      </c>
      <c r="T83" s="461">
        <v>0</v>
      </c>
      <c r="U83" s="461">
        <v>0</v>
      </c>
      <c r="V83" s="461">
        <v>0</v>
      </c>
      <c r="W83" s="461">
        <f t="shared" si="79"/>
        <v>-70571</v>
      </c>
      <c r="X83" s="461">
        <v>0</v>
      </c>
      <c r="Y83" s="461">
        <v>0</v>
      </c>
      <c r="Z83" s="461">
        <v>0</v>
      </c>
      <c r="AA83" s="461">
        <f t="shared" si="69"/>
        <v>0</v>
      </c>
      <c r="AB83" s="461">
        <f t="shared" si="70"/>
        <v>-70571</v>
      </c>
      <c r="AC83" s="69">
        <f t="shared" si="71"/>
        <v>-23853</v>
      </c>
      <c r="AD83" s="69">
        <f t="shared" si="72"/>
        <v>-706</v>
      </c>
      <c r="AE83" s="461">
        <v>0</v>
      </c>
      <c r="AF83" s="461">
        <v>0</v>
      </c>
      <c r="AG83" s="461">
        <f t="shared" si="80"/>
        <v>0</v>
      </c>
      <c r="AH83" s="461">
        <f t="shared" si="81"/>
        <v>-95130</v>
      </c>
      <c r="AI83" s="462">
        <v>0</v>
      </c>
      <c r="AJ83" s="462">
        <v>0</v>
      </c>
      <c r="AK83" s="462">
        <v>-0.2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73"/>
        <v>-0.2</v>
      </c>
      <c r="AR83" s="462">
        <f t="shared" si="74"/>
        <v>0</v>
      </c>
      <c r="AS83" s="464">
        <f t="shared" si="75"/>
        <v>-0.2</v>
      </c>
      <c r="AT83" s="470">
        <f>I83+AH83</f>
        <v>1099602</v>
      </c>
      <c r="AU83" s="461">
        <f>J83+W83</f>
        <v>815729</v>
      </c>
      <c r="AV83" s="461">
        <f t="shared" si="83"/>
        <v>0</v>
      </c>
      <c r="AW83" s="461">
        <f t="shared" si="84"/>
        <v>275716</v>
      </c>
      <c r="AX83" s="461">
        <f t="shared" si="84"/>
        <v>8157</v>
      </c>
      <c r="AY83" s="461">
        <f>N83+AG83</f>
        <v>0</v>
      </c>
      <c r="AZ83" s="462">
        <f>O83+AS83</f>
        <v>2.76</v>
      </c>
      <c r="BA83" s="462">
        <f t="shared" si="85"/>
        <v>2.76</v>
      </c>
      <c r="BB83" s="464">
        <f t="shared" si="85"/>
        <v>0</v>
      </c>
    </row>
    <row r="84" spans="1:54" s="3" customFormat="1" x14ac:dyDescent="0.2">
      <c r="A84" s="211">
        <v>15</v>
      </c>
      <c r="B84" s="212">
        <v>3442</v>
      </c>
      <c r="C84" s="212">
        <v>600078205</v>
      </c>
      <c r="D84" s="212">
        <v>72743638</v>
      </c>
      <c r="E84" s="210" t="s">
        <v>114</v>
      </c>
      <c r="F84" s="212">
        <v>3141</v>
      </c>
      <c r="G84" s="213" t="s">
        <v>310</v>
      </c>
      <c r="H84" s="214" t="s">
        <v>277</v>
      </c>
      <c r="I84" s="463">
        <v>953525</v>
      </c>
      <c r="J84" s="458">
        <v>703968</v>
      </c>
      <c r="K84" s="458">
        <v>0</v>
      </c>
      <c r="L84" s="458">
        <v>237941</v>
      </c>
      <c r="M84" s="458">
        <v>7040</v>
      </c>
      <c r="N84" s="458">
        <v>4576</v>
      </c>
      <c r="O84" s="459">
        <v>2.2599999999999998</v>
      </c>
      <c r="P84" s="460">
        <v>0</v>
      </c>
      <c r="Q84" s="469">
        <v>2.2599999999999998</v>
      </c>
      <c r="R84" s="471">
        <f t="shared" si="68"/>
        <v>0</v>
      </c>
      <c r="S84" s="461">
        <v>0</v>
      </c>
      <c r="T84" s="461">
        <v>0</v>
      </c>
      <c r="U84" s="461">
        <v>0</v>
      </c>
      <c r="V84" s="461">
        <v>0</v>
      </c>
      <c r="W84" s="461">
        <f t="shared" si="79"/>
        <v>0</v>
      </c>
      <c r="X84" s="461">
        <v>0</v>
      </c>
      <c r="Y84" s="461">
        <v>0</v>
      </c>
      <c r="Z84" s="461">
        <v>0</v>
      </c>
      <c r="AA84" s="461">
        <f t="shared" si="69"/>
        <v>0</v>
      </c>
      <c r="AB84" s="461">
        <f t="shared" si="70"/>
        <v>0</v>
      </c>
      <c r="AC84" s="69">
        <f t="shared" si="71"/>
        <v>0</v>
      </c>
      <c r="AD84" s="69">
        <f t="shared" si="72"/>
        <v>0</v>
      </c>
      <c r="AE84" s="461">
        <v>0</v>
      </c>
      <c r="AF84" s="461">
        <v>0</v>
      </c>
      <c r="AG84" s="461">
        <f t="shared" si="80"/>
        <v>0</v>
      </c>
      <c r="AH84" s="461">
        <f t="shared" si="81"/>
        <v>0</v>
      </c>
      <c r="AI84" s="462">
        <v>0</v>
      </c>
      <c r="AJ84" s="462">
        <v>0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si="73"/>
        <v>0</v>
      </c>
      <c r="AR84" s="462">
        <f t="shared" si="74"/>
        <v>0</v>
      </c>
      <c r="AS84" s="464">
        <f t="shared" si="75"/>
        <v>0</v>
      </c>
      <c r="AT84" s="470">
        <f>I84+AH84</f>
        <v>953525</v>
      </c>
      <c r="AU84" s="461">
        <f>J84+W84</f>
        <v>703968</v>
      </c>
      <c r="AV84" s="461">
        <f t="shared" si="83"/>
        <v>0</v>
      </c>
      <c r="AW84" s="461">
        <f t="shared" si="84"/>
        <v>237941</v>
      </c>
      <c r="AX84" s="461">
        <f t="shared" si="84"/>
        <v>7040</v>
      </c>
      <c r="AY84" s="461">
        <f>N84+AG84</f>
        <v>4576</v>
      </c>
      <c r="AZ84" s="462">
        <f>O84+AS84</f>
        <v>2.2599999999999998</v>
      </c>
      <c r="BA84" s="462">
        <f t="shared" si="85"/>
        <v>0</v>
      </c>
      <c r="BB84" s="464">
        <f t="shared" si="85"/>
        <v>2.2599999999999998</v>
      </c>
    </row>
    <row r="85" spans="1:54" x14ac:dyDescent="0.2">
      <c r="A85" s="158">
        <v>15</v>
      </c>
      <c r="B85" s="18">
        <v>3442</v>
      </c>
      <c r="C85" s="18">
        <v>600078205</v>
      </c>
      <c r="D85" s="18">
        <v>72743638</v>
      </c>
      <c r="E85" s="167" t="s">
        <v>115</v>
      </c>
      <c r="F85" s="18"/>
      <c r="G85" s="157"/>
      <c r="H85" s="191"/>
      <c r="I85" s="506">
        <v>9290913</v>
      </c>
      <c r="J85" s="503">
        <v>6737075</v>
      </c>
      <c r="K85" s="503">
        <v>120000</v>
      </c>
      <c r="L85" s="503">
        <v>2317691</v>
      </c>
      <c r="M85" s="503">
        <v>67371</v>
      </c>
      <c r="N85" s="503">
        <v>48776</v>
      </c>
      <c r="O85" s="504">
        <v>15.432599999999999</v>
      </c>
      <c r="P85" s="504">
        <v>11.282599999999999</v>
      </c>
      <c r="Q85" s="508">
        <v>4.1500000000000004</v>
      </c>
      <c r="R85" s="506">
        <f t="shared" ref="R85:BB85" si="86">SUM(R82:R84)</f>
        <v>0</v>
      </c>
      <c r="S85" s="503">
        <f t="shared" si="86"/>
        <v>-70571</v>
      </c>
      <c r="T85" s="503">
        <f t="shared" si="86"/>
        <v>0</v>
      </c>
      <c r="U85" s="503">
        <f t="shared" si="86"/>
        <v>0</v>
      </c>
      <c r="V85" s="503">
        <f t="shared" si="86"/>
        <v>0</v>
      </c>
      <c r="W85" s="503">
        <f t="shared" si="86"/>
        <v>-70571</v>
      </c>
      <c r="X85" s="503">
        <f t="shared" si="86"/>
        <v>0</v>
      </c>
      <c r="Y85" s="503">
        <f t="shared" si="86"/>
        <v>0</v>
      </c>
      <c r="Z85" s="503">
        <f t="shared" si="86"/>
        <v>0</v>
      </c>
      <c r="AA85" s="503">
        <f t="shared" si="86"/>
        <v>0</v>
      </c>
      <c r="AB85" s="503">
        <f t="shared" si="86"/>
        <v>-70571</v>
      </c>
      <c r="AC85" s="503">
        <f t="shared" si="86"/>
        <v>-23853</v>
      </c>
      <c r="AD85" s="503">
        <f t="shared" si="86"/>
        <v>-706</v>
      </c>
      <c r="AE85" s="503">
        <f t="shared" si="86"/>
        <v>0</v>
      </c>
      <c r="AF85" s="503">
        <f t="shared" si="86"/>
        <v>0</v>
      </c>
      <c r="AG85" s="503">
        <f t="shared" si="86"/>
        <v>0</v>
      </c>
      <c r="AH85" s="503">
        <f t="shared" si="86"/>
        <v>-95130</v>
      </c>
      <c r="AI85" s="504">
        <f t="shared" si="86"/>
        <v>0</v>
      </c>
      <c r="AJ85" s="504">
        <f t="shared" si="86"/>
        <v>0</v>
      </c>
      <c r="AK85" s="504">
        <f t="shared" si="86"/>
        <v>-0.2</v>
      </c>
      <c r="AL85" s="504">
        <f t="shared" si="86"/>
        <v>0</v>
      </c>
      <c r="AM85" s="504">
        <f t="shared" si="86"/>
        <v>0</v>
      </c>
      <c r="AN85" s="504">
        <f t="shared" si="86"/>
        <v>0</v>
      </c>
      <c r="AO85" s="504">
        <f t="shared" si="86"/>
        <v>0</v>
      </c>
      <c r="AP85" s="504">
        <f t="shared" si="86"/>
        <v>0</v>
      </c>
      <c r="AQ85" s="504">
        <f t="shared" si="86"/>
        <v>-0.2</v>
      </c>
      <c r="AR85" s="504">
        <f t="shared" si="86"/>
        <v>0</v>
      </c>
      <c r="AS85" s="40">
        <f t="shared" si="86"/>
        <v>-0.2</v>
      </c>
      <c r="AT85" s="510">
        <f t="shared" si="86"/>
        <v>9195783</v>
      </c>
      <c r="AU85" s="503">
        <f t="shared" si="86"/>
        <v>6666504</v>
      </c>
      <c r="AV85" s="503">
        <f t="shared" si="86"/>
        <v>120000</v>
      </c>
      <c r="AW85" s="503">
        <f t="shared" si="86"/>
        <v>2293838</v>
      </c>
      <c r="AX85" s="503">
        <f t="shared" si="86"/>
        <v>66665</v>
      </c>
      <c r="AY85" s="503">
        <f t="shared" si="86"/>
        <v>48776</v>
      </c>
      <c r="AZ85" s="504">
        <f t="shared" si="86"/>
        <v>15.2326</v>
      </c>
      <c r="BA85" s="504">
        <f t="shared" si="86"/>
        <v>11.082599999999999</v>
      </c>
      <c r="BB85" s="40">
        <f t="shared" si="86"/>
        <v>4.1500000000000004</v>
      </c>
    </row>
    <row r="86" spans="1:54" s="3" customFormat="1" x14ac:dyDescent="0.2">
      <c r="A86" s="211">
        <v>16</v>
      </c>
      <c r="B86" s="212">
        <v>3452</v>
      </c>
      <c r="C86" s="212">
        <v>600078264</v>
      </c>
      <c r="D86" s="212">
        <v>72743557</v>
      </c>
      <c r="E86" s="210" t="s">
        <v>116</v>
      </c>
      <c r="F86" s="212">
        <v>3111</v>
      </c>
      <c r="G86" s="213" t="s">
        <v>306</v>
      </c>
      <c r="H86" s="214" t="s">
        <v>276</v>
      </c>
      <c r="I86" s="463">
        <v>1463450</v>
      </c>
      <c r="J86" s="458">
        <v>1069488</v>
      </c>
      <c r="K86" s="458">
        <v>10000</v>
      </c>
      <c r="L86" s="458">
        <v>364867</v>
      </c>
      <c r="M86" s="458">
        <v>10695</v>
      </c>
      <c r="N86" s="458">
        <v>8400</v>
      </c>
      <c r="O86" s="459">
        <v>2.2672000000000003</v>
      </c>
      <c r="P86" s="460">
        <v>1.8672</v>
      </c>
      <c r="Q86" s="469">
        <v>0.4</v>
      </c>
      <c r="R86" s="471">
        <f t="shared" si="68"/>
        <v>10000</v>
      </c>
      <c r="S86" s="461">
        <v>0</v>
      </c>
      <c r="T86" s="461">
        <v>0</v>
      </c>
      <c r="U86" s="461">
        <v>0</v>
      </c>
      <c r="V86" s="461">
        <v>0</v>
      </c>
      <c r="W86" s="461">
        <f t="shared" si="79"/>
        <v>10000</v>
      </c>
      <c r="X86" s="461">
        <v>-10000</v>
      </c>
      <c r="Y86" s="461">
        <v>0</v>
      </c>
      <c r="Z86" s="461">
        <v>0</v>
      </c>
      <c r="AA86" s="461">
        <f t="shared" si="69"/>
        <v>-10000</v>
      </c>
      <c r="AB86" s="461">
        <f t="shared" si="70"/>
        <v>0</v>
      </c>
      <c r="AC86" s="69">
        <f t="shared" si="71"/>
        <v>0</v>
      </c>
      <c r="AD86" s="69">
        <f t="shared" si="72"/>
        <v>100</v>
      </c>
      <c r="AE86" s="461">
        <v>0</v>
      </c>
      <c r="AF86" s="461">
        <v>0</v>
      </c>
      <c r="AG86" s="461">
        <f t="shared" si="80"/>
        <v>0</v>
      </c>
      <c r="AH86" s="461">
        <f t="shared" si="81"/>
        <v>100</v>
      </c>
      <c r="AI86" s="462">
        <v>0.02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si="73"/>
        <v>0.02</v>
      </c>
      <c r="AR86" s="462">
        <f t="shared" si="74"/>
        <v>0</v>
      </c>
      <c r="AS86" s="464">
        <f t="shared" si="75"/>
        <v>0.02</v>
      </c>
      <c r="AT86" s="470">
        <f t="shared" ref="AT86:AT91" si="87">I86+AH86</f>
        <v>1463550</v>
      </c>
      <c r="AU86" s="461">
        <f t="shared" ref="AU86:AU91" si="88">J86+W86</f>
        <v>1079488</v>
      </c>
      <c r="AV86" s="461">
        <f t="shared" ref="AV86:AV91" si="89">K86+AA86</f>
        <v>0</v>
      </c>
      <c r="AW86" s="461">
        <f t="shared" ref="AW86:AX91" si="90">L86+AC86</f>
        <v>364867</v>
      </c>
      <c r="AX86" s="461">
        <f t="shared" si="90"/>
        <v>10795</v>
      </c>
      <c r="AY86" s="461">
        <f t="shared" ref="AY86:AY91" si="91">N86+AG86</f>
        <v>8400</v>
      </c>
      <c r="AZ86" s="462">
        <f t="shared" ref="AZ86:AZ91" si="92">O86+AS86</f>
        <v>2.2872000000000003</v>
      </c>
      <c r="BA86" s="462">
        <f t="shared" ref="BA86:BB91" si="93">P86+AQ86</f>
        <v>1.8872</v>
      </c>
      <c r="BB86" s="464">
        <f t="shared" si="93"/>
        <v>0.4</v>
      </c>
    </row>
    <row r="87" spans="1:54" x14ac:dyDescent="0.2">
      <c r="A87" s="211">
        <v>16</v>
      </c>
      <c r="B87" s="212">
        <v>3452</v>
      </c>
      <c r="C87" s="212">
        <v>600078264</v>
      </c>
      <c r="D87" s="212">
        <v>72743557</v>
      </c>
      <c r="E87" s="210" t="s">
        <v>116</v>
      </c>
      <c r="F87" s="212">
        <v>3113</v>
      </c>
      <c r="G87" s="213" t="s">
        <v>309</v>
      </c>
      <c r="H87" s="214" t="s">
        <v>276</v>
      </c>
      <c r="I87" s="463">
        <v>21466737</v>
      </c>
      <c r="J87" s="458">
        <v>15587665</v>
      </c>
      <c r="K87" s="458">
        <v>80000</v>
      </c>
      <c r="L87" s="458">
        <v>5295671</v>
      </c>
      <c r="M87" s="458">
        <v>155876</v>
      </c>
      <c r="N87" s="458">
        <v>347525</v>
      </c>
      <c r="O87" s="459">
        <v>28.210999999999999</v>
      </c>
      <c r="P87" s="460">
        <v>22.470999999999997</v>
      </c>
      <c r="Q87" s="469">
        <v>5.74</v>
      </c>
      <c r="R87" s="471">
        <f t="shared" si="68"/>
        <v>72575</v>
      </c>
      <c r="S87" s="461">
        <v>0</v>
      </c>
      <c r="T87" s="461">
        <v>-151184</v>
      </c>
      <c r="U87" s="461">
        <v>0</v>
      </c>
      <c r="V87" s="461">
        <v>0</v>
      </c>
      <c r="W87" s="461">
        <f t="shared" si="79"/>
        <v>-78609</v>
      </c>
      <c r="X87" s="461">
        <v>-72575</v>
      </c>
      <c r="Y87" s="461">
        <v>0</v>
      </c>
      <c r="Z87" s="461">
        <v>17000</v>
      </c>
      <c r="AA87" s="461">
        <f t="shared" si="69"/>
        <v>-55575</v>
      </c>
      <c r="AB87" s="461">
        <f t="shared" si="70"/>
        <v>-134184</v>
      </c>
      <c r="AC87" s="69">
        <f t="shared" si="71"/>
        <v>-51100</v>
      </c>
      <c r="AD87" s="69">
        <f t="shared" si="72"/>
        <v>-786</v>
      </c>
      <c r="AE87" s="461">
        <v>0</v>
      </c>
      <c r="AF87" s="461">
        <v>0</v>
      </c>
      <c r="AG87" s="461">
        <f t="shared" si="80"/>
        <v>0</v>
      </c>
      <c r="AH87" s="461">
        <f t="shared" si="81"/>
        <v>-186070</v>
      </c>
      <c r="AI87" s="462">
        <v>0.02</v>
      </c>
      <c r="AJ87" s="462">
        <v>0.23</v>
      </c>
      <c r="AK87" s="462">
        <v>0</v>
      </c>
      <c r="AL87" s="462">
        <v>-0.33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73"/>
        <v>-0.31</v>
      </c>
      <c r="AR87" s="462">
        <f t="shared" si="74"/>
        <v>0.23</v>
      </c>
      <c r="AS87" s="464">
        <f t="shared" si="75"/>
        <v>-7.9999999999999988E-2</v>
      </c>
      <c r="AT87" s="470">
        <f t="shared" si="87"/>
        <v>21280667</v>
      </c>
      <c r="AU87" s="461">
        <f t="shared" si="88"/>
        <v>15509056</v>
      </c>
      <c r="AV87" s="461">
        <f t="shared" si="89"/>
        <v>24425</v>
      </c>
      <c r="AW87" s="461">
        <f t="shared" si="90"/>
        <v>5244571</v>
      </c>
      <c r="AX87" s="461">
        <f t="shared" si="90"/>
        <v>155090</v>
      </c>
      <c r="AY87" s="461">
        <f t="shared" si="91"/>
        <v>347525</v>
      </c>
      <c r="AZ87" s="462">
        <f t="shared" si="92"/>
        <v>28.131</v>
      </c>
      <c r="BA87" s="462">
        <f t="shared" si="93"/>
        <v>22.160999999999998</v>
      </c>
      <c r="BB87" s="464">
        <f t="shared" si="93"/>
        <v>5.9700000000000006</v>
      </c>
    </row>
    <row r="88" spans="1:54" x14ac:dyDescent="0.2">
      <c r="A88" s="211">
        <v>16</v>
      </c>
      <c r="B88" s="212">
        <v>3452</v>
      </c>
      <c r="C88" s="212">
        <v>600078264</v>
      </c>
      <c r="D88" s="212">
        <v>72743557</v>
      </c>
      <c r="E88" s="210" t="s">
        <v>116</v>
      </c>
      <c r="F88" s="212">
        <v>3113</v>
      </c>
      <c r="G88" s="213" t="s">
        <v>307</v>
      </c>
      <c r="H88" s="214" t="s">
        <v>277</v>
      </c>
      <c r="I88" s="463">
        <v>4482803</v>
      </c>
      <c r="J88" s="458">
        <v>3325522</v>
      </c>
      <c r="K88" s="458">
        <v>0</v>
      </c>
      <c r="L88" s="458">
        <v>1124026</v>
      </c>
      <c r="M88" s="458">
        <v>33255</v>
      </c>
      <c r="N88" s="458">
        <v>0</v>
      </c>
      <c r="O88" s="459">
        <v>9.370000000000001</v>
      </c>
      <c r="P88" s="460">
        <v>9.370000000000001</v>
      </c>
      <c r="Q88" s="469">
        <v>0</v>
      </c>
      <c r="R88" s="471">
        <f t="shared" si="68"/>
        <v>0</v>
      </c>
      <c r="S88" s="461">
        <v>12830</v>
      </c>
      <c r="T88" s="461">
        <v>0</v>
      </c>
      <c r="U88" s="461">
        <v>0</v>
      </c>
      <c r="V88" s="461">
        <v>0</v>
      </c>
      <c r="W88" s="461">
        <f t="shared" si="79"/>
        <v>12830</v>
      </c>
      <c r="X88" s="461">
        <v>0</v>
      </c>
      <c r="Y88" s="461">
        <v>0</v>
      </c>
      <c r="Z88" s="461">
        <v>0</v>
      </c>
      <c r="AA88" s="461">
        <f t="shared" si="69"/>
        <v>0</v>
      </c>
      <c r="AB88" s="461">
        <f t="shared" si="70"/>
        <v>12830</v>
      </c>
      <c r="AC88" s="69">
        <f t="shared" si="71"/>
        <v>4337</v>
      </c>
      <c r="AD88" s="69">
        <f t="shared" si="72"/>
        <v>128</v>
      </c>
      <c r="AE88" s="461">
        <v>10000</v>
      </c>
      <c r="AF88" s="461">
        <v>0</v>
      </c>
      <c r="AG88" s="461">
        <f t="shared" si="80"/>
        <v>10000</v>
      </c>
      <c r="AH88" s="461">
        <f t="shared" si="81"/>
        <v>27295</v>
      </c>
      <c r="AI88" s="462">
        <v>0</v>
      </c>
      <c r="AJ88" s="462">
        <v>0</v>
      </c>
      <c r="AK88" s="462">
        <v>0.04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si="73"/>
        <v>0.04</v>
      </c>
      <c r="AR88" s="462">
        <f t="shared" si="74"/>
        <v>0</v>
      </c>
      <c r="AS88" s="464">
        <f t="shared" si="75"/>
        <v>0.04</v>
      </c>
      <c r="AT88" s="470">
        <f t="shared" si="87"/>
        <v>4510098</v>
      </c>
      <c r="AU88" s="461">
        <f t="shared" si="88"/>
        <v>3338352</v>
      </c>
      <c r="AV88" s="461">
        <f t="shared" si="89"/>
        <v>0</v>
      </c>
      <c r="AW88" s="461">
        <f t="shared" si="90"/>
        <v>1128363</v>
      </c>
      <c r="AX88" s="461">
        <f t="shared" si="90"/>
        <v>33383</v>
      </c>
      <c r="AY88" s="461">
        <f t="shared" si="91"/>
        <v>10000</v>
      </c>
      <c r="AZ88" s="462">
        <f t="shared" si="92"/>
        <v>9.41</v>
      </c>
      <c r="BA88" s="462">
        <f t="shared" si="93"/>
        <v>9.41</v>
      </c>
      <c r="BB88" s="464">
        <f t="shared" si="93"/>
        <v>0</v>
      </c>
    </row>
    <row r="89" spans="1:54" x14ac:dyDescent="0.2">
      <c r="A89" s="211">
        <v>16</v>
      </c>
      <c r="B89" s="212">
        <v>3452</v>
      </c>
      <c r="C89" s="212">
        <v>600078264</v>
      </c>
      <c r="D89" s="212">
        <v>72743557</v>
      </c>
      <c r="E89" s="210" t="s">
        <v>116</v>
      </c>
      <c r="F89" s="212">
        <v>3141</v>
      </c>
      <c r="G89" s="213" t="s">
        <v>310</v>
      </c>
      <c r="H89" s="214" t="s">
        <v>277</v>
      </c>
      <c r="I89" s="463">
        <v>2080745</v>
      </c>
      <c r="J89" s="458">
        <v>1513775</v>
      </c>
      <c r="K89" s="458">
        <v>20000</v>
      </c>
      <c r="L89" s="458">
        <v>518416</v>
      </c>
      <c r="M89" s="458">
        <v>15138</v>
      </c>
      <c r="N89" s="458">
        <v>13416</v>
      </c>
      <c r="O89" s="459">
        <v>4.8899999999999997</v>
      </c>
      <c r="P89" s="460">
        <v>0</v>
      </c>
      <c r="Q89" s="469">
        <v>4.8899999999999997</v>
      </c>
      <c r="R89" s="471">
        <f t="shared" si="68"/>
        <v>3925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si="79"/>
        <v>3925</v>
      </c>
      <c r="X89" s="461">
        <v>-3925</v>
      </c>
      <c r="Y89" s="461">
        <v>0</v>
      </c>
      <c r="Z89" s="461">
        <v>0</v>
      </c>
      <c r="AA89" s="461">
        <f t="shared" si="69"/>
        <v>-3925</v>
      </c>
      <c r="AB89" s="461">
        <f t="shared" si="70"/>
        <v>0</v>
      </c>
      <c r="AC89" s="69">
        <f t="shared" si="71"/>
        <v>0</v>
      </c>
      <c r="AD89" s="69">
        <f t="shared" si="72"/>
        <v>39</v>
      </c>
      <c r="AE89" s="461">
        <v>0</v>
      </c>
      <c r="AF89" s="461">
        <v>0</v>
      </c>
      <c r="AG89" s="461">
        <f t="shared" si="80"/>
        <v>0</v>
      </c>
      <c r="AH89" s="461">
        <f t="shared" si="81"/>
        <v>39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73"/>
        <v>0</v>
      </c>
      <c r="AR89" s="462">
        <f t="shared" si="74"/>
        <v>0</v>
      </c>
      <c r="AS89" s="464">
        <f t="shared" si="75"/>
        <v>0</v>
      </c>
      <c r="AT89" s="470">
        <f t="shared" si="87"/>
        <v>2080784</v>
      </c>
      <c r="AU89" s="461">
        <f t="shared" si="88"/>
        <v>1517700</v>
      </c>
      <c r="AV89" s="461">
        <f t="shared" si="89"/>
        <v>16075</v>
      </c>
      <c r="AW89" s="461">
        <f t="shared" si="90"/>
        <v>518416</v>
      </c>
      <c r="AX89" s="461">
        <f t="shared" si="90"/>
        <v>15177</v>
      </c>
      <c r="AY89" s="461">
        <f t="shared" si="91"/>
        <v>13416</v>
      </c>
      <c r="AZ89" s="462">
        <f t="shared" si="92"/>
        <v>4.8899999999999997</v>
      </c>
      <c r="BA89" s="462">
        <f t="shared" si="93"/>
        <v>0</v>
      </c>
      <c r="BB89" s="464">
        <f t="shared" si="93"/>
        <v>4.8899999999999997</v>
      </c>
    </row>
    <row r="90" spans="1:54" x14ac:dyDescent="0.2">
      <c r="A90" s="211">
        <v>16</v>
      </c>
      <c r="B90" s="212">
        <v>3452</v>
      </c>
      <c r="C90" s="212">
        <v>600078264</v>
      </c>
      <c r="D90" s="212">
        <v>72743557</v>
      </c>
      <c r="E90" s="210" t="s">
        <v>116</v>
      </c>
      <c r="F90" s="212">
        <v>3143</v>
      </c>
      <c r="G90" s="213" t="s">
        <v>614</v>
      </c>
      <c r="H90" s="234" t="s">
        <v>276</v>
      </c>
      <c r="I90" s="463">
        <v>1846775</v>
      </c>
      <c r="J90" s="458">
        <v>1360085</v>
      </c>
      <c r="K90" s="458">
        <v>10000</v>
      </c>
      <c r="L90" s="458">
        <v>463089</v>
      </c>
      <c r="M90" s="458">
        <v>13601</v>
      </c>
      <c r="N90" s="458">
        <v>0</v>
      </c>
      <c r="O90" s="459">
        <v>2.7735000000000003</v>
      </c>
      <c r="P90" s="460">
        <v>2.7735000000000003</v>
      </c>
      <c r="Q90" s="469">
        <v>0</v>
      </c>
      <c r="R90" s="471">
        <f t="shared" si="68"/>
        <v>10000</v>
      </c>
      <c r="S90" s="461">
        <v>0</v>
      </c>
      <c r="T90" s="461">
        <v>0</v>
      </c>
      <c r="U90" s="461">
        <v>0</v>
      </c>
      <c r="V90" s="461">
        <v>0</v>
      </c>
      <c r="W90" s="461">
        <f t="shared" si="79"/>
        <v>10000</v>
      </c>
      <c r="X90" s="461">
        <v>-10000</v>
      </c>
      <c r="Y90" s="461">
        <v>0</v>
      </c>
      <c r="Z90" s="461">
        <v>0</v>
      </c>
      <c r="AA90" s="461">
        <f t="shared" si="69"/>
        <v>-10000</v>
      </c>
      <c r="AB90" s="461">
        <f t="shared" si="70"/>
        <v>0</v>
      </c>
      <c r="AC90" s="69">
        <f t="shared" si="71"/>
        <v>0</v>
      </c>
      <c r="AD90" s="69">
        <f t="shared" si="72"/>
        <v>100</v>
      </c>
      <c r="AE90" s="461">
        <v>0</v>
      </c>
      <c r="AF90" s="461">
        <v>0</v>
      </c>
      <c r="AG90" s="461">
        <f t="shared" si="80"/>
        <v>0</v>
      </c>
      <c r="AH90" s="461">
        <f t="shared" si="81"/>
        <v>100</v>
      </c>
      <c r="AI90" s="462">
        <v>0.03</v>
      </c>
      <c r="AJ90" s="462">
        <v>0</v>
      </c>
      <c r="AK90" s="462">
        <v>0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73"/>
        <v>0.03</v>
      </c>
      <c r="AR90" s="462">
        <f t="shared" si="74"/>
        <v>0</v>
      </c>
      <c r="AS90" s="464">
        <f t="shared" si="75"/>
        <v>0.03</v>
      </c>
      <c r="AT90" s="470">
        <f t="shared" si="87"/>
        <v>1846875</v>
      </c>
      <c r="AU90" s="461">
        <f t="shared" si="88"/>
        <v>1370085</v>
      </c>
      <c r="AV90" s="461">
        <f t="shared" si="89"/>
        <v>0</v>
      </c>
      <c r="AW90" s="461">
        <f t="shared" si="90"/>
        <v>463089</v>
      </c>
      <c r="AX90" s="461">
        <f t="shared" si="90"/>
        <v>13701</v>
      </c>
      <c r="AY90" s="461">
        <f t="shared" si="91"/>
        <v>0</v>
      </c>
      <c r="AZ90" s="462">
        <f t="shared" si="92"/>
        <v>2.8035000000000001</v>
      </c>
      <c r="BA90" s="462">
        <f t="shared" si="93"/>
        <v>2.8035000000000001</v>
      </c>
      <c r="BB90" s="464">
        <f t="shared" si="93"/>
        <v>0</v>
      </c>
    </row>
    <row r="91" spans="1:54" x14ac:dyDescent="0.2">
      <c r="A91" s="211">
        <v>16</v>
      </c>
      <c r="B91" s="212">
        <v>3452</v>
      </c>
      <c r="C91" s="212">
        <v>600078264</v>
      </c>
      <c r="D91" s="212">
        <v>72743557</v>
      </c>
      <c r="E91" s="210" t="s">
        <v>116</v>
      </c>
      <c r="F91" s="212">
        <v>3143</v>
      </c>
      <c r="G91" s="213" t="s">
        <v>615</v>
      </c>
      <c r="H91" s="234" t="s">
        <v>277</v>
      </c>
      <c r="I91" s="463">
        <v>51311</v>
      </c>
      <c r="J91" s="458">
        <v>36662</v>
      </c>
      <c r="K91" s="458">
        <v>0</v>
      </c>
      <c r="L91" s="458">
        <v>12392</v>
      </c>
      <c r="M91" s="458">
        <v>367</v>
      </c>
      <c r="N91" s="458">
        <v>1890</v>
      </c>
      <c r="O91" s="459">
        <v>0.15</v>
      </c>
      <c r="P91" s="460">
        <v>0</v>
      </c>
      <c r="Q91" s="469">
        <v>0.15</v>
      </c>
      <c r="R91" s="471">
        <f t="shared" si="68"/>
        <v>0</v>
      </c>
      <c r="S91" s="461">
        <v>0</v>
      </c>
      <c r="T91" s="461">
        <v>0</v>
      </c>
      <c r="U91" s="461">
        <v>0</v>
      </c>
      <c r="V91" s="461">
        <v>0</v>
      </c>
      <c r="W91" s="461">
        <f t="shared" si="79"/>
        <v>0</v>
      </c>
      <c r="X91" s="461">
        <v>0</v>
      </c>
      <c r="Y91" s="461">
        <v>0</v>
      </c>
      <c r="Z91" s="461">
        <v>0</v>
      </c>
      <c r="AA91" s="461">
        <f t="shared" si="69"/>
        <v>0</v>
      </c>
      <c r="AB91" s="461">
        <f t="shared" si="70"/>
        <v>0</v>
      </c>
      <c r="AC91" s="69">
        <f t="shared" si="71"/>
        <v>0</v>
      </c>
      <c r="AD91" s="69">
        <f t="shared" si="72"/>
        <v>0</v>
      </c>
      <c r="AE91" s="461">
        <v>0</v>
      </c>
      <c r="AF91" s="461">
        <v>0</v>
      </c>
      <c r="AG91" s="461">
        <f t="shared" si="80"/>
        <v>0</v>
      </c>
      <c r="AH91" s="461">
        <f t="shared" si="81"/>
        <v>0</v>
      </c>
      <c r="AI91" s="462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si="73"/>
        <v>0</v>
      </c>
      <c r="AR91" s="462">
        <f t="shared" si="74"/>
        <v>0</v>
      </c>
      <c r="AS91" s="464">
        <f t="shared" si="75"/>
        <v>0</v>
      </c>
      <c r="AT91" s="470">
        <f t="shared" si="87"/>
        <v>51311</v>
      </c>
      <c r="AU91" s="461">
        <f t="shared" si="88"/>
        <v>36662</v>
      </c>
      <c r="AV91" s="461">
        <f t="shared" si="89"/>
        <v>0</v>
      </c>
      <c r="AW91" s="461">
        <f t="shared" si="90"/>
        <v>12392</v>
      </c>
      <c r="AX91" s="461">
        <f t="shared" si="90"/>
        <v>367</v>
      </c>
      <c r="AY91" s="461">
        <f t="shared" si="91"/>
        <v>1890</v>
      </c>
      <c r="AZ91" s="462">
        <f t="shared" si="92"/>
        <v>0.15</v>
      </c>
      <c r="BA91" s="462">
        <f t="shared" si="93"/>
        <v>0</v>
      </c>
      <c r="BB91" s="464">
        <f t="shared" si="93"/>
        <v>0.15</v>
      </c>
    </row>
    <row r="92" spans="1:54" x14ac:dyDescent="0.2">
      <c r="A92" s="158">
        <v>16</v>
      </c>
      <c r="B92" s="18">
        <v>3452</v>
      </c>
      <c r="C92" s="18">
        <v>600078264</v>
      </c>
      <c r="D92" s="18">
        <v>72743557</v>
      </c>
      <c r="E92" s="167" t="s">
        <v>117</v>
      </c>
      <c r="F92" s="18"/>
      <c r="G92" s="157"/>
      <c r="H92" s="191"/>
      <c r="I92" s="506">
        <v>31391821</v>
      </c>
      <c r="J92" s="503">
        <v>22893197</v>
      </c>
      <c r="K92" s="503">
        <v>120000</v>
      </c>
      <c r="L92" s="503">
        <v>7778461</v>
      </c>
      <c r="M92" s="503">
        <v>228932</v>
      </c>
      <c r="N92" s="503">
        <v>371231</v>
      </c>
      <c r="O92" s="504">
        <v>47.661699999999996</v>
      </c>
      <c r="P92" s="504">
        <v>36.481699999999996</v>
      </c>
      <c r="Q92" s="508">
        <v>11.180000000000001</v>
      </c>
      <c r="R92" s="506">
        <f t="shared" ref="R92:BB92" si="94">SUM(R86:R91)</f>
        <v>96500</v>
      </c>
      <c r="S92" s="503">
        <f t="shared" si="94"/>
        <v>12830</v>
      </c>
      <c r="T92" s="503">
        <f t="shared" si="94"/>
        <v>-151184</v>
      </c>
      <c r="U92" s="503">
        <f t="shared" si="94"/>
        <v>0</v>
      </c>
      <c r="V92" s="503">
        <f t="shared" si="94"/>
        <v>0</v>
      </c>
      <c r="W92" s="503">
        <f t="shared" si="94"/>
        <v>-41854</v>
      </c>
      <c r="X92" s="503">
        <f t="shared" si="94"/>
        <v>-96500</v>
      </c>
      <c r="Y92" s="503">
        <f t="shared" si="94"/>
        <v>0</v>
      </c>
      <c r="Z92" s="503">
        <f t="shared" si="94"/>
        <v>17000</v>
      </c>
      <c r="AA92" s="503">
        <f t="shared" si="94"/>
        <v>-79500</v>
      </c>
      <c r="AB92" s="503">
        <f t="shared" si="94"/>
        <v>-121354</v>
      </c>
      <c r="AC92" s="503">
        <f t="shared" si="94"/>
        <v>-46763</v>
      </c>
      <c r="AD92" s="503">
        <f t="shared" si="94"/>
        <v>-419</v>
      </c>
      <c r="AE92" s="503">
        <f t="shared" si="94"/>
        <v>10000</v>
      </c>
      <c r="AF92" s="503">
        <f t="shared" si="94"/>
        <v>0</v>
      </c>
      <c r="AG92" s="503">
        <f t="shared" si="94"/>
        <v>10000</v>
      </c>
      <c r="AH92" s="503">
        <f t="shared" si="94"/>
        <v>-158536</v>
      </c>
      <c r="AI92" s="504">
        <f t="shared" si="94"/>
        <v>7.0000000000000007E-2</v>
      </c>
      <c r="AJ92" s="504">
        <f t="shared" si="94"/>
        <v>0.23</v>
      </c>
      <c r="AK92" s="504">
        <f t="shared" si="94"/>
        <v>0.04</v>
      </c>
      <c r="AL92" s="504">
        <f t="shared" si="94"/>
        <v>-0.33</v>
      </c>
      <c r="AM92" s="504">
        <f t="shared" si="94"/>
        <v>0</v>
      </c>
      <c r="AN92" s="504">
        <f t="shared" si="94"/>
        <v>0</v>
      </c>
      <c r="AO92" s="504">
        <f t="shared" si="94"/>
        <v>0</v>
      </c>
      <c r="AP92" s="504">
        <f t="shared" si="94"/>
        <v>0</v>
      </c>
      <c r="AQ92" s="504">
        <f t="shared" si="94"/>
        <v>-0.21999999999999997</v>
      </c>
      <c r="AR92" s="504">
        <f t="shared" si="94"/>
        <v>0.23</v>
      </c>
      <c r="AS92" s="40">
        <f t="shared" si="94"/>
        <v>1.0000000000000016E-2</v>
      </c>
      <c r="AT92" s="510">
        <f t="shared" si="94"/>
        <v>31233285</v>
      </c>
      <c r="AU92" s="503">
        <f t="shared" si="94"/>
        <v>22851343</v>
      </c>
      <c r="AV92" s="503">
        <f t="shared" si="94"/>
        <v>40500</v>
      </c>
      <c r="AW92" s="503">
        <f t="shared" si="94"/>
        <v>7731698</v>
      </c>
      <c r="AX92" s="503">
        <f t="shared" si="94"/>
        <v>228513</v>
      </c>
      <c r="AY92" s="503">
        <f t="shared" si="94"/>
        <v>381231</v>
      </c>
      <c r="AZ92" s="504">
        <f t="shared" si="94"/>
        <v>47.671699999999994</v>
      </c>
      <c r="BA92" s="504">
        <f t="shared" si="94"/>
        <v>36.261699999999998</v>
      </c>
      <c r="BB92" s="40">
        <f t="shared" si="94"/>
        <v>11.410000000000002</v>
      </c>
    </row>
    <row r="93" spans="1:54" x14ac:dyDescent="0.2">
      <c r="A93" s="211">
        <v>17</v>
      </c>
      <c r="B93" s="212">
        <v>3445</v>
      </c>
      <c r="C93" s="212">
        <v>600078604</v>
      </c>
      <c r="D93" s="212">
        <v>70695849</v>
      </c>
      <c r="E93" s="210" t="s">
        <v>118</v>
      </c>
      <c r="F93" s="212">
        <v>3111</v>
      </c>
      <c r="G93" s="213" t="s">
        <v>306</v>
      </c>
      <c r="H93" s="214" t="s">
        <v>276</v>
      </c>
      <c r="I93" s="463">
        <v>1647532</v>
      </c>
      <c r="J93" s="458">
        <v>1144712</v>
      </c>
      <c r="K93" s="458">
        <v>70000</v>
      </c>
      <c r="L93" s="458">
        <v>410573</v>
      </c>
      <c r="M93" s="458">
        <v>11447</v>
      </c>
      <c r="N93" s="458">
        <v>10800</v>
      </c>
      <c r="O93" s="459">
        <v>2.17</v>
      </c>
      <c r="P93" s="460">
        <v>1.94</v>
      </c>
      <c r="Q93" s="469">
        <v>0.23000000000000004</v>
      </c>
      <c r="R93" s="471">
        <f t="shared" si="68"/>
        <v>24000</v>
      </c>
      <c r="S93" s="461">
        <v>0</v>
      </c>
      <c r="T93" s="461">
        <v>0</v>
      </c>
      <c r="U93" s="461">
        <v>0</v>
      </c>
      <c r="V93" s="461">
        <v>0</v>
      </c>
      <c r="W93" s="461">
        <f t="shared" si="79"/>
        <v>24000</v>
      </c>
      <c r="X93" s="461">
        <v>-24000</v>
      </c>
      <c r="Y93" s="461">
        <v>0</v>
      </c>
      <c r="Z93" s="461">
        <v>0</v>
      </c>
      <c r="AA93" s="461">
        <f t="shared" si="69"/>
        <v>-24000</v>
      </c>
      <c r="AB93" s="461">
        <f t="shared" si="70"/>
        <v>0</v>
      </c>
      <c r="AC93" s="69">
        <f t="shared" si="71"/>
        <v>0</v>
      </c>
      <c r="AD93" s="69">
        <f t="shared" si="72"/>
        <v>240</v>
      </c>
      <c r="AE93" s="461">
        <v>0</v>
      </c>
      <c r="AF93" s="461">
        <v>0</v>
      </c>
      <c r="AG93" s="461">
        <f t="shared" si="80"/>
        <v>0</v>
      </c>
      <c r="AH93" s="461">
        <f t="shared" si="81"/>
        <v>240</v>
      </c>
      <c r="AI93" s="462">
        <v>-0.05</v>
      </c>
      <c r="AJ93" s="462">
        <v>0.17</v>
      </c>
      <c r="AK93" s="462">
        <v>0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si="73"/>
        <v>-0.05</v>
      </c>
      <c r="AR93" s="462">
        <f t="shared" si="74"/>
        <v>0.17</v>
      </c>
      <c r="AS93" s="464">
        <f t="shared" si="75"/>
        <v>0.12000000000000001</v>
      </c>
      <c r="AT93" s="470">
        <f t="shared" ref="AT93:AT98" si="95">I93+AH93</f>
        <v>1647772</v>
      </c>
      <c r="AU93" s="461">
        <f t="shared" ref="AU93:AU98" si="96">J93+W93</f>
        <v>1168712</v>
      </c>
      <c r="AV93" s="461">
        <f t="shared" ref="AV93:AV98" si="97">K93+AA93</f>
        <v>46000</v>
      </c>
      <c r="AW93" s="461">
        <f t="shared" ref="AW93:AX98" si="98">L93+AC93</f>
        <v>410573</v>
      </c>
      <c r="AX93" s="461">
        <f t="shared" si="98"/>
        <v>11687</v>
      </c>
      <c r="AY93" s="461">
        <f t="shared" ref="AY93:AY98" si="99">N93+AG93</f>
        <v>10800</v>
      </c>
      <c r="AZ93" s="462">
        <f t="shared" ref="AZ93:AZ98" si="100">O93+AS93</f>
        <v>2.29</v>
      </c>
      <c r="BA93" s="462">
        <f t="shared" ref="BA93:BB98" si="101">P93+AQ93</f>
        <v>1.89</v>
      </c>
      <c r="BB93" s="464">
        <f t="shared" si="101"/>
        <v>0.4</v>
      </c>
    </row>
    <row r="94" spans="1:54" x14ac:dyDescent="0.2">
      <c r="A94" s="211">
        <v>17</v>
      </c>
      <c r="B94" s="212">
        <v>3445</v>
      </c>
      <c r="C94" s="212">
        <v>600078604</v>
      </c>
      <c r="D94" s="212">
        <v>70695849</v>
      </c>
      <c r="E94" s="210" t="s">
        <v>118</v>
      </c>
      <c r="F94" s="212">
        <v>3117</v>
      </c>
      <c r="G94" s="213" t="s">
        <v>309</v>
      </c>
      <c r="H94" s="214" t="s">
        <v>276</v>
      </c>
      <c r="I94" s="463">
        <v>2239886</v>
      </c>
      <c r="J94" s="458">
        <v>1600354</v>
      </c>
      <c r="K94" s="458">
        <v>43000</v>
      </c>
      <c r="L94" s="458">
        <v>555454</v>
      </c>
      <c r="M94" s="458">
        <v>16003</v>
      </c>
      <c r="N94" s="458">
        <v>25075</v>
      </c>
      <c r="O94" s="459">
        <v>2.9390999999999998</v>
      </c>
      <c r="P94" s="460">
        <v>2.3182999999999998</v>
      </c>
      <c r="Q94" s="469">
        <v>0.62079999999999991</v>
      </c>
      <c r="R94" s="471">
        <f t="shared" si="68"/>
        <v>-23000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si="79"/>
        <v>-23000</v>
      </c>
      <c r="X94" s="461">
        <v>23000</v>
      </c>
      <c r="Y94" s="461">
        <v>0</v>
      </c>
      <c r="Z94" s="461">
        <v>0</v>
      </c>
      <c r="AA94" s="461">
        <f t="shared" si="69"/>
        <v>23000</v>
      </c>
      <c r="AB94" s="461">
        <f t="shared" si="70"/>
        <v>0</v>
      </c>
      <c r="AC94" s="69">
        <f t="shared" si="71"/>
        <v>0</v>
      </c>
      <c r="AD94" s="69">
        <f t="shared" si="72"/>
        <v>-230</v>
      </c>
      <c r="AE94" s="461">
        <v>0</v>
      </c>
      <c r="AF94" s="461">
        <v>0</v>
      </c>
      <c r="AG94" s="461">
        <f t="shared" si="80"/>
        <v>0</v>
      </c>
      <c r="AH94" s="461">
        <f t="shared" si="81"/>
        <v>-230</v>
      </c>
      <c r="AI94" s="462">
        <v>0</v>
      </c>
      <c r="AJ94" s="462">
        <v>-0.1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si="73"/>
        <v>0</v>
      </c>
      <c r="AR94" s="462">
        <f t="shared" si="74"/>
        <v>-0.1</v>
      </c>
      <c r="AS94" s="464">
        <f t="shared" si="75"/>
        <v>-0.1</v>
      </c>
      <c r="AT94" s="470">
        <f t="shared" si="95"/>
        <v>2239656</v>
      </c>
      <c r="AU94" s="461">
        <f t="shared" si="96"/>
        <v>1577354</v>
      </c>
      <c r="AV94" s="461">
        <f t="shared" si="97"/>
        <v>66000</v>
      </c>
      <c r="AW94" s="461">
        <f t="shared" si="98"/>
        <v>555454</v>
      </c>
      <c r="AX94" s="461">
        <f t="shared" si="98"/>
        <v>15773</v>
      </c>
      <c r="AY94" s="461">
        <f t="shared" si="99"/>
        <v>25075</v>
      </c>
      <c r="AZ94" s="462">
        <f t="shared" si="100"/>
        <v>2.8390999999999997</v>
      </c>
      <c r="BA94" s="462">
        <f t="shared" si="101"/>
        <v>2.3182999999999998</v>
      </c>
      <c r="BB94" s="464">
        <f t="shared" si="101"/>
        <v>0.52079999999999993</v>
      </c>
    </row>
    <row r="95" spans="1:54" x14ac:dyDescent="0.2">
      <c r="A95" s="211">
        <v>17</v>
      </c>
      <c r="B95" s="212">
        <v>3445</v>
      </c>
      <c r="C95" s="212">
        <v>600078604</v>
      </c>
      <c r="D95" s="212">
        <v>70695849</v>
      </c>
      <c r="E95" s="210" t="s">
        <v>118</v>
      </c>
      <c r="F95" s="212">
        <v>3117</v>
      </c>
      <c r="G95" s="213" t="s">
        <v>307</v>
      </c>
      <c r="H95" s="214" t="s">
        <v>277</v>
      </c>
      <c r="I95" s="463">
        <v>0</v>
      </c>
      <c r="J95" s="458">
        <v>0</v>
      </c>
      <c r="K95" s="458">
        <v>0</v>
      </c>
      <c r="L95" s="458">
        <v>0</v>
      </c>
      <c r="M95" s="458">
        <v>0</v>
      </c>
      <c r="N95" s="458">
        <v>0</v>
      </c>
      <c r="O95" s="459">
        <v>0</v>
      </c>
      <c r="P95" s="460">
        <v>0</v>
      </c>
      <c r="Q95" s="469">
        <v>0</v>
      </c>
      <c r="R95" s="471">
        <f t="shared" si="68"/>
        <v>0</v>
      </c>
      <c r="S95" s="461">
        <v>0</v>
      </c>
      <c r="T95" s="461">
        <v>0</v>
      </c>
      <c r="U95" s="461">
        <v>0</v>
      </c>
      <c r="V95" s="461">
        <v>0</v>
      </c>
      <c r="W95" s="461">
        <f t="shared" si="79"/>
        <v>0</v>
      </c>
      <c r="X95" s="461">
        <v>0</v>
      </c>
      <c r="Y95" s="461">
        <v>0</v>
      </c>
      <c r="Z95" s="461">
        <v>0</v>
      </c>
      <c r="AA95" s="461">
        <f t="shared" si="69"/>
        <v>0</v>
      </c>
      <c r="AB95" s="461">
        <f t="shared" si="70"/>
        <v>0</v>
      </c>
      <c r="AC95" s="69">
        <f t="shared" si="71"/>
        <v>0</v>
      </c>
      <c r="AD95" s="69">
        <f t="shared" si="72"/>
        <v>0</v>
      </c>
      <c r="AE95" s="461">
        <v>0</v>
      </c>
      <c r="AF95" s="461">
        <v>0</v>
      </c>
      <c r="AG95" s="461">
        <f t="shared" si="80"/>
        <v>0</v>
      </c>
      <c r="AH95" s="461">
        <f t="shared" si="81"/>
        <v>0</v>
      </c>
      <c r="AI95" s="462">
        <v>0</v>
      </c>
      <c r="AJ95" s="462">
        <v>0</v>
      </c>
      <c r="AK95" s="462">
        <v>0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73"/>
        <v>0</v>
      </c>
      <c r="AR95" s="462">
        <f t="shared" si="74"/>
        <v>0</v>
      </c>
      <c r="AS95" s="464">
        <f t="shared" si="75"/>
        <v>0</v>
      </c>
      <c r="AT95" s="470">
        <f t="shared" si="95"/>
        <v>0</v>
      </c>
      <c r="AU95" s="461">
        <f t="shared" si="96"/>
        <v>0</v>
      </c>
      <c r="AV95" s="461">
        <f t="shared" si="97"/>
        <v>0</v>
      </c>
      <c r="AW95" s="461">
        <f t="shared" si="98"/>
        <v>0</v>
      </c>
      <c r="AX95" s="461">
        <f t="shared" si="98"/>
        <v>0</v>
      </c>
      <c r="AY95" s="461">
        <f t="shared" si="99"/>
        <v>0</v>
      </c>
      <c r="AZ95" s="462">
        <f t="shared" si="100"/>
        <v>0</v>
      </c>
      <c r="BA95" s="462">
        <f t="shared" si="101"/>
        <v>0</v>
      </c>
      <c r="BB95" s="464">
        <f t="shared" si="101"/>
        <v>0</v>
      </c>
    </row>
    <row r="96" spans="1:54" x14ac:dyDescent="0.2">
      <c r="A96" s="211">
        <v>17</v>
      </c>
      <c r="B96" s="212">
        <v>3445</v>
      </c>
      <c r="C96" s="212">
        <v>600078604</v>
      </c>
      <c r="D96" s="212">
        <v>70695849</v>
      </c>
      <c r="E96" s="210" t="s">
        <v>118</v>
      </c>
      <c r="F96" s="212">
        <v>3141</v>
      </c>
      <c r="G96" s="213" t="s">
        <v>310</v>
      </c>
      <c r="H96" s="214" t="s">
        <v>277</v>
      </c>
      <c r="I96" s="463">
        <v>612391</v>
      </c>
      <c r="J96" s="458">
        <v>452599</v>
      </c>
      <c r="K96" s="458">
        <v>0</v>
      </c>
      <c r="L96" s="458">
        <v>152978</v>
      </c>
      <c r="M96" s="458">
        <v>4526</v>
      </c>
      <c r="N96" s="458">
        <v>2288</v>
      </c>
      <c r="O96" s="459">
        <v>1.45</v>
      </c>
      <c r="P96" s="460">
        <v>0</v>
      </c>
      <c r="Q96" s="469">
        <v>1.45</v>
      </c>
      <c r="R96" s="471">
        <f t="shared" si="68"/>
        <v>-10000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si="79"/>
        <v>-10000</v>
      </c>
      <c r="X96" s="461">
        <v>10000</v>
      </c>
      <c r="Y96" s="461">
        <v>0</v>
      </c>
      <c r="Z96" s="461">
        <v>0</v>
      </c>
      <c r="AA96" s="461">
        <f t="shared" si="69"/>
        <v>10000</v>
      </c>
      <c r="AB96" s="461">
        <f t="shared" si="70"/>
        <v>0</v>
      </c>
      <c r="AC96" s="69">
        <f t="shared" si="71"/>
        <v>0</v>
      </c>
      <c r="AD96" s="69">
        <f t="shared" si="72"/>
        <v>-100</v>
      </c>
      <c r="AE96" s="461">
        <v>0</v>
      </c>
      <c r="AF96" s="461">
        <v>0</v>
      </c>
      <c r="AG96" s="461">
        <f t="shared" si="80"/>
        <v>0</v>
      </c>
      <c r="AH96" s="461">
        <f t="shared" si="81"/>
        <v>-100</v>
      </c>
      <c r="AI96" s="462">
        <v>0</v>
      </c>
      <c r="AJ96" s="462">
        <v>-0.04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73"/>
        <v>0</v>
      </c>
      <c r="AR96" s="462">
        <f t="shared" si="74"/>
        <v>-0.04</v>
      </c>
      <c r="AS96" s="464">
        <f t="shared" si="75"/>
        <v>-0.04</v>
      </c>
      <c r="AT96" s="470">
        <f t="shared" si="95"/>
        <v>612291</v>
      </c>
      <c r="AU96" s="461">
        <f t="shared" si="96"/>
        <v>442599</v>
      </c>
      <c r="AV96" s="461">
        <f t="shared" si="97"/>
        <v>10000</v>
      </c>
      <c r="AW96" s="461">
        <f t="shared" si="98"/>
        <v>152978</v>
      </c>
      <c r="AX96" s="461">
        <f t="shared" si="98"/>
        <v>4426</v>
      </c>
      <c r="AY96" s="461">
        <f t="shared" si="99"/>
        <v>2288</v>
      </c>
      <c r="AZ96" s="462">
        <f t="shared" si="100"/>
        <v>1.41</v>
      </c>
      <c r="BA96" s="462">
        <f t="shared" si="101"/>
        <v>0</v>
      </c>
      <c r="BB96" s="464">
        <f t="shared" si="101"/>
        <v>1.41</v>
      </c>
    </row>
    <row r="97" spans="1:54" s="3" customFormat="1" x14ac:dyDescent="0.2">
      <c r="A97" s="211">
        <v>17</v>
      </c>
      <c r="B97" s="212">
        <v>3445</v>
      </c>
      <c r="C97" s="212">
        <v>600078604</v>
      </c>
      <c r="D97" s="212">
        <v>70695849</v>
      </c>
      <c r="E97" s="210" t="s">
        <v>118</v>
      </c>
      <c r="F97" s="212">
        <v>3143</v>
      </c>
      <c r="G97" s="213" t="s">
        <v>614</v>
      </c>
      <c r="H97" s="234" t="s">
        <v>276</v>
      </c>
      <c r="I97" s="463">
        <v>514449</v>
      </c>
      <c r="J97" s="458">
        <v>355832</v>
      </c>
      <c r="K97" s="458">
        <v>26000</v>
      </c>
      <c r="L97" s="458">
        <v>129059</v>
      </c>
      <c r="M97" s="458">
        <v>3558</v>
      </c>
      <c r="N97" s="458">
        <v>0</v>
      </c>
      <c r="O97" s="459">
        <v>0.79329999999999989</v>
      </c>
      <c r="P97" s="460">
        <v>0.79329999999999989</v>
      </c>
      <c r="Q97" s="469">
        <v>0</v>
      </c>
      <c r="R97" s="471">
        <f t="shared" si="68"/>
        <v>9000</v>
      </c>
      <c r="S97" s="461">
        <v>0</v>
      </c>
      <c r="T97" s="461">
        <v>0</v>
      </c>
      <c r="U97" s="461">
        <v>0</v>
      </c>
      <c r="V97" s="461">
        <v>0</v>
      </c>
      <c r="W97" s="461">
        <f t="shared" si="79"/>
        <v>9000</v>
      </c>
      <c r="X97" s="461">
        <v>-9000</v>
      </c>
      <c r="Y97" s="461">
        <v>0</v>
      </c>
      <c r="Z97" s="461">
        <v>0</v>
      </c>
      <c r="AA97" s="461">
        <f t="shared" si="69"/>
        <v>-9000</v>
      </c>
      <c r="AB97" s="461">
        <f t="shared" si="70"/>
        <v>0</v>
      </c>
      <c r="AC97" s="69">
        <f t="shared" si="71"/>
        <v>0</v>
      </c>
      <c r="AD97" s="69">
        <f t="shared" si="72"/>
        <v>90</v>
      </c>
      <c r="AE97" s="461">
        <v>0</v>
      </c>
      <c r="AF97" s="461">
        <v>0</v>
      </c>
      <c r="AG97" s="461">
        <f t="shared" si="80"/>
        <v>0</v>
      </c>
      <c r="AH97" s="461">
        <f t="shared" si="81"/>
        <v>90</v>
      </c>
      <c r="AI97" s="462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73"/>
        <v>0</v>
      </c>
      <c r="AR97" s="462">
        <f t="shared" si="74"/>
        <v>0</v>
      </c>
      <c r="AS97" s="464">
        <f t="shared" si="75"/>
        <v>0</v>
      </c>
      <c r="AT97" s="470">
        <f t="shared" si="95"/>
        <v>514539</v>
      </c>
      <c r="AU97" s="461">
        <f t="shared" si="96"/>
        <v>364832</v>
      </c>
      <c r="AV97" s="461">
        <f t="shared" si="97"/>
        <v>17000</v>
      </c>
      <c r="AW97" s="461">
        <f t="shared" si="98"/>
        <v>129059</v>
      </c>
      <c r="AX97" s="461">
        <f t="shared" si="98"/>
        <v>3648</v>
      </c>
      <c r="AY97" s="461">
        <f t="shared" si="99"/>
        <v>0</v>
      </c>
      <c r="AZ97" s="462">
        <f t="shared" si="100"/>
        <v>0.79329999999999989</v>
      </c>
      <c r="BA97" s="462">
        <f t="shared" si="101"/>
        <v>0.79329999999999989</v>
      </c>
      <c r="BB97" s="464">
        <f t="shared" si="101"/>
        <v>0</v>
      </c>
    </row>
    <row r="98" spans="1:54" s="3" customFormat="1" x14ac:dyDescent="0.2">
      <c r="A98" s="211">
        <v>17</v>
      </c>
      <c r="B98" s="212">
        <v>3445</v>
      </c>
      <c r="C98" s="212">
        <v>600078604</v>
      </c>
      <c r="D98" s="212">
        <v>70695849</v>
      </c>
      <c r="E98" s="210" t="s">
        <v>118</v>
      </c>
      <c r="F98" s="212">
        <v>3143</v>
      </c>
      <c r="G98" s="213" t="s">
        <v>615</v>
      </c>
      <c r="H98" s="234" t="s">
        <v>277</v>
      </c>
      <c r="I98" s="463">
        <v>12462</v>
      </c>
      <c r="J98" s="458">
        <v>8904</v>
      </c>
      <c r="K98" s="458">
        <v>0</v>
      </c>
      <c r="L98" s="458">
        <v>3010</v>
      </c>
      <c r="M98" s="458">
        <v>89</v>
      </c>
      <c r="N98" s="458">
        <v>459</v>
      </c>
      <c r="O98" s="459">
        <v>0.04</v>
      </c>
      <c r="P98" s="460">
        <v>0</v>
      </c>
      <c r="Q98" s="469">
        <v>0.04</v>
      </c>
      <c r="R98" s="471">
        <f t="shared" si="68"/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si="79"/>
        <v>0</v>
      </c>
      <c r="X98" s="461">
        <v>0</v>
      </c>
      <c r="Y98" s="461">
        <v>0</v>
      </c>
      <c r="Z98" s="461">
        <v>0</v>
      </c>
      <c r="AA98" s="461">
        <f t="shared" si="69"/>
        <v>0</v>
      </c>
      <c r="AB98" s="461">
        <f t="shared" si="70"/>
        <v>0</v>
      </c>
      <c r="AC98" s="69">
        <f t="shared" si="71"/>
        <v>0</v>
      </c>
      <c r="AD98" s="69">
        <f t="shared" si="72"/>
        <v>0</v>
      </c>
      <c r="AE98" s="461">
        <v>0</v>
      </c>
      <c r="AF98" s="461">
        <v>0</v>
      </c>
      <c r="AG98" s="461">
        <f t="shared" si="80"/>
        <v>0</v>
      </c>
      <c r="AH98" s="461">
        <f t="shared" si="81"/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si="73"/>
        <v>0</v>
      </c>
      <c r="AR98" s="462">
        <f t="shared" si="74"/>
        <v>0</v>
      </c>
      <c r="AS98" s="464">
        <f t="shared" si="75"/>
        <v>0</v>
      </c>
      <c r="AT98" s="470">
        <f t="shared" si="95"/>
        <v>12462</v>
      </c>
      <c r="AU98" s="461">
        <f t="shared" si="96"/>
        <v>8904</v>
      </c>
      <c r="AV98" s="461">
        <f t="shared" si="97"/>
        <v>0</v>
      </c>
      <c r="AW98" s="461">
        <f t="shared" si="98"/>
        <v>3010</v>
      </c>
      <c r="AX98" s="461">
        <f t="shared" si="98"/>
        <v>89</v>
      </c>
      <c r="AY98" s="461">
        <f t="shared" si="99"/>
        <v>459</v>
      </c>
      <c r="AZ98" s="462">
        <f t="shared" si="100"/>
        <v>0.04</v>
      </c>
      <c r="BA98" s="462">
        <f t="shared" si="101"/>
        <v>0</v>
      </c>
      <c r="BB98" s="464">
        <f t="shared" si="101"/>
        <v>0.04</v>
      </c>
    </row>
    <row r="99" spans="1:54" ht="13.5" thickBot="1" x14ac:dyDescent="0.25">
      <c r="A99" s="162">
        <v>17</v>
      </c>
      <c r="B99" s="33">
        <v>3445</v>
      </c>
      <c r="C99" s="33">
        <v>600078604</v>
      </c>
      <c r="D99" s="33">
        <v>70695849</v>
      </c>
      <c r="E99" s="243" t="s">
        <v>119</v>
      </c>
      <c r="F99" s="33"/>
      <c r="G99" s="163"/>
      <c r="H99" s="244"/>
      <c r="I99" s="511">
        <v>5026720</v>
      </c>
      <c r="J99" s="512">
        <v>3562401</v>
      </c>
      <c r="K99" s="512">
        <v>139000</v>
      </c>
      <c r="L99" s="512">
        <v>1251074</v>
      </c>
      <c r="M99" s="512">
        <v>35623</v>
      </c>
      <c r="N99" s="512">
        <v>38622</v>
      </c>
      <c r="O99" s="513">
        <v>7.3923999999999994</v>
      </c>
      <c r="P99" s="513">
        <v>5.0516000000000005</v>
      </c>
      <c r="Q99" s="514">
        <v>2.3407999999999998</v>
      </c>
      <c r="R99" s="511">
        <f t="shared" ref="R99:BB99" si="102">SUM(R93:R98)</f>
        <v>0</v>
      </c>
      <c r="S99" s="512">
        <f t="shared" si="102"/>
        <v>0</v>
      </c>
      <c r="T99" s="512">
        <f t="shared" si="102"/>
        <v>0</v>
      </c>
      <c r="U99" s="512">
        <f t="shared" si="102"/>
        <v>0</v>
      </c>
      <c r="V99" s="512">
        <f t="shared" si="102"/>
        <v>0</v>
      </c>
      <c r="W99" s="512">
        <f t="shared" si="102"/>
        <v>0</v>
      </c>
      <c r="X99" s="512">
        <f t="shared" si="102"/>
        <v>0</v>
      </c>
      <c r="Y99" s="512">
        <f t="shared" si="102"/>
        <v>0</v>
      </c>
      <c r="Z99" s="512">
        <f t="shared" si="102"/>
        <v>0</v>
      </c>
      <c r="AA99" s="512">
        <f t="shared" si="102"/>
        <v>0</v>
      </c>
      <c r="AB99" s="512">
        <f t="shared" si="102"/>
        <v>0</v>
      </c>
      <c r="AC99" s="512">
        <f t="shared" si="102"/>
        <v>0</v>
      </c>
      <c r="AD99" s="512">
        <f t="shared" si="102"/>
        <v>0</v>
      </c>
      <c r="AE99" s="512">
        <f t="shared" si="102"/>
        <v>0</v>
      </c>
      <c r="AF99" s="512">
        <f t="shared" si="102"/>
        <v>0</v>
      </c>
      <c r="AG99" s="512">
        <f t="shared" si="102"/>
        <v>0</v>
      </c>
      <c r="AH99" s="512">
        <f t="shared" si="102"/>
        <v>0</v>
      </c>
      <c r="AI99" s="513">
        <f t="shared" si="102"/>
        <v>-0.05</v>
      </c>
      <c r="AJ99" s="513">
        <f t="shared" si="102"/>
        <v>3.0000000000000006E-2</v>
      </c>
      <c r="AK99" s="513">
        <f t="shared" si="102"/>
        <v>0</v>
      </c>
      <c r="AL99" s="513">
        <f t="shared" si="102"/>
        <v>0</v>
      </c>
      <c r="AM99" s="513">
        <f t="shared" si="102"/>
        <v>0</v>
      </c>
      <c r="AN99" s="513">
        <f t="shared" si="102"/>
        <v>0</v>
      </c>
      <c r="AO99" s="513">
        <f t="shared" si="102"/>
        <v>0</v>
      </c>
      <c r="AP99" s="513">
        <f t="shared" si="102"/>
        <v>0</v>
      </c>
      <c r="AQ99" s="513">
        <f t="shared" si="102"/>
        <v>-0.05</v>
      </c>
      <c r="AR99" s="513">
        <f t="shared" si="102"/>
        <v>3.0000000000000006E-2</v>
      </c>
      <c r="AS99" s="515">
        <f t="shared" si="102"/>
        <v>-1.9999999999999997E-2</v>
      </c>
      <c r="AT99" s="516">
        <f t="shared" si="102"/>
        <v>5026720</v>
      </c>
      <c r="AU99" s="512">
        <f t="shared" si="102"/>
        <v>3562401</v>
      </c>
      <c r="AV99" s="512">
        <f t="shared" si="102"/>
        <v>139000</v>
      </c>
      <c r="AW99" s="512">
        <f t="shared" si="102"/>
        <v>1251074</v>
      </c>
      <c r="AX99" s="512">
        <f t="shared" si="102"/>
        <v>35623</v>
      </c>
      <c r="AY99" s="512">
        <f t="shared" si="102"/>
        <v>38622</v>
      </c>
      <c r="AZ99" s="513">
        <f t="shared" si="102"/>
        <v>7.3723999999999998</v>
      </c>
      <c r="BA99" s="513">
        <f t="shared" si="102"/>
        <v>5.0015999999999998</v>
      </c>
      <c r="BB99" s="515">
        <f t="shared" si="102"/>
        <v>2.3708</v>
      </c>
    </row>
    <row r="100" spans="1:54" ht="13.5" thickBot="1" x14ac:dyDescent="0.25">
      <c r="A100" s="164"/>
      <c r="B100" s="30"/>
      <c r="C100" s="30"/>
      <c r="D100" s="30"/>
      <c r="E100" s="86" t="s">
        <v>772</v>
      </c>
      <c r="F100" s="30"/>
      <c r="G100" s="165"/>
      <c r="H100" s="192"/>
      <c r="I100" s="517">
        <v>266718635</v>
      </c>
      <c r="J100" s="518">
        <v>193852516</v>
      </c>
      <c r="K100" s="518">
        <v>1726920</v>
      </c>
      <c r="L100" s="518">
        <v>66105850</v>
      </c>
      <c r="M100" s="518">
        <v>1938522</v>
      </c>
      <c r="N100" s="518">
        <v>3094827</v>
      </c>
      <c r="O100" s="519">
        <v>399.69660000000005</v>
      </c>
      <c r="P100" s="519">
        <v>305.85180000000003</v>
      </c>
      <c r="Q100" s="520">
        <v>93.844800000000021</v>
      </c>
      <c r="R100" s="517">
        <f t="shared" ref="R100:BB100" si="103">R15+R17+R23+R28+R30+R37+R44+R48+R54+R61+R65+R71+R75+R81+R85+R92+R99</f>
        <v>217670</v>
      </c>
      <c r="S100" s="518">
        <f t="shared" si="103"/>
        <v>120388</v>
      </c>
      <c r="T100" s="518">
        <f t="shared" si="103"/>
        <v>-380142</v>
      </c>
      <c r="U100" s="518">
        <f t="shared" si="103"/>
        <v>14856</v>
      </c>
      <c r="V100" s="518">
        <f t="shared" si="103"/>
        <v>0</v>
      </c>
      <c r="W100" s="518">
        <f t="shared" si="103"/>
        <v>-27228</v>
      </c>
      <c r="X100" s="518">
        <f t="shared" si="103"/>
        <v>-217670</v>
      </c>
      <c r="Y100" s="518">
        <f t="shared" si="103"/>
        <v>0</v>
      </c>
      <c r="Z100" s="518">
        <f t="shared" si="103"/>
        <v>17000</v>
      </c>
      <c r="AA100" s="518">
        <f t="shared" si="103"/>
        <v>-200670</v>
      </c>
      <c r="AB100" s="518">
        <f t="shared" si="103"/>
        <v>-227898</v>
      </c>
      <c r="AC100" s="518">
        <f t="shared" si="103"/>
        <v>-82775</v>
      </c>
      <c r="AD100" s="518">
        <f t="shared" si="103"/>
        <v>-273</v>
      </c>
      <c r="AE100" s="518">
        <f t="shared" si="103"/>
        <v>56900</v>
      </c>
      <c r="AF100" s="518">
        <f t="shared" si="103"/>
        <v>0</v>
      </c>
      <c r="AG100" s="518">
        <f t="shared" si="103"/>
        <v>56900</v>
      </c>
      <c r="AH100" s="518">
        <f t="shared" si="103"/>
        <v>-254046</v>
      </c>
      <c r="AI100" s="519">
        <f t="shared" si="103"/>
        <v>0.27</v>
      </c>
      <c r="AJ100" s="519">
        <f t="shared" si="103"/>
        <v>6.0000000000000032E-2</v>
      </c>
      <c r="AK100" s="519">
        <f t="shared" si="103"/>
        <v>0.25999999999999995</v>
      </c>
      <c r="AL100" s="519">
        <f t="shared" si="103"/>
        <v>-0.84000000000000008</v>
      </c>
      <c r="AM100" s="519">
        <f t="shared" si="103"/>
        <v>0</v>
      </c>
      <c r="AN100" s="519">
        <f t="shared" si="103"/>
        <v>0.02</v>
      </c>
      <c r="AO100" s="519">
        <f t="shared" si="103"/>
        <v>0</v>
      </c>
      <c r="AP100" s="519">
        <f t="shared" si="103"/>
        <v>0</v>
      </c>
      <c r="AQ100" s="519">
        <f t="shared" si="103"/>
        <v>-0.29000000000000009</v>
      </c>
      <c r="AR100" s="519">
        <f t="shared" si="103"/>
        <v>6.0000000000000032E-2</v>
      </c>
      <c r="AS100" s="521">
        <f t="shared" si="103"/>
        <v>-0.23000000000000012</v>
      </c>
      <c r="AT100" s="522">
        <f t="shared" si="103"/>
        <v>266464589</v>
      </c>
      <c r="AU100" s="518">
        <f t="shared" si="103"/>
        <v>193825288</v>
      </c>
      <c r="AV100" s="518">
        <f t="shared" si="103"/>
        <v>1526250</v>
      </c>
      <c r="AW100" s="518">
        <f t="shared" si="103"/>
        <v>66023075</v>
      </c>
      <c r="AX100" s="518">
        <f t="shared" si="103"/>
        <v>1938249</v>
      </c>
      <c r="AY100" s="518">
        <f t="shared" si="103"/>
        <v>3151727</v>
      </c>
      <c r="AZ100" s="519">
        <f t="shared" si="103"/>
        <v>399.46659999999997</v>
      </c>
      <c r="BA100" s="519">
        <f t="shared" si="103"/>
        <v>305.56180000000001</v>
      </c>
      <c r="BB100" s="521">
        <f t="shared" si="103"/>
        <v>93.904799999999994</v>
      </c>
    </row>
    <row r="101" spans="1:54" x14ac:dyDescent="0.2">
      <c r="D101" s="9"/>
      <c r="E101" s="5"/>
      <c r="F101" s="9"/>
      <c r="G101" s="20"/>
      <c r="H101" s="5"/>
      <c r="I101" s="475">
        <f>SUM(J100:N100)</f>
        <v>266718635</v>
      </c>
      <c r="J101" s="475"/>
      <c r="K101" s="475"/>
      <c r="L101" s="475"/>
      <c r="M101" s="475"/>
      <c r="N101" s="475"/>
      <c r="O101" s="476">
        <f>SUM(P100:Q100)</f>
        <v>399.69660000000005</v>
      </c>
      <c r="P101" s="476"/>
      <c r="Q101" s="476"/>
      <c r="R101" s="475">
        <f>X100</f>
        <v>-217670</v>
      </c>
      <c r="S101" s="476"/>
      <c r="T101" s="476"/>
      <c r="U101" s="476"/>
      <c r="V101" s="476"/>
      <c r="W101" s="482">
        <f>SUM(R100:V100)</f>
        <v>-27228</v>
      </c>
      <c r="X101" s="482">
        <f>R100</f>
        <v>217670</v>
      </c>
      <c r="Y101" s="483"/>
      <c r="Z101" s="483"/>
      <c r="AA101" s="482">
        <f>SUM(X100:Z100)</f>
        <v>-200670</v>
      </c>
      <c r="AB101" s="482">
        <f>W100+AA100</f>
        <v>-227898</v>
      </c>
      <c r="AC101" s="484"/>
      <c r="AD101" s="484"/>
      <c r="AE101" s="483"/>
      <c r="AF101" s="483"/>
      <c r="AG101" s="482">
        <f>SUM(AE100:AF100)</f>
        <v>56900</v>
      </c>
      <c r="AH101" s="482">
        <f>AB100+AC100+AD100+AG100</f>
        <v>-254046</v>
      </c>
      <c r="AI101" s="485"/>
      <c r="AJ101" s="485"/>
      <c r="AK101" s="485"/>
      <c r="AL101" s="485"/>
      <c r="AM101" s="485"/>
      <c r="AN101" s="485"/>
      <c r="AO101" s="485"/>
      <c r="AP101" s="485"/>
      <c r="AQ101" s="618">
        <f>AI100+AK100+AL100+AN100+AO100</f>
        <v>-0.29000000000000004</v>
      </c>
      <c r="AR101" s="618">
        <f>AJ100+AM100+AP100</f>
        <v>6.0000000000000032E-2</v>
      </c>
      <c r="AS101" s="618">
        <f>SUM(AQ100:AR100)</f>
        <v>-0.23000000000000007</v>
      </c>
      <c r="AT101" s="475">
        <f>SUM(AU100:AY100)</f>
        <v>266464589</v>
      </c>
      <c r="AU101" s="54"/>
      <c r="AV101" s="54"/>
      <c r="AW101" s="54"/>
      <c r="AX101" s="54"/>
      <c r="AY101" s="54"/>
      <c r="AZ101" s="476">
        <f>SUM(BA100:BB100)</f>
        <v>399.46659999999997</v>
      </c>
      <c r="BA101" s="89"/>
      <c r="BB101" s="89"/>
    </row>
    <row r="102" spans="1:54" ht="13.5" thickBot="1" x14ac:dyDescent="0.25">
      <c r="D102" s="9"/>
      <c r="E102" s="5"/>
      <c r="F102" s="9"/>
      <c r="G102" s="20"/>
      <c r="H102" s="5"/>
      <c r="I102" s="87">
        <f>SUM(J103:N103)</f>
        <v>266718635</v>
      </c>
      <c r="J102" s="52"/>
      <c r="K102" s="52"/>
      <c r="L102" s="481"/>
      <c r="M102" s="481"/>
      <c r="N102" s="52"/>
      <c r="O102" s="88">
        <f>SUM(P103:Q103)</f>
        <v>399.69660000000005</v>
      </c>
      <c r="P102" s="179"/>
      <c r="Q102" s="179"/>
      <c r="R102" s="476"/>
      <c r="S102" s="476"/>
      <c r="T102" s="476"/>
      <c r="U102" s="476"/>
      <c r="V102" s="476"/>
      <c r="W102" s="482">
        <f>SUM(R103:V103)</f>
        <v>-27228</v>
      </c>
      <c r="X102" s="483"/>
      <c r="Y102" s="483"/>
      <c r="Z102" s="483"/>
      <c r="AA102" s="482">
        <f>SUM(X103:Z103)</f>
        <v>-200670</v>
      </c>
      <c r="AB102" s="482">
        <f>W103+AA103</f>
        <v>-227898</v>
      </c>
      <c r="AC102" s="484"/>
      <c r="AD102" s="484"/>
      <c r="AE102" s="483"/>
      <c r="AF102" s="483"/>
      <c r="AG102" s="482">
        <f>SUM(AE103:AF103)</f>
        <v>56900</v>
      </c>
      <c r="AH102" s="482">
        <f>AB103+AC103+AD103+AG103</f>
        <v>-254046</v>
      </c>
      <c r="AI102" s="485"/>
      <c r="AJ102" s="485"/>
      <c r="AK102" s="485"/>
      <c r="AL102" s="485"/>
      <c r="AM102" s="485"/>
      <c r="AN102" s="485"/>
      <c r="AO102" s="485"/>
      <c r="AP102" s="485"/>
      <c r="AQ102" s="605">
        <f>AI103+AK103+AL103+AN103+AO103</f>
        <v>-0.28999999999999992</v>
      </c>
      <c r="AR102" s="605">
        <f>AJ103+AM103+AP103</f>
        <v>6.0000000000000026E-2</v>
      </c>
      <c r="AS102" s="605">
        <f>SUM(AQ103:AR103)</f>
        <v>-0.23</v>
      </c>
      <c r="AT102" s="475">
        <f>SUM(AU103:AY103)</f>
        <v>266464589</v>
      </c>
      <c r="AU102" s="54"/>
      <c r="AV102" s="54"/>
      <c r="AW102" s="54"/>
      <c r="AX102" s="54"/>
      <c r="AY102" s="54"/>
      <c r="AZ102" s="476">
        <f>SUM(BA103:BB103)</f>
        <v>399.46659999999991</v>
      </c>
      <c r="BA102" s="89"/>
      <c r="BB102" s="89"/>
    </row>
    <row r="103" spans="1:54" ht="13.5" thickBot="1" x14ac:dyDescent="0.25">
      <c r="D103" s="9"/>
      <c r="E103" s="5"/>
      <c r="F103" s="9"/>
      <c r="G103" s="20"/>
      <c r="H103" s="494" t="s">
        <v>0</v>
      </c>
      <c r="I103" s="142">
        <f t="shared" ref="I103:BB103" si="104">SUM(I104:I113)</f>
        <v>266718635</v>
      </c>
      <c r="J103" s="34">
        <f t="shared" si="104"/>
        <v>193852516</v>
      </c>
      <c r="K103" s="34">
        <f t="shared" si="104"/>
        <v>1726920</v>
      </c>
      <c r="L103" s="34">
        <f t="shared" si="104"/>
        <v>66105850</v>
      </c>
      <c r="M103" s="34">
        <f t="shared" si="104"/>
        <v>1938522</v>
      </c>
      <c r="N103" s="34">
        <f t="shared" si="104"/>
        <v>3094827</v>
      </c>
      <c r="O103" s="35">
        <f t="shared" si="104"/>
        <v>399.69659999999988</v>
      </c>
      <c r="P103" s="35">
        <f t="shared" si="104"/>
        <v>305.85180000000003</v>
      </c>
      <c r="Q103" s="151">
        <f t="shared" si="104"/>
        <v>93.844800000000006</v>
      </c>
      <c r="R103" s="142">
        <f t="shared" si="104"/>
        <v>217670</v>
      </c>
      <c r="S103" s="34">
        <f t="shared" si="104"/>
        <v>120388</v>
      </c>
      <c r="T103" s="34">
        <f t="shared" si="104"/>
        <v>-380142</v>
      </c>
      <c r="U103" s="34">
        <f t="shared" si="104"/>
        <v>14856</v>
      </c>
      <c r="V103" s="34">
        <f t="shared" si="104"/>
        <v>0</v>
      </c>
      <c r="W103" s="34">
        <f t="shared" si="104"/>
        <v>-27228</v>
      </c>
      <c r="X103" s="34">
        <f t="shared" si="104"/>
        <v>-217670</v>
      </c>
      <c r="Y103" s="34">
        <f t="shared" si="104"/>
        <v>0</v>
      </c>
      <c r="Z103" s="34">
        <f t="shared" si="104"/>
        <v>17000</v>
      </c>
      <c r="AA103" s="34">
        <f t="shared" si="104"/>
        <v>-200670</v>
      </c>
      <c r="AB103" s="34">
        <f t="shared" si="104"/>
        <v>-227898</v>
      </c>
      <c r="AC103" s="34">
        <f t="shared" si="104"/>
        <v>-82775</v>
      </c>
      <c r="AD103" s="34">
        <f t="shared" si="104"/>
        <v>-273</v>
      </c>
      <c r="AE103" s="34">
        <f t="shared" si="104"/>
        <v>56900</v>
      </c>
      <c r="AF103" s="34">
        <f t="shared" si="104"/>
        <v>0</v>
      </c>
      <c r="AG103" s="34">
        <f t="shared" si="104"/>
        <v>56900</v>
      </c>
      <c r="AH103" s="34">
        <f t="shared" si="104"/>
        <v>-254046</v>
      </c>
      <c r="AI103" s="35">
        <f t="shared" si="104"/>
        <v>0.27</v>
      </c>
      <c r="AJ103" s="35">
        <f t="shared" si="104"/>
        <v>6.0000000000000026E-2</v>
      </c>
      <c r="AK103" s="35">
        <f t="shared" si="104"/>
        <v>0.26000000000000012</v>
      </c>
      <c r="AL103" s="35">
        <f t="shared" si="104"/>
        <v>-0.84000000000000008</v>
      </c>
      <c r="AM103" s="35">
        <f t="shared" si="104"/>
        <v>0</v>
      </c>
      <c r="AN103" s="35">
        <f t="shared" si="104"/>
        <v>0.02</v>
      </c>
      <c r="AO103" s="35">
        <f t="shared" si="104"/>
        <v>0</v>
      </c>
      <c r="AP103" s="35">
        <f t="shared" si="104"/>
        <v>0</v>
      </c>
      <c r="AQ103" s="35">
        <f t="shared" si="104"/>
        <v>-0.29000000000000004</v>
      </c>
      <c r="AR103" s="35">
        <f t="shared" si="104"/>
        <v>6.0000000000000026E-2</v>
      </c>
      <c r="AS103" s="151">
        <f t="shared" si="104"/>
        <v>-0.23000000000000012</v>
      </c>
      <c r="AT103" s="142">
        <f t="shared" si="104"/>
        <v>266464589</v>
      </c>
      <c r="AU103" s="34">
        <f t="shared" si="104"/>
        <v>193825288</v>
      </c>
      <c r="AV103" s="34">
        <f t="shared" si="104"/>
        <v>1526250</v>
      </c>
      <c r="AW103" s="34">
        <f t="shared" si="104"/>
        <v>66023075</v>
      </c>
      <c r="AX103" s="34">
        <f t="shared" si="104"/>
        <v>1938249</v>
      </c>
      <c r="AY103" s="34">
        <f t="shared" si="104"/>
        <v>3151727</v>
      </c>
      <c r="AZ103" s="35">
        <f t="shared" si="104"/>
        <v>399.46660000000003</v>
      </c>
      <c r="BA103" s="35">
        <f t="shared" si="104"/>
        <v>305.56179999999995</v>
      </c>
      <c r="BB103" s="36">
        <f t="shared" si="104"/>
        <v>93.90479999999998</v>
      </c>
    </row>
    <row r="104" spans="1:54" x14ac:dyDescent="0.2">
      <c r="D104" s="9"/>
      <c r="E104" s="5"/>
      <c r="F104" s="9"/>
      <c r="G104" s="20"/>
      <c r="H104" s="495">
        <v>3111</v>
      </c>
      <c r="I104" s="579">
        <f t="shared" ref="I104:BB104" si="105">SUMIF($F$12:$F$463,"=3111",I$12:I$463)</f>
        <v>53075022</v>
      </c>
      <c r="J104" s="580">
        <f t="shared" si="105"/>
        <v>38750138</v>
      </c>
      <c r="K104" s="580">
        <f t="shared" si="105"/>
        <v>430000</v>
      </c>
      <c r="L104" s="580">
        <f t="shared" si="105"/>
        <v>13242886</v>
      </c>
      <c r="M104" s="580">
        <f t="shared" si="105"/>
        <v>387498</v>
      </c>
      <c r="N104" s="580">
        <f t="shared" si="105"/>
        <v>264500</v>
      </c>
      <c r="O104" s="583">
        <f t="shared" si="105"/>
        <v>82.714299999999994</v>
      </c>
      <c r="P104" s="583">
        <f t="shared" si="105"/>
        <v>67.254300000000001</v>
      </c>
      <c r="Q104" s="584">
        <f t="shared" si="105"/>
        <v>15.46</v>
      </c>
      <c r="R104" s="579">
        <f t="shared" si="105"/>
        <v>44000</v>
      </c>
      <c r="S104" s="580">
        <f t="shared" si="105"/>
        <v>-93897</v>
      </c>
      <c r="T104" s="580">
        <f t="shared" si="105"/>
        <v>-54859</v>
      </c>
      <c r="U104" s="580">
        <f t="shared" si="105"/>
        <v>0</v>
      </c>
      <c r="V104" s="580">
        <f t="shared" si="105"/>
        <v>0</v>
      </c>
      <c r="W104" s="580">
        <f t="shared" si="105"/>
        <v>-104756</v>
      </c>
      <c r="X104" s="580">
        <f t="shared" si="105"/>
        <v>-44000</v>
      </c>
      <c r="Y104" s="580">
        <f t="shared" si="105"/>
        <v>0</v>
      </c>
      <c r="Z104" s="580">
        <f t="shared" si="105"/>
        <v>0</v>
      </c>
      <c r="AA104" s="580">
        <f t="shared" si="105"/>
        <v>-44000</v>
      </c>
      <c r="AB104" s="580">
        <f t="shared" si="105"/>
        <v>-148756</v>
      </c>
      <c r="AC104" s="580">
        <f t="shared" si="105"/>
        <v>-50280</v>
      </c>
      <c r="AD104" s="580">
        <f t="shared" si="105"/>
        <v>-1048</v>
      </c>
      <c r="AE104" s="580">
        <f t="shared" si="105"/>
        <v>3000</v>
      </c>
      <c r="AF104" s="580">
        <f t="shared" si="105"/>
        <v>0</v>
      </c>
      <c r="AG104" s="580">
        <f t="shared" si="105"/>
        <v>3000</v>
      </c>
      <c r="AH104" s="580">
        <f t="shared" si="105"/>
        <v>-197084</v>
      </c>
      <c r="AI104" s="583">
        <f t="shared" si="105"/>
        <v>0</v>
      </c>
      <c r="AJ104" s="583">
        <f t="shared" si="105"/>
        <v>0.15000000000000002</v>
      </c>
      <c r="AK104" s="583">
        <f t="shared" si="105"/>
        <v>-0.45</v>
      </c>
      <c r="AL104" s="583">
        <f t="shared" si="105"/>
        <v>-0.13</v>
      </c>
      <c r="AM104" s="583">
        <f t="shared" si="105"/>
        <v>0</v>
      </c>
      <c r="AN104" s="583">
        <f t="shared" si="105"/>
        <v>0</v>
      </c>
      <c r="AO104" s="583">
        <f t="shared" si="105"/>
        <v>0</v>
      </c>
      <c r="AP104" s="583">
        <f t="shared" si="105"/>
        <v>0</v>
      </c>
      <c r="AQ104" s="583">
        <f t="shared" si="105"/>
        <v>-0.58000000000000007</v>
      </c>
      <c r="AR104" s="583">
        <f t="shared" si="105"/>
        <v>0.15000000000000002</v>
      </c>
      <c r="AS104" s="584">
        <f t="shared" si="105"/>
        <v>-0.43000000000000005</v>
      </c>
      <c r="AT104" s="579">
        <f t="shared" si="105"/>
        <v>52877938</v>
      </c>
      <c r="AU104" s="580">
        <f t="shared" si="105"/>
        <v>38645382</v>
      </c>
      <c r="AV104" s="580">
        <f t="shared" si="105"/>
        <v>386000</v>
      </c>
      <c r="AW104" s="580">
        <f t="shared" si="105"/>
        <v>13192606</v>
      </c>
      <c r="AX104" s="580">
        <f t="shared" si="105"/>
        <v>386450</v>
      </c>
      <c r="AY104" s="580">
        <f t="shared" si="105"/>
        <v>267500</v>
      </c>
      <c r="AZ104" s="583">
        <f t="shared" si="105"/>
        <v>82.284300000000002</v>
      </c>
      <c r="BA104" s="583">
        <f t="shared" si="105"/>
        <v>66.674300000000002</v>
      </c>
      <c r="BB104" s="586">
        <f t="shared" si="105"/>
        <v>15.610000000000001</v>
      </c>
    </row>
    <row r="105" spans="1:54" x14ac:dyDescent="0.2">
      <c r="D105" s="9"/>
      <c r="E105" s="5"/>
      <c r="F105" s="9"/>
      <c r="G105" s="20"/>
      <c r="H105" s="2">
        <v>3113</v>
      </c>
      <c r="I105" s="170">
        <f t="shared" ref="I105:BB105" si="106">SUMIF($F$12:$F$463,"=3113",I$12:I$463)</f>
        <v>152086442</v>
      </c>
      <c r="J105" s="16">
        <f t="shared" si="106"/>
        <v>110343755</v>
      </c>
      <c r="K105" s="16">
        <f t="shared" si="106"/>
        <v>630920</v>
      </c>
      <c r="L105" s="16">
        <f t="shared" si="106"/>
        <v>37509440</v>
      </c>
      <c r="M105" s="16">
        <f t="shared" si="106"/>
        <v>1103437</v>
      </c>
      <c r="N105" s="16">
        <f t="shared" si="106"/>
        <v>2498890</v>
      </c>
      <c r="O105" s="13">
        <f t="shared" si="106"/>
        <v>214.82489999999996</v>
      </c>
      <c r="P105" s="13">
        <f t="shared" si="106"/>
        <v>181.35940000000002</v>
      </c>
      <c r="Q105" s="172">
        <f t="shared" si="106"/>
        <v>33.465500000000006</v>
      </c>
      <c r="R105" s="170">
        <f t="shared" si="106"/>
        <v>145745</v>
      </c>
      <c r="S105" s="16">
        <f t="shared" si="106"/>
        <v>185414</v>
      </c>
      <c r="T105" s="16">
        <f t="shared" si="106"/>
        <v>-362613</v>
      </c>
      <c r="U105" s="16">
        <f t="shared" si="106"/>
        <v>14856</v>
      </c>
      <c r="V105" s="16">
        <f t="shared" si="106"/>
        <v>0</v>
      </c>
      <c r="W105" s="16">
        <f t="shared" si="106"/>
        <v>-16598</v>
      </c>
      <c r="X105" s="16">
        <f t="shared" si="106"/>
        <v>-145745</v>
      </c>
      <c r="Y105" s="16">
        <f t="shared" si="106"/>
        <v>0</v>
      </c>
      <c r="Z105" s="16">
        <f t="shared" si="106"/>
        <v>17000</v>
      </c>
      <c r="AA105" s="16">
        <f t="shared" si="106"/>
        <v>-128745</v>
      </c>
      <c r="AB105" s="16">
        <f t="shared" si="106"/>
        <v>-145343</v>
      </c>
      <c r="AC105" s="16">
        <f t="shared" si="106"/>
        <v>-54871</v>
      </c>
      <c r="AD105" s="16">
        <f t="shared" si="106"/>
        <v>-166</v>
      </c>
      <c r="AE105" s="16">
        <f t="shared" si="106"/>
        <v>53900</v>
      </c>
      <c r="AF105" s="16">
        <f t="shared" si="106"/>
        <v>0</v>
      </c>
      <c r="AG105" s="16">
        <f t="shared" si="106"/>
        <v>53900</v>
      </c>
      <c r="AH105" s="16">
        <f t="shared" si="106"/>
        <v>-146480</v>
      </c>
      <c r="AI105" s="13">
        <f t="shared" si="106"/>
        <v>0.24</v>
      </c>
      <c r="AJ105" s="13">
        <f t="shared" si="106"/>
        <v>0.12000000000000001</v>
      </c>
      <c r="AK105" s="13">
        <f t="shared" si="106"/>
        <v>0.63000000000000012</v>
      </c>
      <c r="AL105" s="13">
        <f t="shared" si="106"/>
        <v>-0.79</v>
      </c>
      <c r="AM105" s="13">
        <f t="shared" si="106"/>
        <v>0</v>
      </c>
      <c r="AN105" s="13">
        <f t="shared" si="106"/>
        <v>0.02</v>
      </c>
      <c r="AO105" s="13">
        <f t="shared" si="106"/>
        <v>0</v>
      </c>
      <c r="AP105" s="13">
        <f t="shared" si="106"/>
        <v>0</v>
      </c>
      <c r="AQ105" s="13">
        <f t="shared" si="106"/>
        <v>9.999999999999995E-2</v>
      </c>
      <c r="AR105" s="13">
        <f t="shared" si="106"/>
        <v>0.12000000000000001</v>
      </c>
      <c r="AS105" s="172">
        <f t="shared" si="106"/>
        <v>0.21999999999999997</v>
      </c>
      <c r="AT105" s="170">
        <f t="shared" si="106"/>
        <v>151939962</v>
      </c>
      <c r="AU105" s="16">
        <f t="shared" si="106"/>
        <v>110327157</v>
      </c>
      <c r="AV105" s="16">
        <f t="shared" si="106"/>
        <v>502175</v>
      </c>
      <c r="AW105" s="16">
        <f t="shared" si="106"/>
        <v>37454569</v>
      </c>
      <c r="AX105" s="16">
        <f t="shared" si="106"/>
        <v>1103271</v>
      </c>
      <c r="AY105" s="16">
        <f t="shared" si="106"/>
        <v>2552790</v>
      </c>
      <c r="AZ105" s="13">
        <f t="shared" si="106"/>
        <v>215.04489999999998</v>
      </c>
      <c r="BA105" s="13">
        <f t="shared" si="106"/>
        <v>181.45939999999999</v>
      </c>
      <c r="BB105" s="17">
        <f t="shared" si="106"/>
        <v>33.585500000000003</v>
      </c>
    </row>
    <row r="106" spans="1:54" x14ac:dyDescent="0.2">
      <c r="D106" s="9"/>
      <c r="E106" s="5"/>
      <c r="F106" s="9"/>
      <c r="G106" s="20"/>
      <c r="H106" s="2">
        <v>3114</v>
      </c>
      <c r="I106" s="170">
        <f t="shared" ref="I106:BB106" si="107">SUMIF($F$12:$F$463,"=3114",I$12:I$463)</f>
        <v>0</v>
      </c>
      <c r="J106" s="16">
        <f t="shared" si="107"/>
        <v>0</v>
      </c>
      <c r="K106" s="16">
        <f t="shared" si="107"/>
        <v>0</v>
      </c>
      <c r="L106" s="16">
        <f t="shared" si="107"/>
        <v>0</v>
      </c>
      <c r="M106" s="16">
        <f t="shared" si="107"/>
        <v>0</v>
      </c>
      <c r="N106" s="16">
        <f t="shared" si="107"/>
        <v>0</v>
      </c>
      <c r="O106" s="13">
        <f t="shared" si="107"/>
        <v>0</v>
      </c>
      <c r="P106" s="13">
        <f t="shared" si="107"/>
        <v>0</v>
      </c>
      <c r="Q106" s="172">
        <f t="shared" si="107"/>
        <v>0</v>
      </c>
      <c r="R106" s="170">
        <f t="shared" si="107"/>
        <v>0</v>
      </c>
      <c r="S106" s="16">
        <f t="shared" si="107"/>
        <v>0</v>
      </c>
      <c r="T106" s="16">
        <f t="shared" si="107"/>
        <v>0</v>
      </c>
      <c r="U106" s="16">
        <f t="shared" si="107"/>
        <v>0</v>
      </c>
      <c r="V106" s="16">
        <f t="shared" si="107"/>
        <v>0</v>
      </c>
      <c r="W106" s="16">
        <f t="shared" si="107"/>
        <v>0</v>
      </c>
      <c r="X106" s="16">
        <f t="shared" si="107"/>
        <v>0</v>
      </c>
      <c r="Y106" s="16">
        <f t="shared" si="107"/>
        <v>0</v>
      </c>
      <c r="Z106" s="16">
        <f t="shared" si="107"/>
        <v>0</v>
      </c>
      <c r="AA106" s="16">
        <f t="shared" si="107"/>
        <v>0</v>
      </c>
      <c r="AB106" s="16">
        <f t="shared" si="107"/>
        <v>0</v>
      </c>
      <c r="AC106" s="16">
        <f t="shared" si="107"/>
        <v>0</v>
      </c>
      <c r="AD106" s="16">
        <f t="shared" si="107"/>
        <v>0</v>
      </c>
      <c r="AE106" s="16">
        <f t="shared" si="107"/>
        <v>0</v>
      </c>
      <c r="AF106" s="16">
        <f t="shared" si="107"/>
        <v>0</v>
      </c>
      <c r="AG106" s="16">
        <f t="shared" si="107"/>
        <v>0</v>
      </c>
      <c r="AH106" s="16">
        <f t="shared" si="107"/>
        <v>0</v>
      </c>
      <c r="AI106" s="13">
        <f t="shared" si="107"/>
        <v>0</v>
      </c>
      <c r="AJ106" s="13">
        <f t="shared" si="107"/>
        <v>0</v>
      </c>
      <c r="AK106" s="13">
        <f t="shared" si="107"/>
        <v>0</v>
      </c>
      <c r="AL106" s="13">
        <f t="shared" si="107"/>
        <v>0</v>
      </c>
      <c r="AM106" s="13">
        <f t="shared" si="107"/>
        <v>0</v>
      </c>
      <c r="AN106" s="13">
        <f t="shared" si="107"/>
        <v>0</v>
      </c>
      <c r="AO106" s="13">
        <f t="shared" si="107"/>
        <v>0</v>
      </c>
      <c r="AP106" s="13">
        <f t="shared" si="107"/>
        <v>0</v>
      </c>
      <c r="AQ106" s="13">
        <f t="shared" si="107"/>
        <v>0</v>
      </c>
      <c r="AR106" s="13">
        <f t="shared" si="107"/>
        <v>0</v>
      </c>
      <c r="AS106" s="172">
        <f t="shared" si="107"/>
        <v>0</v>
      </c>
      <c r="AT106" s="170">
        <f t="shared" si="107"/>
        <v>0</v>
      </c>
      <c r="AU106" s="16">
        <f t="shared" si="107"/>
        <v>0</v>
      </c>
      <c r="AV106" s="16">
        <f t="shared" si="107"/>
        <v>0</v>
      </c>
      <c r="AW106" s="16">
        <f t="shared" si="107"/>
        <v>0</v>
      </c>
      <c r="AX106" s="16">
        <f t="shared" si="107"/>
        <v>0</v>
      </c>
      <c r="AY106" s="16">
        <f t="shared" si="107"/>
        <v>0</v>
      </c>
      <c r="AZ106" s="13">
        <f t="shared" si="107"/>
        <v>0</v>
      </c>
      <c r="BA106" s="13">
        <f t="shared" si="107"/>
        <v>0</v>
      </c>
      <c r="BB106" s="17">
        <f t="shared" si="107"/>
        <v>0</v>
      </c>
    </row>
    <row r="107" spans="1:54" x14ac:dyDescent="0.2">
      <c r="D107" s="9"/>
      <c r="E107" s="5"/>
      <c r="F107" s="9"/>
      <c r="G107" s="20"/>
      <c r="H107" s="2">
        <v>3117</v>
      </c>
      <c r="I107" s="170">
        <f t="shared" ref="I107:BB107" si="108">SUMIF($F$12:$F$463,"=3117",I$12:I$463)</f>
        <v>14301713</v>
      </c>
      <c r="J107" s="16">
        <f t="shared" si="108"/>
        <v>10261220</v>
      </c>
      <c r="K107" s="16">
        <f t="shared" si="108"/>
        <v>205000</v>
      </c>
      <c r="L107" s="16">
        <f t="shared" si="108"/>
        <v>3537583</v>
      </c>
      <c r="M107" s="16">
        <f t="shared" si="108"/>
        <v>102610</v>
      </c>
      <c r="N107" s="16">
        <f t="shared" si="108"/>
        <v>195300</v>
      </c>
      <c r="O107" s="13">
        <f t="shared" si="108"/>
        <v>20.453900000000001</v>
      </c>
      <c r="P107" s="13">
        <f t="shared" si="108"/>
        <v>16.544499999999999</v>
      </c>
      <c r="Q107" s="172">
        <f t="shared" si="108"/>
        <v>3.9094000000000002</v>
      </c>
      <c r="R107" s="170">
        <f t="shared" si="108"/>
        <v>-23000</v>
      </c>
      <c r="S107" s="16">
        <f t="shared" si="108"/>
        <v>28871</v>
      </c>
      <c r="T107" s="16">
        <f t="shared" si="108"/>
        <v>37330</v>
      </c>
      <c r="U107" s="16">
        <f t="shared" si="108"/>
        <v>0</v>
      </c>
      <c r="V107" s="16">
        <f t="shared" si="108"/>
        <v>0</v>
      </c>
      <c r="W107" s="16">
        <f t="shared" si="108"/>
        <v>43201</v>
      </c>
      <c r="X107" s="16">
        <f t="shared" si="108"/>
        <v>23000</v>
      </c>
      <c r="Y107" s="16">
        <f t="shared" si="108"/>
        <v>0</v>
      </c>
      <c r="Z107" s="16">
        <f t="shared" si="108"/>
        <v>0</v>
      </c>
      <c r="AA107" s="16">
        <f t="shared" si="108"/>
        <v>23000</v>
      </c>
      <c r="AB107" s="16">
        <f t="shared" si="108"/>
        <v>66201</v>
      </c>
      <c r="AC107" s="16">
        <f t="shared" si="108"/>
        <v>22376</v>
      </c>
      <c r="AD107" s="16">
        <f t="shared" si="108"/>
        <v>432</v>
      </c>
      <c r="AE107" s="16">
        <f t="shared" si="108"/>
        <v>0</v>
      </c>
      <c r="AF107" s="16">
        <f t="shared" si="108"/>
        <v>0</v>
      </c>
      <c r="AG107" s="16">
        <f t="shared" si="108"/>
        <v>0</v>
      </c>
      <c r="AH107" s="16">
        <f t="shared" si="108"/>
        <v>89009</v>
      </c>
      <c r="AI107" s="13">
        <f t="shared" si="108"/>
        <v>0</v>
      </c>
      <c r="AJ107" s="13">
        <f t="shared" si="108"/>
        <v>-0.09</v>
      </c>
      <c r="AK107" s="13">
        <f t="shared" si="108"/>
        <v>0.08</v>
      </c>
      <c r="AL107" s="13">
        <f t="shared" si="108"/>
        <v>0.08</v>
      </c>
      <c r="AM107" s="13">
        <f t="shared" si="108"/>
        <v>0</v>
      </c>
      <c r="AN107" s="13">
        <f t="shared" si="108"/>
        <v>0</v>
      </c>
      <c r="AO107" s="13">
        <f t="shared" si="108"/>
        <v>0</v>
      </c>
      <c r="AP107" s="13">
        <f t="shared" si="108"/>
        <v>0</v>
      </c>
      <c r="AQ107" s="13">
        <f t="shared" si="108"/>
        <v>0.16</v>
      </c>
      <c r="AR107" s="13">
        <f t="shared" si="108"/>
        <v>-0.09</v>
      </c>
      <c r="AS107" s="172">
        <f t="shared" si="108"/>
        <v>6.9999999999999979E-2</v>
      </c>
      <c r="AT107" s="170">
        <f t="shared" si="108"/>
        <v>14390722</v>
      </c>
      <c r="AU107" s="16">
        <f t="shared" si="108"/>
        <v>10304421</v>
      </c>
      <c r="AV107" s="16">
        <f t="shared" si="108"/>
        <v>228000</v>
      </c>
      <c r="AW107" s="16">
        <f t="shared" si="108"/>
        <v>3559959</v>
      </c>
      <c r="AX107" s="16">
        <f t="shared" si="108"/>
        <v>103042</v>
      </c>
      <c r="AY107" s="16">
        <f t="shared" si="108"/>
        <v>195300</v>
      </c>
      <c r="AZ107" s="13">
        <f t="shared" si="108"/>
        <v>20.523900000000001</v>
      </c>
      <c r="BA107" s="13">
        <f t="shared" si="108"/>
        <v>16.704499999999999</v>
      </c>
      <c r="BB107" s="17">
        <f t="shared" si="108"/>
        <v>3.8193999999999999</v>
      </c>
    </row>
    <row r="108" spans="1:54" x14ac:dyDescent="0.2">
      <c r="D108" s="9"/>
      <c r="E108" s="5"/>
      <c r="F108" s="9"/>
      <c r="G108" s="20"/>
      <c r="H108" s="2">
        <v>3122</v>
      </c>
      <c r="I108" s="170">
        <f t="shared" ref="I108:BB108" si="109">SUMIF($F$12:$F$463,"=3122",I$12:I$463)</f>
        <v>0</v>
      </c>
      <c r="J108" s="16">
        <f t="shared" si="109"/>
        <v>0</v>
      </c>
      <c r="K108" s="16">
        <f t="shared" si="109"/>
        <v>0</v>
      </c>
      <c r="L108" s="16">
        <f t="shared" si="109"/>
        <v>0</v>
      </c>
      <c r="M108" s="16">
        <f t="shared" si="109"/>
        <v>0</v>
      </c>
      <c r="N108" s="16">
        <f t="shared" si="109"/>
        <v>0</v>
      </c>
      <c r="O108" s="13">
        <f t="shared" si="109"/>
        <v>0</v>
      </c>
      <c r="P108" s="13">
        <f t="shared" si="109"/>
        <v>0</v>
      </c>
      <c r="Q108" s="172">
        <f t="shared" si="109"/>
        <v>0</v>
      </c>
      <c r="R108" s="170">
        <f t="shared" si="109"/>
        <v>0</v>
      </c>
      <c r="S108" s="16">
        <f t="shared" si="109"/>
        <v>0</v>
      </c>
      <c r="T108" s="16">
        <f t="shared" si="109"/>
        <v>0</v>
      </c>
      <c r="U108" s="16">
        <f t="shared" si="109"/>
        <v>0</v>
      </c>
      <c r="V108" s="16">
        <f t="shared" si="109"/>
        <v>0</v>
      </c>
      <c r="W108" s="16">
        <f t="shared" si="109"/>
        <v>0</v>
      </c>
      <c r="X108" s="16">
        <f t="shared" si="109"/>
        <v>0</v>
      </c>
      <c r="Y108" s="16">
        <f t="shared" si="109"/>
        <v>0</v>
      </c>
      <c r="Z108" s="16">
        <f t="shared" si="109"/>
        <v>0</v>
      </c>
      <c r="AA108" s="16">
        <f t="shared" si="109"/>
        <v>0</v>
      </c>
      <c r="AB108" s="16">
        <f t="shared" si="109"/>
        <v>0</v>
      </c>
      <c r="AC108" s="16">
        <f t="shared" si="109"/>
        <v>0</v>
      </c>
      <c r="AD108" s="16">
        <f t="shared" si="109"/>
        <v>0</v>
      </c>
      <c r="AE108" s="16">
        <f t="shared" si="109"/>
        <v>0</v>
      </c>
      <c r="AF108" s="16">
        <f t="shared" si="109"/>
        <v>0</v>
      </c>
      <c r="AG108" s="16">
        <f t="shared" si="109"/>
        <v>0</v>
      </c>
      <c r="AH108" s="16">
        <f t="shared" si="109"/>
        <v>0</v>
      </c>
      <c r="AI108" s="13">
        <f t="shared" si="109"/>
        <v>0</v>
      </c>
      <c r="AJ108" s="13">
        <f t="shared" si="109"/>
        <v>0</v>
      </c>
      <c r="AK108" s="13">
        <f t="shared" si="109"/>
        <v>0</v>
      </c>
      <c r="AL108" s="13">
        <f t="shared" si="109"/>
        <v>0</v>
      </c>
      <c r="AM108" s="13">
        <f t="shared" si="109"/>
        <v>0</v>
      </c>
      <c r="AN108" s="13">
        <f t="shared" si="109"/>
        <v>0</v>
      </c>
      <c r="AO108" s="13">
        <f t="shared" si="109"/>
        <v>0</v>
      </c>
      <c r="AP108" s="13">
        <f t="shared" si="109"/>
        <v>0</v>
      </c>
      <c r="AQ108" s="13">
        <f t="shared" si="109"/>
        <v>0</v>
      </c>
      <c r="AR108" s="13">
        <f t="shared" si="109"/>
        <v>0</v>
      </c>
      <c r="AS108" s="172">
        <f t="shared" si="109"/>
        <v>0</v>
      </c>
      <c r="AT108" s="170">
        <f t="shared" si="109"/>
        <v>0</v>
      </c>
      <c r="AU108" s="16">
        <f t="shared" si="109"/>
        <v>0</v>
      </c>
      <c r="AV108" s="16">
        <f t="shared" si="109"/>
        <v>0</v>
      </c>
      <c r="AW108" s="16">
        <f t="shared" si="109"/>
        <v>0</v>
      </c>
      <c r="AX108" s="16">
        <f t="shared" si="109"/>
        <v>0</v>
      </c>
      <c r="AY108" s="16">
        <f t="shared" si="109"/>
        <v>0</v>
      </c>
      <c r="AZ108" s="13">
        <f t="shared" si="109"/>
        <v>0</v>
      </c>
      <c r="BA108" s="13">
        <f t="shared" si="109"/>
        <v>0</v>
      </c>
      <c r="BB108" s="17">
        <f t="shared" si="109"/>
        <v>0</v>
      </c>
    </row>
    <row r="109" spans="1:54" x14ac:dyDescent="0.2">
      <c r="D109" s="9"/>
      <c r="E109" s="5"/>
      <c r="F109" s="9"/>
      <c r="G109" s="20"/>
      <c r="H109" s="2">
        <v>3124</v>
      </c>
      <c r="I109" s="170">
        <f t="shared" ref="I109:BB109" si="110">SUMIF($F$12:$F$463,"=3124",I$12:I$463)</f>
        <v>0</v>
      </c>
      <c r="J109" s="16">
        <f t="shared" si="110"/>
        <v>0</v>
      </c>
      <c r="K109" s="16">
        <f t="shared" si="110"/>
        <v>0</v>
      </c>
      <c r="L109" s="16">
        <f t="shared" si="110"/>
        <v>0</v>
      </c>
      <c r="M109" s="16">
        <f t="shared" si="110"/>
        <v>0</v>
      </c>
      <c r="N109" s="16">
        <f t="shared" si="110"/>
        <v>0</v>
      </c>
      <c r="O109" s="13">
        <f t="shared" si="110"/>
        <v>0</v>
      </c>
      <c r="P109" s="13">
        <f t="shared" si="110"/>
        <v>0</v>
      </c>
      <c r="Q109" s="172">
        <f t="shared" si="110"/>
        <v>0</v>
      </c>
      <c r="R109" s="170">
        <f t="shared" si="110"/>
        <v>0</v>
      </c>
      <c r="S109" s="16">
        <f t="shared" si="110"/>
        <v>0</v>
      </c>
      <c r="T109" s="16">
        <f t="shared" si="110"/>
        <v>0</v>
      </c>
      <c r="U109" s="16">
        <f t="shared" si="110"/>
        <v>0</v>
      </c>
      <c r="V109" s="16">
        <f t="shared" si="110"/>
        <v>0</v>
      </c>
      <c r="W109" s="16">
        <f t="shared" si="110"/>
        <v>0</v>
      </c>
      <c r="X109" s="16">
        <f t="shared" si="110"/>
        <v>0</v>
      </c>
      <c r="Y109" s="16">
        <f t="shared" si="110"/>
        <v>0</v>
      </c>
      <c r="Z109" s="16">
        <f t="shared" si="110"/>
        <v>0</v>
      </c>
      <c r="AA109" s="16">
        <f t="shared" si="110"/>
        <v>0</v>
      </c>
      <c r="AB109" s="16">
        <f t="shared" si="110"/>
        <v>0</v>
      </c>
      <c r="AC109" s="16">
        <f t="shared" si="110"/>
        <v>0</v>
      </c>
      <c r="AD109" s="16">
        <f t="shared" si="110"/>
        <v>0</v>
      </c>
      <c r="AE109" s="16">
        <f t="shared" si="110"/>
        <v>0</v>
      </c>
      <c r="AF109" s="16">
        <f t="shared" si="110"/>
        <v>0</v>
      </c>
      <c r="AG109" s="16">
        <f t="shared" si="110"/>
        <v>0</v>
      </c>
      <c r="AH109" s="16">
        <f t="shared" si="110"/>
        <v>0</v>
      </c>
      <c r="AI109" s="13">
        <f t="shared" si="110"/>
        <v>0</v>
      </c>
      <c r="AJ109" s="13">
        <f t="shared" si="110"/>
        <v>0</v>
      </c>
      <c r="AK109" s="13">
        <f t="shared" si="110"/>
        <v>0</v>
      </c>
      <c r="AL109" s="13">
        <f t="shared" si="110"/>
        <v>0</v>
      </c>
      <c r="AM109" s="13">
        <f t="shared" si="110"/>
        <v>0</v>
      </c>
      <c r="AN109" s="13">
        <f t="shared" si="110"/>
        <v>0</v>
      </c>
      <c r="AO109" s="13">
        <f t="shared" si="110"/>
        <v>0</v>
      </c>
      <c r="AP109" s="13">
        <f t="shared" si="110"/>
        <v>0</v>
      </c>
      <c r="AQ109" s="13">
        <f t="shared" si="110"/>
        <v>0</v>
      </c>
      <c r="AR109" s="13">
        <f t="shared" si="110"/>
        <v>0</v>
      </c>
      <c r="AS109" s="172">
        <f t="shared" si="110"/>
        <v>0</v>
      </c>
      <c r="AT109" s="170">
        <f t="shared" si="110"/>
        <v>0</v>
      </c>
      <c r="AU109" s="16">
        <f t="shared" si="110"/>
        <v>0</v>
      </c>
      <c r="AV109" s="16">
        <f t="shared" si="110"/>
        <v>0</v>
      </c>
      <c r="AW109" s="16">
        <f t="shared" si="110"/>
        <v>0</v>
      </c>
      <c r="AX109" s="16">
        <f t="shared" si="110"/>
        <v>0</v>
      </c>
      <c r="AY109" s="16">
        <f t="shared" si="110"/>
        <v>0</v>
      </c>
      <c r="AZ109" s="13">
        <f t="shared" si="110"/>
        <v>0</v>
      </c>
      <c r="BA109" s="13">
        <f t="shared" si="110"/>
        <v>0</v>
      </c>
      <c r="BB109" s="17">
        <f t="shared" si="110"/>
        <v>0</v>
      </c>
    </row>
    <row r="110" spans="1:54" x14ac:dyDescent="0.2">
      <c r="D110" s="9"/>
      <c r="E110" s="5"/>
      <c r="F110" s="9"/>
      <c r="G110" s="20"/>
      <c r="H110" s="2">
        <v>3141</v>
      </c>
      <c r="I110" s="170">
        <f t="shared" ref="I110:BB110" si="111">SUMIF($F$12:$F$463,"=3141",I$12:I$463)</f>
        <v>15494978</v>
      </c>
      <c r="J110" s="16">
        <f t="shared" si="111"/>
        <v>11321008</v>
      </c>
      <c r="K110" s="16">
        <f t="shared" si="111"/>
        <v>110000</v>
      </c>
      <c r="L110" s="16">
        <f t="shared" si="111"/>
        <v>3863679</v>
      </c>
      <c r="M110" s="16">
        <f t="shared" si="111"/>
        <v>113211</v>
      </c>
      <c r="N110" s="16">
        <f t="shared" si="111"/>
        <v>87080</v>
      </c>
      <c r="O110" s="13">
        <f t="shared" si="111"/>
        <v>36.520000000000003</v>
      </c>
      <c r="P110" s="13">
        <f t="shared" si="111"/>
        <v>0</v>
      </c>
      <c r="Q110" s="172">
        <f t="shared" si="111"/>
        <v>36.520000000000003</v>
      </c>
      <c r="R110" s="170">
        <f t="shared" si="111"/>
        <v>-1075</v>
      </c>
      <c r="S110" s="16">
        <f t="shared" si="111"/>
        <v>0</v>
      </c>
      <c r="T110" s="16">
        <f t="shared" si="111"/>
        <v>0</v>
      </c>
      <c r="U110" s="16">
        <f t="shared" si="111"/>
        <v>0</v>
      </c>
      <c r="V110" s="16">
        <f t="shared" si="111"/>
        <v>0</v>
      </c>
      <c r="W110" s="16">
        <f t="shared" si="111"/>
        <v>-1075</v>
      </c>
      <c r="X110" s="16">
        <f t="shared" si="111"/>
        <v>1075</v>
      </c>
      <c r="Y110" s="16">
        <f t="shared" si="111"/>
        <v>0</v>
      </c>
      <c r="Z110" s="16">
        <f t="shared" si="111"/>
        <v>0</v>
      </c>
      <c r="AA110" s="16">
        <f t="shared" si="111"/>
        <v>1075</v>
      </c>
      <c r="AB110" s="16">
        <f t="shared" si="111"/>
        <v>0</v>
      </c>
      <c r="AC110" s="16">
        <f t="shared" si="111"/>
        <v>0</v>
      </c>
      <c r="AD110" s="16">
        <f t="shared" si="111"/>
        <v>-11</v>
      </c>
      <c r="AE110" s="16">
        <f t="shared" si="111"/>
        <v>0</v>
      </c>
      <c r="AF110" s="16">
        <f t="shared" si="111"/>
        <v>0</v>
      </c>
      <c r="AG110" s="16">
        <f t="shared" si="111"/>
        <v>0</v>
      </c>
      <c r="AH110" s="16">
        <f t="shared" si="111"/>
        <v>-11</v>
      </c>
      <c r="AI110" s="13">
        <f t="shared" si="111"/>
        <v>0</v>
      </c>
      <c r="AJ110" s="13">
        <f t="shared" si="111"/>
        <v>-0.12</v>
      </c>
      <c r="AK110" s="13">
        <f t="shared" si="111"/>
        <v>0</v>
      </c>
      <c r="AL110" s="13">
        <f t="shared" si="111"/>
        <v>0</v>
      </c>
      <c r="AM110" s="13">
        <f t="shared" si="111"/>
        <v>0</v>
      </c>
      <c r="AN110" s="13">
        <f t="shared" si="111"/>
        <v>0</v>
      </c>
      <c r="AO110" s="13">
        <f t="shared" si="111"/>
        <v>0</v>
      </c>
      <c r="AP110" s="13">
        <f t="shared" si="111"/>
        <v>0</v>
      </c>
      <c r="AQ110" s="13">
        <f t="shared" si="111"/>
        <v>0</v>
      </c>
      <c r="AR110" s="13">
        <f t="shared" si="111"/>
        <v>-0.12</v>
      </c>
      <c r="AS110" s="172">
        <f t="shared" si="111"/>
        <v>-0.12</v>
      </c>
      <c r="AT110" s="170">
        <f t="shared" si="111"/>
        <v>15494967</v>
      </c>
      <c r="AU110" s="16">
        <f t="shared" si="111"/>
        <v>11319933</v>
      </c>
      <c r="AV110" s="16">
        <f t="shared" si="111"/>
        <v>111075</v>
      </c>
      <c r="AW110" s="16">
        <f t="shared" si="111"/>
        <v>3863679</v>
      </c>
      <c r="AX110" s="16">
        <f t="shared" si="111"/>
        <v>113200</v>
      </c>
      <c r="AY110" s="16">
        <f t="shared" si="111"/>
        <v>87080</v>
      </c>
      <c r="AZ110" s="13">
        <f t="shared" si="111"/>
        <v>36.399999999999991</v>
      </c>
      <c r="BA110" s="13">
        <f t="shared" si="111"/>
        <v>0</v>
      </c>
      <c r="BB110" s="17">
        <f t="shared" si="111"/>
        <v>36.399999999999991</v>
      </c>
    </row>
    <row r="111" spans="1:54" x14ac:dyDescent="0.2">
      <c r="D111" s="9"/>
      <c r="E111" s="5"/>
      <c r="F111" s="9"/>
      <c r="G111" s="20"/>
      <c r="H111" s="2">
        <v>3143</v>
      </c>
      <c r="I111" s="170">
        <f t="shared" ref="I111:BB111" si="112">SUMIF($F$12:$F$463,"=3143",I$12:I$463)</f>
        <v>13335640</v>
      </c>
      <c r="J111" s="16">
        <f t="shared" si="112"/>
        <v>9711549</v>
      </c>
      <c r="K111" s="16">
        <f t="shared" si="112"/>
        <v>171000</v>
      </c>
      <c r="L111" s="16">
        <f t="shared" si="112"/>
        <v>3340304</v>
      </c>
      <c r="M111" s="16">
        <f t="shared" si="112"/>
        <v>97118</v>
      </c>
      <c r="N111" s="16">
        <f t="shared" si="112"/>
        <v>15669</v>
      </c>
      <c r="O111" s="13">
        <f t="shared" si="112"/>
        <v>20.587700000000002</v>
      </c>
      <c r="P111" s="13">
        <f t="shared" si="112"/>
        <v>19.3477</v>
      </c>
      <c r="Q111" s="172">
        <f t="shared" si="112"/>
        <v>1.24</v>
      </c>
      <c r="R111" s="170">
        <f t="shared" si="112"/>
        <v>52000</v>
      </c>
      <c r="S111" s="16">
        <f t="shared" si="112"/>
        <v>0</v>
      </c>
      <c r="T111" s="16">
        <f t="shared" si="112"/>
        <v>0</v>
      </c>
      <c r="U111" s="16">
        <f t="shared" si="112"/>
        <v>0</v>
      </c>
      <c r="V111" s="16">
        <f t="shared" si="112"/>
        <v>0</v>
      </c>
      <c r="W111" s="16">
        <f t="shared" si="112"/>
        <v>52000</v>
      </c>
      <c r="X111" s="16">
        <f t="shared" si="112"/>
        <v>-52000</v>
      </c>
      <c r="Y111" s="16">
        <f t="shared" si="112"/>
        <v>0</v>
      </c>
      <c r="Z111" s="16">
        <f t="shared" si="112"/>
        <v>0</v>
      </c>
      <c r="AA111" s="16">
        <f t="shared" si="112"/>
        <v>-52000</v>
      </c>
      <c r="AB111" s="16">
        <f t="shared" si="112"/>
        <v>0</v>
      </c>
      <c r="AC111" s="16">
        <f t="shared" si="112"/>
        <v>0</v>
      </c>
      <c r="AD111" s="16">
        <f t="shared" si="112"/>
        <v>520</v>
      </c>
      <c r="AE111" s="16">
        <f t="shared" si="112"/>
        <v>0</v>
      </c>
      <c r="AF111" s="16">
        <f t="shared" si="112"/>
        <v>0</v>
      </c>
      <c r="AG111" s="16">
        <f t="shared" si="112"/>
        <v>0</v>
      </c>
      <c r="AH111" s="16">
        <f t="shared" si="112"/>
        <v>520</v>
      </c>
      <c r="AI111" s="13">
        <f t="shared" si="112"/>
        <v>0.03</v>
      </c>
      <c r="AJ111" s="13">
        <f t="shared" si="112"/>
        <v>0</v>
      </c>
      <c r="AK111" s="13">
        <f t="shared" si="112"/>
        <v>0</v>
      </c>
      <c r="AL111" s="13">
        <f t="shared" si="112"/>
        <v>0</v>
      </c>
      <c r="AM111" s="13">
        <f t="shared" si="112"/>
        <v>0</v>
      </c>
      <c r="AN111" s="13">
        <f t="shared" si="112"/>
        <v>0</v>
      </c>
      <c r="AO111" s="13">
        <f t="shared" si="112"/>
        <v>0</v>
      </c>
      <c r="AP111" s="13">
        <f t="shared" si="112"/>
        <v>0</v>
      </c>
      <c r="AQ111" s="13">
        <f t="shared" si="112"/>
        <v>0.03</v>
      </c>
      <c r="AR111" s="13">
        <f t="shared" si="112"/>
        <v>0</v>
      </c>
      <c r="AS111" s="172">
        <f t="shared" si="112"/>
        <v>0.03</v>
      </c>
      <c r="AT111" s="170">
        <f t="shared" si="112"/>
        <v>13336160</v>
      </c>
      <c r="AU111" s="16">
        <f t="shared" si="112"/>
        <v>9763549</v>
      </c>
      <c r="AV111" s="16">
        <f t="shared" si="112"/>
        <v>119000</v>
      </c>
      <c r="AW111" s="16">
        <f t="shared" si="112"/>
        <v>3340304</v>
      </c>
      <c r="AX111" s="16">
        <f t="shared" si="112"/>
        <v>97638</v>
      </c>
      <c r="AY111" s="16">
        <f t="shared" si="112"/>
        <v>15669</v>
      </c>
      <c r="AZ111" s="13">
        <f t="shared" si="112"/>
        <v>20.617699999999999</v>
      </c>
      <c r="BA111" s="13">
        <f t="shared" si="112"/>
        <v>19.377699999999997</v>
      </c>
      <c r="BB111" s="17">
        <f t="shared" si="112"/>
        <v>1.24</v>
      </c>
    </row>
    <row r="112" spans="1:54" x14ac:dyDescent="0.2">
      <c r="D112" s="9"/>
      <c r="E112" s="5"/>
      <c r="F112" s="9"/>
      <c r="G112" s="20"/>
      <c r="H112" s="2">
        <v>3231</v>
      </c>
      <c r="I112" s="170">
        <f t="shared" ref="I112:BB112" si="113">SUMIF($F$12:$F$463,"=3231",I$12:I$463)</f>
        <v>15715266</v>
      </c>
      <c r="J112" s="16">
        <f t="shared" si="113"/>
        <v>11556345</v>
      </c>
      <c r="K112" s="16">
        <f t="shared" si="113"/>
        <v>80000</v>
      </c>
      <c r="L112" s="16">
        <f t="shared" si="113"/>
        <v>3933085</v>
      </c>
      <c r="M112" s="16">
        <f t="shared" si="113"/>
        <v>115563</v>
      </c>
      <c r="N112" s="16">
        <f t="shared" si="113"/>
        <v>30273</v>
      </c>
      <c r="O112" s="13">
        <f t="shared" si="113"/>
        <v>20.2958</v>
      </c>
      <c r="P112" s="13">
        <f t="shared" si="113"/>
        <v>18.5959</v>
      </c>
      <c r="Q112" s="172">
        <f t="shared" si="113"/>
        <v>1.6998999999999997</v>
      </c>
      <c r="R112" s="170">
        <f t="shared" si="113"/>
        <v>0</v>
      </c>
      <c r="S112" s="16">
        <f t="shared" si="113"/>
        <v>0</v>
      </c>
      <c r="T112" s="16">
        <f t="shared" si="113"/>
        <v>0</v>
      </c>
      <c r="U112" s="16">
        <f t="shared" si="113"/>
        <v>0</v>
      </c>
      <c r="V112" s="16">
        <f t="shared" si="113"/>
        <v>0</v>
      </c>
      <c r="W112" s="16">
        <f t="shared" si="113"/>
        <v>0</v>
      </c>
      <c r="X112" s="16">
        <f t="shared" si="113"/>
        <v>0</v>
      </c>
      <c r="Y112" s="16">
        <f t="shared" si="113"/>
        <v>0</v>
      </c>
      <c r="Z112" s="16">
        <f t="shared" si="113"/>
        <v>0</v>
      </c>
      <c r="AA112" s="16">
        <f t="shared" si="113"/>
        <v>0</v>
      </c>
      <c r="AB112" s="16">
        <f t="shared" si="113"/>
        <v>0</v>
      </c>
      <c r="AC112" s="16">
        <f t="shared" si="113"/>
        <v>0</v>
      </c>
      <c r="AD112" s="16">
        <f t="shared" si="113"/>
        <v>0</v>
      </c>
      <c r="AE112" s="16">
        <f t="shared" si="113"/>
        <v>0</v>
      </c>
      <c r="AF112" s="16">
        <f t="shared" si="113"/>
        <v>0</v>
      </c>
      <c r="AG112" s="16">
        <f t="shared" si="113"/>
        <v>0</v>
      </c>
      <c r="AH112" s="16">
        <f t="shared" si="113"/>
        <v>0</v>
      </c>
      <c r="AI112" s="13">
        <f t="shared" si="113"/>
        <v>0</v>
      </c>
      <c r="AJ112" s="13">
        <f t="shared" si="113"/>
        <v>0</v>
      </c>
      <c r="AK112" s="13">
        <f t="shared" si="113"/>
        <v>0</v>
      </c>
      <c r="AL112" s="13">
        <f t="shared" si="113"/>
        <v>0</v>
      </c>
      <c r="AM112" s="13">
        <f t="shared" si="113"/>
        <v>0</v>
      </c>
      <c r="AN112" s="13">
        <f t="shared" si="113"/>
        <v>0</v>
      </c>
      <c r="AO112" s="13">
        <f t="shared" si="113"/>
        <v>0</v>
      </c>
      <c r="AP112" s="13">
        <f t="shared" si="113"/>
        <v>0</v>
      </c>
      <c r="AQ112" s="13">
        <f t="shared" si="113"/>
        <v>0</v>
      </c>
      <c r="AR112" s="13">
        <f t="shared" si="113"/>
        <v>0</v>
      </c>
      <c r="AS112" s="172">
        <f t="shared" si="113"/>
        <v>0</v>
      </c>
      <c r="AT112" s="170">
        <f t="shared" si="113"/>
        <v>15715266</v>
      </c>
      <c r="AU112" s="16">
        <f t="shared" si="113"/>
        <v>11556345</v>
      </c>
      <c r="AV112" s="16">
        <f t="shared" si="113"/>
        <v>80000</v>
      </c>
      <c r="AW112" s="16">
        <f t="shared" si="113"/>
        <v>3933085</v>
      </c>
      <c r="AX112" s="16">
        <f t="shared" si="113"/>
        <v>115563</v>
      </c>
      <c r="AY112" s="16">
        <f t="shared" si="113"/>
        <v>30273</v>
      </c>
      <c r="AZ112" s="13">
        <f t="shared" si="113"/>
        <v>20.2958</v>
      </c>
      <c r="BA112" s="13">
        <f t="shared" si="113"/>
        <v>18.5959</v>
      </c>
      <c r="BB112" s="17">
        <f t="shared" si="113"/>
        <v>1.6998999999999997</v>
      </c>
    </row>
    <row r="113" spans="4:54" ht="13.5" thickBot="1" x14ac:dyDescent="0.25">
      <c r="D113" s="9"/>
      <c r="E113" s="5"/>
      <c r="F113" s="9"/>
      <c r="G113" s="20"/>
      <c r="H113" s="154">
        <v>3233</v>
      </c>
      <c r="I113" s="173">
        <f t="shared" ref="I113:BB113" si="114">SUMIF($F$12:$F$463,"=3233",I$12:I$463)</f>
        <v>2709574</v>
      </c>
      <c r="J113" s="174">
        <f t="shared" si="114"/>
        <v>1908501</v>
      </c>
      <c r="K113" s="174">
        <f t="shared" si="114"/>
        <v>100000</v>
      </c>
      <c r="L113" s="174">
        <f t="shared" si="114"/>
        <v>678873</v>
      </c>
      <c r="M113" s="174">
        <f t="shared" si="114"/>
        <v>19085</v>
      </c>
      <c r="N113" s="174">
        <f t="shared" si="114"/>
        <v>3115</v>
      </c>
      <c r="O113" s="175">
        <f t="shared" si="114"/>
        <v>4.3</v>
      </c>
      <c r="P113" s="175">
        <f t="shared" si="114"/>
        <v>2.75</v>
      </c>
      <c r="Q113" s="178">
        <f t="shared" si="114"/>
        <v>1.55</v>
      </c>
      <c r="R113" s="173">
        <f t="shared" si="114"/>
        <v>0</v>
      </c>
      <c r="S113" s="174">
        <f t="shared" si="114"/>
        <v>0</v>
      </c>
      <c r="T113" s="174">
        <f t="shared" si="114"/>
        <v>0</v>
      </c>
      <c r="U113" s="174">
        <f t="shared" si="114"/>
        <v>0</v>
      </c>
      <c r="V113" s="174">
        <f t="shared" si="114"/>
        <v>0</v>
      </c>
      <c r="W113" s="174">
        <f t="shared" si="114"/>
        <v>0</v>
      </c>
      <c r="X113" s="174">
        <f t="shared" si="114"/>
        <v>0</v>
      </c>
      <c r="Y113" s="174">
        <f t="shared" si="114"/>
        <v>0</v>
      </c>
      <c r="Z113" s="174">
        <f t="shared" si="114"/>
        <v>0</v>
      </c>
      <c r="AA113" s="174">
        <f t="shared" si="114"/>
        <v>0</v>
      </c>
      <c r="AB113" s="174">
        <f t="shared" si="114"/>
        <v>0</v>
      </c>
      <c r="AC113" s="174">
        <f t="shared" si="114"/>
        <v>0</v>
      </c>
      <c r="AD113" s="174">
        <f t="shared" si="114"/>
        <v>0</v>
      </c>
      <c r="AE113" s="174">
        <f t="shared" si="114"/>
        <v>0</v>
      </c>
      <c r="AF113" s="174">
        <f t="shared" si="114"/>
        <v>0</v>
      </c>
      <c r="AG113" s="174">
        <f t="shared" si="114"/>
        <v>0</v>
      </c>
      <c r="AH113" s="174">
        <f t="shared" si="114"/>
        <v>0</v>
      </c>
      <c r="AI113" s="175">
        <f t="shared" si="114"/>
        <v>0</v>
      </c>
      <c r="AJ113" s="175">
        <f t="shared" si="114"/>
        <v>0</v>
      </c>
      <c r="AK113" s="175">
        <f t="shared" si="114"/>
        <v>0</v>
      </c>
      <c r="AL113" s="175">
        <f t="shared" si="114"/>
        <v>0</v>
      </c>
      <c r="AM113" s="175">
        <f t="shared" si="114"/>
        <v>0</v>
      </c>
      <c r="AN113" s="175">
        <f t="shared" si="114"/>
        <v>0</v>
      </c>
      <c r="AO113" s="175">
        <f t="shared" si="114"/>
        <v>0</v>
      </c>
      <c r="AP113" s="175">
        <f t="shared" si="114"/>
        <v>0</v>
      </c>
      <c r="AQ113" s="175">
        <f t="shared" si="114"/>
        <v>0</v>
      </c>
      <c r="AR113" s="175">
        <f t="shared" si="114"/>
        <v>0</v>
      </c>
      <c r="AS113" s="178">
        <f t="shared" si="114"/>
        <v>0</v>
      </c>
      <c r="AT113" s="173">
        <f t="shared" si="114"/>
        <v>2709574</v>
      </c>
      <c r="AU113" s="174">
        <f t="shared" si="114"/>
        <v>1908501</v>
      </c>
      <c r="AV113" s="174">
        <f t="shared" si="114"/>
        <v>100000</v>
      </c>
      <c r="AW113" s="174">
        <f t="shared" si="114"/>
        <v>678873</v>
      </c>
      <c r="AX113" s="174">
        <f t="shared" si="114"/>
        <v>19085</v>
      </c>
      <c r="AY113" s="174">
        <f t="shared" si="114"/>
        <v>3115</v>
      </c>
      <c r="AZ113" s="175">
        <f t="shared" si="114"/>
        <v>4.3</v>
      </c>
      <c r="BA113" s="175">
        <f t="shared" si="114"/>
        <v>2.75</v>
      </c>
      <c r="BB113" s="176">
        <f t="shared" si="114"/>
        <v>1.55</v>
      </c>
    </row>
    <row r="114" spans="4:54" x14ac:dyDescent="0.2">
      <c r="D114" s="5"/>
      <c r="E114" s="5"/>
      <c r="F114" s="5"/>
      <c r="G114" s="20"/>
      <c r="H114" s="5"/>
    </row>
    <row r="132" spans="43:45" x14ac:dyDescent="0.2">
      <c r="AQ132" s="618">
        <f>AI131+AK131+AL131+AN131+AO131</f>
        <v>0</v>
      </c>
      <c r="AR132" s="618">
        <f>AJ131+AM131+AP131</f>
        <v>0</v>
      </c>
      <c r="AS132" s="618">
        <f>SUM(AQ131:AR131)</f>
        <v>0</v>
      </c>
    </row>
    <row r="133" spans="43:45" ht="13.5" thickBot="1" x14ac:dyDescent="0.25">
      <c r="AQ133" s="605">
        <f>AI134+AK134+AL134+AN134+AO134</f>
        <v>0</v>
      </c>
      <c r="AR133" s="605">
        <f>AJ134+AM134+AP134</f>
        <v>0</v>
      </c>
      <c r="AS133" s="605">
        <f>SUM(AQ134:AR134)</f>
        <v>0</v>
      </c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8"/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BB133"/>
  <sheetViews>
    <sheetView zoomScaleNormal="100" workbookViewId="0">
      <pane xSplit="8" ySplit="11" topLeftCell="I67" activePane="bottomRight" state="frozen"/>
      <selection activeCell="AX81" sqref="AX81"/>
      <selection pane="topRight" activeCell="AX81" sqref="AX81"/>
      <selection pane="bottomLeft" activeCell="AX81" sqref="AX81"/>
      <selection pane="bottomRight" activeCell="I6" sqref="I6:BB10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42578125" style="43" customWidth="1"/>
    <col min="8" max="8" width="8" customWidth="1"/>
    <col min="9" max="9" width="10.85546875" style="8" customWidth="1"/>
    <col min="10" max="11" width="10" style="8" customWidth="1"/>
    <col min="12" max="12" width="10.570312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0.140625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7" customWidth="1"/>
    <col min="46" max="46" width="9.42578125" style="8" customWidth="1"/>
    <col min="47" max="47" width="9.85546875" style="8" customWidth="1"/>
    <col min="48" max="51" width="9.140625" style="8" customWidth="1"/>
    <col min="52" max="52" width="11.42578125" style="7" customWidth="1"/>
    <col min="53" max="54" width="9.28515625" style="7" customWidth="1"/>
    <col min="186" max="186" width="7" customWidth="1"/>
    <col min="187" max="187" width="33.140625" customWidth="1"/>
    <col min="188" max="188" width="6.42578125" customWidth="1"/>
    <col min="189" max="189" width="29" customWidth="1"/>
    <col min="190" max="190" width="11.42578125" customWidth="1"/>
    <col min="191" max="191" width="10.7109375" customWidth="1"/>
    <col min="192" max="192" width="10.85546875" customWidth="1"/>
    <col min="193" max="193" width="11.28515625" customWidth="1"/>
    <col min="195" max="195" width="9.7109375" customWidth="1"/>
    <col min="198" max="198" width="10.42578125" customWidth="1"/>
    <col min="442" max="442" width="7" customWidth="1"/>
    <col min="443" max="443" width="33.140625" customWidth="1"/>
    <col min="444" max="444" width="6.42578125" customWidth="1"/>
    <col min="445" max="445" width="29" customWidth="1"/>
    <col min="446" max="446" width="11.42578125" customWidth="1"/>
    <col min="447" max="447" width="10.7109375" customWidth="1"/>
    <col min="448" max="448" width="10.85546875" customWidth="1"/>
    <col min="449" max="449" width="11.28515625" customWidth="1"/>
    <col min="451" max="451" width="9.7109375" customWidth="1"/>
    <col min="454" max="454" width="10.42578125" customWidth="1"/>
    <col min="698" max="698" width="7" customWidth="1"/>
    <col min="699" max="699" width="33.140625" customWidth="1"/>
    <col min="700" max="700" width="6.42578125" customWidth="1"/>
    <col min="701" max="701" width="29" customWidth="1"/>
    <col min="702" max="702" width="11.42578125" customWidth="1"/>
    <col min="703" max="703" width="10.7109375" customWidth="1"/>
    <col min="704" max="704" width="10.85546875" customWidth="1"/>
    <col min="705" max="705" width="11.28515625" customWidth="1"/>
    <col min="707" max="707" width="9.7109375" customWidth="1"/>
    <col min="710" max="710" width="10.42578125" customWidth="1"/>
    <col min="954" max="954" width="7" customWidth="1"/>
    <col min="955" max="955" width="33.140625" customWidth="1"/>
    <col min="956" max="956" width="6.42578125" customWidth="1"/>
    <col min="957" max="957" width="29" customWidth="1"/>
    <col min="958" max="958" width="11.42578125" customWidth="1"/>
    <col min="959" max="959" width="10.7109375" customWidth="1"/>
    <col min="960" max="960" width="10.85546875" customWidth="1"/>
    <col min="961" max="961" width="11.28515625" customWidth="1"/>
    <col min="963" max="963" width="9.7109375" customWidth="1"/>
    <col min="966" max="966" width="10.42578125" customWidth="1"/>
    <col min="1210" max="1210" width="7" customWidth="1"/>
    <col min="1211" max="1211" width="33.140625" customWidth="1"/>
    <col min="1212" max="1212" width="6.42578125" customWidth="1"/>
    <col min="1213" max="1213" width="29" customWidth="1"/>
    <col min="1214" max="1214" width="11.42578125" customWidth="1"/>
    <col min="1215" max="1215" width="10.7109375" customWidth="1"/>
    <col min="1216" max="1216" width="10.85546875" customWidth="1"/>
    <col min="1217" max="1217" width="11.28515625" customWidth="1"/>
    <col min="1219" max="1219" width="9.7109375" customWidth="1"/>
    <col min="1222" max="1222" width="10.42578125" customWidth="1"/>
    <col min="1466" max="1466" width="7" customWidth="1"/>
    <col min="1467" max="1467" width="33.140625" customWidth="1"/>
    <col min="1468" max="1468" width="6.42578125" customWidth="1"/>
    <col min="1469" max="1469" width="29" customWidth="1"/>
    <col min="1470" max="1470" width="11.42578125" customWidth="1"/>
    <col min="1471" max="1471" width="10.7109375" customWidth="1"/>
    <col min="1472" max="1472" width="10.85546875" customWidth="1"/>
    <col min="1473" max="1473" width="11.28515625" customWidth="1"/>
    <col min="1475" max="1475" width="9.7109375" customWidth="1"/>
    <col min="1478" max="1478" width="10.42578125" customWidth="1"/>
    <col min="1722" max="1722" width="7" customWidth="1"/>
    <col min="1723" max="1723" width="33.140625" customWidth="1"/>
    <col min="1724" max="1724" width="6.42578125" customWidth="1"/>
    <col min="1725" max="1725" width="29" customWidth="1"/>
    <col min="1726" max="1726" width="11.42578125" customWidth="1"/>
    <col min="1727" max="1727" width="10.7109375" customWidth="1"/>
    <col min="1728" max="1728" width="10.85546875" customWidth="1"/>
    <col min="1729" max="1729" width="11.28515625" customWidth="1"/>
    <col min="1731" max="1731" width="9.7109375" customWidth="1"/>
    <col min="1734" max="1734" width="10.42578125" customWidth="1"/>
    <col min="1978" max="1978" width="7" customWidth="1"/>
    <col min="1979" max="1979" width="33.140625" customWidth="1"/>
    <col min="1980" max="1980" width="6.42578125" customWidth="1"/>
    <col min="1981" max="1981" width="29" customWidth="1"/>
    <col min="1982" max="1982" width="11.42578125" customWidth="1"/>
    <col min="1983" max="1983" width="10.7109375" customWidth="1"/>
    <col min="1984" max="1984" width="10.85546875" customWidth="1"/>
    <col min="1985" max="1985" width="11.28515625" customWidth="1"/>
    <col min="1987" max="1987" width="9.7109375" customWidth="1"/>
    <col min="1990" max="1990" width="10.42578125" customWidth="1"/>
    <col min="2234" max="2234" width="7" customWidth="1"/>
    <col min="2235" max="2235" width="33.140625" customWidth="1"/>
    <col min="2236" max="2236" width="6.42578125" customWidth="1"/>
    <col min="2237" max="2237" width="29" customWidth="1"/>
    <col min="2238" max="2238" width="11.42578125" customWidth="1"/>
    <col min="2239" max="2239" width="10.7109375" customWidth="1"/>
    <col min="2240" max="2240" width="10.85546875" customWidth="1"/>
    <col min="2241" max="2241" width="11.28515625" customWidth="1"/>
    <col min="2243" max="2243" width="9.7109375" customWidth="1"/>
    <col min="2246" max="2246" width="10.42578125" customWidth="1"/>
    <col min="2490" max="2490" width="7" customWidth="1"/>
    <col min="2491" max="2491" width="33.140625" customWidth="1"/>
    <col min="2492" max="2492" width="6.42578125" customWidth="1"/>
    <col min="2493" max="2493" width="29" customWidth="1"/>
    <col min="2494" max="2494" width="11.42578125" customWidth="1"/>
    <col min="2495" max="2495" width="10.7109375" customWidth="1"/>
    <col min="2496" max="2496" width="10.85546875" customWidth="1"/>
    <col min="2497" max="2497" width="11.28515625" customWidth="1"/>
    <col min="2499" max="2499" width="9.7109375" customWidth="1"/>
    <col min="2502" max="2502" width="10.42578125" customWidth="1"/>
    <col min="2746" max="2746" width="7" customWidth="1"/>
    <col min="2747" max="2747" width="33.140625" customWidth="1"/>
    <col min="2748" max="2748" width="6.42578125" customWidth="1"/>
    <col min="2749" max="2749" width="29" customWidth="1"/>
    <col min="2750" max="2750" width="11.42578125" customWidth="1"/>
    <col min="2751" max="2751" width="10.7109375" customWidth="1"/>
    <col min="2752" max="2752" width="10.85546875" customWidth="1"/>
    <col min="2753" max="2753" width="11.28515625" customWidth="1"/>
    <col min="2755" max="2755" width="9.7109375" customWidth="1"/>
    <col min="2758" max="2758" width="10.42578125" customWidth="1"/>
    <col min="3002" max="3002" width="7" customWidth="1"/>
    <col min="3003" max="3003" width="33.140625" customWidth="1"/>
    <col min="3004" max="3004" width="6.42578125" customWidth="1"/>
    <col min="3005" max="3005" width="29" customWidth="1"/>
    <col min="3006" max="3006" width="11.42578125" customWidth="1"/>
    <col min="3007" max="3007" width="10.7109375" customWidth="1"/>
    <col min="3008" max="3008" width="10.85546875" customWidth="1"/>
    <col min="3009" max="3009" width="11.28515625" customWidth="1"/>
    <col min="3011" max="3011" width="9.7109375" customWidth="1"/>
    <col min="3014" max="3014" width="10.42578125" customWidth="1"/>
    <col min="3258" max="3258" width="7" customWidth="1"/>
    <col min="3259" max="3259" width="33.140625" customWidth="1"/>
    <col min="3260" max="3260" width="6.42578125" customWidth="1"/>
    <col min="3261" max="3261" width="29" customWidth="1"/>
    <col min="3262" max="3262" width="11.42578125" customWidth="1"/>
    <col min="3263" max="3263" width="10.7109375" customWidth="1"/>
    <col min="3264" max="3264" width="10.85546875" customWidth="1"/>
    <col min="3265" max="3265" width="11.28515625" customWidth="1"/>
    <col min="3267" max="3267" width="9.7109375" customWidth="1"/>
    <col min="3270" max="3270" width="10.42578125" customWidth="1"/>
    <col min="3514" max="3514" width="7" customWidth="1"/>
    <col min="3515" max="3515" width="33.140625" customWidth="1"/>
    <col min="3516" max="3516" width="6.42578125" customWidth="1"/>
    <col min="3517" max="3517" width="29" customWidth="1"/>
    <col min="3518" max="3518" width="11.42578125" customWidth="1"/>
    <col min="3519" max="3519" width="10.7109375" customWidth="1"/>
    <col min="3520" max="3520" width="10.85546875" customWidth="1"/>
    <col min="3521" max="3521" width="11.28515625" customWidth="1"/>
    <col min="3523" max="3523" width="9.7109375" customWidth="1"/>
    <col min="3526" max="3526" width="10.42578125" customWidth="1"/>
    <col min="3770" max="3770" width="7" customWidth="1"/>
    <col min="3771" max="3771" width="33.140625" customWidth="1"/>
    <col min="3772" max="3772" width="6.42578125" customWidth="1"/>
    <col min="3773" max="3773" width="29" customWidth="1"/>
    <col min="3774" max="3774" width="11.42578125" customWidth="1"/>
    <col min="3775" max="3775" width="10.7109375" customWidth="1"/>
    <col min="3776" max="3776" width="10.85546875" customWidth="1"/>
    <col min="3777" max="3777" width="11.28515625" customWidth="1"/>
    <col min="3779" max="3779" width="9.7109375" customWidth="1"/>
    <col min="3782" max="3782" width="10.42578125" customWidth="1"/>
    <col min="4026" max="4026" width="7" customWidth="1"/>
    <col min="4027" max="4027" width="33.140625" customWidth="1"/>
    <col min="4028" max="4028" width="6.42578125" customWidth="1"/>
    <col min="4029" max="4029" width="29" customWidth="1"/>
    <col min="4030" max="4030" width="11.42578125" customWidth="1"/>
    <col min="4031" max="4031" width="10.7109375" customWidth="1"/>
    <col min="4032" max="4032" width="10.85546875" customWidth="1"/>
    <col min="4033" max="4033" width="11.28515625" customWidth="1"/>
    <col min="4035" max="4035" width="9.7109375" customWidth="1"/>
    <col min="4038" max="4038" width="10.42578125" customWidth="1"/>
    <col min="4282" max="4282" width="7" customWidth="1"/>
    <col min="4283" max="4283" width="33.140625" customWidth="1"/>
    <col min="4284" max="4284" width="6.42578125" customWidth="1"/>
    <col min="4285" max="4285" width="29" customWidth="1"/>
    <col min="4286" max="4286" width="11.42578125" customWidth="1"/>
    <col min="4287" max="4287" width="10.7109375" customWidth="1"/>
    <col min="4288" max="4288" width="10.85546875" customWidth="1"/>
    <col min="4289" max="4289" width="11.28515625" customWidth="1"/>
    <col min="4291" max="4291" width="9.7109375" customWidth="1"/>
    <col min="4294" max="4294" width="10.42578125" customWidth="1"/>
    <col min="4538" max="4538" width="7" customWidth="1"/>
    <col min="4539" max="4539" width="33.140625" customWidth="1"/>
    <col min="4540" max="4540" width="6.42578125" customWidth="1"/>
    <col min="4541" max="4541" width="29" customWidth="1"/>
    <col min="4542" max="4542" width="11.42578125" customWidth="1"/>
    <col min="4543" max="4543" width="10.7109375" customWidth="1"/>
    <col min="4544" max="4544" width="10.85546875" customWidth="1"/>
    <col min="4545" max="4545" width="11.28515625" customWidth="1"/>
    <col min="4547" max="4547" width="9.7109375" customWidth="1"/>
    <col min="4550" max="4550" width="10.42578125" customWidth="1"/>
    <col min="4794" max="4794" width="7" customWidth="1"/>
    <col min="4795" max="4795" width="33.140625" customWidth="1"/>
    <col min="4796" max="4796" width="6.42578125" customWidth="1"/>
    <col min="4797" max="4797" width="29" customWidth="1"/>
    <col min="4798" max="4798" width="11.42578125" customWidth="1"/>
    <col min="4799" max="4799" width="10.7109375" customWidth="1"/>
    <col min="4800" max="4800" width="10.85546875" customWidth="1"/>
    <col min="4801" max="4801" width="11.28515625" customWidth="1"/>
    <col min="4803" max="4803" width="9.7109375" customWidth="1"/>
    <col min="4806" max="4806" width="10.42578125" customWidth="1"/>
    <col min="5050" max="5050" width="7" customWidth="1"/>
    <col min="5051" max="5051" width="33.140625" customWidth="1"/>
    <col min="5052" max="5052" width="6.42578125" customWidth="1"/>
    <col min="5053" max="5053" width="29" customWidth="1"/>
    <col min="5054" max="5054" width="11.42578125" customWidth="1"/>
    <col min="5055" max="5055" width="10.7109375" customWidth="1"/>
    <col min="5056" max="5056" width="10.85546875" customWidth="1"/>
    <col min="5057" max="5057" width="11.28515625" customWidth="1"/>
    <col min="5059" max="5059" width="9.7109375" customWidth="1"/>
    <col min="5062" max="5062" width="10.42578125" customWidth="1"/>
    <col min="5306" max="5306" width="7" customWidth="1"/>
    <col min="5307" max="5307" width="33.140625" customWidth="1"/>
    <col min="5308" max="5308" width="6.42578125" customWidth="1"/>
    <col min="5309" max="5309" width="29" customWidth="1"/>
    <col min="5310" max="5310" width="11.42578125" customWidth="1"/>
    <col min="5311" max="5311" width="10.7109375" customWidth="1"/>
    <col min="5312" max="5312" width="10.85546875" customWidth="1"/>
    <col min="5313" max="5313" width="11.28515625" customWidth="1"/>
    <col min="5315" max="5315" width="9.7109375" customWidth="1"/>
    <col min="5318" max="5318" width="10.42578125" customWidth="1"/>
    <col min="5562" max="5562" width="7" customWidth="1"/>
    <col min="5563" max="5563" width="33.140625" customWidth="1"/>
    <col min="5564" max="5564" width="6.42578125" customWidth="1"/>
    <col min="5565" max="5565" width="29" customWidth="1"/>
    <col min="5566" max="5566" width="11.42578125" customWidth="1"/>
    <col min="5567" max="5567" width="10.7109375" customWidth="1"/>
    <col min="5568" max="5568" width="10.85546875" customWidth="1"/>
    <col min="5569" max="5569" width="11.28515625" customWidth="1"/>
    <col min="5571" max="5571" width="9.7109375" customWidth="1"/>
    <col min="5574" max="5574" width="10.42578125" customWidth="1"/>
    <col min="5818" max="5818" width="7" customWidth="1"/>
    <col min="5819" max="5819" width="33.140625" customWidth="1"/>
    <col min="5820" max="5820" width="6.42578125" customWidth="1"/>
    <col min="5821" max="5821" width="29" customWidth="1"/>
    <col min="5822" max="5822" width="11.42578125" customWidth="1"/>
    <col min="5823" max="5823" width="10.7109375" customWidth="1"/>
    <col min="5824" max="5824" width="10.85546875" customWidth="1"/>
    <col min="5825" max="5825" width="11.28515625" customWidth="1"/>
    <col min="5827" max="5827" width="9.7109375" customWidth="1"/>
    <col min="5830" max="5830" width="10.42578125" customWidth="1"/>
    <col min="6074" max="6074" width="7" customWidth="1"/>
    <col min="6075" max="6075" width="33.140625" customWidth="1"/>
    <col min="6076" max="6076" width="6.42578125" customWidth="1"/>
    <col min="6077" max="6077" width="29" customWidth="1"/>
    <col min="6078" max="6078" width="11.42578125" customWidth="1"/>
    <col min="6079" max="6079" width="10.7109375" customWidth="1"/>
    <col min="6080" max="6080" width="10.85546875" customWidth="1"/>
    <col min="6081" max="6081" width="11.28515625" customWidth="1"/>
    <col min="6083" max="6083" width="9.7109375" customWidth="1"/>
    <col min="6086" max="6086" width="10.42578125" customWidth="1"/>
    <col min="6330" max="6330" width="7" customWidth="1"/>
    <col min="6331" max="6331" width="33.140625" customWidth="1"/>
    <col min="6332" max="6332" width="6.42578125" customWidth="1"/>
    <col min="6333" max="6333" width="29" customWidth="1"/>
    <col min="6334" max="6334" width="11.42578125" customWidth="1"/>
    <col min="6335" max="6335" width="10.7109375" customWidth="1"/>
    <col min="6336" max="6336" width="10.85546875" customWidth="1"/>
    <col min="6337" max="6337" width="11.28515625" customWidth="1"/>
    <col min="6339" max="6339" width="9.7109375" customWidth="1"/>
    <col min="6342" max="6342" width="10.42578125" customWidth="1"/>
    <col min="6586" max="6586" width="7" customWidth="1"/>
    <col min="6587" max="6587" width="33.140625" customWidth="1"/>
    <col min="6588" max="6588" width="6.42578125" customWidth="1"/>
    <col min="6589" max="6589" width="29" customWidth="1"/>
    <col min="6590" max="6590" width="11.42578125" customWidth="1"/>
    <col min="6591" max="6591" width="10.7109375" customWidth="1"/>
    <col min="6592" max="6592" width="10.85546875" customWidth="1"/>
    <col min="6593" max="6593" width="11.28515625" customWidth="1"/>
    <col min="6595" max="6595" width="9.7109375" customWidth="1"/>
    <col min="6598" max="6598" width="10.42578125" customWidth="1"/>
    <col min="6842" max="6842" width="7" customWidth="1"/>
    <col min="6843" max="6843" width="33.140625" customWidth="1"/>
    <col min="6844" max="6844" width="6.42578125" customWidth="1"/>
    <col min="6845" max="6845" width="29" customWidth="1"/>
    <col min="6846" max="6846" width="11.42578125" customWidth="1"/>
    <col min="6847" max="6847" width="10.7109375" customWidth="1"/>
    <col min="6848" max="6848" width="10.85546875" customWidth="1"/>
    <col min="6849" max="6849" width="11.28515625" customWidth="1"/>
    <col min="6851" max="6851" width="9.7109375" customWidth="1"/>
    <col min="6854" max="6854" width="10.42578125" customWidth="1"/>
    <col min="7098" max="7098" width="7" customWidth="1"/>
    <col min="7099" max="7099" width="33.140625" customWidth="1"/>
    <col min="7100" max="7100" width="6.42578125" customWidth="1"/>
    <col min="7101" max="7101" width="29" customWidth="1"/>
    <col min="7102" max="7102" width="11.42578125" customWidth="1"/>
    <col min="7103" max="7103" width="10.7109375" customWidth="1"/>
    <col min="7104" max="7104" width="10.85546875" customWidth="1"/>
    <col min="7105" max="7105" width="11.28515625" customWidth="1"/>
    <col min="7107" max="7107" width="9.7109375" customWidth="1"/>
    <col min="7110" max="7110" width="10.42578125" customWidth="1"/>
    <col min="7354" max="7354" width="7" customWidth="1"/>
    <col min="7355" max="7355" width="33.140625" customWidth="1"/>
    <col min="7356" max="7356" width="6.42578125" customWidth="1"/>
    <col min="7357" max="7357" width="29" customWidth="1"/>
    <col min="7358" max="7358" width="11.42578125" customWidth="1"/>
    <col min="7359" max="7359" width="10.7109375" customWidth="1"/>
    <col min="7360" max="7360" width="10.85546875" customWidth="1"/>
    <col min="7361" max="7361" width="11.28515625" customWidth="1"/>
    <col min="7363" max="7363" width="9.7109375" customWidth="1"/>
    <col min="7366" max="7366" width="10.42578125" customWidth="1"/>
    <col min="7610" max="7610" width="7" customWidth="1"/>
    <col min="7611" max="7611" width="33.140625" customWidth="1"/>
    <col min="7612" max="7612" width="6.42578125" customWidth="1"/>
    <col min="7613" max="7613" width="29" customWidth="1"/>
    <col min="7614" max="7614" width="11.42578125" customWidth="1"/>
    <col min="7615" max="7615" width="10.7109375" customWidth="1"/>
    <col min="7616" max="7616" width="10.85546875" customWidth="1"/>
    <col min="7617" max="7617" width="11.28515625" customWidth="1"/>
    <col min="7619" max="7619" width="9.7109375" customWidth="1"/>
    <col min="7622" max="7622" width="10.42578125" customWidth="1"/>
    <col min="7866" max="7866" width="7" customWidth="1"/>
    <col min="7867" max="7867" width="33.140625" customWidth="1"/>
    <col min="7868" max="7868" width="6.42578125" customWidth="1"/>
    <col min="7869" max="7869" width="29" customWidth="1"/>
    <col min="7870" max="7870" width="11.42578125" customWidth="1"/>
    <col min="7871" max="7871" width="10.7109375" customWidth="1"/>
    <col min="7872" max="7872" width="10.85546875" customWidth="1"/>
    <col min="7873" max="7873" width="11.28515625" customWidth="1"/>
    <col min="7875" max="7875" width="9.7109375" customWidth="1"/>
    <col min="7878" max="7878" width="10.42578125" customWidth="1"/>
    <col min="8122" max="8122" width="7" customWidth="1"/>
    <col min="8123" max="8123" width="33.140625" customWidth="1"/>
    <col min="8124" max="8124" width="6.42578125" customWidth="1"/>
    <col min="8125" max="8125" width="29" customWidth="1"/>
    <col min="8126" max="8126" width="11.42578125" customWidth="1"/>
    <col min="8127" max="8127" width="10.7109375" customWidth="1"/>
    <col min="8128" max="8128" width="10.85546875" customWidth="1"/>
    <col min="8129" max="8129" width="11.28515625" customWidth="1"/>
    <col min="8131" max="8131" width="9.7109375" customWidth="1"/>
    <col min="8134" max="8134" width="10.42578125" customWidth="1"/>
    <col min="8378" max="8378" width="7" customWidth="1"/>
    <col min="8379" max="8379" width="33.140625" customWidth="1"/>
    <col min="8380" max="8380" width="6.42578125" customWidth="1"/>
    <col min="8381" max="8381" width="29" customWidth="1"/>
    <col min="8382" max="8382" width="11.42578125" customWidth="1"/>
    <col min="8383" max="8383" width="10.7109375" customWidth="1"/>
    <col min="8384" max="8384" width="10.85546875" customWidth="1"/>
    <col min="8385" max="8385" width="11.28515625" customWidth="1"/>
    <col min="8387" max="8387" width="9.7109375" customWidth="1"/>
    <col min="8390" max="8390" width="10.42578125" customWidth="1"/>
    <col min="8634" max="8634" width="7" customWidth="1"/>
    <col min="8635" max="8635" width="33.140625" customWidth="1"/>
    <col min="8636" max="8636" width="6.42578125" customWidth="1"/>
    <col min="8637" max="8637" width="29" customWidth="1"/>
    <col min="8638" max="8638" width="11.42578125" customWidth="1"/>
    <col min="8639" max="8639" width="10.7109375" customWidth="1"/>
    <col min="8640" max="8640" width="10.85546875" customWidth="1"/>
    <col min="8641" max="8641" width="11.28515625" customWidth="1"/>
    <col min="8643" max="8643" width="9.7109375" customWidth="1"/>
    <col min="8646" max="8646" width="10.42578125" customWidth="1"/>
    <col min="8890" max="8890" width="7" customWidth="1"/>
    <col min="8891" max="8891" width="33.140625" customWidth="1"/>
    <col min="8892" max="8892" width="6.42578125" customWidth="1"/>
    <col min="8893" max="8893" width="29" customWidth="1"/>
    <col min="8894" max="8894" width="11.42578125" customWidth="1"/>
    <col min="8895" max="8895" width="10.7109375" customWidth="1"/>
    <col min="8896" max="8896" width="10.85546875" customWidth="1"/>
    <col min="8897" max="8897" width="11.28515625" customWidth="1"/>
    <col min="8899" max="8899" width="9.7109375" customWidth="1"/>
    <col min="8902" max="8902" width="10.42578125" customWidth="1"/>
    <col min="9146" max="9146" width="7" customWidth="1"/>
    <col min="9147" max="9147" width="33.140625" customWidth="1"/>
    <col min="9148" max="9148" width="6.42578125" customWidth="1"/>
    <col min="9149" max="9149" width="29" customWidth="1"/>
    <col min="9150" max="9150" width="11.42578125" customWidth="1"/>
    <col min="9151" max="9151" width="10.7109375" customWidth="1"/>
    <col min="9152" max="9152" width="10.85546875" customWidth="1"/>
    <col min="9153" max="9153" width="11.28515625" customWidth="1"/>
    <col min="9155" max="9155" width="9.7109375" customWidth="1"/>
    <col min="9158" max="9158" width="10.42578125" customWidth="1"/>
    <col min="9402" max="9402" width="7" customWidth="1"/>
    <col min="9403" max="9403" width="33.140625" customWidth="1"/>
    <col min="9404" max="9404" width="6.42578125" customWidth="1"/>
    <col min="9405" max="9405" width="29" customWidth="1"/>
    <col min="9406" max="9406" width="11.42578125" customWidth="1"/>
    <col min="9407" max="9407" width="10.7109375" customWidth="1"/>
    <col min="9408" max="9408" width="10.85546875" customWidth="1"/>
    <col min="9409" max="9409" width="11.28515625" customWidth="1"/>
    <col min="9411" max="9411" width="9.7109375" customWidth="1"/>
    <col min="9414" max="9414" width="10.42578125" customWidth="1"/>
    <col min="9658" max="9658" width="7" customWidth="1"/>
    <col min="9659" max="9659" width="33.140625" customWidth="1"/>
    <col min="9660" max="9660" width="6.42578125" customWidth="1"/>
    <col min="9661" max="9661" width="29" customWidth="1"/>
    <col min="9662" max="9662" width="11.42578125" customWidth="1"/>
    <col min="9663" max="9663" width="10.7109375" customWidth="1"/>
    <col min="9664" max="9664" width="10.85546875" customWidth="1"/>
    <col min="9665" max="9665" width="11.28515625" customWidth="1"/>
    <col min="9667" max="9667" width="9.7109375" customWidth="1"/>
    <col min="9670" max="9670" width="10.42578125" customWidth="1"/>
    <col min="9914" max="9914" width="7" customWidth="1"/>
    <col min="9915" max="9915" width="33.140625" customWidth="1"/>
    <col min="9916" max="9916" width="6.42578125" customWidth="1"/>
    <col min="9917" max="9917" width="29" customWidth="1"/>
    <col min="9918" max="9918" width="11.42578125" customWidth="1"/>
    <col min="9919" max="9919" width="10.7109375" customWidth="1"/>
    <col min="9920" max="9920" width="10.85546875" customWidth="1"/>
    <col min="9921" max="9921" width="11.28515625" customWidth="1"/>
    <col min="9923" max="9923" width="9.7109375" customWidth="1"/>
    <col min="9926" max="9926" width="10.42578125" customWidth="1"/>
    <col min="10170" max="10170" width="7" customWidth="1"/>
    <col min="10171" max="10171" width="33.140625" customWidth="1"/>
    <col min="10172" max="10172" width="6.42578125" customWidth="1"/>
    <col min="10173" max="10173" width="29" customWidth="1"/>
    <col min="10174" max="10174" width="11.42578125" customWidth="1"/>
    <col min="10175" max="10175" width="10.7109375" customWidth="1"/>
    <col min="10176" max="10176" width="10.85546875" customWidth="1"/>
    <col min="10177" max="10177" width="11.28515625" customWidth="1"/>
    <col min="10179" max="10179" width="9.7109375" customWidth="1"/>
    <col min="10182" max="10182" width="10.42578125" customWidth="1"/>
    <col min="10426" max="10426" width="7" customWidth="1"/>
    <col min="10427" max="10427" width="33.140625" customWidth="1"/>
    <col min="10428" max="10428" width="6.42578125" customWidth="1"/>
    <col min="10429" max="10429" width="29" customWidth="1"/>
    <col min="10430" max="10430" width="11.42578125" customWidth="1"/>
    <col min="10431" max="10431" width="10.7109375" customWidth="1"/>
    <col min="10432" max="10432" width="10.85546875" customWidth="1"/>
    <col min="10433" max="10433" width="11.28515625" customWidth="1"/>
    <col min="10435" max="10435" width="9.7109375" customWidth="1"/>
    <col min="10438" max="10438" width="10.42578125" customWidth="1"/>
    <col min="10682" max="10682" width="7" customWidth="1"/>
    <col min="10683" max="10683" width="33.140625" customWidth="1"/>
    <col min="10684" max="10684" width="6.42578125" customWidth="1"/>
    <col min="10685" max="10685" width="29" customWidth="1"/>
    <col min="10686" max="10686" width="11.42578125" customWidth="1"/>
    <col min="10687" max="10687" width="10.7109375" customWidth="1"/>
    <col min="10688" max="10688" width="10.85546875" customWidth="1"/>
    <col min="10689" max="10689" width="11.28515625" customWidth="1"/>
    <col min="10691" max="10691" width="9.7109375" customWidth="1"/>
    <col min="10694" max="10694" width="10.42578125" customWidth="1"/>
    <col min="10938" max="10938" width="7" customWidth="1"/>
    <col min="10939" max="10939" width="33.140625" customWidth="1"/>
    <col min="10940" max="10940" width="6.42578125" customWidth="1"/>
    <col min="10941" max="10941" width="29" customWidth="1"/>
    <col min="10942" max="10942" width="11.42578125" customWidth="1"/>
    <col min="10943" max="10943" width="10.7109375" customWidth="1"/>
    <col min="10944" max="10944" width="10.85546875" customWidth="1"/>
    <col min="10945" max="10945" width="11.28515625" customWidth="1"/>
    <col min="10947" max="10947" width="9.7109375" customWidth="1"/>
    <col min="10950" max="10950" width="10.42578125" customWidth="1"/>
    <col min="11194" max="11194" width="7" customWidth="1"/>
    <col min="11195" max="11195" width="33.140625" customWidth="1"/>
    <col min="11196" max="11196" width="6.42578125" customWidth="1"/>
    <col min="11197" max="11197" width="29" customWidth="1"/>
    <col min="11198" max="11198" width="11.42578125" customWidth="1"/>
    <col min="11199" max="11199" width="10.7109375" customWidth="1"/>
    <col min="11200" max="11200" width="10.85546875" customWidth="1"/>
    <col min="11201" max="11201" width="11.28515625" customWidth="1"/>
    <col min="11203" max="11203" width="9.7109375" customWidth="1"/>
    <col min="11206" max="11206" width="10.42578125" customWidth="1"/>
    <col min="11450" max="11450" width="7" customWidth="1"/>
    <col min="11451" max="11451" width="33.140625" customWidth="1"/>
    <col min="11452" max="11452" width="6.42578125" customWidth="1"/>
    <col min="11453" max="11453" width="29" customWidth="1"/>
    <col min="11454" max="11454" width="11.42578125" customWidth="1"/>
    <col min="11455" max="11455" width="10.7109375" customWidth="1"/>
    <col min="11456" max="11456" width="10.85546875" customWidth="1"/>
    <col min="11457" max="11457" width="11.28515625" customWidth="1"/>
    <col min="11459" max="11459" width="9.7109375" customWidth="1"/>
    <col min="11462" max="11462" width="10.42578125" customWidth="1"/>
    <col min="11706" max="11706" width="7" customWidth="1"/>
    <col min="11707" max="11707" width="33.140625" customWidth="1"/>
    <col min="11708" max="11708" width="6.42578125" customWidth="1"/>
    <col min="11709" max="11709" width="29" customWidth="1"/>
    <col min="11710" max="11710" width="11.42578125" customWidth="1"/>
    <col min="11711" max="11711" width="10.7109375" customWidth="1"/>
    <col min="11712" max="11712" width="10.85546875" customWidth="1"/>
    <col min="11713" max="11713" width="11.28515625" customWidth="1"/>
    <col min="11715" max="11715" width="9.7109375" customWidth="1"/>
    <col min="11718" max="11718" width="10.42578125" customWidth="1"/>
    <col min="11962" max="11962" width="7" customWidth="1"/>
    <col min="11963" max="11963" width="33.140625" customWidth="1"/>
    <col min="11964" max="11964" width="6.42578125" customWidth="1"/>
    <col min="11965" max="11965" width="29" customWidth="1"/>
    <col min="11966" max="11966" width="11.42578125" customWidth="1"/>
    <col min="11967" max="11967" width="10.7109375" customWidth="1"/>
    <col min="11968" max="11968" width="10.85546875" customWidth="1"/>
    <col min="11969" max="11969" width="11.28515625" customWidth="1"/>
    <col min="11971" max="11971" width="9.7109375" customWidth="1"/>
    <col min="11974" max="11974" width="10.42578125" customWidth="1"/>
    <col min="12218" max="12218" width="7" customWidth="1"/>
    <col min="12219" max="12219" width="33.140625" customWidth="1"/>
    <col min="12220" max="12220" width="6.42578125" customWidth="1"/>
    <col min="12221" max="12221" width="29" customWidth="1"/>
    <col min="12222" max="12222" width="11.42578125" customWidth="1"/>
    <col min="12223" max="12223" width="10.7109375" customWidth="1"/>
    <col min="12224" max="12224" width="10.85546875" customWidth="1"/>
    <col min="12225" max="12225" width="11.28515625" customWidth="1"/>
    <col min="12227" max="12227" width="9.7109375" customWidth="1"/>
    <col min="12230" max="12230" width="10.42578125" customWidth="1"/>
    <col min="12474" max="12474" width="7" customWidth="1"/>
    <col min="12475" max="12475" width="33.140625" customWidth="1"/>
    <col min="12476" max="12476" width="6.42578125" customWidth="1"/>
    <col min="12477" max="12477" width="29" customWidth="1"/>
    <col min="12478" max="12478" width="11.42578125" customWidth="1"/>
    <col min="12479" max="12479" width="10.7109375" customWidth="1"/>
    <col min="12480" max="12480" width="10.85546875" customWidth="1"/>
    <col min="12481" max="12481" width="11.28515625" customWidth="1"/>
    <col min="12483" max="12483" width="9.7109375" customWidth="1"/>
    <col min="12486" max="12486" width="10.42578125" customWidth="1"/>
    <col min="12730" max="12730" width="7" customWidth="1"/>
    <col min="12731" max="12731" width="33.140625" customWidth="1"/>
    <col min="12732" max="12732" width="6.42578125" customWidth="1"/>
    <col min="12733" max="12733" width="29" customWidth="1"/>
    <col min="12734" max="12734" width="11.42578125" customWidth="1"/>
    <col min="12735" max="12735" width="10.7109375" customWidth="1"/>
    <col min="12736" max="12736" width="10.85546875" customWidth="1"/>
    <col min="12737" max="12737" width="11.28515625" customWidth="1"/>
    <col min="12739" max="12739" width="9.7109375" customWidth="1"/>
    <col min="12742" max="12742" width="10.42578125" customWidth="1"/>
    <col min="12986" max="12986" width="7" customWidth="1"/>
    <col min="12987" max="12987" width="33.140625" customWidth="1"/>
    <col min="12988" max="12988" width="6.42578125" customWidth="1"/>
    <col min="12989" max="12989" width="29" customWidth="1"/>
    <col min="12990" max="12990" width="11.42578125" customWidth="1"/>
    <col min="12991" max="12991" width="10.7109375" customWidth="1"/>
    <col min="12992" max="12992" width="10.85546875" customWidth="1"/>
    <col min="12993" max="12993" width="11.28515625" customWidth="1"/>
    <col min="12995" max="12995" width="9.7109375" customWidth="1"/>
    <col min="12998" max="12998" width="10.42578125" customWidth="1"/>
    <col min="13242" max="13242" width="7" customWidth="1"/>
    <col min="13243" max="13243" width="33.140625" customWidth="1"/>
    <col min="13244" max="13244" width="6.42578125" customWidth="1"/>
    <col min="13245" max="13245" width="29" customWidth="1"/>
    <col min="13246" max="13246" width="11.42578125" customWidth="1"/>
    <col min="13247" max="13247" width="10.7109375" customWidth="1"/>
    <col min="13248" max="13248" width="10.85546875" customWidth="1"/>
    <col min="13249" max="13249" width="11.28515625" customWidth="1"/>
    <col min="13251" max="13251" width="9.7109375" customWidth="1"/>
    <col min="13254" max="13254" width="10.42578125" customWidth="1"/>
    <col min="13498" max="13498" width="7" customWidth="1"/>
    <col min="13499" max="13499" width="33.140625" customWidth="1"/>
    <col min="13500" max="13500" width="6.42578125" customWidth="1"/>
    <col min="13501" max="13501" width="29" customWidth="1"/>
    <col min="13502" max="13502" width="11.42578125" customWidth="1"/>
    <col min="13503" max="13503" width="10.7109375" customWidth="1"/>
    <col min="13504" max="13504" width="10.85546875" customWidth="1"/>
    <col min="13505" max="13505" width="11.28515625" customWidth="1"/>
    <col min="13507" max="13507" width="9.7109375" customWidth="1"/>
    <col min="13510" max="13510" width="10.42578125" customWidth="1"/>
    <col min="13754" max="13754" width="7" customWidth="1"/>
    <col min="13755" max="13755" width="33.140625" customWidth="1"/>
    <col min="13756" max="13756" width="6.42578125" customWidth="1"/>
    <col min="13757" max="13757" width="29" customWidth="1"/>
    <col min="13758" max="13758" width="11.42578125" customWidth="1"/>
    <col min="13759" max="13759" width="10.7109375" customWidth="1"/>
    <col min="13760" max="13760" width="10.85546875" customWidth="1"/>
    <col min="13761" max="13761" width="11.28515625" customWidth="1"/>
    <col min="13763" max="13763" width="9.7109375" customWidth="1"/>
    <col min="13766" max="13766" width="10.42578125" customWidth="1"/>
    <col min="14010" max="14010" width="7" customWidth="1"/>
    <col min="14011" max="14011" width="33.140625" customWidth="1"/>
    <col min="14012" max="14012" width="6.42578125" customWidth="1"/>
    <col min="14013" max="14013" width="29" customWidth="1"/>
    <col min="14014" max="14014" width="11.42578125" customWidth="1"/>
    <col min="14015" max="14015" width="10.7109375" customWidth="1"/>
    <col min="14016" max="14016" width="10.85546875" customWidth="1"/>
    <col min="14017" max="14017" width="11.28515625" customWidth="1"/>
    <col min="14019" max="14019" width="9.7109375" customWidth="1"/>
    <col min="14022" max="14022" width="10.42578125" customWidth="1"/>
    <col min="14266" max="14266" width="7" customWidth="1"/>
    <col min="14267" max="14267" width="33.140625" customWidth="1"/>
    <col min="14268" max="14268" width="6.42578125" customWidth="1"/>
    <col min="14269" max="14269" width="29" customWidth="1"/>
    <col min="14270" max="14270" width="11.42578125" customWidth="1"/>
    <col min="14271" max="14271" width="10.7109375" customWidth="1"/>
    <col min="14272" max="14272" width="10.85546875" customWidth="1"/>
    <col min="14273" max="14273" width="11.28515625" customWidth="1"/>
    <col min="14275" max="14275" width="9.7109375" customWidth="1"/>
    <col min="14278" max="14278" width="10.42578125" customWidth="1"/>
    <col min="14522" max="14522" width="7" customWidth="1"/>
    <col min="14523" max="14523" width="33.140625" customWidth="1"/>
    <col min="14524" max="14524" width="6.42578125" customWidth="1"/>
    <col min="14525" max="14525" width="29" customWidth="1"/>
    <col min="14526" max="14526" width="11.42578125" customWidth="1"/>
    <col min="14527" max="14527" width="10.7109375" customWidth="1"/>
    <col min="14528" max="14528" width="10.85546875" customWidth="1"/>
    <col min="14529" max="14529" width="11.28515625" customWidth="1"/>
    <col min="14531" max="14531" width="9.7109375" customWidth="1"/>
    <col min="14534" max="14534" width="10.42578125" customWidth="1"/>
    <col min="14778" max="14778" width="7" customWidth="1"/>
    <col min="14779" max="14779" width="33.140625" customWidth="1"/>
    <col min="14780" max="14780" width="6.42578125" customWidth="1"/>
    <col min="14781" max="14781" width="29" customWidth="1"/>
    <col min="14782" max="14782" width="11.42578125" customWidth="1"/>
    <col min="14783" max="14783" width="10.7109375" customWidth="1"/>
    <col min="14784" max="14784" width="10.85546875" customWidth="1"/>
    <col min="14785" max="14785" width="11.28515625" customWidth="1"/>
    <col min="14787" max="14787" width="9.7109375" customWidth="1"/>
    <col min="14790" max="14790" width="10.42578125" customWidth="1"/>
    <col min="15034" max="15034" width="7" customWidth="1"/>
    <col min="15035" max="15035" width="33.140625" customWidth="1"/>
    <col min="15036" max="15036" width="6.42578125" customWidth="1"/>
    <col min="15037" max="15037" width="29" customWidth="1"/>
    <col min="15038" max="15038" width="11.42578125" customWidth="1"/>
    <col min="15039" max="15039" width="10.7109375" customWidth="1"/>
    <col min="15040" max="15040" width="10.85546875" customWidth="1"/>
    <col min="15041" max="15041" width="11.28515625" customWidth="1"/>
    <col min="15043" max="15043" width="9.7109375" customWidth="1"/>
    <col min="15046" max="15046" width="10.42578125" customWidth="1"/>
    <col min="15290" max="15290" width="7" customWidth="1"/>
    <col min="15291" max="15291" width="33.140625" customWidth="1"/>
    <col min="15292" max="15292" width="6.42578125" customWidth="1"/>
    <col min="15293" max="15293" width="29" customWidth="1"/>
    <col min="15294" max="15294" width="11.42578125" customWidth="1"/>
    <col min="15295" max="15295" width="10.7109375" customWidth="1"/>
    <col min="15296" max="15296" width="10.85546875" customWidth="1"/>
    <col min="15297" max="15297" width="11.28515625" customWidth="1"/>
    <col min="15299" max="15299" width="9.7109375" customWidth="1"/>
    <col min="15302" max="15302" width="10.42578125" customWidth="1"/>
    <col min="15546" max="15546" width="7" customWidth="1"/>
    <col min="15547" max="15547" width="33.140625" customWidth="1"/>
    <col min="15548" max="15548" width="6.42578125" customWidth="1"/>
    <col min="15549" max="15549" width="29" customWidth="1"/>
    <col min="15550" max="15550" width="11.42578125" customWidth="1"/>
    <col min="15551" max="15551" width="10.7109375" customWidth="1"/>
    <col min="15552" max="15552" width="10.85546875" customWidth="1"/>
    <col min="15553" max="15553" width="11.28515625" customWidth="1"/>
    <col min="15555" max="15555" width="9.7109375" customWidth="1"/>
    <col min="15558" max="15558" width="10.42578125" customWidth="1"/>
    <col min="15802" max="15802" width="7" customWidth="1"/>
    <col min="15803" max="15803" width="33.140625" customWidth="1"/>
    <col min="15804" max="15804" width="6.42578125" customWidth="1"/>
    <col min="15805" max="15805" width="29" customWidth="1"/>
    <col min="15806" max="15806" width="11.42578125" customWidth="1"/>
    <col min="15807" max="15807" width="10.7109375" customWidth="1"/>
    <col min="15808" max="15808" width="10.85546875" customWidth="1"/>
    <col min="15809" max="15809" width="11.28515625" customWidth="1"/>
    <col min="15811" max="15811" width="9.7109375" customWidth="1"/>
    <col min="15814" max="15814" width="10.42578125" customWidth="1"/>
    <col min="16058" max="16058" width="7" customWidth="1"/>
    <col min="16059" max="16059" width="33.140625" customWidth="1"/>
    <col min="16060" max="16060" width="6.42578125" customWidth="1"/>
    <col min="16061" max="16061" width="29" customWidth="1"/>
    <col min="16062" max="16062" width="11.42578125" customWidth="1"/>
    <col min="16063" max="16063" width="10.7109375" customWidth="1"/>
    <col min="16064" max="16064" width="10.85546875" customWidth="1"/>
    <col min="16065" max="16065" width="11.28515625" customWidth="1"/>
    <col min="16067" max="16067" width="9.7109375" customWidth="1"/>
    <col min="16070" max="16070" width="10.4257812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2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822" t="s">
        <v>4</v>
      </c>
      <c r="B3" s="822"/>
      <c r="C3" s="822"/>
      <c r="D3" s="822"/>
      <c r="E3" s="822"/>
      <c r="F3" s="92"/>
      <c r="G3" s="92"/>
      <c r="H3" s="92"/>
      <c r="T3" s="616"/>
      <c r="U3" s="616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15"/>
      <c r="U4" s="615"/>
    </row>
    <row r="5" spans="1:54" ht="23.25" customHeight="1" thickBot="1" x14ac:dyDescent="0.3">
      <c r="A5" s="185" t="s">
        <v>837</v>
      </c>
      <c r="B5" s="52"/>
      <c r="C5" s="52"/>
      <c r="D5" s="52"/>
      <c r="E5" s="53"/>
      <c r="F5" s="272"/>
      <c r="G5" s="272"/>
      <c r="H5" s="53"/>
      <c r="T5" s="615"/>
      <c r="U5" s="615"/>
    </row>
    <row r="6" spans="1:54" ht="15" customHeight="1" x14ac:dyDescent="0.25">
      <c r="A6" s="687" t="s">
        <v>824</v>
      </c>
      <c r="B6" s="688"/>
      <c r="C6" s="689"/>
      <c r="D6" s="689"/>
      <c r="E6" s="688"/>
      <c r="F6" s="688"/>
      <c r="G6" s="53"/>
      <c r="H6" s="92"/>
      <c r="I6" s="829" t="s">
        <v>826</v>
      </c>
      <c r="J6" s="830"/>
      <c r="K6" s="830"/>
      <c r="L6" s="830"/>
      <c r="M6" s="830"/>
      <c r="N6" s="830"/>
      <c r="O6" s="830"/>
      <c r="P6" s="830"/>
      <c r="Q6" s="831"/>
      <c r="R6" s="835" t="s">
        <v>836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6"/>
      <c r="AT6" s="829" t="s">
        <v>838</v>
      </c>
      <c r="AU6" s="830"/>
      <c r="AV6" s="830"/>
      <c r="AW6" s="830"/>
      <c r="AX6" s="830"/>
      <c r="AY6" s="830"/>
      <c r="AZ6" s="830"/>
      <c r="BA6" s="830"/>
      <c r="BB6" s="831"/>
    </row>
    <row r="7" spans="1:54" ht="16.5" customHeight="1" thickBot="1" x14ac:dyDescent="0.3">
      <c r="A7" s="91"/>
      <c r="B7" s="6"/>
      <c r="D7" s="10"/>
      <c r="E7" s="6"/>
      <c r="F7" s="92"/>
      <c r="G7" s="92"/>
      <c r="H7" s="92"/>
      <c r="I7" s="832"/>
      <c r="J7" s="833"/>
      <c r="K7" s="833"/>
      <c r="L7" s="833"/>
      <c r="M7" s="833"/>
      <c r="N7" s="833"/>
      <c r="O7" s="833"/>
      <c r="P7" s="833"/>
      <c r="Q7" s="834"/>
      <c r="R7" s="837" t="s">
        <v>281</v>
      </c>
      <c r="S7" s="837"/>
      <c r="T7" s="837"/>
      <c r="U7" s="837"/>
      <c r="V7" s="837"/>
      <c r="W7" s="838"/>
      <c r="X7" s="843" t="s">
        <v>282</v>
      </c>
      <c r="Y7" s="837"/>
      <c r="Z7" s="837"/>
      <c r="AA7" s="838"/>
      <c r="AB7" s="792" t="s">
        <v>283</v>
      </c>
      <c r="AC7" s="792" t="s">
        <v>5</v>
      </c>
      <c r="AD7" s="792" t="s">
        <v>284</v>
      </c>
      <c r="AE7" s="846" t="s">
        <v>825</v>
      </c>
      <c r="AF7" s="846"/>
      <c r="AG7" s="847"/>
      <c r="AH7" s="792" t="s">
        <v>304</v>
      </c>
      <c r="AI7" s="795" t="s">
        <v>822</v>
      </c>
      <c r="AJ7" s="796"/>
      <c r="AK7" s="796"/>
      <c r="AL7" s="796"/>
      <c r="AM7" s="796"/>
      <c r="AN7" s="796"/>
      <c r="AO7" s="796"/>
      <c r="AP7" s="796"/>
      <c r="AQ7" s="796"/>
      <c r="AR7" s="796"/>
      <c r="AS7" s="797"/>
      <c r="AT7" s="832"/>
      <c r="AU7" s="833"/>
      <c r="AV7" s="833"/>
      <c r="AW7" s="833"/>
      <c r="AX7" s="833"/>
      <c r="AY7" s="833"/>
      <c r="AZ7" s="833"/>
      <c r="BA7" s="833"/>
      <c r="BB7" s="834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798" t="s">
        <v>6</v>
      </c>
      <c r="J8" s="801" t="s">
        <v>799</v>
      </c>
      <c r="K8" s="802"/>
      <c r="L8" s="802"/>
      <c r="M8" s="802"/>
      <c r="N8" s="803"/>
      <c r="O8" s="807" t="s">
        <v>821</v>
      </c>
      <c r="P8" s="810" t="s">
        <v>800</v>
      </c>
      <c r="Q8" s="811"/>
      <c r="R8" s="839"/>
      <c r="S8" s="839"/>
      <c r="T8" s="839"/>
      <c r="U8" s="839"/>
      <c r="V8" s="839"/>
      <c r="W8" s="840"/>
      <c r="X8" s="844"/>
      <c r="Y8" s="839"/>
      <c r="Z8" s="839"/>
      <c r="AA8" s="840"/>
      <c r="AB8" s="793"/>
      <c r="AC8" s="793"/>
      <c r="AD8" s="793"/>
      <c r="AE8" s="848"/>
      <c r="AF8" s="848"/>
      <c r="AG8" s="849"/>
      <c r="AH8" s="793"/>
      <c r="AI8" s="814" t="s">
        <v>285</v>
      </c>
      <c r="AJ8" s="815"/>
      <c r="AK8" s="818" t="s">
        <v>286</v>
      </c>
      <c r="AL8" s="820" t="s">
        <v>835</v>
      </c>
      <c r="AM8" s="821"/>
      <c r="AN8" s="818" t="s">
        <v>810</v>
      </c>
      <c r="AO8" s="814" t="s">
        <v>287</v>
      </c>
      <c r="AP8" s="815"/>
      <c r="AQ8" s="823" t="s">
        <v>823</v>
      </c>
      <c r="AR8" s="824"/>
      <c r="AS8" s="825"/>
      <c r="AT8" s="798" t="s">
        <v>6</v>
      </c>
      <c r="AU8" s="801" t="s">
        <v>799</v>
      </c>
      <c r="AV8" s="802"/>
      <c r="AW8" s="802"/>
      <c r="AX8" s="802"/>
      <c r="AY8" s="803"/>
      <c r="AZ8" s="807" t="s">
        <v>821</v>
      </c>
      <c r="BA8" s="810" t="s">
        <v>801</v>
      </c>
      <c r="BB8" s="811"/>
    </row>
    <row r="9" spans="1:54" ht="13.5" customHeight="1" thickBot="1" x14ac:dyDescent="0.25">
      <c r="A9" s="12" t="s">
        <v>792</v>
      </c>
      <c r="D9" s="12"/>
      <c r="F9" s="60"/>
      <c r="G9" s="61"/>
      <c r="H9" s="61"/>
      <c r="I9" s="799"/>
      <c r="J9" s="804"/>
      <c r="K9" s="805"/>
      <c r="L9" s="805"/>
      <c r="M9" s="805"/>
      <c r="N9" s="806"/>
      <c r="O9" s="808"/>
      <c r="P9" s="812"/>
      <c r="Q9" s="813"/>
      <c r="R9" s="841"/>
      <c r="S9" s="841"/>
      <c r="T9" s="841"/>
      <c r="U9" s="841"/>
      <c r="V9" s="841"/>
      <c r="W9" s="842"/>
      <c r="X9" s="845"/>
      <c r="Y9" s="841"/>
      <c r="Z9" s="841"/>
      <c r="AA9" s="842"/>
      <c r="AB9" s="793"/>
      <c r="AC9" s="793"/>
      <c r="AD9" s="793"/>
      <c r="AE9" s="850"/>
      <c r="AF9" s="850"/>
      <c r="AG9" s="851"/>
      <c r="AH9" s="793"/>
      <c r="AI9" s="816"/>
      <c r="AJ9" s="817"/>
      <c r="AK9" s="819"/>
      <c r="AL9" s="757" t="s">
        <v>833</v>
      </c>
      <c r="AM9" s="757" t="s">
        <v>834</v>
      </c>
      <c r="AN9" s="819"/>
      <c r="AO9" s="816"/>
      <c r="AP9" s="817"/>
      <c r="AQ9" s="826"/>
      <c r="AR9" s="827"/>
      <c r="AS9" s="828"/>
      <c r="AT9" s="799"/>
      <c r="AU9" s="804"/>
      <c r="AV9" s="805"/>
      <c r="AW9" s="805"/>
      <c r="AX9" s="805"/>
      <c r="AY9" s="806"/>
      <c r="AZ9" s="808"/>
      <c r="BA9" s="812"/>
      <c r="BB9" s="813"/>
    </row>
    <row r="10" spans="1:54" ht="34.5" thickBot="1" x14ac:dyDescent="0.25">
      <c r="A10" s="62" t="s">
        <v>774</v>
      </c>
      <c r="B10" s="63" t="s">
        <v>545</v>
      </c>
      <c r="C10" s="63" t="s">
        <v>546</v>
      </c>
      <c r="D10" s="63" t="s">
        <v>263</v>
      </c>
      <c r="E10" s="166" t="s">
        <v>776</v>
      </c>
      <c r="F10" s="63" t="s">
        <v>0</v>
      </c>
      <c r="G10" s="124" t="s">
        <v>264</v>
      </c>
      <c r="H10" s="37" t="s">
        <v>275</v>
      </c>
      <c r="I10" s="800"/>
      <c r="J10" s="440" t="s">
        <v>273</v>
      </c>
      <c r="K10" s="440" t="s">
        <v>282</v>
      </c>
      <c r="L10" s="432" t="s">
        <v>5</v>
      </c>
      <c r="M10" s="432" t="s">
        <v>1</v>
      </c>
      <c r="N10" s="432" t="s">
        <v>7</v>
      </c>
      <c r="O10" s="809"/>
      <c r="P10" s="435" t="s">
        <v>279</v>
      </c>
      <c r="Q10" s="436" t="s">
        <v>280</v>
      </c>
      <c r="R10" s="620" t="s">
        <v>288</v>
      </c>
      <c r="S10" s="434" t="s">
        <v>286</v>
      </c>
      <c r="T10" s="434" t="s">
        <v>832</v>
      </c>
      <c r="U10" s="434" t="s">
        <v>810</v>
      </c>
      <c r="V10" s="434" t="s">
        <v>287</v>
      </c>
      <c r="W10" s="434" t="s">
        <v>811</v>
      </c>
      <c r="X10" s="433" t="s">
        <v>289</v>
      </c>
      <c r="Y10" s="434" t="s">
        <v>798</v>
      </c>
      <c r="Z10" s="433" t="s">
        <v>290</v>
      </c>
      <c r="AA10" s="434" t="s">
        <v>766</v>
      </c>
      <c r="AB10" s="794"/>
      <c r="AC10" s="794"/>
      <c r="AD10" s="794"/>
      <c r="AE10" s="434" t="s">
        <v>286</v>
      </c>
      <c r="AF10" s="434" t="s">
        <v>291</v>
      </c>
      <c r="AG10" s="434" t="s">
        <v>767</v>
      </c>
      <c r="AH10" s="794"/>
      <c r="AI10" s="437" t="s">
        <v>279</v>
      </c>
      <c r="AJ10" s="438" t="s">
        <v>280</v>
      </c>
      <c r="AK10" s="437" t="s">
        <v>279</v>
      </c>
      <c r="AL10" s="437" t="s">
        <v>279</v>
      </c>
      <c r="AM10" s="438" t="s">
        <v>280</v>
      </c>
      <c r="AN10" s="437" t="s">
        <v>279</v>
      </c>
      <c r="AO10" s="437" t="s">
        <v>279</v>
      </c>
      <c r="AP10" s="438" t="s">
        <v>280</v>
      </c>
      <c r="AQ10" s="437" t="s">
        <v>279</v>
      </c>
      <c r="AR10" s="438" t="s">
        <v>280</v>
      </c>
      <c r="AS10" s="439" t="s">
        <v>300</v>
      </c>
      <c r="AT10" s="800"/>
      <c r="AU10" s="38" t="s">
        <v>273</v>
      </c>
      <c r="AV10" s="440" t="s">
        <v>282</v>
      </c>
      <c r="AW10" s="432" t="s">
        <v>5</v>
      </c>
      <c r="AX10" s="432" t="s">
        <v>1</v>
      </c>
      <c r="AY10" s="432" t="s">
        <v>7</v>
      </c>
      <c r="AZ10" s="809"/>
      <c r="BA10" s="435" t="s">
        <v>279</v>
      </c>
      <c r="BB10" s="436" t="s">
        <v>280</v>
      </c>
    </row>
    <row r="11" spans="1:54" s="125" customFormat="1" ht="11.25" customHeight="1" thickBot="1" x14ac:dyDescent="0.25">
      <c r="A11" s="136" t="s">
        <v>547</v>
      </c>
      <c r="B11" s="137" t="s">
        <v>548</v>
      </c>
      <c r="C11" s="137" t="s">
        <v>265</v>
      </c>
      <c r="D11" s="137" t="s">
        <v>266</v>
      </c>
      <c r="E11" s="137" t="s">
        <v>549</v>
      </c>
      <c r="F11" s="137" t="s">
        <v>0</v>
      </c>
      <c r="G11" s="137" t="s">
        <v>550</v>
      </c>
      <c r="H11" s="138" t="s">
        <v>770</v>
      </c>
      <c r="I11" s="143" t="s">
        <v>267</v>
      </c>
      <c r="J11" s="144" t="s">
        <v>268</v>
      </c>
      <c r="K11" s="140" t="s">
        <v>274</v>
      </c>
      <c r="L11" s="144" t="s">
        <v>269</v>
      </c>
      <c r="M11" s="144" t="s">
        <v>270</v>
      </c>
      <c r="N11" s="144" t="s">
        <v>271</v>
      </c>
      <c r="O11" s="193" t="s">
        <v>272</v>
      </c>
      <c r="P11" s="145" t="s">
        <v>551</v>
      </c>
      <c r="Q11" s="146" t="s">
        <v>552</v>
      </c>
      <c r="R11" s="143" t="s">
        <v>292</v>
      </c>
      <c r="S11" s="144" t="s">
        <v>292</v>
      </c>
      <c r="T11" s="144" t="s">
        <v>292</v>
      </c>
      <c r="U11" s="144" t="s">
        <v>292</v>
      </c>
      <c r="V11" s="144" t="s">
        <v>292</v>
      </c>
      <c r="W11" s="144" t="s">
        <v>292</v>
      </c>
      <c r="X11" s="144" t="s">
        <v>293</v>
      </c>
      <c r="Y11" s="144" t="s">
        <v>293</v>
      </c>
      <c r="Z11" s="144" t="s">
        <v>294</v>
      </c>
      <c r="AA11" s="144" t="s">
        <v>293</v>
      </c>
      <c r="AB11" s="144" t="s">
        <v>295</v>
      </c>
      <c r="AC11" s="144" t="s">
        <v>296</v>
      </c>
      <c r="AD11" s="144" t="s">
        <v>297</v>
      </c>
      <c r="AE11" s="144" t="s">
        <v>299</v>
      </c>
      <c r="AF11" s="144" t="s">
        <v>298</v>
      </c>
      <c r="AG11" s="144" t="s">
        <v>298</v>
      </c>
      <c r="AH11" s="144" t="s">
        <v>305</v>
      </c>
      <c r="AI11" s="145" t="s">
        <v>301</v>
      </c>
      <c r="AJ11" s="145" t="s">
        <v>302</v>
      </c>
      <c r="AK11" s="145" t="s">
        <v>301</v>
      </c>
      <c r="AL11" s="145" t="s">
        <v>301</v>
      </c>
      <c r="AM11" s="145" t="s">
        <v>302</v>
      </c>
      <c r="AN11" s="145" t="s">
        <v>301</v>
      </c>
      <c r="AO11" s="145" t="s">
        <v>301</v>
      </c>
      <c r="AP11" s="145" t="s">
        <v>302</v>
      </c>
      <c r="AQ11" s="145" t="s">
        <v>301</v>
      </c>
      <c r="AR11" s="145" t="s">
        <v>302</v>
      </c>
      <c r="AS11" s="183" t="s">
        <v>303</v>
      </c>
      <c r="AT11" s="614" t="s">
        <v>267</v>
      </c>
      <c r="AU11" s="140" t="s">
        <v>268</v>
      </c>
      <c r="AV11" s="140" t="s">
        <v>274</v>
      </c>
      <c r="AW11" s="140" t="s">
        <v>269</v>
      </c>
      <c r="AX11" s="140" t="s">
        <v>270</v>
      </c>
      <c r="AY11" s="140" t="s">
        <v>271</v>
      </c>
      <c r="AZ11" s="193" t="s">
        <v>272</v>
      </c>
      <c r="BA11" s="193" t="s">
        <v>551</v>
      </c>
      <c r="BB11" s="194" t="s">
        <v>552</v>
      </c>
    </row>
    <row r="12" spans="1:54" ht="13.5" customHeight="1" x14ac:dyDescent="0.2">
      <c r="A12" s="238">
        <v>1</v>
      </c>
      <c r="B12" s="239">
        <v>3475</v>
      </c>
      <c r="C12" s="239">
        <v>691008604</v>
      </c>
      <c r="D12" s="239">
        <v>4624548</v>
      </c>
      <c r="E12" s="240" t="s">
        <v>120</v>
      </c>
      <c r="F12" s="239">
        <v>3111</v>
      </c>
      <c r="G12" s="241" t="s">
        <v>306</v>
      </c>
      <c r="H12" s="242" t="s">
        <v>276</v>
      </c>
      <c r="I12" s="441">
        <v>3490632</v>
      </c>
      <c r="J12" s="442">
        <v>2566211</v>
      </c>
      <c r="K12" s="442">
        <v>10000</v>
      </c>
      <c r="L12" s="442">
        <v>870759</v>
      </c>
      <c r="M12" s="442">
        <v>25662</v>
      </c>
      <c r="N12" s="442">
        <v>18000</v>
      </c>
      <c r="O12" s="755">
        <v>5.2645</v>
      </c>
      <c r="P12" s="444">
        <v>4.0644999999999998</v>
      </c>
      <c r="Q12" s="468">
        <v>1.2</v>
      </c>
      <c r="R12" s="448">
        <f t="shared" ref="R12:R72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:AA72" si="1">SUM(X12:Z12)</f>
        <v>0</v>
      </c>
      <c r="AB12" s="446">
        <f t="shared" ref="AB12:AB72" si="2">W12+AA12</f>
        <v>0</v>
      </c>
      <c r="AC12" s="147">
        <f t="shared" ref="AC12:AC72" si="3">ROUND((W12+X12+Y12)*33.8%,0)</f>
        <v>0</v>
      </c>
      <c r="AD12" s="147">
        <f t="shared" ref="AD12:AD72" si="4">ROUND(W12*1%,0)</f>
        <v>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:AQ72" si="5">AI12+AK12+AL12+AN12+AO12</f>
        <v>0</v>
      </c>
      <c r="AR12" s="447">
        <f t="shared" ref="AR12:AR72" si="6">AJ12+AM12+AP12</f>
        <v>0</v>
      </c>
      <c r="AS12" s="449">
        <f t="shared" ref="AS12:AS72" si="7">SUM(AQ12:AR12)</f>
        <v>0</v>
      </c>
      <c r="AT12" s="445">
        <f>I12+AH12</f>
        <v>3490632</v>
      </c>
      <c r="AU12" s="446">
        <f>J12+W12</f>
        <v>2566211</v>
      </c>
      <c r="AV12" s="461">
        <f>K12+AA12</f>
        <v>10000</v>
      </c>
      <c r="AW12" s="446">
        <f t="shared" ref="AW12:AX14" si="8">L12+AC12</f>
        <v>870759</v>
      </c>
      <c r="AX12" s="446">
        <f t="shared" si="8"/>
        <v>25662</v>
      </c>
      <c r="AY12" s="446">
        <f>N12+AG12</f>
        <v>18000</v>
      </c>
      <c r="AZ12" s="447">
        <f>O12+AS12</f>
        <v>5.2645</v>
      </c>
      <c r="BA12" s="447">
        <f t="shared" ref="BA12:BB14" si="9">P12+AQ12</f>
        <v>4.0644999999999998</v>
      </c>
      <c r="BB12" s="449">
        <f t="shared" si="9"/>
        <v>1.2</v>
      </c>
    </row>
    <row r="13" spans="1:54" ht="13.5" customHeight="1" x14ac:dyDescent="0.2">
      <c r="A13" s="211">
        <v>1</v>
      </c>
      <c r="B13" s="212">
        <v>3475</v>
      </c>
      <c r="C13" s="212">
        <v>691008604</v>
      </c>
      <c r="D13" s="212">
        <v>4624548</v>
      </c>
      <c r="E13" s="210" t="s">
        <v>121</v>
      </c>
      <c r="F13" s="212">
        <v>3111</v>
      </c>
      <c r="G13" s="213" t="s">
        <v>307</v>
      </c>
      <c r="H13" s="214" t="s">
        <v>277</v>
      </c>
      <c r="I13" s="463">
        <v>350257</v>
      </c>
      <c r="J13" s="458">
        <v>259835</v>
      </c>
      <c r="K13" s="458">
        <v>0</v>
      </c>
      <c r="L13" s="458">
        <v>87824</v>
      </c>
      <c r="M13" s="458">
        <v>2598</v>
      </c>
      <c r="N13" s="458">
        <v>0</v>
      </c>
      <c r="O13" s="459">
        <v>0.75</v>
      </c>
      <c r="P13" s="460">
        <v>0.75</v>
      </c>
      <c r="Q13" s="469">
        <v>0</v>
      </c>
      <c r="R13" s="471">
        <f t="shared" si="0"/>
        <v>0</v>
      </c>
      <c r="S13" s="461">
        <v>0</v>
      </c>
      <c r="T13" s="461">
        <v>0</v>
      </c>
      <c r="U13" s="461">
        <v>0</v>
      </c>
      <c r="V13" s="461">
        <v>0</v>
      </c>
      <c r="W13" s="461">
        <f t="shared" ref="W13:W72" si="10"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 t="shared" si="4"/>
        <v>0</v>
      </c>
      <c r="AE13" s="461">
        <v>0</v>
      </c>
      <c r="AF13" s="461">
        <v>0</v>
      </c>
      <c r="AG13" s="461">
        <f t="shared" ref="AG13:AG72" si="11">SUM(AE13:AF13)</f>
        <v>0</v>
      </c>
      <c r="AH13" s="461">
        <f t="shared" ref="AH13:AH72" si="12">AB13+AC13+AD13+AG13</f>
        <v>0</v>
      </c>
      <c r="AI13" s="462">
        <v>0</v>
      </c>
      <c r="AJ13" s="462">
        <v>0</v>
      </c>
      <c r="AK13" s="462">
        <v>0</v>
      </c>
      <c r="AL13" s="462">
        <v>0</v>
      </c>
      <c r="AM13" s="462">
        <v>0</v>
      </c>
      <c r="AN13" s="462">
        <v>0</v>
      </c>
      <c r="AO13" s="462">
        <v>0</v>
      </c>
      <c r="AP13" s="462">
        <v>0</v>
      </c>
      <c r="AQ13" s="462">
        <f t="shared" si="5"/>
        <v>0</v>
      </c>
      <c r="AR13" s="462">
        <f t="shared" si="6"/>
        <v>0</v>
      </c>
      <c r="AS13" s="464">
        <f t="shared" si="7"/>
        <v>0</v>
      </c>
      <c r="AT13" s="470">
        <f>I13+AH13</f>
        <v>350257</v>
      </c>
      <c r="AU13" s="461">
        <f>J13+W13</f>
        <v>259835</v>
      </c>
      <c r="AV13" s="461">
        <f>K13+AA13</f>
        <v>0</v>
      </c>
      <c r="AW13" s="461">
        <f t="shared" si="8"/>
        <v>87824</v>
      </c>
      <c r="AX13" s="461">
        <f t="shared" si="8"/>
        <v>2598</v>
      </c>
      <c r="AY13" s="461">
        <f>N13+AG13</f>
        <v>0</v>
      </c>
      <c r="AZ13" s="462">
        <f>O13+AS13</f>
        <v>0.75</v>
      </c>
      <c r="BA13" s="462">
        <f t="shared" si="9"/>
        <v>0.75</v>
      </c>
      <c r="BB13" s="464">
        <f t="shared" si="9"/>
        <v>0</v>
      </c>
    </row>
    <row r="14" spans="1:54" ht="13.5" customHeight="1" x14ac:dyDescent="0.2">
      <c r="A14" s="211">
        <v>1</v>
      </c>
      <c r="B14" s="212">
        <v>3475</v>
      </c>
      <c r="C14" s="212">
        <v>691008604</v>
      </c>
      <c r="D14" s="212">
        <v>4624548</v>
      </c>
      <c r="E14" s="210" t="s">
        <v>121</v>
      </c>
      <c r="F14" s="212">
        <v>3141</v>
      </c>
      <c r="G14" s="213" t="s">
        <v>310</v>
      </c>
      <c r="H14" s="214" t="s">
        <v>277</v>
      </c>
      <c r="I14" s="463">
        <v>594531</v>
      </c>
      <c r="J14" s="458">
        <v>424461</v>
      </c>
      <c r="K14" s="458">
        <v>15000</v>
      </c>
      <c r="L14" s="458">
        <v>148538</v>
      </c>
      <c r="M14" s="458">
        <v>4244</v>
      </c>
      <c r="N14" s="458">
        <v>2288</v>
      </c>
      <c r="O14" s="459">
        <v>1.41</v>
      </c>
      <c r="P14" s="460">
        <v>0</v>
      </c>
      <c r="Q14" s="469">
        <v>1.41</v>
      </c>
      <c r="R14" s="471">
        <f t="shared" si="0"/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si="10"/>
        <v>0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0</v>
      </c>
      <c r="AC14" s="69">
        <f t="shared" si="3"/>
        <v>0</v>
      </c>
      <c r="AD14" s="69">
        <f t="shared" si="4"/>
        <v>0</v>
      </c>
      <c r="AE14" s="461">
        <v>0</v>
      </c>
      <c r="AF14" s="461">
        <v>0</v>
      </c>
      <c r="AG14" s="461">
        <f t="shared" si="11"/>
        <v>0</v>
      </c>
      <c r="AH14" s="461">
        <f t="shared" si="12"/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si="5"/>
        <v>0</v>
      </c>
      <c r="AR14" s="462">
        <f t="shared" si="6"/>
        <v>0</v>
      </c>
      <c r="AS14" s="464">
        <f t="shared" si="7"/>
        <v>0</v>
      </c>
      <c r="AT14" s="470">
        <f>I14+AH14</f>
        <v>594531</v>
      </c>
      <c r="AU14" s="461">
        <f>J14+W14</f>
        <v>424461</v>
      </c>
      <c r="AV14" s="461">
        <f>K14+AA14</f>
        <v>15000</v>
      </c>
      <c r="AW14" s="461">
        <f t="shared" si="8"/>
        <v>148538</v>
      </c>
      <c r="AX14" s="461">
        <f t="shared" si="8"/>
        <v>4244</v>
      </c>
      <c r="AY14" s="461">
        <f>N14+AG14</f>
        <v>2288</v>
      </c>
      <c r="AZ14" s="462">
        <f>O14+AS14</f>
        <v>1.41</v>
      </c>
      <c r="BA14" s="462">
        <f t="shared" si="9"/>
        <v>0</v>
      </c>
      <c r="BB14" s="464">
        <f t="shared" si="9"/>
        <v>1.41</v>
      </c>
    </row>
    <row r="15" spans="1:54" ht="13.5" customHeight="1" x14ac:dyDescent="0.2">
      <c r="A15" s="158">
        <v>1</v>
      </c>
      <c r="B15" s="18">
        <v>3475</v>
      </c>
      <c r="C15" s="18">
        <v>691008604</v>
      </c>
      <c r="D15" s="18">
        <v>4624548</v>
      </c>
      <c r="E15" s="167" t="s">
        <v>122</v>
      </c>
      <c r="F15" s="18"/>
      <c r="G15" s="157"/>
      <c r="H15" s="191"/>
      <c r="I15" s="506">
        <v>4435420</v>
      </c>
      <c r="J15" s="503">
        <v>3250507</v>
      </c>
      <c r="K15" s="503">
        <v>25000</v>
      </c>
      <c r="L15" s="503">
        <v>1107121</v>
      </c>
      <c r="M15" s="503">
        <v>32504</v>
      </c>
      <c r="N15" s="503">
        <v>20288</v>
      </c>
      <c r="O15" s="504">
        <v>7.4245000000000001</v>
      </c>
      <c r="P15" s="504">
        <v>4.8144999999999998</v>
      </c>
      <c r="Q15" s="508">
        <v>2.61</v>
      </c>
      <c r="R15" s="506">
        <f t="shared" ref="R15:BB15" si="13">SUM(R12:R14)</f>
        <v>0</v>
      </c>
      <c r="S15" s="503">
        <f t="shared" si="13"/>
        <v>0</v>
      </c>
      <c r="T15" s="503">
        <f t="shared" si="13"/>
        <v>0</v>
      </c>
      <c r="U15" s="503">
        <f t="shared" si="13"/>
        <v>0</v>
      </c>
      <c r="V15" s="503">
        <f t="shared" si="13"/>
        <v>0</v>
      </c>
      <c r="W15" s="503">
        <f t="shared" si="13"/>
        <v>0</v>
      </c>
      <c r="X15" s="503">
        <f t="shared" si="13"/>
        <v>0</v>
      </c>
      <c r="Y15" s="503">
        <f t="shared" si="13"/>
        <v>0</v>
      </c>
      <c r="Z15" s="503">
        <f t="shared" si="13"/>
        <v>0</v>
      </c>
      <c r="AA15" s="503">
        <f t="shared" si="13"/>
        <v>0</v>
      </c>
      <c r="AB15" s="503">
        <f t="shared" si="13"/>
        <v>0</v>
      </c>
      <c r="AC15" s="503">
        <f t="shared" si="13"/>
        <v>0</v>
      </c>
      <c r="AD15" s="503">
        <f t="shared" si="13"/>
        <v>0</v>
      </c>
      <c r="AE15" s="503">
        <f t="shared" si="13"/>
        <v>0</v>
      </c>
      <c r="AF15" s="503">
        <f t="shared" si="13"/>
        <v>0</v>
      </c>
      <c r="AG15" s="503">
        <f t="shared" si="13"/>
        <v>0</v>
      </c>
      <c r="AH15" s="503">
        <f t="shared" si="13"/>
        <v>0</v>
      </c>
      <c r="AI15" s="504">
        <f t="shared" si="13"/>
        <v>0</v>
      </c>
      <c r="AJ15" s="504">
        <f t="shared" si="13"/>
        <v>0</v>
      </c>
      <c r="AK15" s="504">
        <f t="shared" si="13"/>
        <v>0</v>
      </c>
      <c r="AL15" s="504">
        <f t="shared" si="13"/>
        <v>0</v>
      </c>
      <c r="AM15" s="504">
        <f t="shared" si="13"/>
        <v>0</v>
      </c>
      <c r="AN15" s="504">
        <f t="shared" si="13"/>
        <v>0</v>
      </c>
      <c r="AO15" s="504">
        <f t="shared" si="13"/>
        <v>0</v>
      </c>
      <c r="AP15" s="504">
        <f t="shared" si="13"/>
        <v>0</v>
      </c>
      <c r="AQ15" s="504">
        <f t="shared" si="13"/>
        <v>0</v>
      </c>
      <c r="AR15" s="504">
        <f t="shared" si="13"/>
        <v>0</v>
      </c>
      <c r="AS15" s="40">
        <f t="shared" si="13"/>
        <v>0</v>
      </c>
      <c r="AT15" s="510">
        <f t="shared" si="13"/>
        <v>4435420</v>
      </c>
      <c r="AU15" s="503">
        <f t="shared" si="13"/>
        <v>3250507</v>
      </c>
      <c r="AV15" s="503">
        <f t="shared" si="13"/>
        <v>25000</v>
      </c>
      <c r="AW15" s="503">
        <f t="shared" si="13"/>
        <v>1107121</v>
      </c>
      <c r="AX15" s="503">
        <f t="shared" si="13"/>
        <v>32504</v>
      </c>
      <c r="AY15" s="503">
        <f t="shared" si="13"/>
        <v>20288</v>
      </c>
      <c r="AZ15" s="504">
        <f t="shared" si="13"/>
        <v>7.4245000000000001</v>
      </c>
      <c r="BA15" s="504">
        <f t="shared" si="13"/>
        <v>4.8144999999999998</v>
      </c>
      <c r="BB15" s="40">
        <f t="shared" si="13"/>
        <v>2.61</v>
      </c>
    </row>
    <row r="16" spans="1:54" ht="13.5" customHeight="1" x14ac:dyDescent="0.2">
      <c r="A16" s="211">
        <v>2</v>
      </c>
      <c r="B16" s="212">
        <v>3449</v>
      </c>
      <c r="C16" s="212">
        <v>600078116</v>
      </c>
      <c r="D16" s="212">
        <v>70695016</v>
      </c>
      <c r="E16" s="210" t="s">
        <v>123</v>
      </c>
      <c r="F16" s="212">
        <v>3111</v>
      </c>
      <c r="G16" s="213" t="s">
        <v>306</v>
      </c>
      <c r="H16" s="214" t="s">
        <v>276</v>
      </c>
      <c r="I16" s="463">
        <v>5018628</v>
      </c>
      <c r="J16" s="458">
        <v>3704620</v>
      </c>
      <c r="K16" s="458">
        <v>0</v>
      </c>
      <c r="L16" s="458">
        <v>1252162</v>
      </c>
      <c r="M16" s="458">
        <v>37046</v>
      </c>
      <c r="N16" s="458">
        <v>24800</v>
      </c>
      <c r="O16" s="459">
        <v>7.68</v>
      </c>
      <c r="P16" s="460">
        <v>6</v>
      </c>
      <c r="Q16" s="469">
        <v>1.68</v>
      </c>
      <c r="R16" s="471">
        <f t="shared" si="0"/>
        <v>-30000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si="10"/>
        <v>-30000</v>
      </c>
      <c r="X16" s="461">
        <v>30000</v>
      </c>
      <c r="Y16" s="461">
        <v>0</v>
      </c>
      <c r="Z16" s="461">
        <v>0</v>
      </c>
      <c r="AA16" s="461">
        <f t="shared" si="1"/>
        <v>30000</v>
      </c>
      <c r="AB16" s="461">
        <f t="shared" si="2"/>
        <v>0</v>
      </c>
      <c r="AC16" s="69">
        <f t="shared" si="3"/>
        <v>0</v>
      </c>
      <c r="AD16" s="69">
        <f t="shared" si="4"/>
        <v>-300</v>
      </c>
      <c r="AE16" s="461">
        <v>0</v>
      </c>
      <c r="AF16" s="461">
        <v>0</v>
      </c>
      <c r="AG16" s="461">
        <f t="shared" si="11"/>
        <v>0</v>
      </c>
      <c r="AH16" s="461">
        <f t="shared" si="12"/>
        <v>-300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5"/>
        <v>0</v>
      </c>
      <c r="AR16" s="462">
        <f t="shared" si="6"/>
        <v>0</v>
      </c>
      <c r="AS16" s="464">
        <f t="shared" si="7"/>
        <v>0</v>
      </c>
      <c r="AT16" s="470">
        <f>I16+AH16</f>
        <v>5018328</v>
      </c>
      <c r="AU16" s="461">
        <f>J16+W16</f>
        <v>3674620</v>
      </c>
      <c r="AV16" s="461">
        <f t="shared" ref="AV16:AV18" si="14">K16+AA16</f>
        <v>30000</v>
      </c>
      <c r="AW16" s="461">
        <f t="shared" ref="AW16:AX18" si="15">L16+AC16</f>
        <v>1252162</v>
      </c>
      <c r="AX16" s="461">
        <f t="shared" si="15"/>
        <v>36746</v>
      </c>
      <c r="AY16" s="461">
        <f>N16+AG16</f>
        <v>24800</v>
      </c>
      <c r="AZ16" s="462">
        <f>O16+AS16</f>
        <v>7.68</v>
      </c>
      <c r="BA16" s="462">
        <f t="shared" ref="BA16:BB18" si="16">P16+AQ16</f>
        <v>6</v>
      </c>
      <c r="BB16" s="464">
        <f t="shared" si="16"/>
        <v>1.68</v>
      </c>
    </row>
    <row r="17" spans="1:54" ht="13.5" customHeight="1" x14ac:dyDescent="0.2">
      <c r="A17" s="211">
        <v>2</v>
      </c>
      <c r="B17" s="212">
        <v>3449</v>
      </c>
      <c r="C17" s="212">
        <v>600078116</v>
      </c>
      <c r="D17" s="212">
        <v>70695016</v>
      </c>
      <c r="E17" s="210" t="s">
        <v>123</v>
      </c>
      <c r="F17" s="212">
        <v>3111</v>
      </c>
      <c r="G17" s="213" t="s">
        <v>307</v>
      </c>
      <c r="H17" s="214" t="s">
        <v>277</v>
      </c>
      <c r="I17" s="463">
        <v>0</v>
      </c>
      <c r="J17" s="458">
        <v>0</v>
      </c>
      <c r="K17" s="458">
        <v>0</v>
      </c>
      <c r="L17" s="458">
        <v>0</v>
      </c>
      <c r="M17" s="458">
        <v>0</v>
      </c>
      <c r="N17" s="458">
        <v>0</v>
      </c>
      <c r="O17" s="459">
        <v>0</v>
      </c>
      <c r="P17" s="460">
        <v>0</v>
      </c>
      <c r="Q17" s="469">
        <v>0</v>
      </c>
      <c r="R17" s="471">
        <f t="shared" si="0"/>
        <v>0</v>
      </c>
      <c r="S17" s="461">
        <v>230965</v>
      </c>
      <c r="T17" s="461">
        <v>0</v>
      </c>
      <c r="U17" s="461">
        <v>0</v>
      </c>
      <c r="V17" s="461">
        <v>0</v>
      </c>
      <c r="W17" s="461">
        <f t="shared" si="10"/>
        <v>230965</v>
      </c>
      <c r="X17" s="461">
        <v>0</v>
      </c>
      <c r="Y17" s="461">
        <v>0</v>
      </c>
      <c r="Z17" s="461">
        <v>0</v>
      </c>
      <c r="AA17" s="461">
        <f t="shared" si="1"/>
        <v>0</v>
      </c>
      <c r="AB17" s="461">
        <f t="shared" si="2"/>
        <v>230965</v>
      </c>
      <c r="AC17" s="69">
        <f t="shared" si="3"/>
        <v>78066</v>
      </c>
      <c r="AD17" s="69">
        <f t="shared" si="4"/>
        <v>2310</v>
      </c>
      <c r="AE17" s="461">
        <v>10250</v>
      </c>
      <c r="AF17" s="461">
        <v>0</v>
      </c>
      <c r="AG17" s="461">
        <f t="shared" si="11"/>
        <v>10250</v>
      </c>
      <c r="AH17" s="461">
        <f t="shared" si="12"/>
        <v>321591</v>
      </c>
      <c r="AI17" s="462">
        <v>0</v>
      </c>
      <c r="AJ17" s="462">
        <v>0</v>
      </c>
      <c r="AK17" s="462">
        <v>0.67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si="5"/>
        <v>0.67</v>
      </c>
      <c r="AR17" s="462">
        <f t="shared" si="6"/>
        <v>0</v>
      </c>
      <c r="AS17" s="464">
        <f t="shared" si="7"/>
        <v>0.67</v>
      </c>
      <c r="AT17" s="470">
        <f>I17+AH17</f>
        <v>321591</v>
      </c>
      <c r="AU17" s="461">
        <f>J17+W17</f>
        <v>230965</v>
      </c>
      <c r="AV17" s="461">
        <f t="shared" si="14"/>
        <v>0</v>
      </c>
      <c r="AW17" s="461">
        <f t="shared" si="15"/>
        <v>78066</v>
      </c>
      <c r="AX17" s="461">
        <f t="shared" si="15"/>
        <v>2310</v>
      </c>
      <c r="AY17" s="461">
        <f>N17+AG17</f>
        <v>10250</v>
      </c>
      <c r="AZ17" s="462">
        <f>O17+AS17</f>
        <v>0.67</v>
      </c>
      <c r="BA17" s="462">
        <f t="shared" si="16"/>
        <v>0.67</v>
      </c>
      <c r="BB17" s="464">
        <f t="shared" si="16"/>
        <v>0</v>
      </c>
    </row>
    <row r="18" spans="1:54" ht="13.5" customHeight="1" x14ac:dyDescent="0.2">
      <c r="A18" s="211">
        <v>2</v>
      </c>
      <c r="B18" s="212">
        <v>3449</v>
      </c>
      <c r="C18" s="212">
        <v>600078116</v>
      </c>
      <c r="D18" s="212">
        <v>70695016</v>
      </c>
      <c r="E18" s="210" t="s">
        <v>123</v>
      </c>
      <c r="F18" s="212">
        <v>3141</v>
      </c>
      <c r="G18" s="213" t="s">
        <v>310</v>
      </c>
      <c r="H18" s="214" t="s">
        <v>277</v>
      </c>
      <c r="I18" s="463">
        <v>751280</v>
      </c>
      <c r="J18" s="458">
        <v>554938</v>
      </c>
      <c r="K18" s="458">
        <v>0</v>
      </c>
      <c r="L18" s="458">
        <v>187569</v>
      </c>
      <c r="M18" s="458">
        <v>5549</v>
      </c>
      <c r="N18" s="458">
        <v>3224</v>
      </c>
      <c r="O18" s="459">
        <v>1.78</v>
      </c>
      <c r="P18" s="460">
        <v>0</v>
      </c>
      <c r="Q18" s="469">
        <v>1.78</v>
      </c>
      <c r="R18" s="471">
        <f t="shared" si="0"/>
        <v>-20000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si="10"/>
        <v>-20000</v>
      </c>
      <c r="X18" s="461">
        <v>20000</v>
      </c>
      <c r="Y18" s="461">
        <v>0</v>
      </c>
      <c r="Z18" s="461">
        <v>0</v>
      </c>
      <c r="AA18" s="461">
        <f t="shared" si="1"/>
        <v>20000</v>
      </c>
      <c r="AB18" s="461">
        <f t="shared" si="2"/>
        <v>0</v>
      </c>
      <c r="AC18" s="69">
        <f t="shared" si="3"/>
        <v>0</v>
      </c>
      <c r="AD18" s="69">
        <f t="shared" si="4"/>
        <v>-200</v>
      </c>
      <c r="AE18" s="461">
        <v>0</v>
      </c>
      <c r="AF18" s="461">
        <v>0</v>
      </c>
      <c r="AG18" s="461">
        <f t="shared" si="11"/>
        <v>0</v>
      </c>
      <c r="AH18" s="461">
        <f t="shared" si="12"/>
        <v>-200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5"/>
        <v>0</v>
      </c>
      <c r="AR18" s="462">
        <f t="shared" si="6"/>
        <v>0</v>
      </c>
      <c r="AS18" s="464">
        <f t="shared" si="7"/>
        <v>0</v>
      </c>
      <c r="AT18" s="470">
        <f>I18+AH18</f>
        <v>751080</v>
      </c>
      <c r="AU18" s="461">
        <f>J18+W18</f>
        <v>534938</v>
      </c>
      <c r="AV18" s="461">
        <f t="shared" si="14"/>
        <v>20000</v>
      </c>
      <c r="AW18" s="461">
        <f t="shared" si="15"/>
        <v>187569</v>
      </c>
      <c r="AX18" s="461">
        <f t="shared" si="15"/>
        <v>5349</v>
      </c>
      <c r="AY18" s="461">
        <f>N18+AG18</f>
        <v>3224</v>
      </c>
      <c r="AZ18" s="462">
        <f>O18+AS18</f>
        <v>1.78</v>
      </c>
      <c r="BA18" s="462">
        <f t="shared" si="16"/>
        <v>0</v>
      </c>
      <c r="BB18" s="464">
        <f t="shared" si="16"/>
        <v>1.78</v>
      </c>
    </row>
    <row r="19" spans="1:54" ht="13.5" customHeight="1" x14ac:dyDescent="0.2">
      <c r="A19" s="158">
        <v>2</v>
      </c>
      <c r="B19" s="18">
        <v>3449</v>
      </c>
      <c r="C19" s="18">
        <v>600078116</v>
      </c>
      <c r="D19" s="18">
        <v>70695016</v>
      </c>
      <c r="E19" s="167" t="s">
        <v>124</v>
      </c>
      <c r="F19" s="18"/>
      <c r="G19" s="157"/>
      <c r="H19" s="191"/>
      <c r="I19" s="506">
        <v>5769908</v>
      </c>
      <c r="J19" s="503">
        <v>4259558</v>
      </c>
      <c r="K19" s="503">
        <v>0</v>
      </c>
      <c r="L19" s="503">
        <v>1439731</v>
      </c>
      <c r="M19" s="503">
        <v>42595</v>
      </c>
      <c r="N19" s="503">
        <v>28024</v>
      </c>
      <c r="O19" s="504">
        <v>9.4599999999999991</v>
      </c>
      <c r="P19" s="504">
        <v>6</v>
      </c>
      <c r="Q19" s="508">
        <v>3.46</v>
      </c>
      <c r="R19" s="506">
        <f t="shared" ref="R19:BB19" si="17">SUM(R16:R18)</f>
        <v>-50000</v>
      </c>
      <c r="S19" s="503">
        <f t="shared" si="17"/>
        <v>230965</v>
      </c>
      <c r="T19" s="503">
        <f t="shared" si="17"/>
        <v>0</v>
      </c>
      <c r="U19" s="503">
        <f t="shared" si="17"/>
        <v>0</v>
      </c>
      <c r="V19" s="503">
        <f t="shared" si="17"/>
        <v>0</v>
      </c>
      <c r="W19" s="503">
        <f t="shared" si="17"/>
        <v>180965</v>
      </c>
      <c r="X19" s="503">
        <f t="shared" si="17"/>
        <v>50000</v>
      </c>
      <c r="Y19" s="503">
        <f t="shared" si="17"/>
        <v>0</v>
      </c>
      <c r="Z19" s="503">
        <f t="shared" si="17"/>
        <v>0</v>
      </c>
      <c r="AA19" s="503">
        <f t="shared" si="17"/>
        <v>50000</v>
      </c>
      <c r="AB19" s="503">
        <f t="shared" si="17"/>
        <v>230965</v>
      </c>
      <c r="AC19" s="503">
        <f t="shared" si="17"/>
        <v>78066</v>
      </c>
      <c r="AD19" s="503">
        <f t="shared" si="17"/>
        <v>1810</v>
      </c>
      <c r="AE19" s="503">
        <f t="shared" si="17"/>
        <v>10250</v>
      </c>
      <c r="AF19" s="503">
        <f t="shared" si="17"/>
        <v>0</v>
      </c>
      <c r="AG19" s="503">
        <f t="shared" si="17"/>
        <v>10250</v>
      </c>
      <c r="AH19" s="503">
        <f t="shared" si="17"/>
        <v>321091</v>
      </c>
      <c r="AI19" s="504">
        <f t="shared" si="17"/>
        <v>0</v>
      </c>
      <c r="AJ19" s="504">
        <f t="shared" si="17"/>
        <v>0</v>
      </c>
      <c r="AK19" s="504">
        <f t="shared" si="17"/>
        <v>0.67</v>
      </c>
      <c r="AL19" s="504">
        <f t="shared" si="17"/>
        <v>0</v>
      </c>
      <c r="AM19" s="504">
        <f t="shared" si="17"/>
        <v>0</v>
      </c>
      <c r="AN19" s="504">
        <f t="shared" si="17"/>
        <v>0</v>
      </c>
      <c r="AO19" s="504">
        <f t="shared" si="17"/>
        <v>0</v>
      </c>
      <c r="AP19" s="504">
        <f t="shared" si="17"/>
        <v>0</v>
      </c>
      <c r="AQ19" s="504">
        <f t="shared" si="17"/>
        <v>0.67</v>
      </c>
      <c r="AR19" s="504">
        <f t="shared" si="17"/>
        <v>0</v>
      </c>
      <c r="AS19" s="40">
        <f t="shared" si="17"/>
        <v>0.67</v>
      </c>
      <c r="AT19" s="510">
        <f t="shared" si="17"/>
        <v>6090999</v>
      </c>
      <c r="AU19" s="503">
        <f t="shared" si="17"/>
        <v>4440523</v>
      </c>
      <c r="AV19" s="503">
        <f t="shared" si="17"/>
        <v>50000</v>
      </c>
      <c r="AW19" s="503">
        <f t="shared" si="17"/>
        <v>1517797</v>
      </c>
      <c r="AX19" s="503">
        <f t="shared" si="17"/>
        <v>44405</v>
      </c>
      <c r="AY19" s="503">
        <f t="shared" si="17"/>
        <v>38274</v>
      </c>
      <c r="AZ19" s="504">
        <f t="shared" si="17"/>
        <v>10.129999999999999</v>
      </c>
      <c r="BA19" s="504">
        <f t="shared" si="17"/>
        <v>6.67</v>
      </c>
      <c r="BB19" s="40">
        <f t="shared" si="17"/>
        <v>3.46</v>
      </c>
    </row>
    <row r="20" spans="1:54" ht="13.5" customHeight="1" x14ac:dyDescent="0.2">
      <c r="A20" s="211">
        <v>3</v>
      </c>
      <c r="B20" s="212">
        <v>3451</v>
      </c>
      <c r="C20" s="212">
        <v>600078621</v>
      </c>
      <c r="D20" s="212">
        <v>70694991</v>
      </c>
      <c r="E20" s="210" t="s">
        <v>125</v>
      </c>
      <c r="F20" s="212">
        <v>3111</v>
      </c>
      <c r="G20" s="213" t="s">
        <v>306</v>
      </c>
      <c r="H20" s="214" t="s">
        <v>276</v>
      </c>
      <c r="I20" s="463">
        <v>5282105</v>
      </c>
      <c r="J20" s="458">
        <v>3874395</v>
      </c>
      <c r="K20" s="458">
        <v>20000</v>
      </c>
      <c r="L20" s="458">
        <v>1316306</v>
      </c>
      <c r="M20" s="458">
        <v>38744</v>
      </c>
      <c r="N20" s="458">
        <v>32660</v>
      </c>
      <c r="O20" s="459">
        <v>7.88</v>
      </c>
      <c r="P20" s="460">
        <v>6</v>
      </c>
      <c r="Q20" s="469">
        <v>1.88</v>
      </c>
      <c r="R20" s="471">
        <f t="shared" si="0"/>
        <v>20000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si="10"/>
        <v>20000</v>
      </c>
      <c r="X20" s="461">
        <v>-20000</v>
      </c>
      <c r="Y20" s="461">
        <v>0</v>
      </c>
      <c r="Z20" s="461">
        <v>0</v>
      </c>
      <c r="AA20" s="461">
        <f t="shared" si="1"/>
        <v>-20000</v>
      </c>
      <c r="AB20" s="461">
        <f t="shared" si="2"/>
        <v>0</v>
      </c>
      <c r="AC20" s="69">
        <f t="shared" si="3"/>
        <v>0</v>
      </c>
      <c r="AD20" s="69">
        <f t="shared" si="4"/>
        <v>200</v>
      </c>
      <c r="AE20" s="461">
        <v>0</v>
      </c>
      <c r="AF20" s="461">
        <v>0</v>
      </c>
      <c r="AG20" s="461">
        <f t="shared" si="11"/>
        <v>0</v>
      </c>
      <c r="AH20" s="461">
        <f t="shared" si="12"/>
        <v>200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5"/>
        <v>0</v>
      </c>
      <c r="AR20" s="462">
        <f t="shared" si="6"/>
        <v>0</v>
      </c>
      <c r="AS20" s="464">
        <f t="shared" si="7"/>
        <v>0</v>
      </c>
      <c r="AT20" s="470">
        <f>I20+AH20</f>
        <v>5282305</v>
      </c>
      <c r="AU20" s="461">
        <f>J20+W20</f>
        <v>3894395</v>
      </c>
      <c r="AV20" s="461">
        <f t="shared" ref="AV20:AV22" si="18">K20+AA20</f>
        <v>0</v>
      </c>
      <c r="AW20" s="461">
        <f t="shared" ref="AW20:AX22" si="19">L20+AC20</f>
        <v>1316306</v>
      </c>
      <c r="AX20" s="461">
        <f t="shared" si="19"/>
        <v>38944</v>
      </c>
      <c r="AY20" s="461">
        <f>N20+AG20</f>
        <v>32660</v>
      </c>
      <c r="AZ20" s="462">
        <f>O20+AS20</f>
        <v>7.88</v>
      </c>
      <c r="BA20" s="462">
        <f t="shared" ref="BA20:BB22" si="20">P20+AQ20</f>
        <v>6</v>
      </c>
      <c r="BB20" s="464">
        <f t="shared" si="20"/>
        <v>1.88</v>
      </c>
    </row>
    <row r="21" spans="1:54" ht="13.5" customHeight="1" x14ac:dyDescent="0.2">
      <c r="A21" s="211">
        <v>3</v>
      </c>
      <c r="B21" s="212">
        <v>3451</v>
      </c>
      <c r="C21" s="212">
        <v>600078621</v>
      </c>
      <c r="D21" s="212">
        <v>70694991</v>
      </c>
      <c r="E21" s="210" t="s">
        <v>125</v>
      </c>
      <c r="F21" s="212">
        <v>3111</v>
      </c>
      <c r="G21" s="213" t="s">
        <v>307</v>
      </c>
      <c r="H21" s="214" t="s">
        <v>277</v>
      </c>
      <c r="I21" s="463">
        <v>700515</v>
      </c>
      <c r="J21" s="458">
        <v>519670</v>
      </c>
      <c r="K21" s="458">
        <v>0</v>
      </c>
      <c r="L21" s="458">
        <v>175648</v>
      </c>
      <c r="M21" s="458">
        <v>5197</v>
      </c>
      <c r="N21" s="458">
        <v>0</v>
      </c>
      <c r="O21" s="459">
        <v>1.5</v>
      </c>
      <c r="P21" s="460">
        <v>1.5</v>
      </c>
      <c r="Q21" s="469">
        <v>0</v>
      </c>
      <c r="R21" s="471">
        <f t="shared" si="0"/>
        <v>0</v>
      </c>
      <c r="S21" s="461">
        <v>28871</v>
      </c>
      <c r="T21" s="461">
        <v>0</v>
      </c>
      <c r="U21" s="461">
        <v>0</v>
      </c>
      <c r="V21" s="461">
        <v>0</v>
      </c>
      <c r="W21" s="461">
        <f t="shared" si="10"/>
        <v>28871</v>
      </c>
      <c r="X21" s="461">
        <v>0</v>
      </c>
      <c r="Y21" s="461">
        <v>0</v>
      </c>
      <c r="Z21" s="461">
        <v>0</v>
      </c>
      <c r="AA21" s="461">
        <f t="shared" si="1"/>
        <v>0</v>
      </c>
      <c r="AB21" s="461">
        <f t="shared" si="2"/>
        <v>28871</v>
      </c>
      <c r="AC21" s="69">
        <f t="shared" si="3"/>
        <v>9758</v>
      </c>
      <c r="AD21" s="69">
        <f t="shared" si="4"/>
        <v>289</v>
      </c>
      <c r="AE21" s="461">
        <v>15250</v>
      </c>
      <c r="AF21" s="461">
        <v>0</v>
      </c>
      <c r="AG21" s="461">
        <f t="shared" si="11"/>
        <v>15250</v>
      </c>
      <c r="AH21" s="461">
        <f t="shared" si="12"/>
        <v>54168</v>
      </c>
      <c r="AI21" s="462">
        <v>0</v>
      </c>
      <c r="AJ21" s="462">
        <v>0</v>
      </c>
      <c r="AK21" s="462">
        <v>0.08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5"/>
        <v>0.08</v>
      </c>
      <c r="AR21" s="462">
        <f t="shared" si="6"/>
        <v>0</v>
      </c>
      <c r="AS21" s="464">
        <f t="shared" si="7"/>
        <v>0.08</v>
      </c>
      <c r="AT21" s="470">
        <f>I21+AH21</f>
        <v>754683</v>
      </c>
      <c r="AU21" s="461">
        <f>J21+W21</f>
        <v>548541</v>
      </c>
      <c r="AV21" s="461">
        <f t="shared" si="18"/>
        <v>0</v>
      </c>
      <c r="AW21" s="461">
        <f t="shared" si="19"/>
        <v>185406</v>
      </c>
      <c r="AX21" s="461">
        <f t="shared" si="19"/>
        <v>5486</v>
      </c>
      <c r="AY21" s="461">
        <f>N21+AG21</f>
        <v>15250</v>
      </c>
      <c r="AZ21" s="462">
        <f>O21+AS21</f>
        <v>1.58</v>
      </c>
      <c r="BA21" s="462">
        <f t="shared" si="20"/>
        <v>1.58</v>
      </c>
      <c r="BB21" s="464">
        <f t="shared" si="20"/>
        <v>0</v>
      </c>
    </row>
    <row r="22" spans="1:54" ht="13.5" customHeight="1" x14ac:dyDescent="0.2">
      <c r="A22" s="211">
        <v>3</v>
      </c>
      <c r="B22" s="212">
        <v>3451</v>
      </c>
      <c r="C22" s="212">
        <v>600078621</v>
      </c>
      <c r="D22" s="212">
        <v>70694991</v>
      </c>
      <c r="E22" s="210" t="s">
        <v>125</v>
      </c>
      <c r="F22" s="212">
        <v>3141</v>
      </c>
      <c r="G22" s="213" t="s">
        <v>310</v>
      </c>
      <c r="H22" s="214" t="s">
        <v>277</v>
      </c>
      <c r="I22" s="463">
        <v>734852</v>
      </c>
      <c r="J22" s="458">
        <v>542828</v>
      </c>
      <c r="K22" s="458">
        <v>0</v>
      </c>
      <c r="L22" s="458">
        <v>183476</v>
      </c>
      <c r="M22" s="458">
        <v>5428</v>
      </c>
      <c r="N22" s="458">
        <v>3120</v>
      </c>
      <c r="O22" s="459">
        <v>1.74</v>
      </c>
      <c r="P22" s="460">
        <v>0</v>
      </c>
      <c r="Q22" s="469">
        <v>1.74</v>
      </c>
      <c r="R22" s="471">
        <f t="shared" si="0"/>
        <v>-72000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10"/>
        <v>-72000</v>
      </c>
      <c r="X22" s="461">
        <v>72000</v>
      </c>
      <c r="Y22" s="461">
        <v>0</v>
      </c>
      <c r="Z22" s="461">
        <v>0</v>
      </c>
      <c r="AA22" s="461">
        <f t="shared" si="1"/>
        <v>72000</v>
      </c>
      <c r="AB22" s="461">
        <f t="shared" si="2"/>
        <v>0</v>
      </c>
      <c r="AC22" s="69">
        <f t="shared" si="3"/>
        <v>0</v>
      </c>
      <c r="AD22" s="69">
        <f t="shared" si="4"/>
        <v>-720</v>
      </c>
      <c r="AE22" s="461">
        <v>0</v>
      </c>
      <c r="AF22" s="461">
        <v>0</v>
      </c>
      <c r="AG22" s="461">
        <f t="shared" si="11"/>
        <v>0</v>
      </c>
      <c r="AH22" s="461">
        <f t="shared" si="12"/>
        <v>-720</v>
      </c>
      <c r="AI22" s="462">
        <v>0</v>
      </c>
      <c r="AJ22" s="462">
        <v>-0.08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5"/>
        <v>0</v>
      </c>
      <c r="AR22" s="462">
        <f t="shared" si="6"/>
        <v>-0.08</v>
      </c>
      <c r="AS22" s="464">
        <f t="shared" si="7"/>
        <v>-0.08</v>
      </c>
      <c r="AT22" s="470">
        <f>I22+AH22</f>
        <v>734132</v>
      </c>
      <c r="AU22" s="461">
        <f>J22+W22</f>
        <v>470828</v>
      </c>
      <c r="AV22" s="461">
        <f t="shared" si="18"/>
        <v>72000</v>
      </c>
      <c r="AW22" s="461">
        <f t="shared" si="19"/>
        <v>183476</v>
      </c>
      <c r="AX22" s="461">
        <f t="shared" si="19"/>
        <v>4708</v>
      </c>
      <c r="AY22" s="461">
        <f>N22+AG22</f>
        <v>3120</v>
      </c>
      <c r="AZ22" s="462">
        <f>O22+AS22</f>
        <v>1.66</v>
      </c>
      <c r="BA22" s="462">
        <f t="shared" si="20"/>
        <v>0</v>
      </c>
      <c r="BB22" s="464">
        <f t="shared" si="20"/>
        <v>1.66</v>
      </c>
    </row>
    <row r="23" spans="1:54" ht="13.5" customHeight="1" x14ac:dyDescent="0.2">
      <c r="A23" s="158">
        <v>3</v>
      </c>
      <c r="B23" s="18">
        <v>3451</v>
      </c>
      <c r="C23" s="18">
        <v>600078621</v>
      </c>
      <c r="D23" s="18">
        <v>70694991</v>
      </c>
      <c r="E23" s="167" t="s">
        <v>126</v>
      </c>
      <c r="F23" s="18"/>
      <c r="G23" s="157"/>
      <c r="H23" s="191"/>
      <c r="I23" s="506">
        <v>6717472</v>
      </c>
      <c r="J23" s="503">
        <v>4936893</v>
      </c>
      <c r="K23" s="503">
        <v>20000</v>
      </c>
      <c r="L23" s="503">
        <v>1675430</v>
      </c>
      <c r="M23" s="503">
        <v>49369</v>
      </c>
      <c r="N23" s="503">
        <v>35780</v>
      </c>
      <c r="O23" s="504">
        <v>11.12</v>
      </c>
      <c r="P23" s="504">
        <v>7.5</v>
      </c>
      <c r="Q23" s="508">
        <v>3.62</v>
      </c>
      <c r="R23" s="506">
        <f t="shared" ref="R23:BB23" si="21">SUM(R20:R22)</f>
        <v>-52000</v>
      </c>
      <c r="S23" s="503">
        <f t="shared" si="21"/>
        <v>28871</v>
      </c>
      <c r="T23" s="503">
        <f t="shared" si="21"/>
        <v>0</v>
      </c>
      <c r="U23" s="503">
        <f t="shared" si="21"/>
        <v>0</v>
      </c>
      <c r="V23" s="503">
        <f t="shared" si="21"/>
        <v>0</v>
      </c>
      <c r="W23" s="503">
        <f t="shared" si="21"/>
        <v>-23129</v>
      </c>
      <c r="X23" s="503">
        <f t="shared" si="21"/>
        <v>52000</v>
      </c>
      <c r="Y23" s="503">
        <f t="shared" si="21"/>
        <v>0</v>
      </c>
      <c r="Z23" s="503">
        <f t="shared" si="21"/>
        <v>0</v>
      </c>
      <c r="AA23" s="503">
        <f t="shared" si="21"/>
        <v>52000</v>
      </c>
      <c r="AB23" s="503">
        <f t="shared" si="21"/>
        <v>28871</v>
      </c>
      <c r="AC23" s="503">
        <f t="shared" si="21"/>
        <v>9758</v>
      </c>
      <c r="AD23" s="503">
        <f t="shared" si="21"/>
        <v>-231</v>
      </c>
      <c r="AE23" s="503">
        <f t="shared" si="21"/>
        <v>15250</v>
      </c>
      <c r="AF23" s="503">
        <f t="shared" si="21"/>
        <v>0</v>
      </c>
      <c r="AG23" s="503">
        <f t="shared" si="21"/>
        <v>15250</v>
      </c>
      <c r="AH23" s="503">
        <f t="shared" si="21"/>
        <v>53648</v>
      </c>
      <c r="AI23" s="504">
        <f t="shared" si="21"/>
        <v>0</v>
      </c>
      <c r="AJ23" s="504">
        <f t="shared" si="21"/>
        <v>-0.08</v>
      </c>
      <c r="AK23" s="504">
        <f t="shared" si="21"/>
        <v>0.08</v>
      </c>
      <c r="AL23" s="504">
        <f t="shared" si="21"/>
        <v>0</v>
      </c>
      <c r="AM23" s="504">
        <f t="shared" si="21"/>
        <v>0</v>
      </c>
      <c r="AN23" s="504">
        <f t="shared" si="21"/>
        <v>0</v>
      </c>
      <c r="AO23" s="504">
        <f t="shared" si="21"/>
        <v>0</v>
      </c>
      <c r="AP23" s="504">
        <f t="shared" si="21"/>
        <v>0</v>
      </c>
      <c r="AQ23" s="504">
        <f t="shared" si="21"/>
        <v>0.08</v>
      </c>
      <c r="AR23" s="504">
        <f t="shared" si="21"/>
        <v>-0.08</v>
      </c>
      <c r="AS23" s="40">
        <f t="shared" si="21"/>
        <v>0</v>
      </c>
      <c r="AT23" s="510">
        <f t="shared" si="21"/>
        <v>6771120</v>
      </c>
      <c r="AU23" s="503">
        <f t="shared" si="21"/>
        <v>4913764</v>
      </c>
      <c r="AV23" s="503">
        <f t="shared" si="21"/>
        <v>72000</v>
      </c>
      <c r="AW23" s="503">
        <f t="shared" si="21"/>
        <v>1685188</v>
      </c>
      <c r="AX23" s="503">
        <f t="shared" si="21"/>
        <v>49138</v>
      </c>
      <c r="AY23" s="503">
        <f t="shared" si="21"/>
        <v>51030</v>
      </c>
      <c r="AZ23" s="504">
        <f t="shared" si="21"/>
        <v>11.120000000000001</v>
      </c>
      <c r="BA23" s="504">
        <f t="shared" si="21"/>
        <v>7.58</v>
      </c>
      <c r="BB23" s="40">
        <f t="shared" si="21"/>
        <v>3.54</v>
      </c>
    </row>
    <row r="24" spans="1:54" ht="13.5" customHeight="1" x14ac:dyDescent="0.2">
      <c r="A24" s="211">
        <v>4</v>
      </c>
      <c r="B24" s="212">
        <v>3456</v>
      </c>
      <c r="C24" s="212">
        <v>600029051</v>
      </c>
      <c r="D24" s="212">
        <v>75125439</v>
      </c>
      <c r="E24" s="210" t="s">
        <v>127</v>
      </c>
      <c r="F24" s="212">
        <v>3233</v>
      </c>
      <c r="G24" s="213" t="s">
        <v>313</v>
      </c>
      <c r="H24" s="214" t="s">
        <v>277</v>
      </c>
      <c r="I24" s="463">
        <v>2745980</v>
      </c>
      <c r="J24" s="458">
        <v>1835736</v>
      </c>
      <c r="K24" s="458">
        <v>200000</v>
      </c>
      <c r="L24" s="458">
        <v>688079</v>
      </c>
      <c r="M24" s="458">
        <v>18357</v>
      </c>
      <c r="N24" s="458">
        <v>3808</v>
      </c>
      <c r="O24" s="459">
        <v>4.1099999999999994</v>
      </c>
      <c r="P24" s="460">
        <v>2.69</v>
      </c>
      <c r="Q24" s="469">
        <v>1.42</v>
      </c>
      <c r="R24" s="471">
        <f t="shared" si="0"/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si="10"/>
        <v>0</v>
      </c>
      <c r="X24" s="461">
        <v>0</v>
      </c>
      <c r="Y24" s="461">
        <v>0</v>
      </c>
      <c r="Z24" s="461">
        <v>0</v>
      </c>
      <c r="AA24" s="461">
        <f t="shared" si="1"/>
        <v>0</v>
      </c>
      <c r="AB24" s="461">
        <f t="shared" si="2"/>
        <v>0</v>
      </c>
      <c r="AC24" s="69">
        <f t="shared" si="3"/>
        <v>0</v>
      </c>
      <c r="AD24" s="69">
        <f t="shared" si="4"/>
        <v>0</v>
      </c>
      <c r="AE24" s="461">
        <v>0</v>
      </c>
      <c r="AF24" s="461">
        <v>0</v>
      </c>
      <c r="AG24" s="461">
        <f t="shared" si="11"/>
        <v>0</v>
      </c>
      <c r="AH24" s="461">
        <f t="shared" si="12"/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5"/>
        <v>0</v>
      </c>
      <c r="AR24" s="462">
        <f t="shared" si="6"/>
        <v>0</v>
      </c>
      <c r="AS24" s="464">
        <f t="shared" si="7"/>
        <v>0</v>
      </c>
      <c r="AT24" s="470">
        <f>I24+AH24</f>
        <v>2745980</v>
      </c>
      <c r="AU24" s="461">
        <f>J24+W24</f>
        <v>1835736</v>
      </c>
      <c r="AV24" s="461">
        <f>K24+AA24</f>
        <v>200000</v>
      </c>
      <c r="AW24" s="461">
        <f>L24+AC24</f>
        <v>688079</v>
      </c>
      <c r="AX24" s="461">
        <f>M24+AD24</f>
        <v>18357</v>
      </c>
      <c r="AY24" s="461">
        <f>N24+AG24</f>
        <v>3808</v>
      </c>
      <c r="AZ24" s="462">
        <f>O24+AS24</f>
        <v>4.1099999999999994</v>
      </c>
      <c r="BA24" s="462">
        <f>P24+AQ24</f>
        <v>2.69</v>
      </c>
      <c r="BB24" s="464">
        <f>Q24+AR24</f>
        <v>1.42</v>
      </c>
    </row>
    <row r="25" spans="1:54" ht="13.5" customHeight="1" x14ac:dyDescent="0.2">
      <c r="A25" s="158">
        <v>4</v>
      </c>
      <c r="B25" s="18">
        <v>3456</v>
      </c>
      <c r="C25" s="18">
        <v>600029051</v>
      </c>
      <c r="D25" s="18">
        <v>75125439</v>
      </c>
      <c r="E25" s="167" t="s">
        <v>128</v>
      </c>
      <c r="F25" s="18"/>
      <c r="G25" s="157"/>
      <c r="H25" s="191"/>
      <c r="I25" s="506">
        <v>2745980</v>
      </c>
      <c r="J25" s="503">
        <v>1835736</v>
      </c>
      <c r="K25" s="503">
        <v>200000</v>
      </c>
      <c r="L25" s="503">
        <v>688079</v>
      </c>
      <c r="M25" s="503">
        <v>18357</v>
      </c>
      <c r="N25" s="503">
        <v>3808</v>
      </c>
      <c r="O25" s="504">
        <v>4.1099999999999994</v>
      </c>
      <c r="P25" s="504">
        <v>2.69</v>
      </c>
      <c r="Q25" s="508">
        <v>1.42</v>
      </c>
      <c r="R25" s="506">
        <f t="shared" ref="R25:BB25" si="22">SUM(R24)</f>
        <v>0</v>
      </c>
      <c r="S25" s="503">
        <f t="shared" si="22"/>
        <v>0</v>
      </c>
      <c r="T25" s="503">
        <f t="shared" si="22"/>
        <v>0</v>
      </c>
      <c r="U25" s="503">
        <f t="shared" si="22"/>
        <v>0</v>
      </c>
      <c r="V25" s="503">
        <f t="shared" si="22"/>
        <v>0</v>
      </c>
      <c r="W25" s="503">
        <f t="shared" si="22"/>
        <v>0</v>
      </c>
      <c r="X25" s="503">
        <f t="shared" si="22"/>
        <v>0</v>
      </c>
      <c r="Y25" s="503">
        <f t="shared" si="22"/>
        <v>0</v>
      </c>
      <c r="Z25" s="503">
        <f t="shared" si="22"/>
        <v>0</v>
      </c>
      <c r="AA25" s="503">
        <f t="shared" si="22"/>
        <v>0</v>
      </c>
      <c r="AB25" s="503">
        <f t="shared" si="22"/>
        <v>0</v>
      </c>
      <c r="AC25" s="503">
        <f t="shared" si="22"/>
        <v>0</v>
      </c>
      <c r="AD25" s="503">
        <f t="shared" si="22"/>
        <v>0</v>
      </c>
      <c r="AE25" s="503">
        <f t="shared" si="22"/>
        <v>0</v>
      </c>
      <c r="AF25" s="503">
        <f t="shared" si="22"/>
        <v>0</v>
      </c>
      <c r="AG25" s="503">
        <f t="shared" si="22"/>
        <v>0</v>
      </c>
      <c r="AH25" s="503">
        <f t="shared" si="22"/>
        <v>0</v>
      </c>
      <c r="AI25" s="504">
        <f t="shared" si="22"/>
        <v>0</v>
      </c>
      <c r="AJ25" s="504">
        <f t="shared" si="22"/>
        <v>0</v>
      </c>
      <c r="AK25" s="504">
        <f t="shared" si="22"/>
        <v>0</v>
      </c>
      <c r="AL25" s="504">
        <f t="shared" si="22"/>
        <v>0</v>
      </c>
      <c r="AM25" s="504">
        <f t="shared" si="22"/>
        <v>0</v>
      </c>
      <c r="AN25" s="504">
        <f t="shared" si="22"/>
        <v>0</v>
      </c>
      <c r="AO25" s="504">
        <f t="shared" si="22"/>
        <v>0</v>
      </c>
      <c r="AP25" s="504">
        <f t="shared" si="22"/>
        <v>0</v>
      </c>
      <c r="AQ25" s="504">
        <f t="shared" si="22"/>
        <v>0</v>
      </c>
      <c r="AR25" s="504">
        <f t="shared" si="22"/>
        <v>0</v>
      </c>
      <c r="AS25" s="40">
        <f t="shared" si="22"/>
        <v>0</v>
      </c>
      <c r="AT25" s="510">
        <f t="shared" si="22"/>
        <v>2745980</v>
      </c>
      <c r="AU25" s="503">
        <f t="shared" si="22"/>
        <v>1835736</v>
      </c>
      <c r="AV25" s="503">
        <f t="shared" si="22"/>
        <v>200000</v>
      </c>
      <c r="AW25" s="503">
        <f t="shared" si="22"/>
        <v>688079</v>
      </c>
      <c r="AX25" s="503">
        <f t="shared" si="22"/>
        <v>18357</v>
      </c>
      <c r="AY25" s="503">
        <f t="shared" si="22"/>
        <v>3808</v>
      </c>
      <c r="AZ25" s="504">
        <f t="shared" si="22"/>
        <v>4.1099999999999994</v>
      </c>
      <c r="BA25" s="504">
        <f t="shared" si="22"/>
        <v>2.69</v>
      </c>
      <c r="BB25" s="40">
        <f t="shared" si="22"/>
        <v>1.42</v>
      </c>
    </row>
    <row r="26" spans="1:54" ht="13.5" customHeight="1" x14ac:dyDescent="0.2">
      <c r="A26" s="211">
        <v>5</v>
      </c>
      <c r="B26" s="212">
        <v>3447</v>
      </c>
      <c r="C26" s="212">
        <v>600078531</v>
      </c>
      <c r="D26" s="212">
        <v>70694982</v>
      </c>
      <c r="E26" s="210" t="s">
        <v>129</v>
      </c>
      <c r="F26" s="212">
        <v>3113</v>
      </c>
      <c r="G26" s="213" t="s">
        <v>309</v>
      </c>
      <c r="H26" s="214" t="s">
        <v>276</v>
      </c>
      <c r="I26" s="463">
        <v>18676245</v>
      </c>
      <c r="J26" s="458">
        <v>13625716</v>
      </c>
      <c r="K26" s="458">
        <v>0</v>
      </c>
      <c r="L26" s="458">
        <v>4605492</v>
      </c>
      <c r="M26" s="458">
        <v>136257</v>
      </c>
      <c r="N26" s="458">
        <v>308780</v>
      </c>
      <c r="O26" s="459">
        <v>22.907299999999999</v>
      </c>
      <c r="P26" s="460">
        <v>18.2273</v>
      </c>
      <c r="Q26" s="469">
        <v>4.68</v>
      </c>
      <c r="R26" s="471">
        <f t="shared" si="0"/>
        <v>0</v>
      </c>
      <c r="S26" s="461">
        <v>0</v>
      </c>
      <c r="T26" s="461">
        <v>222768</v>
      </c>
      <c r="U26" s="461">
        <v>0</v>
      </c>
      <c r="V26" s="461">
        <v>0</v>
      </c>
      <c r="W26" s="461">
        <f t="shared" si="10"/>
        <v>222768</v>
      </c>
      <c r="X26" s="461">
        <v>0</v>
      </c>
      <c r="Y26" s="461">
        <v>0</v>
      </c>
      <c r="Z26" s="461">
        <v>0</v>
      </c>
      <c r="AA26" s="461">
        <f t="shared" si="1"/>
        <v>0</v>
      </c>
      <c r="AB26" s="461">
        <f t="shared" si="2"/>
        <v>222768</v>
      </c>
      <c r="AC26" s="69">
        <f t="shared" si="3"/>
        <v>75296</v>
      </c>
      <c r="AD26" s="69">
        <f t="shared" si="4"/>
        <v>2228</v>
      </c>
      <c r="AE26" s="461">
        <v>0</v>
      </c>
      <c r="AF26" s="461">
        <v>0</v>
      </c>
      <c r="AG26" s="461">
        <f t="shared" si="11"/>
        <v>0</v>
      </c>
      <c r="AH26" s="461">
        <f t="shared" si="12"/>
        <v>300292</v>
      </c>
      <c r="AI26" s="462">
        <v>0</v>
      </c>
      <c r="AJ26" s="462">
        <v>0</v>
      </c>
      <c r="AK26" s="462">
        <v>0</v>
      </c>
      <c r="AL26" s="462">
        <v>0.47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5"/>
        <v>0.47</v>
      </c>
      <c r="AR26" s="462">
        <f t="shared" si="6"/>
        <v>0</v>
      </c>
      <c r="AS26" s="464">
        <f t="shared" si="7"/>
        <v>0.47</v>
      </c>
      <c r="AT26" s="470">
        <f t="shared" ref="AT26:AT31" si="23">I26+AH26</f>
        <v>18976537</v>
      </c>
      <c r="AU26" s="461">
        <f t="shared" ref="AU26:AU31" si="24">J26+W26</f>
        <v>13848484</v>
      </c>
      <c r="AV26" s="461">
        <f t="shared" ref="AV26:AV31" si="25">K26+AA26</f>
        <v>0</v>
      </c>
      <c r="AW26" s="461">
        <f t="shared" ref="AW26:AX31" si="26">L26+AC26</f>
        <v>4680788</v>
      </c>
      <c r="AX26" s="461">
        <f t="shared" si="26"/>
        <v>138485</v>
      </c>
      <c r="AY26" s="461">
        <f t="shared" ref="AY26:AY31" si="27">N26+AG26</f>
        <v>308780</v>
      </c>
      <c r="AZ26" s="462">
        <f t="shared" ref="AZ26:AZ31" si="28">O26+AS26</f>
        <v>23.377299999999998</v>
      </c>
      <c r="BA26" s="462">
        <f t="shared" ref="BA26:BB31" si="29">P26+AQ26</f>
        <v>18.697299999999998</v>
      </c>
      <c r="BB26" s="464">
        <f t="shared" si="29"/>
        <v>4.68</v>
      </c>
    </row>
    <row r="27" spans="1:54" ht="13.5" customHeight="1" x14ac:dyDescent="0.2">
      <c r="A27" s="211">
        <v>5</v>
      </c>
      <c r="B27" s="212">
        <v>3447</v>
      </c>
      <c r="C27" s="212">
        <v>600078531</v>
      </c>
      <c r="D27" s="212">
        <v>70694982</v>
      </c>
      <c r="E27" s="210" t="s">
        <v>129</v>
      </c>
      <c r="F27" s="212">
        <v>3113</v>
      </c>
      <c r="G27" s="213" t="s">
        <v>308</v>
      </c>
      <c r="H27" s="214" t="s">
        <v>276</v>
      </c>
      <c r="I27" s="463">
        <v>440768</v>
      </c>
      <c r="J27" s="458">
        <v>326979</v>
      </c>
      <c r="K27" s="458">
        <v>0</v>
      </c>
      <c r="L27" s="458">
        <v>110519</v>
      </c>
      <c r="M27" s="458">
        <v>3270</v>
      </c>
      <c r="N27" s="458">
        <v>0</v>
      </c>
      <c r="O27" s="459">
        <v>0.75</v>
      </c>
      <c r="P27" s="460">
        <v>0.75</v>
      </c>
      <c r="Q27" s="469">
        <v>0</v>
      </c>
      <c r="R27" s="471">
        <f t="shared" si="0"/>
        <v>0</v>
      </c>
      <c r="S27" s="461">
        <v>0</v>
      </c>
      <c r="T27" s="461">
        <v>0</v>
      </c>
      <c r="U27" s="461">
        <v>0</v>
      </c>
      <c r="V27" s="461">
        <v>0</v>
      </c>
      <c r="W27" s="461">
        <f t="shared" si="10"/>
        <v>0</v>
      </c>
      <c r="X27" s="461">
        <v>0</v>
      </c>
      <c r="Y27" s="461">
        <v>0</v>
      </c>
      <c r="Z27" s="461">
        <v>0</v>
      </c>
      <c r="AA27" s="461">
        <f t="shared" si="1"/>
        <v>0</v>
      </c>
      <c r="AB27" s="461">
        <f t="shared" si="2"/>
        <v>0</v>
      </c>
      <c r="AC27" s="69">
        <f t="shared" si="3"/>
        <v>0</v>
      </c>
      <c r="AD27" s="69">
        <f t="shared" si="4"/>
        <v>0</v>
      </c>
      <c r="AE27" s="461">
        <v>0</v>
      </c>
      <c r="AF27" s="461">
        <v>0</v>
      </c>
      <c r="AG27" s="461">
        <f t="shared" si="11"/>
        <v>0</v>
      </c>
      <c r="AH27" s="461">
        <f t="shared" si="12"/>
        <v>0</v>
      </c>
      <c r="AI27" s="462">
        <v>0</v>
      </c>
      <c r="AJ27" s="462">
        <v>0</v>
      </c>
      <c r="AK27" s="462">
        <v>0</v>
      </c>
      <c r="AL27" s="462">
        <v>0</v>
      </c>
      <c r="AM27" s="462">
        <v>0</v>
      </c>
      <c r="AN27" s="462">
        <v>0</v>
      </c>
      <c r="AO27" s="462">
        <v>0</v>
      </c>
      <c r="AP27" s="462">
        <v>0</v>
      </c>
      <c r="AQ27" s="462">
        <f t="shared" si="5"/>
        <v>0</v>
      </c>
      <c r="AR27" s="462">
        <f t="shared" si="6"/>
        <v>0</v>
      </c>
      <c r="AS27" s="464">
        <f t="shared" si="7"/>
        <v>0</v>
      </c>
      <c r="AT27" s="470">
        <f t="shared" si="23"/>
        <v>440768</v>
      </c>
      <c r="AU27" s="461">
        <f t="shared" si="24"/>
        <v>326979</v>
      </c>
      <c r="AV27" s="461">
        <f t="shared" si="25"/>
        <v>0</v>
      </c>
      <c r="AW27" s="461">
        <f t="shared" si="26"/>
        <v>110519</v>
      </c>
      <c r="AX27" s="461">
        <f t="shared" si="26"/>
        <v>3270</v>
      </c>
      <c r="AY27" s="461">
        <f t="shared" si="27"/>
        <v>0</v>
      </c>
      <c r="AZ27" s="462">
        <f t="shared" si="28"/>
        <v>0.75</v>
      </c>
      <c r="BA27" s="462">
        <f t="shared" si="29"/>
        <v>0.75</v>
      </c>
      <c r="BB27" s="464">
        <f t="shared" si="29"/>
        <v>0</v>
      </c>
    </row>
    <row r="28" spans="1:54" ht="13.5" customHeight="1" x14ac:dyDescent="0.2">
      <c r="A28" s="211">
        <v>5</v>
      </c>
      <c r="B28" s="212">
        <v>3447</v>
      </c>
      <c r="C28" s="212">
        <v>600078531</v>
      </c>
      <c r="D28" s="212">
        <v>70694982</v>
      </c>
      <c r="E28" s="210" t="s">
        <v>129</v>
      </c>
      <c r="F28" s="212">
        <v>3113</v>
      </c>
      <c r="G28" s="213" t="s">
        <v>314</v>
      </c>
      <c r="H28" s="214" t="s">
        <v>277</v>
      </c>
      <c r="I28" s="463">
        <v>1979983</v>
      </c>
      <c r="J28" s="458">
        <v>1468830</v>
      </c>
      <c r="K28" s="458">
        <v>0</v>
      </c>
      <c r="L28" s="458">
        <v>496465</v>
      </c>
      <c r="M28" s="458">
        <v>14688</v>
      </c>
      <c r="N28" s="458">
        <v>0</v>
      </c>
      <c r="O28" s="459">
        <v>4.13</v>
      </c>
      <c r="P28" s="460">
        <v>4.13</v>
      </c>
      <c r="Q28" s="469">
        <v>0</v>
      </c>
      <c r="R28" s="471">
        <f t="shared" si="0"/>
        <v>0</v>
      </c>
      <c r="S28" s="461">
        <v>-152064</v>
      </c>
      <c r="T28" s="461">
        <v>0</v>
      </c>
      <c r="U28" s="461">
        <v>0</v>
      </c>
      <c r="V28" s="461">
        <v>0</v>
      </c>
      <c r="W28" s="461">
        <f t="shared" si="10"/>
        <v>-152064</v>
      </c>
      <c r="X28" s="461">
        <v>0</v>
      </c>
      <c r="Y28" s="461">
        <v>0</v>
      </c>
      <c r="Z28" s="461">
        <v>0</v>
      </c>
      <c r="AA28" s="461">
        <f t="shared" si="1"/>
        <v>0</v>
      </c>
      <c r="AB28" s="461">
        <f t="shared" si="2"/>
        <v>-152064</v>
      </c>
      <c r="AC28" s="69">
        <f t="shared" si="3"/>
        <v>-51398</v>
      </c>
      <c r="AD28" s="69">
        <f t="shared" si="4"/>
        <v>-1521</v>
      </c>
      <c r="AE28" s="461">
        <v>0</v>
      </c>
      <c r="AF28" s="461">
        <v>0</v>
      </c>
      <c r="AG28" s="461">
        <f t="shared" si="11"/>
        <v>0</v>
      </c>
      <c r="AH28" s="461">
        <f t="shared" si="12"/>
        <v>-204983</v>
      </c>
      <c r="AI28" s="462">
        <v>0</v>
      </c>
      <c r="AJ28" s="462">
        <v>0</v>
      </c>
      <c r="AK28" s="462">
        <v>-0.43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si="5"/>
        <v>-0.43</v>
      </c>
      <c r="AR28" s="462">
        <f t="shared" si="6"/>
        <v>0</v>
      </c>
      <c r="AS28" s="464">
        <f t="shared" si="7"/>
        <v>-0.43</v>
      </c>
      <c r="AT28" s="470">
        <f t="shared" si="23"/>
        <v>1775000</v>
      </c>
      <c r="AU28" s="461">
        <f t="shared" si="24"/>
        <v>1316766</v>
      </c>
      <c r="AV28" s="461">
        <f t="shared" si="25"/>
        <v>0</v>
      </c>
      <c r="AW28" s="461">
        <f t="shared" si="26"/>
        <v>445067</v>
      </c>
      <c r="AX28" s="461">
        <f t="shared" si="26"/>
        <v>13167</v>
      </c>
      <c r="AY28" s="461">
        <f t="shared" si="27"/>
        <v>0</v>
      </c>
      <c r="AZ28" s="462">
        <f t="shared" si="28"/>
        <v>3.6999999999999997</v>
      </c>
      <c r="BA28" s="462">
        <f t="shared" si="29"/>
        <v>3.6999999999999997</v>
      </c>
      <c r="BB28" s="464">
        <f t="shared" si="29"/>
        <v>0</v>
      </c>
    </row>
    <row r="29" spans="1:54" ht="13.5" customHeight="1" x14ac:dyDescent="0.2">
      <c r="A29" s="211">
        <v>5</v>
      </c>
      <c r="B29" s="212">
        <v>3447</v>
      </c>
      <c r="C29" s="212">
        <v>600078531</v>
      </c>
      <c r="D29" s="212">
        <v>70694982</v>
      </c>
      <c r="E29" s="210" t="s">
        <v>129</v>
      </c>
      <c r="F29" s="212">
        <v>3141</v>
      </c>
      <c r="G29" s="213" t="s">
        <v>310</v>
      </c>
      <c r="H29" s="214" t="s">
        <v>277</v>
      </c>
      <c r="I29" s="463">
        <v>1497449</v>
      </c>
      <c r="J29" s="458">
        <v>1096734</v>
      </c>
      <c r="K29" s="458">
        <v>6000</v>
      </c>
      <c r="L29" s="458">
        <v>372724</v>
      </c>
      <c r="M29" s="458">
        <v>10967</v>
      </c>
      <c r="N29" s="458">
        <v>11024</v>
      </c>
      <c r="O29" s="459">
        <v>3.54</v>
      </c>
      <c r="P29" s="460">
        <v>0</v>
      </c>
      <c r="Q29" s="469">
        <v>3.54</v>
      </c>
      <c r="R29" s="471">
        <f t="shared" si="0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10"/>
        <v>0</v>
      </c>
      <c r="X29" s="461">
        <v>0</v>
      </c>
      <c r="Y29" s="461">
        <v>0</v>
      </c>
      <c r="Z29" s="461">
        <v>0</v>
      </c>
      <c r="AA29" s="461">
        <f t="shared" si="1"/>
        <v>0</v>
      </c>
      <c r="AB29" s="461">
        <f t="shared" si="2"/>
        <v>0</v>
      </c>
      <c r="AC29" s="69">
        <f t="shared" si="3"/>
        <v>0</v>
      </c>
      <c r="AD29" s="69">
        <f t="shared" si="4"/>
        <v>0</v>
      </c>
      <c r="AE29" s="461">
        <v>0</v>
      </c>
      <c r="AF29" s="461">
        <v>0</v>
      </c>
      <c r="AG29" s="461">
        <f t="shared" si="11"/>
        <v>0</v>
      </c>
      <c r="AH29" s="461">
        <f t="shared" si="12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5"/>
        <v>0</v>
      </c>
      <c r="AR29" s="462">
        <f t="shared" si="6"/>
        <v>0</v>
      </c>
      <c r="AS29" s="464">
        <f t="shared" si="7"/>
        <v>0</v>
      </c>
      <c r="AT29" s="470">
        <f t="shared" si="23"/>
        <v>1497449</v>
      </c>
      <c r="AU29" s="461">
        <f t="shared" si="24"/>
        <v>1096734</v>
      </c>
      <c r="AV29" s="461">
        <f t="shared" si="25"/>
        <v>6000</v>
      </c>
      <c r="AW29" s="461">
        <f t="shared" si="26"/>
        <v>372724</v>
      </c>
      <c r="AX29" s="461">
        <f t="shared" si="26"/>
        <v>10967</v>
      </c>
      <c r="AY29" s="461">
        <f t="shared" si="27"/>
        <v>11024</v>
      </c>
      <c r="AZ29" s="462">
        <f t="shared" si="28"/>
        <v>3.54</v>
      </c>
      <c r="BA29" s="462">
        <f t="shared" si="29"/>
        <v>0</v>
      </c>
      <c r="BB29" s="464">
        <f t="shared" si="29"/>
        <v>3.54</v>
      </c>
    </row>
    <row r="30" spans="1:54" ht="13.5" customHeight="1" x14ac:dyDescent="0.2">
      <c r="A30" s="211">
        <v>5</v>
      </c>
      <c r="B30" s="212">
        <v>3447</v>
      </c>
      <c r="C30" s="212">
        <v>600078531</v>
      </c>
      <c r="D30" s="212">
        <v>70694982</v>
      </c>
      <c r="E30" s="210" t="s">
        <v>129</v>
      </c>
      <c r="F30" s="212">
        <v>3143</v>
      </c>
      <c r="G30" s="213" t="s">
        <v>614</v>
      </c>
      <c r="H30" s="234" t="s">
        <v>276</v>
      </c>
      <c r="I30" s="463">
        <v>1549308</v>
      </c>
      <c r="J30" s="458">
        <v>1140406</v>
      </c>
      <c r="K30" s="458">
        <v>9000</v>
      </c>
      <c r="L30" s="458">
        <v>388499</v>
      </c>
      <c r="M30" s="458">
        <v>11403</v>
      </c>
      <c r="N30" s="458">
        <v>0</v>
      </c>
      <c r="O30" s="459">
        <v>2.5</v>
      </c>
      <c r="P30" s="460">
        <v>2.5</v>
      </c>
      <c r="Q30" s="469">
        <v>0</v>
      </c>
      <c r="R30" s="471">
        <f t="shared" si="0"/>
        <v>-1500</v>
      </c>
      <c r="S30" s="461">
        <v>0</v>
      </c>
      <c r="T30" s="461">
        <v>33874</v>
      </c>
      <c r="U30" s="461">
        <v>0</v>
      </c>
      <c r="V30" s="461">
        <v>0</v>
      </c>
      <c r="W30" s="461">
        <f t="shared" si="10"/>
        <v>32374</v>
      </c>
      <c r="X30" s="461">
        <v>1500</v>
      </c>
      <c r="Y30" s="461">
        <v>0</v>
      </c>
      <c r="Z30" s="461">
        <v>0</v>
      </c>
      <c r="AA30" s="461">
        <f t="shared" si="1"/>
        <v>1500</v>
      </c>
      <c r="AB30" s="461">
        <f t="shared" si="2"/>
        <v>33874</v>
      </c>
      <c r="AC30" s="69">
        <f t="shared" si="3"/>
        <v>11449</v>
      </c>
      <c r="AD30" s="69">
        <f t="shared" si="4"/>
        <v>324</v>
      </c>
      <c r="AE30" s="461">
        <v>0</v>
      </c>
      <c r="AF30" s="461">
        <v>0</v>
      </c>
      <c r="AG30" s="461">
        <f t="shared" si="11"/>
        <v>0</v>
      </c>
      <c r="AH30" s="461">
        <f t="shared" si="12"/>
        <v>45647</v>
      </c>
      <c r="AI30" s="462">
        <v>0</v>
      </c>
      <c r="AJ30" s="462">
        <v>0</v>
      </c>
      <c r="AK30" s="462">
        <v>0</v>
      </c>
      <c r="AL30" s="462">
        <v>0.08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5"/>
        <v>0.08</v>
      </c>
      <c r="AR30" s="462">
        <f t="shared" si="6"/>
        <v>0</v>
      </c>
      <c r="AS30" s="464">
        <f t="shared" si="7"/>
        <v>0.08</v>
      </c>
      <c r="AT30" s="470">
        <f t="shared" si="23"/>
        <v>1594955</v>
      </c>
      <c r="AU30" s="461">
        <f t="shared" si="24"/>
        <v>1172780</v>
      </c>
      <c r="AV30" s="461">
        <f t="shared" si="25"/>
        <v>10500</v>
      </c>
      <c r="AW30" s="461">
        <f t="shared" si="26"/>
        <v>399948</v>
      </c>
      <c r="AX30" s="461">
        <f t="shared" si="26"/>
        <v>11727</v>
      </c>
      <c r="AY30" s="461">
        <f t="shared" si="27"/>
        <v>0</v>
      </c>
      <c r="AZ30" s="462">
        <f t="shared" si="28"/>
        <v>2.58</v>
      </c>
      <c r="BA30" s="462">
        <f t="shared" si="29"/>
        <v>2.58</v>
      </c>
      <c r="BB30" s="464">
        <f t="shared" si="29"/>
        <v>0</v>
      </c>
    </row>
    <row r="31" spans="1:54" ht="13.5" customHeight="1" x14ac:dyDescent="0.2">
      <c r="A31" s="211">
        <v>5</v>
      </c>
      <c r="B31" s="212">
        <v>3447</v>
      </c>
      <c r="C31" s="212">
        <v>600078531</v>
      </c>
      <c r="D31" s="212">
        <v>70694982</v>
      </c>
      <c r="E31" s="210" t="s">
        <v>129</v>
      </c>
      <c r="F31" s="212">
        <v>3143</v>
      </c>
      <c r="G31" s="213" t="s">
        <v>615</v>
      </c>
      <c r="H31" s="234" t="s">
        <v>277</v>
      </c>
      <c r="I31" s="463">
        <v>43979</v>
      </c>
      <c r="J31" s="458">
        <v>31424</v>
      </c>
      <c r="K31" s="458">
        <v>0</v>
      </c>
      <c r="L31" s="458">
        <v>10621</v>
      </c>
      <c r="M31" s="458">
        <v>314</v>
      </c>
      <c r="N31" s="458">
        <v>1620</v>
      </c>
      <c r="O31" s="459">
        <v>0.13</v>
      </c>
      <c r="P31" s="460">
        <v>0</v>
      </c>
      <c r="Q31" s="469">
        <v>0.13</v>
      </c>
      <c r="R31" s="471">
        <f t="shared" si="0"/>
        <v>0</v>
      </c>
      <c r="S31" s="461">
        <v>0</v>
      </c>
      <c r="T31" s="461">
        <v>0</v>
      </c>
      <c r="U31" s="461">
        <v>0</v>
      </c>
      <c r="V31" s="461">
        <v>0</v>
      </c>
      <c r="W31" s="461">
        <f t="shared" si="10"/>
        <v>0</v>
      </c>
      <c r="X31" s="461">
        <v>0</v>
      </c>
      <c r="Y31" s="461">
        <v>0</v>
      </c>
      <c r="Z31" s="461">
        <v>0</v>
      </c>
      <c r="AA31" s="461">
        <f t="shared" si="1"/>
        <v>0</v>
      </c>
      <c r="AB31" s="461">
        <f t="shared" si="2"/>
        <v>0</v>
      </c>
      <c r="AC31" s="69">
        <f t="shared" si="3"/>
        <v>0</v>
      </c>
      <c r="AD31" s="69">
        <f t="shared" si="4"/>
        <v>0</v>
      </c>
      <c r="AE31" s="461">
        <v>0</v>
      </c>
      <c r="AF31" s="461">
        <v>0</v>
      </c>
      <c r="AG31" s="461">
        <f t="shared" si="11"/>
        <v>0</v>
      </c>
      <c r="AH31" s="461">
        <f t="shared" si="12"/>
        <v>0</v>
      </c>
      <c r="AI31" s="462">
        <v>0</v>
      </c>
      <c r="AJ31" s="462">
        <v>0</v>
      </c>
      <c r="AK31" s="462">
        <v>0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si="5"/>
        <v>0</v>
      </c>
      <c r="AR31" s="462">
        <f t="shared" si="6"/>
        <v>0</v>
      </c>
      <c r="AS31" s="464">
        <f t="shared" si="7"/>
        <v>0</v>
      </c>
      <c r="AT31" s="470">
        <f t="shared" si="23"/>
        <v>43979</v>
      </c>
      <c r="AU31" s="461">
        <f t="shared" si="24"/>
        <v>31424</v>
      </c>
      <c r="AV31" s="461">
        <f t="shared" si="25"/>
        <v>0</v>
      </c>
      <c r="AW31" s="461">
        <f t="shared" si="26"/>
        <v>10621</v>
      </c>
      <c r="AX31" s="461">
        <f t="shared" si="26"/>
        <v>314</v>
      </c>
      <c r="AY31" s="461">
        <f t="shared" si="27"/>
        <v>1620</v>
      </c>
      <c r="AZ31" s="462">
        <f t="shared" si="28"/>
        <v>0.13</v>
      </c>
      <c r="BA31" s="462">
        <f t="shared" si="29"/>
        <v>0</v>
      </c>
      <c r="BB31" s="464">
        <f t="shared" si="29"/>
        <v>0.13</v>
      </c>
    </row>
    <row r="32" spans="1:54" ht="13.5" customHeight="1" x14ac:dyDescent="0.2">
      <c r="A32" s="158">
        <v>5</v>
      </c>
      <c r="B32" s="18">
        <v>3447</v>
      </c>
      <c r="C32" s="18">
        <v>600078531</v>
      </c>
      <c r="D32" s="18">
        <v>70694982</v>
      </c>
      <c r="E32" s="167" t="s">
        <v>130</v>
      </c>
      <c r="F32" s="18"/>
      <c r="G32" s="157"/>
      <c r="H32" s="191"/>
      <c r="I32" s="506">
        <v>24187732</v>
      </c>
      <c r="J32" s="503">
        <v>17690089</v>
      </c>
      <c r="K32" s="503">
        <v>15000</v>
      </c>
      <c r="L32" s="503">
        <v>5984320</v>
      </c>
      <c r="M32" s="503">
        <v>176899</v>
      </c>
      <c r="N32" s="503">
        <v>321424</v>
      </c>
      <c r="O32" s="504">
        <v>33.957299999999996</v>
      </c>
      <c r="P32" s="504">
        <v>25.607299999999999</v>
      </c>
      <c r="Q32" s="508">
        <v>8.35</v>
      </c>
      <c r="R32" s="506">
        <f t="shared" ref="R32:BB32" si="30">SUM(R26:R31)</f>
        <v>-1500</v>
      </c>
      <c r="S32" s="503">
        <f t="shared" si="30"/>
        <v>-152064</v>
      </c>
      <c r="T32" s="503">
        <f t="shared" si="30"/>
        <v>256642</v>
      </c>
      <c r="U32" s="503">
        <f t="shared" si="30"/>
        <v>0</v>
      </c>
      <c r="V32" s="503">
        <f t="shared" si="30"/>
        <v>0</v>
      </c>
      <c r="W32" s="503">
        <f t="shared" si="30"/>
        <v>103078</v>
      </c>
      <c r="X32" s="503">
        <f t="shared" si="30"/>
        <v>1500</v>
      </c>
      <c r="Y32" s="503">
        <f t="shared" si="30"/>
        <v>0</v>
      </c>
      <c r="Z32" s="503">
        <f t="shared" si="30"/>
        <v>0</v>
      </c>
      <c r="AA32" s="503">
        <f t="shared" si="30"/>
        <v>1500</v>
      </c>
      <c r="AB32" s="503">
        <f t="shared" si="30"/>
        <v>104578</v>
      </c>
      <c r="AC32" s="503">
        <f t="shared" si="30"/>
        <v>35347</v>
      </c>
      <c r="AD32" s="503">
        <f t="shared" si="30"/>
        <v>1031</v>
      </c>
      <c r="AE32" s="503">
        <f t="shared" si="30"/>
        <v>0</v>
      </c>
      <c r="AF32" s="503">
        <f t="shared" si="30"/>
        <v>0</v>
      </c>
      <c r="AG32" s="503">
        <f t="shared" si="30"/>
        <v>0</v>
      </c>
      <c r="AH32" s="503">
        <f t="shared" si="30"/>
        <v>140956</v>
      </c>
      <c r="AI32" s="504">
        <f t="shared" si="30"/>
        <v>0</v>
      </c>
      <c r="AJ32" s="504">
        <f t="shared" si="30"/>
        <v>0</v>
      </c>
      <c r="AK32" s="504">
        <f t="shared" si="30"/>
        <v>-0.43</v>
      </c>
      <c r="AL32" s="504">
        <f t="shared" si="30"/>
        <v>0.54999999999999993</v>
      </c>
      <c r="AM32" s="504">
        <f t="shared" si="30"/>
        <v>0</v>
      </c>
      <c r="AN32" s="504">
        <f t="shared" si="30"/>
        <v>0</v>
      </c>
      <c r="AO32" s="504">
        <f t="shared" si="30"/>
        <v>0</v>
      </c>
      <c r="AP32" s="504">
        <f t="shared" si="30"/>
        <v>0</v>
      </c>
      <c r="AQ32" s="504">
        <f t="shared" si="30"/>
        <v>0.11999999999999998</v>
      </c>
      <c r="AR32" s="504">
        <f t="shared" si="30"/>
        <v>0</v>
      </c>
      <c r="AS32" s="40">
        <f t="shared" si="30"/>
        <v>0.11999999999999998</v>
      </c>
      <c r="AT32" s="510">
        <f t="shared" si="30"/>
        <v>24328688</v>
      </c>
      <c r="AU32" s="503">
        <f t="shared" si="30"/>
        <v>17793167</v>
      </c>
      <c r="AV32" s="503">
        <f t="shared" si="30"/>
        <v>16500</v>
      </c>
      <c r="AW32" s="503">
        <f t="shared" si="30"/>
        <v>6019667</v>
      </c>
      <c r="AX32" s="503">
        <f t="shared" si="30"/>
        <v>177930</v>
      </c>
      <c r="AY32" s="503">
        <f t="shared" si="30"/>
        <v>321424</v>
      </c>
      <c r="AZ32" s="504">
        <f t="shared" si="30"/>
        <v>34.077300000000001</v>
      </c>
      <c r="BA32" s="504">
        <f t="shared" si="30"/>
        <v>25.7273</v>
      </c>
      <c r="BB32" s="40">
        <f t="shared" si="30"/>
        <v>8.35</v>
      </c>
    </row>
    <row r="33" spans="1:54" ht="13.5" customHeight="1" x14ac:dyDescent="0.2">
      <c r="A33" s="211">
        <v>6</v>
      </c>
      <c r="B33" s="212">
        <v>3446</v>
      </c>
      <c r="C33" s="212">
        <v>600078515</v>
      </c>
      <c r="D33" s="212">
        <v>70694974</v>
      </c>
      <c r="E33" s="210" t="s">
        <v>131</v>
      </c>
      <c r="F33" s="212">
        <v>3113</v>
      </c>
      <c r="G33" s="213" t="s">
        <v>309</v>
      </c>
      <c r="H33" s="214" t="s">
        <v>276</v>
      </c>
      <c r="I33" s="463">
        <v>25111909</v>
      </c>
      <c r="J33" s="458">
        <v>18251947</v>
      </c>
      <c r="K33" s="458">
        <v>40000</v>
      </c>
      <c r="L33" s="458">
        <v>6182678</v>
      </c>
      <c r="M33" s="458">
        <v>182519</v>
      </c>
      <c r="N33" s="458">
        <v>454765</v>
      </c>
      <c r="O33" s="459">
        <v>31.657500000000002</v>
      </c>
      <c r="P33" s="460">
        <v>25.297499999999996</v>
      </c>
      <c r="Q33" s="469">
        <v>6.36</v>
      </c>
      <c r="R33" s="471">
        <f t="shared" si="0"/>
        <v>35350</v>
      </c>
      <c r="S33" s="461">
        <v>0</v>
      </c>
      <c r="T33" s="461">
        <v>0</v>
      </c>
      <c r="U33" s="461">
        <v>60662</v>
      </c>
      <c r="V33" s="461">
        <v>0</v>
      </c>
      <c r="W33" s="461">
        <f t="shared" si="10"/>
        <v>96012</v>
      </c>
      <c r="X33" s="461">
        <v>-35350</v>
      </c>
      <c r="Y33" s="461">
        <v>0</v>
      </c>
      <c r="Z33" s="461">
        <v>37960</v>
      </c>
      <c r="AA33" s="461">
        <f t="shared" si="1"/>
        <v>2610</v>
      </c>
      <c r="AB33" s="461">
        <f t="shared" si="2"/>
        <v>98622</v>
      </c>
      <c r="AC33" s="69">
        <f t="shared" si="3"/>
        <v>20504</v>
      </c>
      <c r="AD33" s="69">
        <f t="shared" si="4"/>
        <v>960</v>
      </c>
      <c r="AE33" s="461">
        <v>0</v>
      </c>
      <c r="AF33" s="461">
        <v>0</v>
      </c>
      <c r="AG33" s="461">
        <f t="shared" si="11"/>
        <v>0</v>
      </c>
      <c r="AH33" s="461">
        <f t="shared" si="12"/>
        <v>120086</v>
      </c>
      <c r="AI33" s="462">
        <v>0.02</v>
      </c>
      <c r="AJ33" s="462">
        <v>0.11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5"/>
        <v>0.02</v>
      </c>
      <c r="AR33" s="462">
        <f t="shared" si="6"/>
        <v>0.11</v>
      </c>
      <c r="AS33" s="464">
        <f t="shared" si="7"/>
        <v>0.13</v>
      </c>
      <c r="AT33" s="470">
        <f>I33+AH33</f>
        <v>25231995</v>
      </c>
      <c r="AU33" s="461">
        <f>J33+W33</f>
        <v>18347959</v>
      </c>
      <c r="AV33" s="461">
        <f t="shared" ref="AV33:AV37" si="31">K33+AA33</f>
        <v>42610</v>
      </c>
      <c r="AW33" s="461">
        <f t="shared" ref="AW33:AX37" si="32">L33+AC33</f>
        <v>6203182</v>
      </c>
      <c r="AX33" s="461">
        <f t="shared" si="32"/>
        <v>183479</v>
      </c>
      <c r="AY33" s="461">
        <f>N33+AG33</f>
        <v>454765</v>
      </c>
      <c r="AZ33" s="462">
        <f>O33+AS33</f>
        <v>31.787500000000001</v>
      </c>
      <c r="BA33" s="462">
        <f t="shared" ref="BA33:BB37" si="33">P33+AQ33</f>
        <v>25.317499999999995</v>
      </c>
      <c r="BB33" s="464">
        <f t="shared" si="33"/>
        <v>6.4700000000000006</v>
      </c>
    </row>
    <row r="34" spans="1:54" ht="13.5" customHeight="1" x14ac:dyDescent="0.2">
      <c r="A34" s="211">
        <v>6</v>
      </c>
      <c r="B34" s="212">
        <v>3446</v>
      </c>
      <c r="C34" s="212">
        <v>600078515</v>
      </c>
      <c r="D34" s="212">
        <v>70694974</v>
      </c>
      <c r="E34" s="210" t="s">
        <v>131</v>
      </c>
      <c r="F34" s="212">
        <v>3113</v>
      </c>
      <c r="G34" s="213" t="s">
        <v>307</v>
      </c>
      <c r="H34" s="214" t="s">
        <v>277</v>
      </c>
      <c r="I34" s="463">
        <v>1232392</v>
      </c>
      <c r="J34" s="458">
        <v>914238</v>
      </c>
      <c r="K34" s="458">
        <v>0</v>
      </c>
      <c r="L34" s="458">
        <v>309012</v>
      </c>
      <c r="M34" s="458">
        <v>9142</v>
      </c>
      <c r="N34" s="458">
        <v>0</v>
      </c>
      <c r="O34" s="459">
        <v>2.64</v>
      </c>
      <c r="P34" s="460">
        <v>2.64</v>
      </c>
      <c r="Q34" s="469">
        <v>0</v>
      </c>
      <c r="R34" s="471">
        <f t="shared" si="0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10"/>
        <v>0</v>
      </c>
      <c r="X34" s="461">
        <v>0</v>
      </c>
      <c r="Y34" s="461">
        <v>0</v>
      </c>
      <c r="Z34" s="461">
        <v>0</v>
      </c>
      <c r="AA34" s="461">
        <f t="shared" si="1"/>
        <v>0</v>
      </c>
      <c r="AB34" s="461">
        <f t="shared" si="2"/>
        <v>0</v>
      </c>
      <c r="AC34" s="69">
        <f t="shared" si="3"/>
        <v>0</v>
      </c>
      <c r="AD34" s="69">
        <f t="shared" si="4"/>
        <v>0</v>
      </c>
      <c r="AE34" s="461">
        <v>0</v>
      </c>
      <c r="AF34" s="461">
        <v>0</v>
      </c>
      <c r="AG34" s="461">
        <f t="shared" si="11"/>
        <v>0</v>
      </c>
      <c r="AH34" s="461">
        <f t="shared" si="12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5"/>
        <v>0</v>
      </c>
      <c r="AR34" s="462">
        <f t="shared" si="6"/>
        <v>0</v>
      </c>
      <c r="AS34" s="464">
        <f t="shared" si="7"/>
        <v>0</v>
      </c>
      <c r="AT34" s="470">
        <f>I34+AH34</f>
        <v>1232392</v>
      </c>
      <c r="AU34" s="461">
        <f>J34+W34</f>
        <v>914238</v>
      </c>
      <c r="AV34" s="461">
        <f t="shared" si="31"/>
        <v>0</v>
      </c>
      <c r="AW34" s="461">
        <f t="shared" si="32"/>
        <v>309012</v>
      </c>
      <c r="AX34" s="461">
        <f t="shared" si="32"/>
        <v>9142</v>
      </c>
      <c r="AY34" s="461">
        <f>N34+AG34</f>
        <v>0</v>
      </c>
      <c r="AZ34" s="462">
        <f>O34+AS34</f>
        <v>2.64</v>
      </c>
      <c r="BA34" s="462">
        <f t="shared" si="33"/>
        <v>2.64</v>
      </c>
      <c r="BB34" s="464">
        <f t="shared" si="33"/>
        <v>0</v>
      </c>
    </row>
    <row r="35" spans="1:54" ht="13.5" customHeight="1" x14ac:dyDescent="0.2">
      <c r="A35" s="211">
        <v>6</v>
      </c>
      <c r="B35" s="212">
        <v>3446</v>
      </c>
      <c r="C35" s="212">
        <v>600078515</v>
      </c>
      <c r="D35" s="212">
        <v>70694974</v>
      </c>
      <c r="E35" s="210" t="s">
        <v>131</v>
      </c>
      <c r="F35" s="212">
        <v>3141</v>
      </c>
      <c r="G35" s="213" t="s">
        <v>310</v>
      </c>
      <c r="H35" s="214" t="s">
        <v>277</v>
      </c>
      <c r="I35" s="463">
        <v>2114352</v>
      </c>
      <c r="J35" s="458">
        <v>1526119</v>
      </c>
      <c r="K35" s="458">
        <v>30000</v>
      </c>
      <c r="L35" s="458">
        <v>525968</v>
      </c>
      <c r="M35" s="458">
        <v>15261</v>
      </c>
      <c r="N35" s="458">
        <v>17004</v>
      </c>
      <c r="O35" s="459">
        <v>5</v>
      </c>
      <c r="P35" s="460">
        <v>0</v>
      </c>
      <c r="Q35" s="469">
        <v>5</v>
      </c>
      <c r="R35" s="471">
        <f t="shared" si="0"/>
        <v>15200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si="10"/>
        <v>15200</v>
      </c>
      <c r="X35" s="461">
        <v>-15200</v>
      </c>
      <c r="Y35" s="461">
        <v>0</v>
      </c>
      <c r="Z35" s="461">
        <v>0</v>
      </c>
      <c r="AA35" s="461">
        <f t="shared" si="1"/>
        <v>-15200</v>
      </c>
      <c r="AB35" s="461">
        <f t="shared" si="2"/>
        <v>0</v>
      </c>
      <c r="AC35" s="69">
        <f t="shared" si="3"/>
        <v>0</v>
      </c>
      <c r="AD35" s="69">
        <f t="shared" si="4"/>
        <v>152</v>
      </c>
      <c r="AE35" s="461">
        <v>0</v>
      </c>
      <c r="AF35" s="461">
        <v>0</v>
      </c>
      <c r="AG35" s="461">
        <f t="shared" si="11"/>
        <v>0</v>
      </c>
      <c r="AH35" s="461">
        <f t="shared" si="12"/>
        <v>152</v>
      </c>
      <c r="AI35" s="462">
        <v>0</v>
      </c>
      <c r="AJ35" s="462">
        <v>-0.06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si="5"/>
        <v>0</v>
      </c>
      <c r="AR35" s="462">
        <f t="shared" si="6"/>
        <v>-0.06</v>
      </c>
      <c r="AS35" s="464">
        <f t="shared" si="7"/>
        <v>-0.06</v>
      </c>
      <c r="AT35" s="470">
        <f>I35+AH35</f>
        <v>2114504</v>
      </c>
      <c r="AU35" s="461">
        <f>J35+W35</f>
        <v>1541319</v>
      </c>
      <c r="AV35" s="461">
        <f t="shared" si="31"/>
        <v>14800</v>
      </c>
      <c r="AW35" s="461">
        <f t="shared" si="32"/>
        <v>525968</v>
      </c>
      <c r="AX35" s="461">
        <f t="shared" si="32"/>
        <v>15413</v>
      </c>
      <c r="AY35" s="461">
        <f>N35+AG35</f>
        <v>17004</v>
      </c>
      <c r="AZ35" s="462">
        <f>O35+AS35</f>
        <v>4.9400000000000004</v>
      </c>
      <c r="BA35" s="462">
        <f t="shared" si="33"/>
        <v>0</v>
      </c>
      <c r="BB35" s="464">
        <f t="shared" si="33"/>
        <v>4.9400000000000004</v>
      </c>
    </row>
    <row r="36" spans="1:54" ht="13.5" customHeight="1" x14ac:dyDescent="0.2">
      <c r="A36" s="211">
        <v>6</v>
      </c>
      <c r="B36" s="212">
        <v>3446</v>
      </c>
      <c r="C36" s="212">
        <v>600078515</v>
      </c>
      <c r="D36" s="212">
        <v>70694974</v>
      </c>
      <c r="E36" s="210" t="s">
        <v>131</v>
      </c>
      <c r="F36" s="212">
        <v>3143</v>
      </c>
      <c r="G36" s="213" t="s">
        <v>614</v>
      </c>
      <c r="H36" s="234" t="s">
        <v>276</v>
      </c>
      <c r="I36" s="463">
        <v>1715409</v>
      </c>
      <c r="J36" s="458">
        <v>1272558</v>
      </c>
      <c r="K36" s="458">
        <v>0</v>
      </c>
      <c r="L36" s="458">
        <v>430125</v>
      </c>
      <c r="M36" s="458">
        <v>12726</v>
      </c>
      <c r="N36" s="458">
        <v>0</v>
      </c>
      <c r="O36" s="459">
        <v>2.75</v>
      </c>
      <c r="P36" s="460">
        <v>2.75</v>
      </c>
      <c r="Q36" s="469">
        <v>0</v>
      </c>
      <c r="R36" s="471">
        <f t="shared" si="0"/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si="10"/>
        <v>0</v>
      </c>
      <c r="X36" s="461">
        <v>0</v>
      </c>
      <c r="Y36" s="461">
        <v>0</v>
      </c>
      <c r="Z36" s="461">
        <v>0</v>
      </c>
      <c r="AA36" s="461">
        <f t="shared" si="1"/>
        <v>0</v>
      </c>
      <c r="AB36" s="461">
        <f t="shared" si="2"/>
        <v>0</v>
      </c>
      <c r="AC36" s="69">
        <f t="shared" si="3"/>
        <v>0</v>
      </c>
      <c r="AD36" s="69">
        <f t="shared" si="4"/>
        <v>0</v>
      </c>
      <c r="AE36" s="461">
        <v>0</v>
      </c>
      <c r="AF36" s="461">
        <v>0</v>
      </c>
      <c r="AG36" s="461">
        <f t="shared" si="11"/>
        <v>0</v>
      </c>
      <c r="AH36" s="461">
        <f t="shared" si="12"/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si="5"/>
        <v>0</v>
      </c>
      <c r="AR36" s="462">
        <f t="shared" si="6"/>
        <v>0</v>
      </c>
      <c r="AS36" s="464">
        <f t="shared" si="7"/>
        <v>0</v>
      </c>
      <c r="AT36" s="470">
        <f>I36+AH36</f>
        <v>1715409</v>
      </c>
      <c r="AU36" s="461">
        <f>J36+W36</f>
        <v>1272558</v>
      </c>
      <c r="AV36" s="461">
        <f t="shared" si="31"/>
        <v>0</v>
      </c>
      <c r="AW36" s="461">
        <f t="shared" si="32"/>
        <v>430125</v>
      </c>
      <c r="AX36" s="461">
        <f t="shared" si="32"/>
        <v>12726</v>
      </c>
      <c r="AY36" s="461">
        <f>N36+AG36</f>
        <v>0</v>
      </c>
      <c r="AZ36" s="462">
        <f>O36+AS36</f>
        <v>2.75</v>
      </c>
      <c r="BA36" s="462">
        <f t="shared" si="33"/>
        <v>2.75</v>
      </c>
      <c r="BB36" s="464">
        <f t="shared" si="33"/>
        <v>0</v>
      </c>
    </row>
    <row r="37" spans="1:54" ht="13.5" customHeight="1" x14ac:dyDescent="0.2">
      <c r="A37" s="211">
        <v>6</v>
      </c>
      <c r="B37" s="212">
        <v>3446</v>
      </c>
      <c r="C37" s="212">
        <v>600078515</v>
      </c>
      <c r="D37" s="212">
        <v>70694974</v>
      </c>
      <c r="E37" s="210" t="s">
        <v>131</v>
      </c>
      <c r="F37" s="212">
        <v>3143</v>
      </c>
      <c r="G37" s="213" t="s">
        <v>615</v>
      </c>
      <c r="H37" s="234" t="s">
        <v>277</v>
      </c>
      <c r="I37" s="463">
        <v>62305</v>
      </c>
      <c r="J37" s="458">
        <v>44518</v>
      </c>
      <c r="K37" s="458">
        <v>0</v>
      </c>
      <c r="L37" s="458">
        <v>15047</v>
      </c>
      <c r="M37" s="458">
        <v>445</v>
      </c>
      <c r="N37" s="458">
        <v>2295</v>
      </c>
      <c r="O37" s="459">
        <v>0.18</v>
      </c>
      <c r="P37" s="460">
        <v>0</v>
      </c>
      <c r="Q37" s="469">
        <v>0.18</v>
      </c>
      <c r="R37" s="471">
        <f t="shared" si="0"/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si="10"/>
        <v>0</v>
      </c>
      <c r="X37" s="461">
        <v>0</v>
      </c>
      <c r="Y37" s="461">
        <v>0</v>
      </c>
      <c r="Z37" s="461">
        <v>0</v>
      </c>
      <c r="AA37" s="461">
        <f t="shared" si="1"/>
        <v>0</v>
      </c>
      <c r="AB37" s="461">
        <f t="shared" si="2"/>
        <v>0</v>
      </c>
      <c r="AC37" s="69">
        <f t="shared" si="3"/>
        <v>0</v>
      </c>
      <c r="AD37" s="69">
        <f t="shared" si="4"/>
        <v>0</v>
      </c>
      <c r="AE37" s="461">
        <v>0</v>
      </c>
      <c r="AF37" s="461">
        <v>0</v>
      </c>
      <c r="AG37" s="461">
        <f t="shared" si="11"/>
        <v>0</v>
      </c>
      <c r="AH37" s="461">
        <f t="shared" si="12"/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5"/>
        <v>0</v>
      </c>
      <c r="AR37" s="462">
        <f t="shared" si="6"/>
        <v>0</v>
      </c>
      <c r="AS37" s="464">
        <f t="shared" si="7"/>
        <v>0</v>
      </c>
      <c r="AT37" s="470">
        <f>I37+AH37</f>
        <v>62305</v>
      </c>
      <c r="AU37" s="461">
        <f>J37+W37</f>
        <v>44518</v>
      </c>
      <c r="AV37" s="461">
        <f t="shared" si="31"/>
        <v>0</v>
      </c>
      <c r="AW37" s="461">
        <f t="shared" si="32"/>
        <v>15047</v>
      </c>
      <c r="AX37" s="461">
        <f t="shared" si="32"/>
        <v>445</v>
      </c>
      <c r="AY37" s="461">
        <f>N37+AG37</f>
        <v>2295</v>
      </c>
      <c r="AZ37" s="462">
        <f>O37+AS37</f>
        <v>0.18</v>
      </c>
      <c r="BA37" s="462">
        <f t="shared" si="33"/>
        <v>0</v>
      </c>
      <c r="BB37" s="464">
        <f t="shared" si="33"/>
        <v>0.18</v>
      </c>
    </row>
    <row r="38" spans="1:54" ht="13.5" customHeight="1" x14ac:dyDescent="0.2">
      <c r="A38" s="158">
        <v>6</v>
      </c>
      <c r="B38" s="18">
        <v>3446</v>
      </c>
      <c r="C38" s="18">
        <v>600078515</v>
      </c>
      <c r="D38" s="18">
        <v>70694974</v>
      </c>
      <c r="E38" s="167" t="s">
        <v>132</v>
      </c>
      <c r="F38" s="18"/>
      <c r="G38" s="157"/>
      <c r="H38" s="191"/>
      <c r="I38" s="506">
        <v>30236367</v>
      </c>
      <c r="J38" s="503">
        <v>22009380</v>
      </c>
      <c r="K38" s="503">
        <v>70000</v>
      </c>
      <c r="L38" s="503">
        <v>7462830</v>
      </c>
      <c r="M38" s="503">
        <v>220093</v>
      </c>
      <c r="N38" s="503">
        <v>474064</v>
      </c>
      <c r="O38" s="504">
        <v>42.227499999999999</v>
      </c>
      <c r="P38" s="504">
        <v>30.687499999999996</v>
      </c>
      <c r="Q38" s="508">
        <v>11.54</v>
      </c>
      <c r="R38" s="506">
        <f t="shared" ref="R38:BB38" si="34">SUM(R33:R37)</f>
        <v>50550</v>
      </c>
      <c r="S38" s="503">
        <f t="shared" si="34"/>
        <v>0</v>
      </c>
      <c r="T38" s="503">
        <f t="shared" si="34"/>
        <v>0</v>
      </c>
      <c r="U38" s="503">
        <f t="shared" si="34"/>
        <v>60662</v>
      </c>
      <c r="V38" s="503">
        <f t="shared" si="34"/>
        <v>0</v>
      </c>
      <c r="W38" s="503">
        <f t="shared" si="34"/>
        <v>111212</v>
      </c>
      <c r="X38" s="503">
        <f t="shared" si="34"/>
        <v>-50550</v>
      </c>
      <c r="Y38" s="503">
        <f t="shared" si="34"/>
        <v>0</v>
      </c>
      <c r="Z38" s="503">
        <f t="shared" si="34"/>
        <v>37960</v>
      </c>
      <c r="AA38" s="503">
        <f t="shared" si="34"/>
        <v>-12590</v>
      </c>
      <c r="AB38" s="503">
        <f t="shared" si="34"/>
        <v>98622</v>
      </c>
      <c r="AC38" s="503">
        <f t="shared" si="34"/>
        <v>20504</v>
      </c>
      <c r="AD38" s="503">
        <f t="shared" si="34"/>
        <v>1112</v>
      </c>
      <c r="AE38" s="503">
        <f t="shared" si="34"/>
        <v>0</v>
      </c>
      <c r="AF38" s="503">
        <f t="shared" si="34"/>
        <v>0</v>
      </c>
      <c r="AG38" s="503">
        <f t="shared" si="34"/>
        <v>0</v>
      </c>
      <c r="AH38" s="503">
        <f t="shared" si="34"/>
        <v>120238</v>
      </c>
      <c r="AI38" s="504">
        <f t="shared" si="34"/>
        <v>0.02</v>
      </c>
      <c r="AJ38" s="504">
        <f t="shared" si="34"/>
        <v>0.05</v>
      </c>
      <c r="AK38" s="504">
        <f t="shared" si="34"/>
        <v>0</v>
      </c>
      <c r="AL38" s="504">
        <f t="shared" si="34"/>
        <v>0</v>
      </c>
      <c r="AM38" s="504">
        <f t="shared" si="34"/>
        <v>0</v>
      </c>
      <c r="AN38" s="504">
        <f t="shared" si="34"/>
        <v>0</v>
      </c>
      <c r="AO38" s="504">
        <f t="shared" si="34"/>
        <v>0</v>
      </c>
      <c r="AP38" s="504">
        <f t="shared" si="34"/>
        <v>0</v>
      </c>
      <c r="AQ38" s="504">
        <f t="shared" si="34"/>
        <v>0.02</v>
      </c>
      <c r="AR38" s="504">
        <f t="shared" si="34"/>
        <v>0.05</v>
      </c>
      <c r="AS38" s="40">
        <f t="shared" si="34"/>
        <v>7.0000000000000007E-2</v>
      </c>
      <c r="AT38" s="510">
        <f t="shared" si="34"/>
        <v>30356605</v>
      </c>
      <c r="AU38" s="503">
        <f t="shared" si="34"/>
        <v>22120592</v>
      </c>
      <c r="AV38" s="503">
        <f t="shared" si="34"/>
        <v>57410</v>
      </c>
      <c r="AW38" s="503">
        <f t="shared" si="34"/>
        <v>7483334</v>
      </c>
      <c r="AX38" s="503">
        <f t="shared" si="34"/>
        <v>221205</v>
      </c>
      <c r="AY38" s="503">
        <f t="shared" si="34"/>
        <v>474064</v>
      </c>
      <c r="AZ38" s="504">
        <f t="shared" si="34"/>
        <v>42.297499999999999</v>
      </c>
      <c r="BA38" s="504">
        <f t="shared" si="34"/>
        <v>30.707499999999996</v>
      </c>
      <c r="BB38" s="40">
        <f t="shared" si="34"/>
        <v>11.59</v>
      </c>
    </row>
    <row r="39" spans="1:54" ht="13.5" customHeight="1" x14ac:dyDescent="0.2">
      <c r="A39" s="211">
        <v>7</v>
      </c>
      <c r="B39" s="212">
        <v>3457</v>
      </c>
      <c r="C39" s="212">
        <v>651040230</v>
      </c>
      <c r="D39" s="212">
        <v>75125412</v>
      </c>
      <c r="E39" s="210" t="s">
        <v>133</v>
      </c>
      <c r="F39" s="212">
        <v>3231</v>
      </c>
      <c r="G39" s="213" t="s">
        <v>311</v>
      </c>
      <c r="H39" s="214" t="s">
        <v>276</v>
      </c>
      <c r="I39" s="463">
        <v>11237691</v>
      </c>
      <c r="J39" s="458">
        <v>8278084</v>
      </c>
      <c r="K39" s="458">
        <v>43000</v>
      </c>
      <c r="L39" s="458">
        <v>2812526</v>
      </c>
      <c r="M39" s="458">
        <v>82780</v>
      </c>
      <c r="N39" s="458">
        <v>21301</v>
      </c>
      <c r="O39" s="459">
        <v>14.6975</v>
      </c>
      <c r="P39" s="460">
        <v>13.286199999999999</v>
      </c>
      <c r="Q39" s="469">
        <v>1.4113</v>
      </c>
      <c r="R39" s="471">
        <f t="shared" si="0"/>
        <v>2050</v>
      </c>
      <c r="S39" s="461">
        <v>0</v>
      </c>
      <c r="T39" s="461">
        <v>0</v>
      </c>
      <c r="U39" s="461">
        <v>0</v>
      </c>
      <c r="V39" s="461">
        <v>0</v>
      </c>
      <c r="W39" s="461">
        <f t="shared" si="10"/>
        <v>2050</v>
      </c>
      <c r="X39" s="461">
        <v>-2050</v>
      </c>
      <c r="Y39" s="461">
        <v>0</v>
      </c>
      <c r="Z39" s="461">
        <v>0</v>
      </c>
      <c r="AA39" s="461">
        <f t="shared" si="1"/>
        <v>-2050</v>
      </c>
      <c r="AB39" s="461">
        <f t="shared" si="2"/>
        <v>0</v>
      </c>
      <c r="AC39" s="69">
        <f t="shared" si="3"/>
        <v>0</v>
      </c>
      <c r="AD39" s="69">
        <f t="shared" si="4"/>
        <v>21</v>
      </c>
      <c r="AE39" s="461">
        <v>0</v>
      </c>
      <c r="AF39" s="461">
        <v>0</v>
      </c>
      <c r="AG39" s="461">
        <f t="shared" si="11"/>
        <v>0</v>
      </c>
      <c r="AH39" s="461">
        <f t="shared" si="12"/>
        <v>21</v>
      </c>
      <c r="AI39" s="462">
        <v>0</v>
      </c>
      <c r="AJ39" s="462">
        <v>0</v>
      </c>
      <c r="AK39" s="462">
        <v>0</v>
      </c>
      <c r="AL39" s="462">
        <v>0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si="5"/>
        <v>0</v>
      </c>
      <c r="AR39" s="462">
        <f t="shared" si="6"/>
        <v>0</v>
      </c>
      <c r="AS39" s="464">
        <f t="shared" si="7"/>
        <v>0</v>
      </c>
      <c r="AT39" s="470">
        <f>I39+AH39</f>
        <v>11237712</v>
      </c>
      <c r="AU39" s="461">
        <f>J39+W39</f>
        <v>8280134</v>
      </c>
      <c r="AV39" s="461">
        <f>K39+AA39</f>
        <v>40950</v>
      </c>
      <c r="AW39" s="461">
        <f>L39+AC39</f>
        <v>2812526</v>
      </c>
      <c r="AX39" s="461">
        <f>M39+AD39</f>
        <v>82801</v>
      </c>
      <c r="AY39" s="461">
        <f>N39+AG39</f>
        <v>21301</v>
      </c>
      <c r="AZ39" s="462">
        <f>O39+AS39</f>
        <v>14.6975</v>
      </c>
      <c r="BA39" s="462">
        <f>P39+AQ39</f>
        <v>13.286199999999999</v>
      </c>
      <c r="BB39" s="464">
        <f>Q39+AR39</f>
        <v>1.4113</v>
      </c>
    </row>
    <row r="40" spans="1:54" ht="13.5" customHeight="1" x14ac:dyDescent="0.2">
      <c r="A40" s="158">
        <v>7</v>
      </c>
      <c r="B40" s="18">
        <v>3457</v>
      </c>
      <c r="C40" s="18">
        <v>651040230</v>
      </c>
      <c r="D40" s="18">
        <v>75125412</v>
      </c>
      <c r="E40" s="167" t="s">
        <v>134</v>
      </c>
      <c r="F40" s="18"/>
      <c r="G40" s="157"/>
      <c r="H40" s="191"/>
      <c r="I40" s="505">
        <v>11237691</v>
      </c>
      <c r="J40" s="501">
        <v>8278084</v>
      </c>
      <c r="K40" s="501">
        <v>43000</v>
      </c>
      <c r="L40" s="501">
        <v>2812526</v>
      </c>
      <c r="M40" s="501">
        <v>82780</v>
      </c>
      <c r="N40" s="501">
        <v>21301</v>
      </c>
      <c r="O40" s="502">
        <v>14.6975</v>
      </c>
      <c r="P40" s="502">
        <v>13.286199999999999</v>
      </c>
      <c r="Q40" s="507">
        <v>1.4113</v>
      </c>
      <c r="R40" s="505">
        <f t="shared" ref="R40:BB40" si="35">SUM(R39)</f>
        <v>2050</v>
      </c>
      <c r="S40" s="501">
        <f t="shared" si="35"/>
        <v>0</v>
      </c>
      <c r="T40" s="501">
        <f t="shared" si="35"/>
        <v>0</v>
      </c>
      <c r="U40" s="501">
        <f t="shared" si="35"/>
        <v>0</v>
      </c>
      <c r="V40" s="501">
        <f t="shared" si="35"/>
        <v>0</v>
      </c>
      <c r="W40" s="501">
        <f t="shared" si="35"/>
        <v>2050</v>
      </c>
      <c r="X40" s="501">
        <f t="shared" si="35"/>
        <v>-2050</v>
      </c>
      <c r="Y40" s="501">
        <f t="shared" si="35"/>
        <v>0</v>
      </c>
      <c r="Z40" s="501">
        <f t="shared" si="35"/>
        <v>0</v>
      </c>
      <c r="AA40" s="501">
        <f t="shared" si="35"/>
        <v>-2050</v>
      </c>
      <c r="AB40" s="501">
        <f t="shared" si="35"/>
        <v>0</v>
      </c>
      <c r="AC40" s="501">
        <f t="shared" si="35"/>
        <v>0</v>
      </c>
      <c r="AD40" s="501">
        <f t="shared" si="35"/>
        <v>21</v>
      </c>
      <c r="AE40" s="501">
        <f t="shared" si="35"/>
        <v>0</v>
      </c>
      <c r="AF40" s="501">
        <f t="shared" si="35"/>
        <v>0</v>
      </c>
      <c r="AG40" s="501">
        <f t="shared" si="35"/>
        <v>0</v>
      </c>
      <c r="AH40" s="501">
        <f t="shared" si="35"/>
        <v>21</v>
      </c>
      <c r="AI40" s="502">
        <f t="shared" si="35"/>
        <v>0</v>
      </c>
      <c r="AJ40" s="502">
        <f t="shared" si="35"/>
        <v>0</v>
      </c>
      <c r="AK40" s="502">
        <f t="shared" si="35"/>
        <v>0</v>
      </c>
      <c r="AL40" s="502">
        <f t="shared" si="35"/>
        <v>0</v>
      </c>
      <c r="AM40" s="502">
        <f t="shared" si="35"/>
        <v>0</v>
      </c>
      <c r="AN40" s="502">
        <f t="shared" si="35"/>
        <v>0</v>
      </c>
      <c r="AO40" s="502">
        <f t="shared" si="35"/>
        <v>0</v>
      </c>
      <c r="AP40" s="502">
        <f t="shared" si="35"/>
        <v>0</v>
      </c>
      <c r="AQ40" s="502">
        <f t="shared" si="35"/>
        <v>0</v>
      </c>
      <c r="AR40" s="502">
        <f t="shared" si="35"/>
        <v>0</v>
      </c>
      <c r="AS40" s="41">
        <f t="shared" si="35"/>
        <v>0</v>
      </c>
      <c r="AT40" s="509">
        <f t="shared" si="35"/>
        <v>11237712</v>
      </c>
      <c r="AU40" s="501">
        <f t="shared" si="35"/>
        <v>8280134</v>
      </c>
      <c r="AV40" s="501">
        <f t="shared" si="35"/>
        <v>40950</v>
      </c>
      <c r="AW40" s="501">
        <f t="shared" si="35"/>
        <v>2812526</v>
      </c>
      <c r="AX40" s="501">
        <f t="shared" si="35"/>
        <v>82801</v>
      </c>
      <c r="AY40" s="501">
        <f t="shared" si="35"/>
        <v>21301</v>
      </c>
      <c r="AZ40" s="502">
        <f t="shared" si="35"/>
        <v>14.6975</v>
      </c>
      <c r="BA40" s="502">
        <f t="shared" si="35"/>
        <v>13.286199999999999</v>
      </c>
      <c r="BB40" s="41">
        <f t="shared" si="35"/>
        <v>1.4113</v>
      </c>
    </row>
    <row r="41" spans="1:54" ht="13.5" customHeight="1" x14ac:dyDescent="0.2">
      <c r="A41" s="211">
        <v>8</v>
      </c>
      <c r="B41" s="212">
        <v>3423</v>
      </c>
      <c r="C41" s="212">
        <v>600078108</v>
      </c>
      <c r="D41" s="212">
        <v>70695059</v>
      </c>
      <c r="E41" s="210" t="s">
        <v>135</v>
      </c>
      <c r="F41" s="212">
        <v>3111</v>
      </c>
      <c r="G41" s="213" t="s">
        <v>306</v>
      </c>
      <c r="H41" s="214" t="s">
        <v>276</v>
      </c>
      <c r="I41" s="463">
        <v>3504222</v>
      </c>
      <c r="J41" s="458">
        <v>2565179</v>
      </c>
      <c r="K41" s="458">
        <v>20000</v>
      </c>
      <c r="L41" s="458">
        <v>873791</v>
      </c>
      <c r="M41" s="458">
        <v>25652</v>
      </c>
      <c r="N41" s="458">
        <v>19600</v>
      </c>
      <c r="O41" s="459">
        <v>5.1800000000000006</v>
      </c>
      <c r="P41" s="460">
        <v>3.9800000000000004</v>
      </c>
      <c r="Q41" s="469">
        <v>1.2</v>
      </c>
      <c r="R41" s="471">
        <f t="shared" si="0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10"/>
        <v>0</v>
      </c>
      <c r="X41" s="461">
        <v>0</v>
      </c>
      <c r="Y41" s="461">
        <v>0</v>
      </c>
      <c r="Z41" s="461">
        <v>0</v>
      </c>
      <c r="AA41" s="461">
        <f t="shared" si="1"/>
        <v>0</v>
      </c>
      <c r="AB41" s="461">
        <f t="shared" si="2"/>
        <v>0</v>
      </c>
      <c r="AC41" s="69">
        <f t="shared" si="3"/>
        <v>0</v>
      </c>
      <c r="AD41" s="69">
        <f t="shared" si="4"/>
        <v>0</v>
      </c>
      <c r="AE41" s="461">
        <v>0</v>
      </c>
      <c r="AF41" s="461">
        <v>0</v>
      </c>
      <c r="AG41" s="461">
        <f t="shared" si="11"/>
        <v>0</v>
      </c>
      <c r="AH41" s="461">
        <f t="shared" si="12"/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5"/>
        <v>0</v>
      </c>
      <c r="AR41" s="462">
        <f t="shared" si="6"/>
        <v>0</v>
      </c>
      <c r="AS41" s="464">
        <f t="shared" si="7"/>
        <v>0</v>
      </c>
      <c r="AT41" s="470">
        <f>I41+AH41</f>
        <v>3504222</v>
      </c>
      <c r="AU41" s="461">
        <f>J41+W41</f>
        <v>2565179</v>
      </c>
      <c r="AV41" s="461">
        <f t="shared" ref="AV41:AV42" si="36">K41+AA41</f>
        <v>20000</v>
      </c>
      <c r="AW41" s="461">
        <f>L41+AC41</f>
        <v>873791</v>
      </c>
      <c r="AX41" s="461">
        <f>M41+AD41</f>
        <v>25652</v>
      </c>
      <c r="AY41" s="461">
        <f>N41+AG41</f>
        <v>19600</v>
      </c>
      <c r="AZ41" s="462">
        <f>O41+AS41</f>
        <v>5.1800000000000006</v>
      </c>
      <c r="BA41" s="462">
        <f>P41+AQ41</f>
        <v>3.9800000000000004</v>
      </c>
      <c r="BB41" s="464">
        <f>Q41+AR41</f>
        <v>1.2</v>
      </c>
    </row>
    <row r="42" spans="1:54" ht="13.5" customHeight="1" x14ac:dyDescent="0.2">
      <c r="A42" s="211">
        <v>8</v>
      </c>
      <c r="B42" s="212">
        <v>3423</v>
      </c>
      <c r="C42" s="212">
        <v>600078108</v>
      </c>
      <c r="D42" s="212">
        <v>70695059</v>
      </c>
      <c r="E42" s="210" t="s">
        <v>135</v>
      </c>
      <c r="F42" s="212">
        <v>3141</v>
      </c>
      <c r="G42" s="213" t="s">
        <v>310</v>
      </c>
      <c r="H42" s="214" t="s">
        <v>277</v>
      </c>
      <c r="I42" s="463">
        <v>1249668</v>
      </c>
      <c r="J42" s="458">
        <v>912691</v>
      </c>
      <c r="K42" s="458">
        <v>10000</v>
      </c>
      <c r="L42" s="458">
        <v>311870</v>
      </c>
      <c r="M42" s="458">
        <v>9127</v>
      </c>
      <c r="N42" s="458">
        <v>5980</v>
      </c>
      <c r="O42" s="459">
        <v>2.97</v>
      </c>
      <c r="P42" s="460">
        <v>0</v>
      </c>
      <c r="Q42" s="469">
        <v>2.97</v>
      </c>
      <c r="R42" s="471">
        <f t="shared" si="0"/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si="10"/>
        <v>0</v>
      </c>
      <c r="X42" s="461">
        <v>0</v>
      </c>
      <c r="Y42" s="461">
        <v>0</v>
      </c>
      <c r="Z42" s="461">
        <v>0</v>
      </c>
      <c r="AA42" s="461">
        <f t="shared" si="1"/>
        <v>0</v>
      </c>
      <c r="AB42" s="461">
        <f t="shared" si="2"/>
        <v>0</v>
      </c>
      <c r="AC42" s="69">
        <f t="shared" si="3"/>
        <v>0</v>
      </c>
      <c r="AD42" s="69">
        <f t="shared" si="4"/>
        <v>0</v>
      </c>
      <c r="AE42" s="461">
        <v>0</v>
      </c>
      <c r="AF42" s="461">
        <v>0</v>
      </c>
      <c r="AG42" s="461">
        <f t="shared" si="11"/>
        <v>0</v>
      </c>
      <c r="AH42" s="461">
        <f t="shared" si="12"/>
        <v>0</v>
      </c>
      <c r="AI42" s="462">
        <v>0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si="5"/>
        <v>0</v>
      </c>
      <c r="AR42" s="462">
        <f t="shared" si="6"/>
        <v>0</v>
      </c>
      <c r="AS42" s="464">
        <f t="shared" si="7"/>
        <v>0</v>
      </c>
      <c r="AT42" s="470">
        <f>I42+AH42</f>
        <v>1249668</v>
      </c>
      <c r="AU42" s="461">
        <f>J42+W42</f>
        <v>912691</v>
      </c>
      <c r="AV42" s="461">
        <f t="shared" si="36"/>
        <v>10000</v>
      </c>
      <c r="AW42" s="461">
        <f>L42+AC42</f>
        <v>311870</v>
      </c>
      <c r="AX42" s="461">
        <f>M42+AD42</f>
        <v>9127</v>
      </c>
      <c r="AY42" s="461">
        <f>N42+AG42</f>
        <v>5980</v>
      </c>
      <c r="AZ42" s="462">
        <f>O42+AS42</f>
        <v>2.97</v>
      </c>
      <c r="BA42" s="462">
        <f>P42+AQ42</f>
        <v>0</v>
      </c>
      <c r="BB42" s="464">
        <f>Q42+AR42</f>
        <v>2.97</v>
      </c>
    </row>
    <row r="43" spans="1:54" ht="13.5" customHeight="1" x14ac:dyDescent="0.2">
      <c r="A43" s="158">
        <v>8</v>
      </c>
      <c r="B43" s="18">
        <v>3423</v>
      </c>
      <c r="C43" s="18">
        <v>600078108</v>
      </c>
      <c r="D43" s="18">
        <v>70695059</v>
      </c>
      <c r="E43" s="167" t="s">
        <v>136</v>
      </c>
      <c r="F43" s="18"/>
      <c r="G43" s="157"/>
      <c r="H43" s="191"/>
      <c r="I43" s="506">
        <v>4753890</v>
      </c>
      <c r="J43" s="503">
        <v>3477870</v>
      </c>
      <c r="K43" s="503">
        <v>30000</v>
      </c>
      <c r="L43" s="503">
        <v>1185661</v>
      </c>
      <c r="M43" s="503">
        <v>34779</v>
      </c>
      <c r="N43" s="503">
        <v>25580</v>
      </c>
      <c r="O43" s="504">
        <v>8.15</v>
      </c>
      <c r="P43" s="504">
        <v>3.9800000000000004</v>
      </c>
      <c r="Q43" s="508">
        <v>4.17</v>
      </c>
      <c r="R43" s="506">
        <f t="shared" ref="R43:BB43" si="37">SUM(R41:R42)</f>
        <v>0</v>
      </c>
      <c r="S43" s="503">
        <f t="shared" si="37"/>
        <v>0</v>
      </c>
      <c r="T43" s="503">
        <f t="shared" si="37"/>
        <v>0</v>
      </c>
      <c r="U43" s="503">
        <f t="shared" si="37"/>
        <v>0</v>
      </c>
      <c r="V43" s="503">
        <f t="shared" si="37"/>
        <v>0</v>
      </c>
      <c r="W43" s="503">
        <f t="shared" si="37"/>
        <v>0</v>
      </c>
      <c r="X43" s="503">
        <f t="shared" si="37"/>
        <v>0</v>
      </c>
      <c r="Y43" s="503">
        <f t="shared" si="37"/>
        <v>0</v>
      </c>
      <c r="Z43" s="503">
        <f t="shared" si="37"/>
        <v>0</v>
      </c>
      <c r="AA43" s="503">
        <f t="shared" si="37"/>
        <v>0</v>
      </c>
      <c r="AB43" s="503">
        <f t="shared" si="37"/>
        <v>0</v>
      </c>
      <c r="AC43" s="503">
        <f t="shared" si="37"/>
        <v>0</v>
      </c>
      <c r="AD43" s="503">
        <f t="shared" si="37"/>
        <v>0</v>
      </c>
      <c r="AE43" s="503">
        <f t="shared" si="37"/>
        <v>0</v>
      </c>
      <c r="AF43" s="503">
        <f t="shared" si="37"/>
        <v>0</v>
      </c>
      <c r="AG43" s="503">
        <f t="shared" si="37"/>
        <v>0</v>
      </c>
      <c r="AH43" s="503">
        <f t="shared" si="37"/>
        <v>0</v>
      </c>
      <c r="AI43" s="504">
        <f t="shared" si="37"/>
        <v>0</v>
      </c>
      <c r="AJ43" s="504">
        <f t="shared" si="37"/>
        <v>0</v>
      </c>
      <c r="AK43" s="504">
        <f t="shared" si="37"/>
        <v>0</v>
      </c>
      <c r="AL43" s="504">
        <f t="shared" si="37"/>
        <v>0</v>
      </c>
      <c r="AM43" s="504">
        <f t="shared" si="37"/>
        <v>0</v>
      </c>
      <c r="AN43" s="504">
        <f t="shared" si="37"/>
        <v>0</v>
      </c>
      <c r="AO43" s="504">
        <f t="shared" si="37"/>
        <v>0</v>
      </c>
      <c r="AP43" s="504">
        <f t="shared" si="37"/>
        <v>0</v>
      </c>
      <c r="AQ43" s="504">
        <f t="shared" si="37"/>
        <v>0</v>
      </c>
      <c r="AR43" s="504">
        <f t="shared" si="37"/>
        <v>0</v>
      </c>
      <c r="AS43" s="40">
        <f t="shared" si="37"/>
        <v>0</v>
      </c>
      <c r="AT43" s="510">
        <f t="shared" si="37"/>
        <v>4753890</v>
      </c>
      <c r="AU43" s="503">
        <f t="shared" si="37"/>
        <v>3477870</v>
      </c>
      <c r="AV43" s="503">
        <f t="shared" si="37"/>
        <v>30000</v>
      </c>
      <c r="AW43" s="503">
        <f t="shared" si="37"/>
        <v>1185661</v>
      </c>
      <c r="AX43" s="503">
        <f t="shared" si="37"/>
        <v>34779</v>
      </c>
      <c r="AY43" s="503">
        <f t="shared" si="37"/>
        <v>25580</v>
      </c>
      <c r="AZ43" s="504">
        <f t="shared" si="37"/>
        <v>8.15</v>
      </c>
      <c r="BA43" s="504">
        <f t="shared" si="37"/>
        <v>3.9800000000000004</v>
      </c>
      <c r="BB43" s="40">
        <f t="shared" si="37"/>
        <v>4.17</v>
      </c>
    </row>
    <row r="44" spans="1:54" ht="13.5" customHeight="1" x14ac:dyDescent="0.2">
      <c r="A44" s="211">
        <v>9</v>
      </c>
      <c r="B44" s="212">
        <v>3448</v>
      </c>
      <c r="C44" s="212">
        <v>600078299</v>
      </c>
      <c r="D44" s="212">
        <v>70695041</v>
      </c>
      <c r="E44" s="210" t="s">
        <v>137</v>
      </c>
      <c r="F44" s="212">
        <v>3117</v>
      </c>
      <c r="G44" s="213" t="s">
        <v>309</v>
      </c>
      <c r="H44" s="214" t="s">
        <v>276</v>
      </c>
      <c r="I44" s="463">
        <v>4990916</v>
      </c>
      <c r="J44" s="458">
        <v>3621683</v>
      </c>
      <c r="K44" s="458">
        <v>7520</v>
      </c>
      <c r="L44" s="458">
        <v>1226671</v>
      </c>
      <c r="M44" s="458">
        <v>36217</v>
      </c>
      <c r="N44" s="458">
        <v>98825</v>
      </c>
      <c r="O44" s="459">
        <v>6.7719000000000005</v>
      </c>
      <c r="P44" s="460">
        <v>5.0918999999999999</v>
      </c>
      <c r="Q44" s="469">
        <v>1.6800000000000002</v>
      </c>
      <c r="R44" s="471">
        <f t="shared" si="0"/>
        <v>-7680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si="10"/>
        <v>-7680</v>
      </c>
      <c r="X44" s="461">
        <v>7680</v>
      </c>
      <c r="Y44" s="461">
        <v>0</v>
      </c>
      <c r="Z44" s="461">
        <v>0</v>
      </c>
      <c r="AA44" s="461">
        <f t="shared" si="1"/>
        <v>7680</v>
      </c>
      <c r="AB44" s="461">
        <f t="shared" si="2"/>
        <v>0</v>
      </c>
      <c r="AC44" s="69">
        <f t="shared" si="3"/>
        <v>0</v>
      </c>
      <c r="AD44" s="69">
        <f t="shared" si="4"/>
        <v>-77</v>
      </c>
      <c r="AE44" s="461">
        <v>0</v>
      </c>
      <c r="AF44" s="461">
        <v>0</v>
      </c>
      <c r="AG44" s="461">
        <f t="shared" si="11"/>
        <v>0</v>
      </c>
      <c r="AH44" s="461">
        <f t="shared" si="12"/>
        <v>-77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si="5"/>
        <v>0</v>
      </c>
      <c r="AR44" s="462">
        <f t="shared" si="6"/>
        <v>0</v>
      </c>
      <c r="AS44" s="464">
        <f t="shared" si="7"/>
        <v>0</v>
      </c>
      <c r="AT44" s="470">
        <f>I44+AH44</f>
        <v>4990839</v>
      </c>
      <c r="AU44" s="461">
        <f>J44+W44</f>
        <v>3614003</v>
      </c>
      <c r="AV44" s="461">
        <f t="shared" ref="AV44:AV47" si="38">K44+AA44</f>
        <v>15200</v>
      </c>
      <c r="AW44" s="461">
        <f t="shared" ref="AW44:AX47" si="39">L44+AC44</f>
        <v>1226671</v>
      </c>
      <c r="AX44" s="461">
        <f t="shared" si="39"/>
        <v>36140</v>
      </c>
      <c r="AY44" s="461">
        <f>N44+AG44</f>
        <v>98825</v>
      </c>
      <c r="AZ44" s="462">
        <f>O44+AS44</f>
        <v>6.7719000000000005</v>
      </c>
      <c r="BA44" s="462">
        <f t="shared" ref="BA44:BB47" si="40">P44+AQ44</f>
        <v>5.0918999999999999</v>
      </c>
      <c r="BB44" s="464">
        <f t="shared" si="40"/>
        <v>1.6800000000000002</v>
      </c>
    </row>
    <row r="45" spans="1:54" ht="13.5" customHeight="1" x14ac:dyDescent="0.2">
      <c r="A45" s="211">
        <v>9</v>
      </c>
      <c r="B45" s="212">
        <v>3448</v>
      </c>
      <c r="C45" s="212">
        <v>600078299</v>
      </c>
      <c r="D45" s="212">
        <v>70695041</v>
      </c>
      <c r="E45" s="210" t="s">
        <v>137</v>
      </c>
      <c r="F45" s="212">
        <v>3117</v>
      </c>
      <c r="G45" s="213" t="s">
        <v>307</v>
      </c>
      <c r="H45" s="214" t="s">
        <v>277</v>
      </c>
      <c r="I45" s="463">
        <v>233504</v>
      </c>
      <c r="J45" s="458">
        <v>173223</v>
      </c>
      <c r="K45" s="458">
        <v>0</v>
      </c>
      <c r="L45" s="458">
        <v>58549</v>
      </c>
      <c r="M45" s="458">
        <v>1732</v>
      </c>
      <c r="N45" s="458">
        <v>0</v>
      </c>
      <c r="O45" s="459">
        <v>0.5</v>
      </c>
      <c r="P45" s="460">
        <v>0.5</v>
      </c>
      <c r="Q45" s="469">
        <v>0</v>
      </c>
      <c r="R45" s="471">
        <f t="shared" si="0"/>
        <v>0</v>
      </c>
      <c r="S45" s="461">
        <v>57741</v>
      </c>
      <c r="T45" s="461">
        <v>0</v>
      </c>
      <c r="U45" s="461">
        <v>0</v>
      </c>
      <c r="V45" s="461">
        <v>0</v>
      </c>
      <c r="W45" s="461">
        <f t="shared" si="10"/>
        <v>57741</v>
      </c>
      <c r="X45" s="461">
        <v>0</v>
      </c>
      <c r="Y45" s="461">
        <v>0</v>
      </c>
      <c r="Z45" s="461">
        <v>0</v>
      </c>
      <c r="AA45" s="461">
        <f t="shared" si="1"/>
        <v>0</v>
      </c>
      <c r="AB45" s="461">
        <f t="shared" si="2"/>
        <v>57741</v>
      </c>
      <c r="AC45" s="69">
        <f t="shared" si="3"/>
        <v>19516</v>
      </c>
      <c r="AD45" s="69">
        <f t="shared" si="4"/>
        <v>577</v>
      </c>
      <c r="AE45" s="461">
        <v>0</v>
      </c>
      <c r="AF45" s="461">
        <v>0</v>
      </c>
      <c r="AG45" s="461">
        <f t="shared" si="11"/>
        <v>0</v>
      </c>
      <c r="AH45" s="461">
        <f t="shared" si="12"/>
        <v>77834</v>
      </c>
      <c r="AI45" s="462">
        <v>0</v>
      </c>
      <c r="AJ45" s="462">
        <v>0</v>
      </c>
      <c r="AK45" s="462">
        <v>0.17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5"/>
        <v>0.17</v>
      </c>
      <c r="AR45" s="462">
        <f t="shared" si="6"/>
        <v>0</v>
      </c>
      <c r="AS45" s="464">
        <f t="shared" si="7"/>
        <v>0.17</v>
      </c>
      <c r="AT45" s="470">
        <f>I45+AH45</f>
        <v>311338</v>
      </c>
      <c r="AU45" s="461">
        <f>J45+W45</f>
        <v>230964</v>
      </c>
      <c r="AV45" s="461">
        <f t="shared" si="38"/>
        <v>0</v>
      </c>
      <c r="AW45" s="461">
        <f t="shared" si="39"/>
        <v>78065</v>
      </c>
      <c r="AX45" s="461">
        <f t="shared" si="39"/>
        <v>2309</v>
      </c>
      <c r="AY45" s="461">
        <f>N45+AG45</f>
        <v>0</v>
      </c>
      <c r="AZ45" s="462">
        <f>O45+AS45</f>
        <v>0.67</v>
      </c>
      <c r="BA45" s="462">
        <f t="shared" si="40"/>
        <v>0.67</v>
      </c>
      <c r="BB45" s="464">
        <f t="shared" si="40"/>
        <v>0</v>
      </c>
    </row>
    <row r="46" spans="1:54" ht="13.5" customHeight="1" x14ac:dyDescent="0.2">
      <c r="A46" s="211">
        <v>9</v>
      </c>
      <c r="B46" s="212">
        <v>3448</v>
      </c>
      <c r="C46" s="212">
        <v>600078299</v>
      </c>
      <c r="D46" s="212">
        <v>70695041</v>
      </c>
      <c r="E46" s="210" t="s">
        <v>137</v>
      </c>
      <c r="F46" s="212">
        <v>3143</v>
      </c>
      <c r="G46" s="213" t="s">
        <v>614</v>
      </c>
      <c r="H46" s="234" t="s">
        <v>276</v>
      </c>
      <c r="I46" s="463">
        <v>498409</v>
      </c>
      <c r="J46" s="458">
        <v>369740</v>
      </c>
      <c r="K46" s="458">
        <v>0</v>
      </c>
      <c r="L46" s="458">
        <v>124972</v>
      </c>
      <c r="M46" s="458">
        <v>3697</v>
      </c>
      <c r="N46" s="458">
        <v>0</v>
      </c>
      <c r="O46" s="459">
        <v>0.75</v>
      </c>
      <c r="P46" s="460">
        <v>0.75</v>
      </c>
      <c r="Q46" s="469">
        <v>0</v>
      </c>
      <c r="R46" s="471">
        <f t="shared" si="0"/>
        <v>0</v>
      </c>
      <c r="S46" s="461">
        <v>0</v>
      </c>
      <c r="T46" s="461">
        <v>99351</v>
      </c>
      <c r="U46" s="461">
        <v>0</v>
      </c>
      <c r="V46" s="461">
        <v>0</v>
      </c>
      <c r="W46" s="461">
        <f t="shared" si="10"/>
        <v>99351</v>
      </c>
      <c r="X46" s="461">
        <v>0</v>
      </c>
      <c r="Y46" s="461">
        <v>0</v>
      </c>
      <c r="Z46" s="461">
        <v>0</v>
      </c>
      <c r="AA46" s="461">
        <f t="shared" si="1"/>
        <v>0</v>
      </c>
      <c r="AB46" s="461">
        <f t="shared" si="2"/>
        <v>99351</v>
      </c>
      <c r="AC46" s="69">
        <f t="shared" si="3"/>
        <v>33581</v>
      </c>
      <c r="AD46" s="69">
        <f t="shared" si="4"/>
        <v>994</v>
      </c>
      <c r="AE46" s="461">
        <v>0</v>
      </c>
      <c r="AF46" s="461">
        <v>0</v>
      </c>
      <c r="AG46" s="461">
        <f t="shared" si="11"/>
        <v>0</v>
      </c>
      <c r="AH46" s="461">
        <f t="shared" si="12"/>
        <v>133926</v>
      </c>
      <c r="AI46" s="462">
        <v>0</v>
      </c>
      <c r="AJ46" s="462">
        <v>0</v>
      </c>
      <c r="AK46" s="462">
        <v>0</v>
      </c>
      <c r="AL46" s="462">
        <v>0.25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si="5"/>
        <v>0.25</v>
      </c>
      <c r="AR46" s="462">
        <f t="shared" si="6"/>
        <v>0</v>
      </c>
      <c r="AS46" s="464">
        <f t="shared" si="7"/>
        <v>0.25</v>
      </c>
      <c r="AT46" s="470">
        <f>I46+AH46</f>
        <v>632335</v>
      </c>
      <c r="AU46" s="461">
        <f>J46+W46</f>
        <v>469091</v>
      </c>
      <c r="AV46" s="461">
        <f t="shared" si="38"/>
        <v>0</v>
      </c>
      <c r="AW46" s="461">
        <f t="shared" si="39"/>
        <v>158553</v>
      </c>
      <c r="AX46" s="461">
        <f t="shared" si="39"/>
        <v>4691</v>
      </c>
      <c r="AY46" s="461">
        <f>N46+AG46</f>
        <v>0</v>
      </c>
      <c r="AZ46" s="462">
        <f>O46+AS46</f>
        <v>1</v>
      </c>
      <c r="BA46" s="462">
        <f t="shared" si="40"/>
        <v>1</v>
      </c>
      <c r="BB46" s="464">
        <f t="shared" si="40"/>
        <v>0</v>
      </c>
    </row>
    <row r="47" spans="1:54" ht="13.5" customHeight="1" x14ac:dyDescent="0.2">
      <c r="A47" s="211">
        <v>9</v>
      </c>
      <c r="B47" s="212">
        <v>3448</v>
      </c>
      <c r="C47" s="212">
        <v>600078299</v>
      </c>
      <c r="D47" s="212">
        <v>70695041</v>
      </c>
      <c r="E47" s="210" t="s">
        <v>137</v>
      </c>
      <c r="F47" s="212">
        <v>3143</v>
      </c>
      <c r="G47" s="213" t="s">
        <v>615</v>
      </c>
      <c r="H47" s="234" t="s">
        <v>277</v>
      </c>
      <c r="I47" s="463">
        <v>21990</v>
      </c>
      <c r="J47" s="458">
        <v>15712</v>
      </c>
      <c r="K47" s="458">
        <v>0</v>
      </c>
      <c r="L47" s="458">
        <v>5311</v>
      </c>
      <c r="M47" s="458">
        <v>157</v>
      </c>
      <c r="N47" s="458">
        <v>810</v>
      </c>
      <c r="O47" s="459">
        <v>0.06</v>
      </c>
      <c r="P47" s="460">
        <v>0</v>
      </c>
      <c r="Q47" s="469">
        <v>0.06</v>
      </c>
      <c r="R47" s="471">
        <f t="shared" si="0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0"/>
        <v>0</v>
      </c>
      <c r="X47" s="461">
        <v>0</v>
      </c>
      <c r="Y47" s="461">
        <v>0</v>
      </c>
      <c r="Z47" s="461">
        <v>0</v>
      </c>
      <c r="AA47" s="461">
        <f t="shared" si="1"/>
        <v>0</v>
      </c>
      <c r="AB47" s="461">
        <f t="shared" si="2"/>
        <v>0</v>
      </c>
      <c r="AC47" s="69">
        <f t="shared" si="3"/>
        <v>0</v>
      </c>
      <c r="AD47" s="69">
        <f t="shared" si="4"/>
        <v>0</v>
      </c>
      <c r="AE47" s="461">
        <v>0</v>
      </c>
      <c r="AF47" s="461">
        <v>0</v>
      </c>
      <c r="AG47" s="461">
        <f t="shared" si="11"/>
        <v>0</v>
      </c>
      <c r="AH47" s="461">
        <f t="shared" si="12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5"/>
        <v>0</v>
      </c>
      <c r="AR47" s="462">
        <f t="shared" si="6"/>
        <v>0</v>
      </c>
      <c r="AS47" s="464">
        <f t="shared" si="7"/>
        <v>0</v>
      </c>
      <c r="AT47" s="470">
        <f>I47+AH47</f>
        <v>21990</v>
      </c>
      <c r="AU47" s="461">
        <f>J47+W47</f>
        <v>15712</v>
      </c>
      <c r="AV47" s="461">
        <f t="shared" si="38"/>
        <v>0</v>
      </c>
      <c r="AW47" s="461">
        <f t="shared" si="39"/>
        <v>5311</v>
      </c>
      <c r="AX47" s="461">
        <f t="shared" si="39"/>
        <v>157</v>
      </c>
      <c r="AY47" s="461">
        <f>N47+AG47</f>
        <v>810</v>
      </c>
      <c r="AZ47" s="462">
        <f>O47+AS47</f>
        <v>0.06</v>
      </c>
      <c r="BA47" s="462">
        <f t="shared" si="40"/>
        <v>0</v>
      </c>
      <c r="BB47" s="464">
        <f t="shared" si="40"/>
        <v>0.06</v>
      </c>
    </row>
    <row r="48" spans="1:54" ht="13.5" customHeight="1" x14ac:dyDescent="0.2">
      <c r="A48" s="158">
        <v>9</v>
      </c>
      <c r="B48" s="18">
        <v>3448</v>
      </c>
      <c r="C48" s="18">
        <v>600078299</v>
      </c>
      <c r="D48" s="18">
        <v>70695041</v>
      </c>
      <c r="E48" s="167" t="s">
        <v>138</v>
      </c>
      <c r="F48" s="18"/>
      <c r="G48" s="157"/>
      <c r="H48" s="191"/>
      <c r="I48" s="506">
        <v>5744819</v>
      </c>
      <c r="J48" s="503">
        <v>4180358</v>
      </c>
      <c r="K48" s="503">
        <v>7520</v>
      </c>
      <c r="L48" s="503">
        <v>1415503</v>
      </c>
      <c r="M48" s="503">
        <v>41803</v>
      </c>
      <c r="N48" s="503">
        <v>99635</v>
      </c>
      <c r="O48" s="504">
        <v>8.081900000000001</v>
      </c>
      <c r="P48" s="504">
        <v>6.3418999999999999</v>
      </c>
      <c r="Q48" s="508">
        <v>1.7400000000000002</v>
      </c>
      <c r="R48" s="506">
        <f t="shared" ref="R48:BB48" si="41">SUM(R44:R47)</f>
        <v>-7680</v>
      </c>
      <c r="S48" s="503">
        <f t="shared" si="41"/>
        <v>57741</v>
      </c>
      <c r="T48" s="503">
        <f t="shared" si="41"/>
        <v>99351</v>
      </c>
      <c r="U48" s="503">
        <f t="shared" si="41"/>
        <v>0</v>
      </c>
      <c r="V48" s="503">
        <f t="shared" si="41"/>
        <v>0</v>
      </c>
      <c r="W48" s="503">
        <f t="shared" si="41"/>
        <v>149412</v>
      </c>
      <c r="X48" s="503">
        <f t="shared" si="41"/>
        <v>7680</v>
      </c>
      <c r="Y48" s="503">
        <f t="shared" si="41"/>
        <v>0</v>
      </c>
      <c r="Z48" s="503">
        <f t="shared" si="41"/>
        <v>0</v>
      </c>
      <c r="AA48" s="503">
        <f t="shared" si="41"/>
        <v>7680</v>
      </c>
      <c r="AB48" s="503">
        <f t="shared" si="41"/>
        <v>157092</v>
      </c>
      <c r="AC48" s="503">
        <f t="shared" si="41"/>
        <v>53097</v>
      </c>
      <c r="AD48" s="503">
        <f t="shared" si="41"/>
        <v>1494</v>
      </c>
      <c r="AE48" s="503">
        <f t="shared" si="41"/>
        <v>0</v>
      </c>
      <c r="AF48" s="503">
        <f t="shared" si="41"/>
        <v>0</v>
      </c>
      <c r="AG48" s="503">
        <f t="shared" si="41"/>
        <v>0</v>
      </c>
      <c r="AH48" s="503">
        <f t="shared" si="41"/>
        <v>211683</v>
      </c>
      <c r="AI48" s="504">
        <f t="shared" si="41"/>
        <v>0</v>
      </c>
      <c r="AJ48" s="504">
        <f t="shared" si="41"/>
        <v>0</v>
      </c>
      <c r="AK48" s="504">
        <f t="shared" si="41"/>
        <v>0.17</v>
      </c>
      <c r="AL48" s="504">
        <f t="shared" si="41"/>
        <v>0.25</v>
      </c>
      <c r="AM48" s="504">
        <f t="shared" si="41"/>
        <v>0</v>
      </c>
      <c r="AN48" s="504">
        <f t="shared" si="41"/>
        <v>0</v>
      </c>
      <c r="AO48" s="504">
        <f t="shared" si="41"/>
        <v>0</v>
      </c>
      <c r="AP48" s="504">
        <f t="shared" si="41"/>
        <v>0</v>
      </c>
      <c r="AQ48" s="504">
        <f t="shared" si="41"/>
        <v>0.42000000000000004</v>
      </c>
      <c r="AR48" s="504">
        <f t="shared" si="41"/>
        <v>0</v>
      </c>
      <c r="AS48" s="40">
        <f t="shared" si="41"/>
        <v>0.42000000000000004</v>
      </c>
      <c r="AT48" s="510">
        <f t="shared" si="41"/>
        <v>5956502</v>
      </c>
      <c r="AU48" s="503">
        <f t="shared" si="41"/>
        <v>4329770</v>
      </c>
      <c r="AV48" s="503">
        <f t="shared" si="41"/>
        <v>15200</v>
      </c>
      <c r="AW48" s="503">
        <f t="shared" si="41"/>
        <v>1468600</v>
      </c>
      <c r="AX48" s="503">
        <f t="shared" si="41"/>
        <v>43297</v>
      </c>
      <c r="AY48" s="503">
        <f t="shared" si="41"/>
        <v>99635</v>
      </c>
      <c r="AZ48" s="504">
        <f t="shared" si="41"/>
        <v>8.5019000000000009</v>
      </c>
      <c r="BA48" s="504">
        <f t="shared" si="41"/>
        <v>6.7618999999999998</v>
      </c>
      <c r="BB48" s="40">
        <f t="shared" si="41"/>
        <v>1.7400000000000002</v>
      </c>
    </row>
    <row r="49" spans="1:54" ht="13.5" customHeight="1" x14ac:dyDescent="0.2">
      <c r="A49" s="211">
        <v>10</v>
      </c>
      <c r="B49" s="212">
        <v>3402</v>
      </c>
      <c r="C49" s="212">
        <v>600078124</v>
      </c>
      <c r="D49" s="212">
        <v>70982643</v>
      </c>
      <c r="E49" s="210" t="s">
        <v>139</v>
      </c>
      <c r="F49" s="212">
        <v>3111</v>
      </c>
      <c r="G49" s="213" t="s">
        <v>306</v>
      </c>
      <c r="H49" s="214" t="s">
        <v>276</v>
      </c>
      <c r="I49" s="463">
        <v>5318943</v>
      </c>
      <c r="J49" s="458">
        <v>3916575</v>
      </c>
      <c r="K49" s="458">
        <v>0</v>
      </c>
      <c r="L49" s="458">
        <v>1323802</v>
      </c>
      <c r="M49" s="458">
        <v>39166</v>
      </c>
      <c r="N49" s="458">
        <v>39400</v>
      </c>
      <c r="O49" s="459">
        <v>7.8999999999999995</v>
      </c>
      <c r="P49" s="460">
        <v>6.1</v>
      </c>
      <c r="Q49" s="469">
        <v>1.8</v>
      </c>
      <c r="R49" s="471">
        <f t="shared" si="0"/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si="10"/>
        <v>0</v>
      </c>
      <c r="X49" s="461">
        <v>0</v>
      </c>
      <c r="Y49" s="461">
        <v>0</v>
      </c>
      <c r="Z49" s="461">
        <v>0</v>
      </c>
      <c r="AA49" s="461">
        <f t="shared" si="1"/>
        <v>0</v>
      </c>
      <c r="AB49" s="461">
        <f t="shared" si="2"/>
        <v>0</v>
      </c>
      <c r="AC49" s="69">
        <f t="shared" si="3"/>
        <v>0</v>
      </c>
      <c r="AD49" s="69">
        <f t="shared" si="4"/>
        <v>0</v>
      </c>
      <c r="AE49" s="461">
        <v>0</v>
      </c>
      <c r="AF49" s="461">
        <v>0</v>
      </c>
      <c r="AG49" s="461">
        <f t="shared" si="11"/>
        <v>0</v>
      </c>
      <c r="AH49" s="461">
        <f t="shared" si="12"/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si="5"/>
        <v>0</v>
      </c>
      <c r="AR49" s="462">
        <f t="shared" si="6"/>
        <v>0</v>
      </c>
      <c r="AS49" s="464">
        <f t="shared" si="7"/>
        <v>0</v>
      </c>
      <c r="AT49" s="470">
        <f>I49+AH49</f>
        <v>5318943</v>
      </c>
      <c r="AU49" s="461">
        <f>J49+W49</f>
        <v>3916575</v>
      </c>
      <c r="AV49" s="461">
        <f t="shared" ref="AV49:AV51" si="42">K49+AA49</f>
        <v>0</v>
      </c>
      <c r="AW49" s="461">
        <f t="shared" ref="AW49:AX51" si="43">L49+AC49</f>
        <v>1323802</v>
      </c>
      <c r="AX49" s="461">
        <f t="shared" si="43"/>
        <v>39166</v>
      </c>
      <c r="AY49" s="461">
        <f>N49+AG49</f>
        <v>39400</v>
      </c>
      <c r="AZ49" s="462">
        <f>O49+AS49</f>
        <v>7.8999999999999995</v>
      </c>
      <c r="BA49" s="462">
        <f t="shared" ref="BA49:BB51" si="44">P49+AQ49</f>
        <v>6.1</v>
      </c>
      <c r="BB49" s="464">
        <f t="shared" si="44"/>
        <v>1.8</v>
      </c>
    </row>
    <row r="50" spans="1:54" ht="13.5" customHeight="1" x14ac:dyDescent="0.2">
      <c r="A50" s="211">
        <v>10</v>
      </c>
      <c r="B50" s="212">
        <v>3402</v>
      </c>
      <c r="C50" s="212">
        <v>600078124</v>
      </c>
      <c r="D50" s="212">
        <v>70982643</v>
      </c>
      <c r="E50" s="210" t="s">
        <v>139</v>
      </c>
      <c r="F50" s="212">
        <v>3111</v>
      </c>
      <c r="G50" s="213" t="s">
        <v>307</v>
      </c>
      <c r="H50" s="214" t="s">
        <v>277</v>
      </c>
      <c r="I50" s="463">
        <v>638237</v>
      </c>
      <c r="J50" s="458">
        <v>473469</v>
      </c>
      <c r="K50" s="458">
        <v>0</v>
      </c>
      <c r="L50" s="458">
        <v>160033</v>
      </c>
      <c r="M50" s="458">
        <v>4735</v>
      </c>
      <c r="N50" s="458">
        <v>0</v>
      </c>
      <c r="O50" s="459">
        <v>1.5</v>
      </c>
      <c r="P50" s="460">
        <v>1.5</v>
      </c>
      <c r="Q50" s="469">
        <v>0</v>
      </c>
      <c r="R50" s="471">
        <f t="shared" si="0"/>
        <v>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si="10"/>
        <v>0</v>
      </c>
      <c r="X50" s="461">
        <v>0</v>
      </c>
      <c r="Y50" s="461">
        <v>0</v>
      </c>
      <c r="Z50" s="461">
        <v>0</v>
      </c>
      <c r="AA50" s="461">
        <f t="shared" si="1"/>
        <v>0</v>
      </c>
      <c r="AB50" s="461">
        <f t="shared" si="2"/>
        <v>0</v>
      </c>
      <c r="AC50" s="69">
        <f t="shared" si="3"/>
        <v>0</v>
      </c>
      <c r="AD50" s="69">
        <f t="shared" si="4"/>
        <v>0</v>
      </c>
      <c r="AE50" s="461">
        <v>0</v>
      </c>
      <c r="AF50" s="461">
        <v>0</v>
      </c>
      <c r="AG50" s="461">
        <f t="shared" si="11"/>
        <v>0</v>
      </c>
      <c r="AH50" s="461">
        <f t="shared" si="12"/>
        <v>0</v>
      </c>
      <c r="AI50" s="462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si="5"/>
        <v>0</v>
      </c>
      <c r="AR50" s="462">
        <f t="shared" si="6"/>
        <v>0</v>
      </c>
      <c r="AS50" s="464">
        <f t="shared" si="7"/>
        <v>0</v>
      </c>
      <c r="AT50" s="470">
        <f>I50+AH50</f>
        <v>638237</v>
      </c>
      <c r="AU50" s="461">
        <f>J50+W50</f>
        <v>473469</v>
      </c>
      <c r="AV50" s="461">
        <f t="shared" si="42"/>
        <v>0</v>
      </c>
      <c r="AW50" s="461">
        <f t="shared" si="43"/>
        <v>160033</v>
      </c>
      <c r="AX50" s="461">
        <f t="shared" si="43"/>
        <v>4735</v>
      </c>
      <c r="AY50" s="461">
        <f>N50+AG50</f>
        <v>0</v>
      </c>
      <c r="AZ50" s="462">
        <f>O50+AS50</f>
        <v>1.5</v>
      </c>
      <c r="BA50" s="462">
        <f t="shared" si="44"/>
        <v>1.5</v>
      </c>
      <c r="BB50" s="464">
        <f t="shared" si="44"/>
        <v>0</v>
      </c>
    </row>
    <row r="51" spans="1:54" x14ac:dyDescent="0.2">
      <c r="A51" s="211">
        <v>10</v>
      </c>
      <c r="B51" s="212">
        <v>3402</v>
      </c>
      <c r="C51" s="212">
        <v>600078124</v>
      </c>
      <c r="D51" s="212">
        <v>70982643</v>
      </c>
      <c r="E51" s="210" t="s">
        <v>139</v>
      </c>
      <c r="F51" s="212">
        <v>3141</v>
      </c>
      <c r="G51" s="213" t="s">
        <v>310</v>
      </c>
      <c r="H51" s="214" t="s">
        <v>277</v>
      </c>
      <c r="I51" s="463">
        <v>2337182</v>
      </c>
      <c r="J51" s="458">
        <v>1722859</v>
      </c>
      <c r="K51" s="458">
        <v>0</v>
      </c>
      <c r="L51" s="458">
        <v>582326</v>
      </c>
      <c r="M51" s="458">
        <v>17229</v>
      </c>
      <c r="N51" s="458">
        <v>14768</v>
      </c>
      <c r="O51" s="459">
        <v>5.54</v>
      </c>
      <c r="P51" s="460">
        <v>0</v>
      </c>
      <c r="Q51" s="469">
        <v>5.54</v>
      </c>
      <c r="R51" s="471">
        <f t="shared" si="0"/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0"/>
        <v>0</v>
      </c>
      <c r="X51" s="461">
        <v>0</v>
      </c>
      <c r="Y51" s="461">
        <v>0</v>
      </c>
      <c r="Z51" s="461">
        <v>0</v>
      </c>
      <c r="AA51" s="461">
        <f t="shared" si="1"/>
        <v>0</v>
      </c>
      <c r="AB51" s="461">
        <f t="shared" si="2"/>
        <v>0</v>
      </c>
      <c r="AC51" s="69">
        <f t="shared" si="3"/>
        <v>0</v>
      </c>
      <c r="AD51" s="69">
        <f t="shared" si="4"/>
        <v>0</v>
      </c>
      <c r="AE51" s="461">
        <v>0</v>
      </c>
      <c r="AF51" s="461">
        <v>0</v>
      </c>
      <c r="AG51" s="461">
        <f t="shared" si="11"/>
        <v>0</v>
      </c>
      <c r="AH51" s="461">
        <f t="shared" si="12"/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5"/>
        <v>0</v>
      </c>
      <c r="AR51" s="462">
        <f t="shared" si="6"/>
        <v>0</v>
      </c>
      <c r="AS51" s="464">
        <f t="shared" si="7"/>
        <v>0</v>
      </c>
      <c r="AT51" s="470">
        <f>I51+AH51</f>
        <v>2337182</v>
      </c>
      <c r="AU51" s="461">
        <f>J51+W51</f>
        <v>1722859</v>
      </c>
      <c r="AV51" s="461">
        <f t="shared" si="42"/>
        <v>0</v>
      </c>
      <c r="AW51" s="461">
        <f t="shared" si="43"/>
        <v>582326</v>
      </c>
      <c r="AX51" s="461">
        <f t="shared" si="43"/>
        <v>17229</v>
      </c>
      <c r="AY51" s="461">
        <f>N51+AG51</f>
        <v>14768</v>
      </c>
      <c r="AZ51" s="462">
        <f>O51+AS51</f>
        <v>5.54</v>
      </c>
      <c r="BA51" s="462">
        <f t="shared" si="44"/>
        <v>0</v>
      </c>
      <c r="BB51" s="464">
        <f t="shared" si="44"/>
        <v>5.54</v>
      </c>
    </row>
    <row r="52" spans="1:54" x14ac:dyDescent="0.2">
      <c r="A52" s="158">
        <v>10</v>
      </c>
      <c r="B52" s="18">
        <v>3402</v>
      </c>
      <c r="C52" s="18">
        <v>600078124</v>
      </c>
      <c r="D52" s="18">
        <v>70982643</v>
      </c>
      <c r="E52" s="167" t="s">
        <v>140</v>
      </c>
      <c r="F52" s="18"/>
      <c r="G52" s="157"/>
      <c r="H52" s="191"/>
      <c r="I52" s="506">
        <v>8294362</v>
      </c>
      <c r="J52" s="503">
        <v>6112903</v>
      </c>
      <c r="K52" s="503">
        <v>0</v>
      </c>
      <c r="L52" s="503">
        <v>2066161</v>
      </c>
      <c r="M52" s="503">
        <v>61130</v>
      </c>
      <c r="N52" s="503">
        <v>54168</v>
      </c>
      <c r="O52" s="504">
        <v>14.939999999999998</v>
      </c>
      <c r="P52" s="504">
        <v>7.6</v>
      </c>
      <c r="Q52" s="508">
        <v>7.34</v>
      </c>
      <c r="R52" s="506">
        <f t="shared" ref="R52:BB52" si="45">SUM(R49:R51)</f>
        <v>0</v>
      </c>
      <c r="S52" s="503">
        <f t="shared" si="45"/>
        <v>0</v>
      </c>
      <c r="T52" s="503">
        <f t="shared" si="45"/>
        <v>0</v>
      </c>
      <c r="U52" s="503">
        <f t="shared" si="45"/>
        <v>0</v>
      </c>
      <c r="V52" s="503">
        <f t="shared" si="45"/>
        <v>0</v>
      </c>
      <c r="W52" s="503">
        <f t="shared" si="45"/>
        <v>0</v>
      </c>
      <c r="X52" s="503">
        <f t="shared" si="45"/>
        <v>0</v>
      </c>
      <c r="Y52" s="503">
        <f t="shared" si="45"/>
        <v>0</v>
      </c>
      <c r="Z52" s="503">
        <f t="shared" si="45"/>
        <v>0</v>
      </c>
      <c r="AA52" s="503">
        <f t="shared" si="45"/>
        <v>0</v>
      </c>
      <c r="AB52" s="503">
        <f t="shared" si="45"/>
        <v>0</v>
      </c>
      <c r="AC52" s="503">
        <f t="shared" si="45"/>
        <v>0</v>
      </c>
      <c r="AD52" s="503">
        <f t="shared" si="45"/>
        <v>0</v>
      </c>
      <c r="AE52" s="503">
        <f t="shared" si="45"/>
        <v>0</v>
      </c>
      <c r="AF52" s="503">
        <f t="shared" si="45"/>
        <v>0</v>
      </c>
      <c r="AG52" s="503">
        <f t="shared" si="45"/>
        <v>0</v>
      </c>
      <c r="AH52" s="503">
        <f t="shared" si="45"/>
        <v>0</v>
      </c>
      <c r="AI52" s="504">
        <f t="shared" si="45"/>
        <v>0</v>
      </c>
      <c r="AJ52" s="504">
        <f t="shared" si="45"/>
        <v>0</v>
      </c>
      <c r="AK52" s="504">
        <f t="shared" si="45"/>
        <v>0</v>
      </c>
      <c r="AL52" s="504">
        <f t="shared" si="45"/>
        <v>0</v>
      </c>
      <c r="AM52" s="504">
        <f t="shared" si="45"/>
        <v>0</v>
      </c>
      <c r="AN52" s="504">
        <f t="shared" si="45"/>
        <v>0</v>
      </c>
      <c r="AO52" s="504">
        <f t="shared" si="45"/>
        <v>0</v>
      </c>
      <c r="AP52" s="504">
        <f t="shared" si="45"/>
        <v>0</v>
      </c>
      <c r="AQ52" s="504">
        <f t="shared" si="45"/>
        <v>0</v>
      </c>
      <c r="AR52" s="504">
        <f t="shared" si="45"/>
        <v>0</v>
      </c>
      <c r="AS52" s="40">
        <f t="shared" si="45"/>
        <v>0</v>
      </c>
      <c r="AT52" s="510">
        <f t="shared" si="45"/>
        <v>8294362</v>
      </c>
      <c r="AU52" s="503">
        <f t="shared" si="45"/>
        <v>6112903</v>
      </c>
      <c r="AV52" s="503">
        <f t="shared" si="45"/>
        <v>0</v>
      </c>
      <c r="AW52" s="503">
        <f t="shared" si="45"/>
        <v>2066161</v>
      </c>
      <c r="AX52" s="503">
        <f t="shared" si="45"/>
        <v>61130</v>
      </c>
      <c r="AY52" s="503">
        <f t="shared" si="45"/>
        <v>54168</v>
      </c>
      <c r="AZ52" s="504">
        <f t="shared" si="45"/>
        <v>14.939999999999998</v>
      </c>
      <c r="BA52" s="504">
        <f t="shared" si="45"/>
        <v>7.6</v>
      </c>
      <c r="BB52" s="40">
        <f t="shared" si="45"/>
        <v>7.34</v>
      </c>
    </row>
    <row r="53" spans="1:54" x14ac:dyDescent="0.2">
      <c r="A53" s="211">
        <v>11</v>
      </c>
      <c r="B53" s="212">
        <v>3429</v>
      </c>
      <c r="C53" s="212">
        <v>600078256</v>
      </c>
      <c r="D53" s="212">
        <v>43257151</v>
      </c>
      <c r="E53" s="210" t="s">
        <v>141</v>
      </c>
      <c r="F53" s="212">
        <v>3113</v>
      </c>
      <c r="G53" s="213" t="s">
        <v>309</v>
      </c>
      <c r="H53" s="214" t="s">
        <v>276</v>
      </c>
      <c r="I53" s="463">
        <v>16994403</v>
      </c>
      <c r="J53" s="458">
        <v>12220448</v>
      </c>
      <c r="K53" s="458">
        <v>180000</v>
      </c>
      <c r="L53" s="458">
        <v>4191351</v>
      </c>
      <c r="M53" s="458">
        <v>122204</v>
      </c>
      <c r="N53" s="458">
        <v>280400</v>
      </c>
      <c r="O53" s="459">
        <v>19.385300000000001</v>
      </c>
      <c r="P53" s="460">
        <v>15.885300000000001</v>
      </c>
      <c r="Q53" s="469">
        <v>3.5</v>
      </c>
      <c r="R53" s="471">
        <f t="shared" si="0"/>
        <v>-60000</v>
      </c>
      <c r="S53" s="461">
        <v>0</v>
      </c>
      <c r="T53" s="461">
        <v>-108511</v>
      </c>
      <c r="U53" s="461">
        <v>0</v>
      </c>
      <c r="V53" s="461">
        <v>0</v>
      </c>
      <c r="W53" s="461">
        <f t="shared" si="10"/>
        <v>-168511</v>
      </c>
      <c r="X53" s="461">
        <v>60000</v>
      </c>
      <c r="Y53" s="461">
        <v>0</v>
      </c>
      <c r="Z53" s="461">
        <v>0</v>
      </c>
      <c r="AA53" s="461">
        <f t="shared" si="1"/>
        <v>60000</v>
      </c>
      <c r="AB53" s="461">
        <f t="shared" si="2"/>
        <v>-108511</v>
      </c>
      <c r="AC53" s="69">
        <f t="shared" si="3"/>
        <v>-36677</v>
      </c>
      <c r="AD53" s="69">
        <f t="shared" si="4"/>
        <v>-1685</v>
      </c>
      <c r="AE53" s="461">
        <v>0</v>
      </c>
      <c r="AF53" s="461">
        <v>0</v>
      </c>
      <c r="AG53" s="461">
        <f t="shared" si="11"/>
        <v>0</v>
      </c>
      <c r="AH53" s="461">
        <f t="shared" si="12"/>
        <v>-146873</v>
      </c>
      <c r="AI53" s="462">
        <v>0</v>
      </c>
      <c r="AJ53" s="462">
        <v>-0.23</v>
      </c>
      <c r="AK53" s="462">
        <v>0</v>
      </c>
      <c r="AL53" s="462">
        <v>-0.23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si="5"/>
        <v>-0.23</v>
      </c>
      <c r="AR53" s="462">
        <f t="shared" si="6"/>
        <v>-0.23</v>
      </c>
      <c r="AS53" s="464">
        <f t="shared" si="7"/>
        <v>-0.46</v>
      </c>
      <c r="AT53" s="470">
        <f>I53+AH53</f>
        <v>16847530</v>
      </c>
      <c r="AU53" s="461">
        <f>J53+W53</f>
        <v>12051937</v>
      </c>
      <c r="AV53" s="461">
        <f t="shared" ref="AV53:AV56" si="46">K53+AA53</f>
        <v>240000</v>
      </c>
      <c r="AW53" s="461">
        <f t="shared" ref="AW53:AX56" si="47">L53+AC53</f>
        <v>4154674</v>
      </c>
      <c r="AX53" s="461">
        <f t="shared" si="47"/>
        <v>120519</v>
      </c>
      <c r="AY53" s="461">
        <f>N53+AG53</f>
        <v>280400</v>
      </c>
      <c r="AZ53" s="462">
        <f>O53+AS53</f>
        <v>18.9253</v>
      </c>
      <c r="BA53" s="462">
        <f t="shared" ref="BA53:BB56" si="48">P53+AQ53</f>
        <v>15.6553</v>
      </c>
      <c r="BB53" s="464">
        <f t="shared" si="48"/>
        <v>3.27</v>
      </c>
    </row>
    <row r="54" spans="1:54" x14ac:dyDescent="0.2">
      <c r="A54" s="211">
        <v>11</v>
      </c>
      <c r="B54" s="212">
        <v>3429</v>
      </c>
      <c r="C54" s="212">
        <v>600078256</v>
      </c>
      <c r="D54" s="212">
        <v>43257151</v>
      </c>
      <c r="E54" s="210" t="s">
        <v>141</v>
      </c>
      <c r="F54" s="212">
        <v>3113</v>
      </c>
      <c r="G54" s="213" t="s">
        <v>307</v>
      </c>
      <c r="H54" s="214" t="s">
        <v>277</v>
      </c>
      <c r="I54" s="463">
        <v>1678705</v>
      </c>
      <c r="J54" s="458">
        <v>1245330</v>
      </c>
      <c r="K54" s="458">
        <v>0</v>
      </c>
      <c r="L54" s="458">
        <v>420922</v>
      </c>
      <c r="M54" s="458">
        <v>12453</v>
      </c>
      <c r="N54" s="458">
        <v>0</v>
      </c>
      <c r="O54" s="459">
        <v>3.58</v>
      </c>
      <c r="P54" s="460">
        <v>3.58</v>
      </c>
      <c r="Q54" s="469">
        <v>0</v>
      </c>
      <c r="R54" s="471">
        <f t="shared" si="0"/>
        <v>0</v>
      </c>
      <c r="S54" s="461">
        <v>-57741</v>
      </c>
      <c r="T54" s="461">
        <v>0</v>
      </c>
      <c r="U54" s="461">
        <v>0</v>
      </c>
      <c r="V54" s="461">
        <v>0</v>
      </c>
      <c r="W54" s="461">
        <f t="shared" si="10"/>
        <v>-57741</v>
      </c>
      <c r="X54" s="461">
        <v>0</v>
      </c>
      <c r="Y54" s="461">
        <v>0</v>
      </c>
      <c r="Z54" s="461">
        <v>0</v>
      </c>
      <c r="AA54" s="461">
        <f t="shared" si="1"/>
        <v>0</v>
      </c>
      <c r="AB54" s="461">
        <f t="shared" si="2"/>
        <v>-57741</v>
      </c>
      <c r="AC54" s="69">
        <f t="shared" si="3"/>
        <v>-19516</v>
      </c>
      <c r="AD54" s="69">
        <f t="shared" si="4"/>
        <v>-577</v>
      </c>
      <c r="AE54" s="461">
        <v>0</v>
      </c>
      <c r="AF54" s="461">
        <v>0</v>
      </c>
      <c r="AG54" s="461">
        <f t="shared" si="11"/>
        <v>0</v>
      </c>
      <c r="AH54" s="461">
        <f t="shared" si="12"/>
        <v>-77834</v>
      </c>
      <c r="AI54" s="462">
        <v>0</v>
      </c>
      <c r="AJ54" s="462">
        <v>0</v>
      </c>
      <c r="AK54" s="462">
        <v>-0.16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5"/>
        <v>-0.16</v>
      </c>
      <c r="AR54" s="462">
        <f t="shared" si="6"/>
        <v>0</v>
      </c>
      <c r="AS54" s="464">
        <f t="shared" si="7"/>
        <v>-0.16</v>
      </c>
      <c r="AT54" s="470">
        <f>I54+AH54</f>
        <v>1600871</v>
      </c>
      <c r="AU54" s="461">
        <f>J54+W54</f>
        <v>1187589</v>
      </c>
      <c r="AV54" s="461">
        <f t="shared" si="46"/>
        <v>0</v>
      </c>
      <c r="AW54" s="461">
        <f t="shared" si="47"/>
        <v>401406</v>
      </c>
      <c r="AX54" s="461">
        <f t="shared" si="47"/>
        <v>11876</v>
      </c>
      <c r="AY54" s="461">
        <f>N54+AG54</f>
        <v>0</v>
      </c>
      <c r="AZ54" s="462">
        <f>O54+AS54</f>
        <v>3.42</v>
      </c>
      <c r="BA54" s="462">
        <f t="shared" si="48"/>
        <v>3.42</v>
      </c>
      <c r="BB54" s="464">
        <f t="shared" si="48"/>
        <v>0</v>
      </c>
    </row>
    <row r="55" spans="1:54" s="3" customFormat="1" x14ac:dyDescent="0.2">
      <c r="A55" s="211">
        <v>11</v>
      </c>
      <c r="B55" s="212">
        <v>3429</v>
      </c>
      <c r="C55" s="212">
        <v>600078256</v>
      </c>
      <c r="D55" s="212">
        <v>43257151</v>
      </c>
      <c r="E55" s="210" t="s">
        <v>141</v>
      </c>
      <c r="F55" s="212">
        <v>3143</v>
      </c>
      <c r="G55" s="213" t="s">
        <v>614</v>
      </c>
      <c r="H55" s="234" t="s">
        <v>276</v>
      </c>
      <c r="I55" s="463">
        <v>1495818</v>
      </c>
      <c r="J55" s="458">
        <v>1109657</v>
      </c>
      <c r="K55" s="458">
        <v>0</v>
      </c>
      <c r="L55" s="458">
        <v>375064</v>
      </c>
      <c r="M55" s="458">
        <v>11097</v>
      </c>
      <c r="N55" s="458">
        <v>0</v>
      </c>
      <c r="O55" s="459">
        <v>2.4136000000000002</v>
      </c>
      <c r="P55" s="460">
        <v>2.4136000000000002</v>
      </c>
      <c r="Q55" s="469">
        <v>0</v>
      </c>
      <c r="R55" s="471">
        <f t="shared" si="0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0"/>
        <v>0</v>
      </c>
      <c r="X55" s="461">
        <v>0</v>
      </c>
      <c r="Y55" s="461">
        <v>0</v>
      </c>
      <c r="Z55" s="461">
        <v>0</v>
      </c>
      <c r="AA55" s="461">
        <f t="shared" si="1"/>
        <v>0</v>
      </c>
      <c r="AB55" s="461">
        <f t="shared" si="2"/>
        <v>0</v>
      </c>
      <c r="AC55" s="69">
        <f t="shared" si="3"/>
        <v>0</v>
      </c>
      <c r="AD55" s="69">
        <f t="shared" si="4"/>
        <v>0</v>
      </c>
      <c r="AE55" s="461">
        <v>0</v>
      </c>
      <c r="AF55" s="461">
        <v>0</v>
      </c>
      <c r="AG55" s="461">
        <f t="shared" si="11"/>
        <v>0</v>
      </c>
      <c r="AH55" s="461">
        <f t="shared" si="12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5"/>
        <v>0</v>
      </c>
      <c r="AR55" s="462">
        <f t="shared" si="6"/>
        <v>0</v>
      </c>
      <c r="AS55" s="464">
        <f t="shared" si="7"/>
        <v>0</v>
      </c>
      <c r="AT55" s="470">
        <f>I55+AH55</f>
        <v>1495818</v>
      </c>
      <c r="AU55" s="461">
        <f>J55+W55</f>
        <v>1109657</v>
      </c>
      <c r="AV55" s="461">
        <f t="shared" si="46"/>
        <v>0</v>
      </c>
      <c r="AW55" s="461">
        <f t="shared" si="47"/>
        <v>375064</v>
      </c>
      <c r="AX55" s="461">
        <f t="shared" si="47"/>
        <v>11097</v>
      </c>
      <c r="AY55" s="461">
        <f>N55+AG55</f>
        <v>0</v>
      </c>
      <c r="AZ55" s="462">
        <f>O55+AS55</f>
        <v>2.4136000000000002</v>
      </c>
      <c r="BA55" s="462">
        <f t="shared" si="48"/>
        <v>2.4136000000000002</v>
      </c>
      <c r="BB55" s="464">
        <f t="shared" si="48"/>
        <v>0</v>
      </c>
    </row>
    <row r="56" spans="1:54" s="3" customFormat="1" x14ac:dyDescent="0.2">
      <c r="A56" s="211">
        <v>11</v>
      </c>
      <c r="B56" s="212">
        <v>3429</v>
      </c>
      <c r="C56" s="212">
        <v>600078256</v>
      </c>
      <c r="D56" s="212">
        <v>43257151</v>
      </c>
      <c r="E56" s="210" t="s">
        <v>141</v>
      </c>
      <c r="F56" s="212">
        <v>3143</v>
      </c>
      <c r="G56" s="213" t="s">
        <v>615</v>
      </c>
      <c r="H56" s="234" t="s">
        <v>277</v>
      </c>
      <c r="I56" s="463">
        <v>43979</v>
      </c>
      <c r="J56" s="458">
        <v>31424</v>
      </c>
      <c r="K56" s="458">
        <v>0</v>
      </c>
      <c r="L56" s="458">
        <v>10621</v>
      </c>
      <c r="M56" s="458">
        <v>314</v>
      </c>
      <c r="N56" s="458">
        <v>1620</v>
      </c>
      <c r="O56" s="459">
        <v>0.13</v>
      </c>
      <c r="P56" s="460">
        <v>0</v>
      </c>
      <c r="Q56" s="469">
        <v>0.13</v>
      </c>
      <c r="R56" s="471">
        <f t="shared" si="0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0"/>
        <v>0</v>
      </c>
      <c r="X56" s="461">
        <v>0</v>
      </c>
      <c r="Y56" s="461">
        <v>0</v>
      </c>
      <c r="Z56" s="461">
        <v>0</v>
      </c>
      <c r="AA56" s="461">
        <f t="shared" si="1"/>
        <v>0</v>
      </c>
      <c r="AB56" s="461">
        <f t="shared" si="2"/>
        <v>0</v>
      </c>
      <c r="AC56" s="69">
        <f t="shared" si="3"/>
        <v>0</v>
      </c>
      <c r="AD56" s="69">
        <f t="shared" si="4"/>
        <v>0</v>
      </c>
      <c r="AE56" s="461">
        <v>0</v>
      </c>
      <c r="AF56" s="461">
        <v>0</v>
      </c>
      <c r="AG56" s="461">
        <f t="shared" si="11"/>
        <v>0</v>
      </c>
      <c r="AH56" s="461">
        <f t="shared" si="12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5"/>
        <v>0</v>
      </c>
      <c r="AR56" s="462">
        <f t="shared" si="6"/>
        <v>0</v>
      </c>
      <c r="AS56" s="464">
        <f t="shared" si="7"/>
        <v>0</v>
      </c>
      <c r="AT56" s="470">
        <f>I56+AH56</f>
        <v>43979</v>
      </c>
      <c r="AU56" s="461">
        <f>J56+W56</f>
        <v>31424</v>
      </c>
      <c r="AV56" s="461">
        <f t="shared" si="46"/>
        <v>0</v>
      </c>
      <c r="AW56" s="461">
        <f t="shared" si="47"/>
        <v>10621</v>
      </c>
      <c r="AX56" s="461">
        <f t="shared" si="47"/>
        <v>314</v>
      </c>
      <c r="AY56" s="461">
        <f>N56+AG56</f>
        <v>1620</v>
      </c>
      <c r="AZ56" s="462">
        <f>O56+AS56</f>
        <v>0.13</v>
      </c>
      <c r="BA56" s="462">
        <f t="shared" si="48"/>
        <v>0</v>
      </c>
      <c r="BB56" s="464">
        <f t="shared" si="48"/>
        <v>0.13</v>
      </c>
    </row>
    <row r="57" spans="1:54" x14ac:dyDescent="0.2">
      <c r="A57" s="158">
        <v>11</v>
      </c>
      <c r="B57" s="18">
        <v>3429</v>
      </c>
      <c r="C57" s="18">
        <v>600078256</v>
      </c>
      <c r="D57" s="18">
        <v>43257151</v>
      </c>
      <c r="E57" s="167" t="s">
        <v>142</v>
      </c>
      <c r="F57" s="18"/>
      <c r="G57" s="157"/>
      <c r="H57" s="191"/>
      <c r="I57" s="506">
        <v>20212905</v>
      </c>
      <c r="J57" s="503">
        <v>14606859</v>
      </c>
      <c r="K57" s="503">
        <v>180000</v>
      </c>
      <c r="L57" s="503">
        <v>4997958</v>
      </c>
      <c r="M57" s="503">
        <v>146068</v>
      </c>
      <c r="N57" s="503">
        <v>282020</v>
      </c>
      <c r="O57" s="504">
        <v>25.508899999999997</v>
      </c>
      <c r="P57" s="504">
        <v>21.878899999999998</v>
      </c>
      <c r="Q57" s="508">
        <v>3.63</v>
      </c>
      <c r="R57" s="506">
        <f t="shared" ref="R57:BB57" si="49">SUM(R53:R56)</f>
        <v>-60000</v>
      </c>
      <c r="S57" s="503">
        <f t="shared" si="49"/>
        <v>-57741</v>
      </c>
      <c r="T57" s="503">
        <f t="shared" si="49"/>
        <v>-108511</v>
      </c>
      <c r="U57" s="503">
        <f t="shared" si="49"/>
        <v>0</v>
      </c>
      <c r="V57" s="503">
        <f t="shared" si="49"/>
        <v>0</v>
      </c>
      <c r="W57" s="503">
        <f t="shared" si="49"/>
        <v>-226252</v>
      </c>
      <c r="X57" s="503">
        <f t="shared" si="49"/>
        <v>60000</v>
      </c>
      <c r="Y57" s="503">
        <f t="shared" si="49"/>
        <v>0</v>
      </c>
      <c r="Z57" s="503">
        <f t="shared" si="49"/>
        <v>0</v>
      </c>
      <c r="AA57" s="503">
        <f t="shared" si="49"/>
        <v>60000</v>
      </c>
      <c r="AB57" s="503">
        <f t="shared" si="49"/>
        <v>-166252</v>
      </c>
      <c r="AC57" s="503">
        <f t="shared" si="49"/>
        <v>-56193</v>
      </c>
      <c r="AD57" s="503">
        <f t="shared" si="49"/>
        <v>-2262</v>
      </c>
      <c r="AE57" s="503">
        <f t="shared" si="49"/>
        <v>0</v>
      </c>
      <c r="AF57" s="503">
        <f t="shared" si="49"/>
        <v>0</v>
      </c>
      <c r="AG57" s="503">
        <f t="shared" si="49"/>
        <v>0</v>
      </c>
      <c r="AH57" s="503">
        <f t="shared" si="49"/>
        <v>-224707</v>
      </c>
      <c r="AI57" s="504">
        <f t="shared" si="49"/>
        <v>0</v>
      </c>
      <c r="AJ57" s="504">
        <f t="shared" si="49"/>
        <v>-0.23</v>
      </c>
      <c r="AK57" s="504">
        <f t="shared" si="49"/>
        <v>-0.16</v>
      </c>
      <c r="AL57" s="504">
        <f t="shared" si="49"/>
        <v>-0.23</v>
      </c>
      <c r="AM57" s="504">
        <f t="shared" si="49"/>
        <v>0</v>
      </c>
      <c r="AN57" s="504">
        <f t="shared" si="49"/>
        <v>0</v>
      </c>
      <c r="AO57" s="504">
        <f t="shared" si="49"/>
        <v>0</v>
      </c>
      <c r="AP57" s="504">
        <f t="shared" si="49"/>
        <v>0</v>
      </c>
      <c r="AQ57" s="504">
        <f t="shared" si="49"/>
        <v>-0.39</v>
      </c>
      <c r="AR57" s="504">
        <f t="shared" si="49"/>
        <v>-0.23</v>
      </c>
      <c r="AS57" s="40">
        <f t="shared" si="49"/>
        <v>-0.62</v>
      </c>
      <c r="AT57" s="510">
        <f t="shared" si="49"/>
        <v>19988198</v>
      </c>
      <c r="AU57" s="503">
        <f t="shared" si="49"/>
        <v>14380607</v>
      </c>
      <c r="AV57" s="503">
        <f t="shared" si="49"/>
        <v>240000</v>
      </c>
      <c r="AW57" s="503">
        <f t="shared" si="49"/>
        <v>4941765</v>
      </c>
      <c r="AX57" s="503">
        <f t="shared" si="49"/>
        <v>143806</v>
      </c>
      <c r="AY57" s="503">
        <f t="shared" si="49"/>
        <v>282020</v>
      </c>
      <c r="AZ57" s="504">
        <f t="shared" si="49"/>
        <v>24.8889</v>
      </c>
      <c r="BA57" s="504">
        <f t="shared" si="49"/>
        <v>21.488899999999997</v>
      </c>
      <c r="BB57" s="40">
        <f t="shared" si="49"/>
        <v>3.4</v>
      </c>
    </row>
    <row r="58" spans="1:54" x14ac:dyDescent="0.2">
      <c r="A58" s="211">
        <v>12</v>
      </c>
      <c r="B58" s="212">
        <v>3405</v>
      </c>
      <c r="C58" s="212">
        <v>600078337</v>
      </c>
      <c r="D58" s="212">
        <v>70698325</v>
      </c>
      <c r="E58" s="210" t="s">
        <v>143</v>
      </c>
      <c r="F58" s="212">
        <v>3111</v>
      </c>
      <c r="G58" s="213" t="s">
        <v>306</v>
      </c>
      <c r="H58" s="214" t="s">
        <v>276</v>
      </c>
      <c r="I58" s="463">
        <v>1525287</v>
      </c>
      <c r="J58" s="458">
        <v>1125584</v>
      </c>
      <c r="K58" s="458">
        <v>0</v>
      </c>
      <c r="L58" s="458">
        <v>380447</v>
      </c>
      <c r="M58" s="458">
        <v>11256</v>
      </c>
      <c r="N58" s="458">
        <v>8000</v>
      </c>
      <c r="O58" s="459">
        <v>2.2873999999999999</v>
      </c>
      <c r="P58" s="460">
        <v>1.9274</v>
      </c>
      <c r="Q58" s="469">
        <v>0.36</v>
      </c>
      <c r="R58" s="471">
        <f t="shared" si="0"/>
        <v>0</v>
      </c>
      <c r="S58" s="461">
        <v>0</v>
      </c>
      <c r="T58" s="461">
        <v>0</v>
      </c>
      <c r="U58" s="461">
        <v>0</v>
      </c>
      <c r="V58" s="461">
        <v>0</v>
      </c>
      <c r="W58" s="461">
        <f t="shared" si="10"/>
        <v>0</v>
      </c>
      <c r="X58" s="461">
        <v>0</v>
      </c>
      <c r="Y58" s="461">
        <v>0</v>
      </c>
      <c r="Z58" s="461">
        <v>0</v>
      </c>
      <c r="AA58" s="461">
        <f t="shared" si="1"/>
        <v>0</v>
      </c>
      <c r="AB58" s="461">
        <f t="shared" si="2"/>
        <v>0</v>
      </c>
      <c r="AC58" s="69">
        <f t="shared" si="3"/>
        <v>0</v>
      </c>
      <c r="AD58" s="69">
        <f t="shared" si="4"/>
        <v>0</v>
      </c>
      <c r="AE58" s="461">
        <v>0</v>
      </c>
      <c r="AF58" s="461">
        <v>0</v>
      </c>
      <c r="AG58" s="461">
        <f t="shared" si="11"/>
        <v>0</v>
      </c>
      <c r="AH58" s="461">
        <f t="shared" si="12"/>
        <v>0</v>
      </c>
      <c r="AI58" s="462">
        <v>0</v>
      </c>
      <c r="AJ58" s="462">
        <v>0</v>
      </c>
      <c r="AK58" s="462">
        <v>0</v>
      </c>
      <c r="AL58" s="462">
        <v>0</v>
      </c>
      <c r="AM58" s="462">
        <v>0</v>
      </c>
      <c r="AN58" s="462">
        <v>0</v>
      </c>
      <c r="AO58" s="462">
        <v>0</v>
      </c>
      <c r="AP58" s="462">
        <v>0</v>
      </c>
      <c r="AQ58" s="462">
        <f t="shared" si="5"/>
        <v>0</v>
      </c>
      <c r="AR58" s="462">
        <f t="shared" si="6"/>
        <v>0</v>
      </c>
      <c r="AS58" s="464">
        <f t="shared" si="7"/>
        <v>0</v>
      </c>
      <c r="AT58" s="470">
        <f t="shared" ref="AT58:AT63" si="50">I58+AH58</f>
        <v>1525287</v>
      </c>
      <c r="AU58" s="461">
        <f t="shared" ref="AU58:AU63" si="51">J58+W58</f>
        <v>1125584</v>
      </c>
      <c r="AV58" s="461">
        <f t="shared" ref="AV58:AV63" si="52">K58+AA58</f>
        <v>0</v>
      </c>
      <c r="AW58" s="461">
        <f t="shared" ref="AW58:AX63" si="53">L58+AC58</f>
        <v>380447</v>
      </c>
      <c r="AX58" s="461">
        <f t="shared" si="53"/>
        <v>11256</v>
      </c>
      <c r="AY58" s="461">
        <f t="shared" ref="AY58:AY63" si="54">N58+AG58</f>
        <v>8000</v>
      </c>
      <c r="AZ58" s="462">
        <f t="shared" ref="AZ58:AZ63" si="55">O58+AS58</f>
        <v>2.2873999999999999</v>
      </c>
      <c r="BA58" s="462">
        <f t="shared" ref="BA58:BB63" si="56">P58+AQ58</f>
        <v>1.9274</v>
      </c>
      <c r="BB58" s="464">
        <f t="shared" si="56"/>
        <v>0.36</v>
      </c>
    </row>
    <row r="59" spans="1:54" x14ac:dyDescent="0.2">
      <c r="A59" s="211">
        <v>12</v>
      </c>
      <c r="B59" s="212">
        <v>3405</v>
      </c>
      <c r="C59" s="212">
        <v>600078337</v>
      </c>
      <c r="D59" s="212">
        <v>70698325</v>
      </c>
      <c r="E59" s="210" t="s">
        <v>143</v>
      </c>
      <c r="F59" s="212">
        <v>3117</v>
      </c>
      <c r="G59" s="213" t="s">
        <v>309</v>
      </c>
      <c r="H59" s="214" t="s">
        <v>276</v>
      </c>
      <c r="I59" s="463">
        <v>2047500</v>
      </c>
      <c r="J59" s="458">
        <v>1491562</v>
      </c>
      <c r="K59" s="458">
        <v>0</v>
      </c>
      <c r="L59" s="458">
        <v>504148</v>
      </c>
      <c r="M59" s="458">
        <v>14915</v>
      </c>
      <c r="N59" s="458">
        <v>36875</v>
      </c>
      <c r="O59" s="459">
        <v>2.3873000000000002</v>
      </c>
      <c r="P59" s="460">
        <v>1.7273000000000001</v>
      </c>
      <c r="Q59" s="469">
        <v>0.66</v>
      </c>
      <c r="R59" s="471">
        <f t="shared" si="0"/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10"/>
        <v>0</v>
      </c>
      <c r="X59" s="461">
        <v>0</v>
      </c>
      <c r="Y59" s="461">
        <v>0</v>
      </c>
      <c r="Z59" s="461">
        <v>0</v>
      </c>
      <c r="AA59" s="461">
        <f t="shared" si="1"/>
        <v>0</v>
      </c>
      <c r="AB59" s="461">
        <f t="shared" si="2"/>
        <v>0</v>
      </c>
      <c r="AC59" s="69">
        <f t="shared" si="3"/>
        <v>0</v>
      </c>
      <c r="AD59" s="69">
        <f t="shared" si="4"/>
        <v>0</v>
      </c>
      <c r="AE59" s="461">
        <v>0</v>
      </c>
      <c r="AF59" s="461">
        <v>0</v>
      </c>
      <c r="AG59" s="461">
        <f t="shared" si="11"/>
        <v>0</v>
      </c>
      <c r="AH59" s="461">
        <f t="shared" si="12"/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5"/>
        <v>0</v>
      </c>
      <c r="AR59" s="462">
        <f t="shared" si="6"/>
        <v>0</v>
      </c>
      <c r="AS59" s="464">
        <f t="shared" si="7"/>
        <v>0</v>
      </c>
      <c r="AT59" s="470">
        <f t="shared" si="50"/>
        <v>2047500</v>
      </c>
      <c r="AU59" s="461">
        <f t="shared" si="51"/>
        <v>1491562</v>
      </c>
      <c r="AV59" s="461">
        <f t="shared" si="52"/>
        <v>0</v>
      </c>
      <c r="AW59" s="461">
        <f t="shared" si="53"/>
        <v>504148</v>
      </c>
      <c r="AX59" s="461">
        <f t="shared" si="53"/>
        <v>14915</v>
      </c>
      <c r="AY59" s="461">
        <f t="shared" si="54"/>
        <v>36875</v>
      </c>
      <c r="AZ59" s="462">
        <f t="shared" si="55"/>
        <v>2.3873000000000002</v>
      </c>
      <c r="BA59" s="462">
        <f t="shared" si="56"/>
        <v>1.7273000000000001</v>
      </c>
      <c r="BB59" s="464">
        <f t="shared" si="56"/>
        <v>0.66</v>
      </c>
    </row>
    <row r="60" spans="1:54" x14ac:dyDescent="0.2">
      <c r="A60" s="211">
        <v>12</v>
      </c>
      <c r="B60" s="212">
        <v>3405</v>
      </c>
      <c r="C60" s="212">
        <v>600078337</v>
      </c>
      <c r="D60" s="212">
        <v>70698325</v>
      </c>
      <c r="E60" s="210" t="s">
        <v>143</v>
      </c>
      <c r="F60" s="212">
        <v>3117</v>
      </c>
      <c r="G60" s="213" t="s">
        <v>307</v>
      </c>
      <c r="H60" s="214" t="s">
        <v>277</v>
      </c>
      <c r="I60" s="463">
        <v>298373</v>
      </c>
      <c r="J60" s="458">
        <v>221345</v>
      </c>
      <c r="K60" s="458">
        <v>0</v>
      </c>
      <c r="L60" s="458">
        <v>74815</v>
      </c>
      <c r="M60" s="458">
        <v>2213</v>
      </c>
      <c r="N60" s="458">
        <v>0</v>
      </c>
      <c r="O60" s="459">
        <v>0.64</v>
      </c>
      <c r="P60" s="460">
        <v>0.64</v>
      </c>
      <c r="Q60" s="469">
        <v>0</v>
      </c>
      <c r="R60" s="471">
        <f t="shared" si="0"/>
        <v>0</v>
      </c>
      <c r="S60" s="461">
        <v>0</v>
      </c>
      <c r="T60" s="461">
        <v>0</v>
      </c>
      <c r="U60" s="461">
        <v>0</v>
      </c>
      <c r="V60" s="461">
        <v>0</v>
      </c>
      <c r="W60" s="461">
        <f t="shared" si="10"/>
        <v>0</v>
      </c>
      <c r="X60" s="461">
        <v>0</v>
      </c>
      <c r="Y60" s="461">
        <v>0</v>
      </c>
      <c r="Z60" s="461">
        <v>0</v>
      </c>
      <c r="AA60" s="461">
        <f t="shared" si="1"/>
        <v>0</v>
      </c>
      <c r="AB60" s="461">
        <f t="shared" si="2"/>
        <v>0</v>
      </c>
      <c r="AC60" s="69">
        <f t="shared" si="3"/>
        <v>0</v>
      </c>
      <c r="AD60" s="69">
        <f t="shared" si="4"/>
        <v>0</v>
      </c>
      <c r="AE60" s="461">
        <v>0</v>
      </c>
      <c r="AF60" s="461">
        <v>0</v>
      </c>
      <c r="AG60" s="461">
        <f t="shared" si="11"/>
        <v>0</v>
      </c>
      <c r="AH60" s="461">
        <f t="shared" si="12"/>
        <v>0</v>
      </c>
      <c r="AI60" s="462">
        <v>0</v>
      </c>
      <c r="AJ60" s="462">
        <v>0</v>
      </c>
      <c r="AK60" s="462">
        <v>0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5"/>
        <v>0</v>
      </c>
      <c r="AR60" s="462">
        <f t="shared" si="6"/>
        <v>0</v>
      </c>
      <c r="AS60" s="464">
        <f t="shared" si="7"/>
        <v>0</v>
      </c>
      <c r="AT60" s="470">
        <f t="shared" si="50"/>
        <v>298373</v>
      </c>
      <c r="AU60" s="461">
        <f t="shared" si="51"/>
        <v>221345</v>
      </c>
      <c r="AV60" s="461">
        <f t="shared" si="52"/>
        <v>0</v>
      </c>
      <c r="AW60" s="461">
        <f t="shared" si="53"/>
        <v>74815</v>
      </c>
      <c r="AX60" s="461">
        <f t="shared" si="53"/>
        <v>2213</v>
      </c>
      <c r="AY60" s="461">
        <f t="shared" si="54"/>
        <v>0</v>
      </c>
      <c r="AZ60" s="462">
        <f t="shared" si="55"/>
        <v>0.64</v>
      </c>
      <c r="BA60" s="462">
        <f t="shared" si="56"/>
        <v>0.64</v>
      </c>
      <c r="BB60" s="464">
        <f t="shared" si="56"/>
        <v>0</v>
      </c>
    </row>
    <row r="61" spans="1:54" x14ac:dyDescent="0.2">
      <c r="A61" s="211">
        <v>12</v>
      </c>
      <c r="B61" s="212">
        <v>3405</v>
      </c>
      <c r="C61" s="212">
        <v>600078337</v>
      </c>
      <c r="D61" s="212">
        <v>70698325</v>
      </c>
      <c r="E61" s="210" t="s">
        <v>143</v>
      </c>
      <c r="F61" s="212">
        <v>3141</v>
      </c>
      <c r="G61" s="213" t="s">
        <v>310</v>
      </c>
      <c r="H61" s="214" t="s">
        <v>277</v>
      </c>
      <c r="I61" s="463">
        <v>605852</v>
      </c>
      <c r="J61" s="458">
        <v>447748</v>
      </c>
      <c r="K61" s="458">
        <v>0</v>
      </c>
      <c r="L61" s="458">
        <v>151339</v>
      </c>
      <c r="M61" s="458">
        <v>4477</v>
      </c>
      <c r="N61" s="458">
        <v>2288</v>
      </c>
      <c r="O61" s="459">
        <v>1.44</v>
      </c>
      <c r="P61" s="460">
        <v>0</v>
      </c>
      <c r="Q61" s="469">
        <v>1.44</v>
      </c>
      <c r="R61" s="471">
        <f t="shared" si="0"/>
        <v>0</v>
      </c>
      <c r="S61" s="461">
        <v>0</v>
      </c>
      <c r="T61" s="461">
        <v>0</v>
      </c>
      <c r="U61" s="461">
        <v>0</v>
      </c>
      <c r="V61" s="461">
        <v>0</v>
      </c>
      <c r="W61" s="461">
        <f t="shared" si="10"/>
        <v>0</v>
      </c>
      <c r="X61" s="461">
        <v>0</v>
      </c>
      <c r="Y61" s="461">
        <v>0</v>
      </c>
      <c r="Z61" s="461">
        <v>0</v>
      </c>
      <c r="AA61" s="461">
        <f t="shared" si="1"/>
        <v>0</v>
      </c>
      <c r="AB61" s="461">
        <f t="shared" si="2"/>
        <v>0</v>
      </c>
      <c r="AC61" s="69">
        <f t="shared" si="3"/>
        <v>0</v>
      </c>
      <c r="AD61" s="69">
        <f t="shared" si="4"/>
        <v>0</v>
      </c>
      <c r="AE61" s="461">
        <v>0</v>
      </c>
      <c r="AF61" s="461">
        <v>0</v>
      </c>
      <c r="AG61" s="461">
        <f t="shared" si="11"/>
        <v>0</v>
      </c>
      <c r="AH61" s="461">
        <f t="shared" si="12"/>
        <v>0</v>
      </c>
      <c r="AI61" s="462">
        <v>0</v>
      </c>
      <c r="AJ61" s="462">
        <v>0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5"/>
        <v>0</v>
      </c>
      <c r="AR61" s="462">
        <f t="shared" si="6"/>
        <v>0</v>
      </c>
      <c r="AS61" s="464">
        <f t="shared" si="7"/>
        <v>0</v>
      </c>
      <c r="AT61" s="470">
        <f t="shared" si="50"/>
        <v>605852</v>
      </c>
      <c r="AU61" s="461">
        <f t="shared" si="51"/>
        <v>447748</v>
      </c>
      <c r="AV61" s="461">
        <f t="shared" si="52"/>
        <v>0</v>
      </c>
      <c r="AW61" s="461">
        <f t="shared" si="53"/>
        <v>151339</v>
      </c>
      <c r="AX61" s="461">
        <f t="shared" si="53"/>
        <v>4477</v>
      </c>
      <c r="AY61" s="461">
        <f t="shared" si="54"/>
        <v>2288</v>
      </c>
      <c r="AZ61" s="462">
        <f t="shared" si="55"/>
        <v>1.44</v>
      </c>
      <c r="BA61" s="462">
        <f t="shared" si="56"/>
        <v>0</v>
      </c>
      <c r="BB61" s="464">
        <f t="shared" si="56"/>
        <v>1.44</v>
      </c>
    </row>
    <row r="62" spans="1:54" x14ac:dyDescent="0.2">
      <c r="A62" s="211">
        <v>12</v>
      </c>
      <c r="B62" s="212">
        <v>3405</v>
      </c>
      <c r="C62" s="212">
        <v>600078337</v>
      </c>
      <c r="D62" s="212">
        <v>70698325</v>
      </c>
      <c r="E62" s="210" t="s">
        <v>143</v>
      </c>
      <c r="F62" s="212">
        <v>3143</v>
      </c>
      <c r="G62" s="213" t="s">
        <v>614</v>
      </c>
      <c r="H62" s="234" t="s">
        <v>276</v>
      </c>
      <c r="I62" s="463">
        <v>348824</v>
      </c>
      <c r="J62" s="458">
        <v>258771</v>
      </c>
      <c r="K62" s="458">
        <v>0</v>
      </c>
      <c r="L62" s="458">
        <v>87465</v>
      </c>
      <c r="M62" s="458">
        <v>2588</v>
      </c>
      <c r="N62" s="458">
        <v>0</v>
      </c>
      <c r="O62" s="459">
        <v>0.55820000000000003</v>
      </c>
      <c r="P62" s="460">
        <v>0.55820000000000003</v>
      </c>
      <c r="Q62" s="469">
        <v>0</v>
      </c>
      <c r="R62" s="471">
        <f t="shared" si="0"/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0"/>
        <v>0</v>
      </c>
      <c r="X62" s="461">
        <v>0</v>
      </c>
      <c r="Y62" s="461">
        <v>0</v>
      </c>
      <c r="Z62" s="461">
        <v>0</v>
      </c>
      <c r="AA62" s="461">
        <f t="shared" si="1"/>
        <v>0</v>
      </c>
      <c r="AB62" s="461">
        <f t="shared" si="2"/>
        <v>0</v>
      </c>
      <c r="AC62" s="69">
        <f t="shared" si="3"/>
        <v>0</v>
      </c>
      <c r="AD62" s="69">
        <f t="shared" si="4"/>
        <v>0</v>
      </c>
      <c r="AE62" s="461">
        <v>0</v>
      </c>
      <c r="AF62" s="461">
        <v>0</v>
      </c>
      <c r="AG62" s="461">
        <f t="shared" si="11"/>
        <v>0</v>
      </c>
      <c r="AH62" s="461">
        <f t="shared" si="12"/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5"/>
        <v>0</v>
      </c>
      <c r="AR62" s="462">
        <f t="shared" si="6"/>
        <v>0</v>
      </c>
      <c r="AS62" s="464">
        <f t="shared" si="7"/>
        <v>0</v>
      </c>
      <c r="AT62" s="470">
        <f t="shared" si="50"/>
        <v>348824</v>
      </c>
      <c r="AU62" s="461">
        <f t="shared" si="51"/>
        <v>258771</v>
      </c>
      <c r="AV62" s="461">
        <f t="shared" si="52"/>
        <v>0</v>
      </c>
      <c r="AW62" s="461">
        <f t="shared" si="53"/>
        <v>87465</v>
      </c>
      <c r="AX62" s="461">
        <f t="shared" si="53"/>
        <v>2588</v>
      </c>
      <c r="AY62" s="461">
        <f t="shared" si="54"/>
        <v>0</v>
      </c>
      <c r="AZ62" s="462">
        <f t="shared" si="55"/>
        <v>0.55820000000000003</v>
      </c>
      <c r="BA62" s="462">
        <f t="shared" si="56"/>
        <v>0.55820000000000003</v>
      </c>
      <c r="BB62" s="464">
        <f t="shared" si="56"/>
        <v>0</v>
      </c>
    </row>
    <row r="63" spans="1:54" x14ac:dyDescent="0.2">
      <c r="A63" s="211">
        <v>12</v>
      </c>
      <c r="B63" s="212">
        <v>3405</v>
      </c>
      <c r="C63" s="212">
        <v>600078337</v>
      </c>
      <c r="D63" s="212">
        <v>70698325</v>
      </c>
      <c r="E63" s="210" t="s">
        <v>143</v>
      </c>
      <c r="F63" s="212">
        <v>3143</v>
      </c>
      <c r="G63" s="213" t="s">
        <v>615</v>
      </c>
      <c r="H63" s="234" t="s">
        <v>277</v>
      </c>
      <c r="I63" s="463">
        <v>16125</v>
      </c>
      <c r="J63" s="458">
        <v>11522</v>
      </c>
      <c r="K63" s="458">
        <v>0</v>
      </c>
      <c r="L63" s="458">
        <v>3894</v>
      </c>
      <c r="M63" s="458">
        <v>115</v>
      </c>
      <c r="N63" s="458">
        <v>594</v>
      </c>
      <c r="O63" s="459">
        <v>0.05</v>
      </c>
      <c r="P63" s="460">
        <v>0</v>
      </c>
      <c r="Q63" s="469">
        <v>0.05</v>
      </c>
      <c r="R63" s="471">
        <f t="shared" si="0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0"/>
        <v>0</v>
      </c>
      <c r="X63" s="461">
        <v>0</v>
      </c>
      <c r="Y63" s="461">
        <v>0</v>
      </c>
      <c r="Z63" s="461">
        <v>0</v>
      </c>
      <c r="AA63" s="461">
        <f t="shared" si="1"/>
        <v>0</v>
      </c>
      <c r="AB63" s="461">
        <f t="shared" si="2"/>
        <v>0</v>
      </c>
      <c r="AC63" s="69">
        <f t="shared" si="3"/>
        <v>0</v>
      </c>
      <c r="AD63" s="69">
        <f t="shared" si="4"/>
        <v>0</v>
      </c>
      <c r="AE63" s="461">
        <v>0</v>
      </c>
      <c r="AF63" s="461">
        <v>0</v>
      </c>
      <c r="AG63" s="461">
        <f t="shared" si="11"/>
        <v>0</v>
      </c>
      <c r="AH63" s="461">
        <f t="shared" si="12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5"/>
        <v>0</v>
      </c>
      <c r="AR63" s="462">
        <f t="shared" si="6"/>
        <v>0</v>
      </c>
      <c r="AS63" s="464">
        <f t="shared" si="7"/>
        <v>0</v>
      </c>
      <c r="AT63" s="470">
        <f t="shared" si="50"/>
        <v>16125</v>
      </c>
      <c r="AU63" s="461">
        <f t="shared" si="51"/>
        <v>11522</v>
      </c>
      <c r="AV63" s="461">
        <f t="shared" si="52"/>
        <v>0</v>
      </c>
      <c r="AW63" s="461">
        <f t="shared" si="53"/>
        <v>3894</v>
      </c>
      <c r="AX63" s="461">
        <f t="shared" si="53"/>
        <v>115</v>
      </c>
      <c r="AY63" s="461">
        <f t="shared" si="54"/>
        <v>594</v>
      </c>
      <c r="AZ63" s="462">
        <f t="shared" si="55"/>
        <v>0.05</v>
      </c>
      <c r="BA63" s="462">
        <f t="shared" si="56"/>
        <v>0</v>
      </c>
      <c r="BB63" s="464">
        <f t="shared" si="56"/>
        <v>0.05</v>
      </c>
    </row>
    <row r="64" spans="1:54" x14ac:dyDescent="0.2">
      <c r="A64" s="158">
        <v>12</v>
      </c>
      <c r="B64" s="18">
        <v>3405</v>
      </c>
      <c r="C64" s="18">
        <v>600078337</v>
      </c>
      <c r="D64" s="18">
        <v>70698325</v>
      </c>
      <c r="E64" s="167" t="s">
        <v>144</v>
      </c>
      <c r="F64" s="18"/>
      <c r="G64" s="157"/>
      <c r="H64" s="191"/>
      <c r="I64" s="506">
        <v>4841961</v>
      </c>
      <c r="J64" s="503">
        <v>3556532</v>
      </c>
      <c r="K64" s="503">
        <v>0</v>
      </c>
      <c r="L64" s="503">
        <v>1202108</v>
      </c>
      <c r="M64" s="503">
        <v>35564</v>
      </c>
      <c r="N64" s="503">
        <v>47757</v>
      </c>
      <c r="O64" s="504">
        <v>7.3628999999999998</v>
      </c>
      <c r="P64" s="504">
        <v>4.8529</v>
      </c>
      <c r="Q64" s="508">
        <v>2.5099999999999998</v>
      </c>
      <c r="R64" s="506">
        <f t="shared" ref="R64:BB64" si="57">SUM(R58:R63)</f>
        <v>0</v>
      </c>
      <c r="S64" s="503">
        <f t="shared" si="57"/>
        <v>0</v>
      </c>
      <c r="T64" s="503">
        <f t="shared" si="57"/>
        <v>0</v>
      </c>
      <c r="U64" s="503">
        <f t="shared" si="57"/>
        <v>0</v>
      </c>
      <c r="V64" s="503">
        <f t="shared" si="57"/>
        <v>0</v>
      </c>
      <c r="W64" s="503">
        <f t="shared" si="57"/>
        <v>0</v>
      </c>
      <c r="X64" s="503">
        <f t="shared" si="57"/>
        <v>0</v>
      </c>
      <c r="Y64" s="503">
        <f t="shared" si="57"/>
        <v>0</v>
      </c>
      <c r="Z64" s="503">
        <f t="shared" si="57"/>
        <v>0</v>
      </c>
      <c r="AA64" s="503">
        <f t="shared" si="57"/>
        <v>0</v>
      </c>
      <c r="AB64" s="503">
        <f t="shared" si="57"/>
        <v>0</v>
      </c>
      <c r="AC64" s="503">
        <f t="shared" si="57"/>
        <v>0</v>
      </c>
      <c r="AD64" s="503">
        <f t="shared" si="57"/>
        <v>0</v>
      </c>
      <c r="AE64" s="503">
        <f t="shared" si="57"/>
        <v>0</v>
      </c>
      <c r="AF64" s="503">
        <f t="shared" si="57"/>
        <v>0</v>
      </c>
      <c r="AG64" s="503">
        <f t="shared" si="57"/>
        <v>0</v>
      </c>
      <c r="AH64" s="503">
        <f t="shared" si="57"/>
        <v>0</v>
      </c>
      <c r="AI64" s="504">
        <f t="shared" si="57"/>
        <v>0</v>
      </c>
      <c r="AJ64" s="504">
        <f t="shared" si="57"/>
        <v>0</v>
      </c>
      <c r="AK64" s="504">
        <f t="shared" si="57"/>
        <v>0</v>
      </c>
      <c r="AL64" s="504">
        <f t="shared" si="57"/>
        <v>0</v>
      </c>
      <c r="AM64" s="504">
        <f t="shared" si="57"/>
        <v>0</v>
      </c>
      <c r="AN64" s="504">
        <f t="shared" si="57"/>
        <v>0</v>
      </c>
      <c r="AO64" s="504">
        <f t="shared" si="57"/>
        <v>0</v>
      </c>
      <c r="AP64" s="504">
        <f t="shared" si="57"/>
        <v>0</v>
      </c>
      <c r="AQ64" s="504">
        <f t="shared" si="57"/>
        <v>0</v>
      </c>
      <c r="AR64" s="504">
        <f t="shared" si="57"/>
        <v>0</v>
      </c>
      <c r="AS64" s="40">
        <f t="shared" si="57"/>
        <v>0</v>
      </c>
      <c r="AT64" s="510">
        <f t="shared" si="57"/>
        <v>4841961</v>
      </c>
      <c r="AU64" s="503">
        <f t="shared" si="57"/>
        <v>3556532</v>
      </c>
      <c r="AV64" s="503">
        <f t="shared" si="57"/>
        <v>0</v>
      </c>
      <c r="AW64" s="503">
        <f t="shared" si="57"/>
        <v>1202108</v>
      </c>
      <c r="AX64" s="503">
        <f t="shared" si="57"/>
        <v>35564</v>
      </c>
      <c r="AY64" s="503">
        <f t="shared" si="57"/>
        <v>47757</v>
      </c>
      <c r="AZ64" s="504">
        <f t="shared" si="57"/>
        <v>7.3628999999999998</v>
      </c>
      <c r="BA64" s="504">
        <f t="shared" si="57"/>
        <v>4.8529</v>
      </c>
      <c r="BB64" s="40">
        <f t="shared" si="57"/>
        <v>2.5099999999999998</v>
      </c>
    </row>
    <row r="65" spans="1:54" x14ac:dyDescent="0.2">
      <c r="A65" s="211">
        <v>13</v>
      </c>
      <c r="B65" s="212">
        <v>3444</v>
      </c>
      <c r="C65" s="212">
        <v>600078086</v>
      </c>
      <c r="D65" s="212">
        <v>16389573</v>
      </c>
      <c r="E65" s="210" t="s">
        <v>145</v>
      </c>
      <c r="F65" s="212">
        <v>3111</v>
      </c>
      <c r="G65" s="213" t="s">
        <v>306</v>
      </c>
      <c r="H65" s="214" t="s">
        <v>276</v>
      </c>
      <c r="I65" s="463">
        <v>3540847</v>
      </c>
      <c r="J65" s="458">
        <v>2591459</v>
      </c>
      <c r="K65" s="458">
        <v>20000</v>
      </c>
      <c r="L65" s="458">
        <v>882673</v>
      </c>
      <c r="M65" s="458">
        <v>25915</v>
      </c>
      <c r="N65" s="458">
        <v>20800</v>
      </c>
      <c r="O65" s="459">
        <v>5.1400000000000006</v>
      </c>
      <c r="P65" s="460">
        <v>4</v>
      </c>
      <c r="Q65" s="469">
        <v>1.1399999999999999</v>
      </c>
      <c r="R65" s="471">
        <f t="shared" si="0"/>
        <v>0</v>
      </c>
      <c r="S65" s="461">
        <v>0</v>
      </c>
      <c r="T65" s="461">
        <v>0</v>
      </c>
      <c r="U65" s="461">
        <v>0</v>
      </c>
      <c r="V65" s="461">
        <v>0</v>
      </c>
      <c r="W65" s="461">
        <f t="shared" si="10"/>
        <v>0</v>
      </c>
      <c r="X65" s="461">
        <v>0</v>
      </c>
      <c r="Y65" s="461">
        <v>0</v>
      </c>
      <c r="Z65" s="461">
        <v>0</v>
      </c>
      <c r="AA65" s="461">
        <f t="shared" si="1"/>
        <v>0</v>
      </c>
      <c r="AB65" s="461">
        <f t="shared" si="2"/>
        <v>0</v>
      </c>
      <c r="AC65" s="69">
        <f t="shared" si="3"/>
        <v>0</v>
      </c>
      <c r="AD65" s="69">
        <f t="shared" si="4"/>
        <v>0</v>
      </c>
      <c r="AE65" s="461">
        <v>0</v>
      </c>
      <c r="AF65" s="461">
        <v>0</v>
      </c>
      <c r="AG65" s="461">
        <f t="shared" si="11"/>
        <v>0</v>
      </c>
      <c r="AH65" s="461">
        <f t="shared" si="12"/>
        <v>0</v>
      </c>
      <c r="AI65" s="462">
        <v>0</v>
      </c>
      <c r="AJ65" s="462">
        <v>0</v>
      </c>
      <c r="AK65" s="462">
        <v>0</v>
      </c>
      <c r="AL65" s="462">
        <v>0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si="5"/>
        <v>0</v>
      </c>
      <c r="AR65" s="462">
        <f t="shared" si="6"/>
        <v>0</v>
      </c>
      <c r="AS65" s="464">
        <f t="shared" si="7"/>
        <v>0</v>
      </c>
      <c r="AT65" s="470">
        <f>I65+AH65</f>
        <v>3540847</v>
      </c>
      <c r="AU65" s="461">
        <f>J65+W65</f>
        <v>2591459</v>
      </c>
      <c r="AV65" s="461">
        <f t="shared" ref="AV65:AV66" si="58">K65+AA65</f>
        <v>20000</v>
      </c>
      <c r="AW65" s="461">
        <f>L65+AC65</f>
        <v>882673</v>
      </c>
      <c r="AX65" s="461">
        <f>M65+AD65</f>
        <v>25915</v>
      </c>
      <c r="AY65" s="461">
        <f>N65+AG65</f>
        <v>20800</v>
      </c>
      <c r="AZ65" s="462">
        <f>O65+AS65</f>
        <v>5.1400000000000006</v>
      </c>
      <c r="BA65" s="462">
        <f>P65+AQ65</f>
        <v>4</v>
      </c>
      <c r="BB65" s="464">
        <f>Q65+AR65</f>
        <v>1.1399999999999999</v>
      </c>
    </row>
    <row r="66" spans="1:54" x14ac:dyDescent="0.2">
      <c r="A66" s="211">
        <v>13</v>
      </c>
      <c r="B66" s="212">
        <v>3444</v>
      </c>
      <c r="C66" s="212">
        <v>600078086</v>
      </c>
      <c r="D66" s="212">
        <v>16389573</v>
      </c>
      <c r="E66" s="210" t="s">
        <v>145</v>
      </c>
      <c r="F66" s="212">
        <v>3141</v>
      </c>
      <c r="G66" s="213" t="s">
        <v>310</v>
      </c>
      <c r="H66" s="214" t="s">
        <v>277</v>
      </c>
      <c r="I66" s="463">
        <v>666884</v>
      </c>
      <c r="J66" s="458">
        <v>482789</v>
      </c>
      <c r="K66" s="458">
        <v>10000</v>
      </c>
      <c r="L66" s="458">
        <v>166563</v>
      </c>
      <c r="M66" s="458">
        <v>4828</v>
      </c>
      <c r="N66" s="458">
        <v>2704</v>
      </c>
      <c r="O66" s="459">
        <v>1.58</v>
      </c>
      <c r="P66" s="460">
        <v>0</v>
      </c>
      <c r="Q66" s="469">
        <v>1.58</v>
      </c>
      <c r="R66" s="471">
        <f t="shared" si="0"/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si="10"/>
        <v>0</v>
      </c>
      <c r="X66" s="461">
        <v>0</v>
      </c>
      <c r="Y66" s="461">
        <v>0</v>
      </c>
      <c r="Z66" s="461">
        <v>0</v>
      </c>
      <c r="AA66" s="461">
        <f t="shared" si="1"/>
        <v>0</v>
      </c>
      <c r="AB66" s="461">
        <f t="shared" si="2"/>
        <v>0</v>
      </c>
      <c r="AC66" s="69">
        <f t="shared" si="3"/>
        <v>0</v>
      </c>
      <c r="AD66" s="69">
        <f t="shared" si="4"/>
        <v>0</v>
      </c>
      <c r="AE66" s="461">
        <v>0</v>
      </c>
      <c r="AF66" s="461">
        <v>0</v>
      </c>
      <c r="AG66" s="461">
        <f t="shared" si="11"/>
        <v>0</v>
      </c>
      <c r="AH66" s="461">
        <f t="shared" si="12"/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5"/>
        <v>0</v>
      </c>
      <c r="AR66" s="462">
        <f t="shared" si="6"/>
        <v>0</v>
      </c>
      <c r="AS66" s="464">
        <f t="shared" si="7"/>
        <v>0</v>
      </c>
      <c r="AT66" s="470">
        <f>I66+AH66</f>
        <v>666884</v>
      </c>
      <c r="AU66" s="461">
        <f>J66+W66</f>
        <v>482789</v>
      </c>
      <c r="AV66" s="461">
        <f t="shared" si="58"/>
        <v>10000</v>
      </c>
      <c r="AW66" s="461">
        <f>L66+AC66</f>
        <v>166563</v>
      </c>
      <c r="AX66" s="461">
        <f>M66+AD66</f>
        <v>4828</v>
      </c>
      <c r="AY66" s="461">
        <f>N66+AG66</f>
        <v>2704</v>
      </c>
      <c r="AZ66" s="462">
        <f>O66+AS66</f>
        <v>1.58</v>
      </c>
      <c r="BA66" s="462">
        <f>P66+AQ66</f>
        <v>0</v>
      </c>
      <c r="BB66" s="464">
        <f>Q66+AR66</f>
        <v>1.58</v>
      </c>
    </row>
    <row r="67" spans="1:54" x14ac:dyDescent="0.2">
      <c r="A67" s="158">
        <v>13</v>
      </c>
      <c r="B67" s="18">
        <v>3444</v>
      </c>
      <c r="C67" s="18">
        <v>600078086</v>
      </c>
      <c r="D67" s="18">
        <v>16389573</v>
      </c>
      <c r="E67" s="167" t="s">
        <v>146</v>
      </c>
      <c r="F67" s="18"/>
      <c r="G67" s="157"/>
      <c r="H67" s="191"/>
      <c r="I67" s="506">
        <v>4207731</v>
      </c>
      <c r="J67" s="503">
        <v>3074248</v>
      </c>
      <c r="K67" s="503">
        <v>30000</v>
      </c>
      <c r="L67" s="503">
        <v>1049236</v>
      </c>
      <c r="M67" s="503">
        <v>30743</v>
      </c>
      <c r="N67" s="503">
        <v>23504</v>
      </c>
      <c r="O67" s="504">
        <v>6.7200000000000006</v>
      </c>
      <c r="P67" s="504">
        <v>4</v>
      </c>
      <c r="Q67" s="508">
        <v>2.7199999999999998</v>
      </c>
      <c r="R67" s="506">
        <f t="shared" ref="R67:BB67" si="59">SUM(R65:R66)</f>
        <v>0</v>
      </c>
      <c r="S67" s="503">
        <f t="shared" si="59"/>
        <v>0</v>
      </c>
      <c r="T67" s="503">
        <f t="shared" si="59"/>
        <v>0</v>
      </c>
      <c r="U67" s="503">
        <f t="shared" si="59"/>
        <v>0</v>
      </c>
      <c r="V67" s="503">
        <f t="shared" si="59"/>
        <v>0</v>
      </c>
      <c r="W67" s="503">
        <f t="shared" si="59"/>
        <v>0</v>
      </c>
      <c r="X67" s="503">
        <f t="shared" si="59"/>
        <v>0</v>
      </c>
      <c r="Y67" s="503">
        <f t="shared" si="59"/>
        <v>0</v>
      </c>
      <c r="Z67" s="503">
        <f t="shared" si="59"/>
        <v>0</v>
      </c>
      <c r="AA67" s="503">
        <f t="shared" si="59"/>
        <v>0</v>
      </c>
      <c r="AB67" s="503">
        <f t="shared" si="59"/>
        <v>0</v>
      </c>
      <c r="AC67" s="503">
        <f t="shared" si="59"/>
        <v>0</v>
      </c>
      <c r="AD67" s="503">
        <f t="shared" si="59"/>
        <v>0</v>
      </c>
      <c r="AE67" s="503">
        <f t="shared" si="59"/>
        <v>0</v>
      </c>
      <c r="AF67" s="503">
        <f t="shared" si="59"/>
        <v>0</v>
      </c>
      <c r="AG67" s="503">
        <f t="shared" si="59"/>
        <v>0</v>
      </c>
      <c r="AH67" s="503">
        <f t="shared" si="59"/>
        <v>0</v>
      </c>
      <c r="AI67" s="504">
        <f t="shared" si="59"/>
        <v>0</v>
      </c>
      <c r="AJ67" s="504">
        <f t="shared" si="59"/>
        <v>0</v>
      </c>
      <c r="AK67" s="504">
        <f t="shared" si="59"/>
        <v>0</v>
      </c>
      <c r="AL67" s="504">
        <f t="shared" si="59"/>
        <v>0</v>
      </c>
      <c r="AM67" s="504">
        <f t="shared" si="59"/>
        <v>0</v>
      </c>
      <c r="AN67" s="504">
        <f t="shared" si="59"/>
        <v>0</v>
      </c>
      <c r="AO67" s="504">
        <f t="shared" si="59"/>
        <v>0</v>
      </c>
      <c r="AP67" s="504">
        <f t="shared" si="59"/>
        <v>0</v>
      </c>
      <c r="AQ67" s="504">
        <f t="shared" si="59"/>
        <v>0</v>
      </c>
      <c r="AR67" s="504">
        <f t="shared" si="59"/>
        <v>0</v>
      </c>
      <c r="AS67" s="40">
        <f t="shared" si="59"/>
        <v>0</v>
      </c>
      <c r="AT67" s="510">
        <f t="shared" si="59"/>
        <v>4207731</v>
      </c>
      <c r="AU67" s="503">
        <f t="shared" si="59"/>
        <v>3074248</v>
      </c>
      <c r="AV67" s="503">
        <f t="shared" si="59"/>
        <v>30000</v>
      </c>
      <c r="AW67" s="503">
        <f t="shared" si="59"/>
        <v>1049236</v>
      </c>
      <c r="AX67" s="503">
        <f t="shared" si="59"/>
        <v>30743</v>
      </c>
      <c r="AY67" s="503">
        <f t="shared" si="59"/>
        <v>23504</v>
      </c>
      <c r="AZ67" s="504">
        <f t="shared" si="59"/>
        <v>6.7200000000000006</v>
      </c>
      <c r="BA67" s="504">
        <f t="shared" si="59"/>
        <v>4</v>
      </c>
      <c r="BB67" s="40">
        <f t="shared" si="59"/>
        <v>2.7199999999999998</v>
      </c>
    </row>
    <row r="68" spans="1:54" x14ac:dyDescent="0.2">
      <c r="A68" s="211">
        <v>14</v>
      </c>
      <c r="B68" s="212">
        <v>3443</v>
      </c>
      <c r="C68" s="212">
        <v>600078582</v>
      </c>
      <c r="D68" s="212">
        <v>16389581</v>
      </c>
      <c r="E68" s="210" t="s">
        <v>147</v>
      </c>
      <c r="F68" s="212">
        <v>3113</v>
      </c>
      <c r="G68" s="213" t="s">
        <v>309</v>
      </c>
      <c r="H68" s="214" t="s">
        <v>276</v>
      </c>
      <c r="I68" s="463">
        <v>13353698</v>
      </c>
      <c r="J68" s="458">
        <v>9542161</v>
      </c>
      <c r="K68" s="458">
        <v>200000</v>
      </c>
      <c r="L68" s="458">
        <v>3292850</v>
      </c>
      <c r="M68" s="458">
        <v>95422</v>
      </c>
      <c r="N68" s="458">
        <v>223265</v>
      </c>
      <c r="O68" s="459">
        <v>16.71</v>
      </c>
      <c r="P68" s="460">
        <v>13</v>
      </c>
      <c r="Q68" s="469">
        <v>3.71</v>
      </c>
      <c r="R68" s="471">
        <f t="shared" si="0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0"/>
        <v>0</v>
      </c>
      <c r="X68" s="461">
        <v>0</v>
      </c>
      <c r="Y68" s="461">
        <v>0</v>
      </c>
      <c r="Z68" s="461">
        <v>0</v>
      </c>
      <c r="AA68" s="461">
        <f t="shared" si="1"/>
        <v>0</v>
      </c>
      <c r="AB68" s="461">
        <f t="shared" si="2"/>
        <v>0</v>
      </c>
      <c r="AC68" s="69">
        <f t="shared" si="3"/>
        <v>0</v>
      </c>
      <c r="AD68" s="69">
        <f t="shared" si="4"/>
        <v>0</v>
      </c>
      <c r="AE68" s="461">
        <v>0</v>
      </c>
      <c r="AF68" s="461">
        <v>0</v>
      </c>
      <c r="AG68" s="461">
        <f t="shared" si="11"/>
        <v>0</v>
      </c>
      <c r="AH68" s="461">
        <f t="shared" si="12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5"/>
        <v>0</v>
      </c>
      <c r="AR68" s="462">
        <f t="shared" si="6"/>
        <v>0</v>
      </c>
      <c r="AS68" s="464">
        <f t="shared" si="7"/>
        <v>0</v>
      </c>
      <c r="AT68" s="470">
        <f>I68+AH68</f>
        <v>13353698</v>
      </c>
      <c r="AU68" s="461">
        <f>J68+W68</f>
        <v>9542161</v>
      </c>
      <c r="AV68" s="461">
        <f t="shared" ref="AV68:AV72" si="60">K68+AA68</f>
        <v>200000</v>
      </c>
      <c r="AW68" s="461">
        <f t="shared" ref="AW68:AX72" si="61">L68+AC68</f>
        <v>3292850</v>
      </c>
      <c r="AX68" s="461">
        <f t="shared" si="61"/>
        <v>95422</v>
      </c>
      <c r="AY68" s="461">
        <f>N68+AG68</f>
        <v>223265</v>
      </c>
      <c r="AZ68" s="462">
        <f>O68+AS68</f>
        <v>16.71</v>
      </c>
      <c r="BA68" s="462">
        <f t="shared" ref="BA68:BB72" si="62">P68+AQ68</f>
        <v>13</v>
      </c>
      <c r="BB68" s="464">
        <f t="shared" si="62"/>
        <v>3.71</v>
      </c>
    </row>
    <row r="69" spans="1:54" x14ac:dyDescent="0.2">
      <c r="A69" s="211">
        <v>14</v>
      </c>
      <c r="B69" s="212">
        <v>3443</v>
      </c>
      <c r="C69" s="212">
        <v>600078582</v>
      </c>
      <c r="D69" s="212">
        <v>16389581</v>
      </c>
      <c r="E69" s="210" t="s">
        <v>147</v>
      </c>
      <c r="F69" s="212">
        <v>3113</v>
      </c>
      <c r="G69" s="213" t="s">
        <v>307</v>
      </c>
      <c r="H69" s="214" t="s">
        <v>277</v>
      </c>
      <c r="I69" s="463">
        <v>1208452</v>
      </c>
      <c r="J69" s="458">
        <v>895550</v>
      </c>
      <c r="K69" s="458">
        <v>0</v>
      </c>
      <c r="L69" s="458">
        <v>302696</v>
      </c>
      <c r="M69" s="458">
        <v>8956</v>
      </c>
      <c r="N69" s="458">
        <v>1250</v>
      </c>
      <c r="O69" s="459">
        <v>2.5500000000000003</v>
      </c>
      <c r="P69" s="460">
        <v>2.5500000000000003</v>
      </c>
      <c r="Q69" s="469">
        <v>0</v>
      </c>
      <c r="R69" s="471">
        <f t="shared" si="0"/>
        <v>0</v>
      </c>
      <c r="S69" s="461">
        <v>-10306</v>
      </c>
      <c r="T69" s="461">
        <v>0</v>
      </c>
      <c r="U69" s="461">
        <v>0</v>
      </c>
      <c r="V69" s="461">
        <v>0</v>
      </c>
      <c r="W69" s="461">
        <f t="shared" si="10"/>
        <v>-10306</v>
      </c>
      <c r="X69" s="461">
        <v>0</v>
      </c>
      <c r="Y69" s="461">
        <v>0</v>
      </c>
      <c r="Z69" s="461">
        <v>0</v>
      </c>
      <c r="AA69" s="461">
        <f t="shared" si="1"/>
        <v>0</v>
      </c>
      <c r="AB69" s="461">
        <f t="shared" si="2"/>
        <v>-10306</v>
      </c>
      <c r="AC69" s="69">
        <f t="shared" si="3"/>
        <v>-3483</v>
      </c>
      <c r="AD69" s="69">
        <f t="shared" si="4"/>
        <v>-103</v>
      </c>
      <c r="AE69" s="461">
        <v>0</v>
      </c>
      <c r="AF69" s="461">
        <v>0</v>
      </c>
      <c r="AG69" s="461">
        <f t="shared" si="11"/>
        <v>0</v>
      </c>
      <c r="AH69" s="461">
        <f t="shared" si="12"/>
        <v>-13892</v>
      </c>
      <c r="AI69" s="462">
        <v>0</v>
      </c>
      <c r="AJ69" s="462">
        <v>0</v>
      </c>
      <c r="AK69" s="462">
        <v>-0.01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5"/>
        <v>-0.01</v>
      </c>
      <c r="AR69" s="462">
        <f t="shared" si="6"/>
        <v>0</v>
      </c>
      <c r="AS69" s="464">
        <f t="shared" si="7"/>
        <v>-0.01</v>
      </c>
      <c r="AT69" s="470">
        <f>I69+AH69</f>
        <v>1194560</v>
      </c>
      <c r="AU69" s="461">
        <f>J69+W69</f>
        <v>885244</v>
      </c>
      <c r="AV69" s="461">
        <f t="shared" si="60"/>
        <v>0</v>
      </c>
      <c r="AW69" s="461">
        <f t="shared" si="61"/>
        <v>299213</v>
      </c>
      <c r="AX69" s="461">
        <f t="shared" si="61"/>
        <v>8853</v>
      </c>
      <c r="AY69" s="461">
        <f>N69+AG69</f>
        <v>1250</v>
      </c>
      <c r="AZ69" s="462">
        <f>O69+AS69</f>
        <v>2.5400000000000005</v>
      </c>
      <c r="BA69" s="462">
        <f t="shared" si="62"/>
        <v>2.5400000000000005</v>
      </c>
      <c r="BB69" s="464">
        <f t="shared" si="62"/>
        <v>0</v>
      </c>
    </row>
    <row r="70" spans="1:54" x14ac:dyDescent="0.2">
      <c r="A70" s="211">
        <v>14</v>
      </c>
      <c r="B70" s="212">
        <v>3443</v>
      </c>
      <c r="C70" s="212">
        <v>600078582</v>
      </c>
      <c r="D70" s="212">
        <v>16389581</v>
      </c>
      <c r="E70" s="210" t="s">
        <v>147</v>
      </c>
      <c r="F70" s="212">
        <v>3141</v>
      </c>
      <c r="G70" s="213" t="s">
        <v>310</v>
      </c>
      <c r="H70" s="214" t="s">
        <v>277</v>
      </c>
      <c r="I70" s="463">
        <v>1170303</v>
      </c>
      <c r="J70" s="458">
        <v>856243</v>
      </c>
      <c r="K70" s="458">
        <v>6000</v>
      </c>
      <c r="L70" s="458">
        <v>291438</v>
      </c>
      <c r="M70" s="458">
        <v>8562</v>
      </c>
      <c r="N70" s="458">
        <v>8060</v>
      </c>
      <c r="O70" s="459">
        <v>2.77</v>
      </c>
      <c r="P70" s="460">
        <v>0</v>
      </c>
      <c r="Q70" s="469">
        <v>2.77</v>
      </c>
      <c r="R70" s="471">
        <f t="shared" si="0"/>
        <v>0</v>
      </c>
      <c r="S70" s="461">
        <v>0</v>
      </c>
      <c r="T70" s="461">
        <v>0</v>
      </c>
      <c r="U70" s="461">
        <v>0</v>
      </c>
      <c r="V70" s="461">
        <v>0</v>
      </c>
      <c r="W70" s="461">
        <f t="shared" si="10"/>
        <v>0</v>
      </c>
      <c r="X70" s="461">
        <v>0</v>
      </c>
      <c r="Y70" s="461">
        <v>0</v>
      </c>
      <c r="Z70" s="461">
        <v>0</v>
      </c>
      <c r="AA70" s="461">
        <f t="shared" si="1"/>
        <v>0</v>
      </c>
      <c r="AB70" s="461">
        <f t="shared" si="2"/>
        <v>0</v>
      </c>
      <c r="AC70" s="69">
        <f t="shared" si="3"/>
        <v>0</v>
      </c>
      <c r="AD70" s="69">
        <f t="shared" si="4"/>
        <v>0</v>
      </c>
      <c r="AE70" s="461">
        <v>0</v>
      </c>
      <c r="AF70" s="461">
        <v>0</v>
      </c>
      <c r="AG70" s="461">
        <f t="shared" si="11"/>
        <v>0</v>
      </c>
      <c r="AH70" s="461">
        <f t="shared" si="12"/>
        <v>0</v>
      </c>
      <c r="AI70" s="462">
        <v>0</v>
      </c>
      <c r="AJ70" s="462">
        <v>0</v>
      </c>
      <c r="AK70" s="462">
        <v>0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5"/>
        <v>0</v>
      </c>
      <c r="AR70" s="462">
        <f t="shared" si="6"/>
        <v>0</v>
      </c>
      <c r="AS70" s="464">
        <f t="shared" si="7"/>
        <v>0</v>
      </c>
      <c r="AT70" s="470">
        <f>I70+AH70</f>
        <v>1170303</v>
      </c>
      <c r="AU70" s="461">
        <f>J70+W70</f>
        <v>856243</v>
      </c>
      <c r="AV70" s="461">
        <f t="shared" si="60"/>
        <v>6000</v>
      </c>
      <c r="AW70" s="461">
        <f t="shared" si="61"/>
        <v>291438</v>
      </c>
      <c r="AX70" s="461">
        <f t="shared" si="61"/>
        <v>8562</v>
      </c>
      <c r="AY70" s="461">
        <f>N70+AG70</f>
        <v>8060</v>
      </c>
      <c r="AZ70" s="462">
        <f>O70+AS70</f>
        <v>2.77</v>
      </c>
      <c r="BA70" s="462">
        <f t="shared" si="62"/>
        <v>0</v>
      </c>
      <c r="BB70" s="464">
        <f t="shared" si="62"/>
        <v>2.77</v>
      </c>
    </row>
    <row r="71" spans="1:54" x14ac:dyDescent="0.2">
      <c r="A71" s="211">
        <v>14</v>
      </c>
      <c r="B71" s="212">
        <v>3443</v>
      </c>
      <c r="C71" s="212">
        <v>600078582</v>
      </c>
      <c r="D71" s="212">
        <v>16389581</v>
      </c>
      <c r="E71" s="210" t="s">
        <v>147</v>
      </c>
      <c r="F71" s="212">
        <v>3143</v>
      </c>
      <c r="G71" s="213" t="s">
        <v>614</v>
      </c>
      <c r="H71" s="234" t="s">
        <v>276</v>
      </c>
      <c r="I71" s="463">
        <v>810438</v>
      </c>
      <c r="J71" s="458">
        <v>589304</v>
      </c>
      <c r="K71" s="458">
        <v>12000</v>
      </c>
      <c r="L71" s="458">
        <v>203241</v>
      </c>
      <c r="M71" s="458">
        <v>5893</v>
      </c>
      <c r="N71" s="458">
        <v>0</v>
      </c>
      <c r="O71" s="459">
        <v>1.5</v>
      </c>
      <c r="P71" s="460">
        <v>1.5</v>
      </c>
      <c r="Q71" s="469">
        <v>0</v>
      </c>
      <c r="R71" s="471">
        <f t="shared" si="0"/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10"/>
        <v>0</v>
      </c>
      <c r="X71" s="461">
        <v>0</v>
      </c>
      <c r="Y71" s="461">
        <v>0</v>
      </c>
      <c r="Z71" s="461">
        <v>0</v>
      </c>
      <c r="AA71" s="461">
        <f t="shared" si="1"/>
        <v>0</v>
      </c>
      <c r="AB71" s="461">
        <f t="shared" si="2"/>
        <v>0</v>
      </c>
      <c r="AC71" s="69">
        <f t="shared" si="3"/>
        <v>0</v>
      </c>
      <c r="AD71" s="69">
        <f t="shared" si="4"/>
        <v>0</v>
      </c>
      <c r="AE71" s="461">
        <v>0</v>
      </c>
      <c r="AF71" s="461">
        <v>0</v>
      </c>
      <c r="AG71" s="461">
        <f t="shared" si="11"/>
        <v>0</v>
      </c>
      <c r="AH71" s="461">
        <f t="shared" si="12"/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5"/>
        <v>0</v>
      </c>
      <c r="AR71" s="462">
        <f t="shared" si="6"/>
        <v>0</v>
      </c>
      <c r="AS71" s="464">
        <f t="shared" si="7"/>
        <v>0</v>
      </c>
      <c r="AT71" s="470">
        <f>I71+AH71</f>
        <v>810438</v>
      </c>
      <c r="AU71" s="461">
        <f>J71+W71</f>
        <v>589304</v>
      </c>
      <c r="AV71" s="461">
        <f t="shared" si="60"/>
        <v>12000</v>
      </c>
      <c r="AW71" s="461">
        <f t="shared" si="61"/>
        <v>203241</v>
      </c>
      <c r="AX71" s="461">
        <f t="shared" si="61"/>
        <v>5893</v>
      </c>
      <c r="AY71" s="461">
        <f>N71+AG71</f>
        <v>0</v>
      </c>
      <c r="AZ71" s="462">
        <f>O71+AS71</f>
        <v>1.5</v>
      </c>
      <c r="BA71" s="462">
        <f t="shared" si="62"/>
        <v>1.5</v>
      </c>
      <c r="BB71" s="464">
        <f t="shared" si="62"/>
        <v>0</v>
      </c>
    </row>
    <row r="72" spans="1:54" x14ac:dyDescent="0.2">
      <c r="A72" s="211">
        <v>14</v>
      </c>
      <c r="B72" s="212">
        <v>3443</v>
      </c>
      <c r="C72" s="212">
        <v>600078582</v>
      </c>
      <c r="D72" s="212">
        <v>16389581</v>
      </c>
      <c r="E72" s="210" t="s">
        <v>147</v>
      </c>
      <c r="F72" s="212">
        <v>3143</v>
      </c>
      <c r="G72" s="213" t="s">
        <v>615</v>
      </c>
      <c r="H72" s="234" t="s">
        <v>277</v>
      </c>
      <c r="I72" s="463">
        <v>33718</v>
      </c>
      <c r="J72" s="458">
        <v>24092</v>
      </c>
      <c r="K72" s="458">
        <v>0</v>
      </c>
      <c r="L72" s="458">
        <v>8143</v>
      </c>
      <c r="M72" s="458">
        <v>241</v>
      </c>
      <c r="N72" s="458">
        <v>1242</v>
      </c>
      <c r="O72" s="459">
        <v>0.1</v>
      </c>
      <c r="P72" s="460">
        <v>0</v>
      </c>
      <c r="Q72" s="469">
        <v>0.1</v>
      </c>
      <c r="R72" s="471">
        <f t="shared" si="0"/>
        <v>0</v>
      </c>
      <c r="S72" s="461">
        <v>0</v>
      </c>
      <c r="T72" s="461">
        <v>0</v>
      </c>
      <c r="U72" s="461">
        <v>0</v>
      </c>
      <c r="V72" s="461">
        <v>0</v>
      </c>
      <c r="W72" s="461">
        <f t="shared" si="10"/>
        <v>0</v>
      </c>
      <c r="X72" s="461">
        <v>0</v>
      </c>
      <c r="Y72" s="461">
        <v>0</v>
      </c>
      <c r="Z72" s="461">
        <v>0</v>
      </c>
      <c r="AA72" s="461">
        <f t="shared" si="1"/>
        <v>0</v>
      </c>
      <c r="AB72" s="461">
        <f t="shared" si="2"/>
        <v>0</v>
      </c>
      <c r="AC72" s="69">
        <f t="shared" si="3"/>
        <v>0</v>
      </c>
      <c r="AD72" s="69">
        <f t="shared" si="4"/>
        <v>0</v>
      </c>
      <c r="AE72" s="461">
        <v>0</v>
      </c>
      <c r="AF72" s="461">
        <v>0</v>
      </c>
      <c r="AG72" s="461">
        <f t="shared" si="11"/>
        <v>0</v>
      </c>
      <c r="AH72" s="461">
        <f t="shared" si="12"/>
        <v>0</v>
      </c>
      <c r="AI72" s="462">
        <v>0</v>
      </c>
      <c r="AJ72" s="462">
        <v>0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si="5"/>
        <v>0</v>
      </c>
      <c r="AR72" s="462">
        <f t="shared" si="6"/>
        <v>0</v>
      </c>
      <c r="AS72" s="464">
        <f t="shared" si="7"/>
        <v>0</v>
      </c>
      <c r="AT72" s="470">
        <f>I72+AH72</f>
        <v>33718</v>
      </c>
      <c r="AU72" s="461">
        <f>J72+W72</f>
        <v>24092</v>
      </c>
      <c r="AV72" s="461">
        <f t="shared" si="60"/>
        <v>0</v>
      </c>
      <c r="AW72" s="461">
        <f t="shared" si="61"/>
        <v>8143</v>
      </c>
      <c r="AX72" s="461">
        <f t="shared" si="61"/>
        <v>241</v>
      </c>
      <c r="AY72" s="461">
        <f>N72+AG72</f>
        <v>1242</v>
      </c>
      <c r="AZ72" s="462">
        <f>O72+AS72</f>
        <v>0.1</v>
      </c>
      <c r="BA72" s="462">
        <f t="shared" si="62"/>
        <v>0</v>
      </c>
      <c r="BB72" s="464">
        <f t="shared" si="62"/>
        <v>0.1</v>
      </c>
    </row>
    <row r="73" spans="1:54" ht="13.5" thickBot="1" x14ac:dyDescent="0.25">
      <c r="A73" s="162">
        <v>14</v>
      </c>
      <c r="B73" s="33">
        <v>3443</v>
      </c>
      <c r="C73" s="33">
        <v>600078582</v>
      </c>
      <c r="D73" s="33">
        <v>16389581</v>
      </c>
      <c r="E73" s="243" t="s">
        <v>148</v>
      </c>
      <c r="F73" s="33"/>
      <c r="G73" s="163"/>
      <c r="H73" s="244"/>
      <c r="I73" s="523">
        <v>16576609</v>
      </c>
      <c r="J73" s="524">
        <v>11907350</v>
      </c>
      <c r="K73" s="524">
        <v>218000</v>
      </c>
      <c r="L73" s="524">
        <v>4098368</v>
      </c>
      <c r="M73" s="524">
        <v>119074</v>
      </c>
      <c r="N73" s="524">
        <v>233817</v>
      </c>
      <c r="O73" s="525">
        <v>23.630000000000003</v>
      </c>
      <c r="P73" s="525">
        <v>17.05</v>
      </c>
      <c r="Q73" s="526">
        <v>6.58</v>
      </c>
      <c r="R73" s="630">
        <f t="shared" ref="R73:BB73" si="63">SUM(R68:R72)</f>
        <v>0</v>
      </c>
      <c r="S73" s="631">
        <f t="shared" si="63"/>
        <v>-10306</v>
      </c>
      <c r="T73" s="631">
        <f t="shared" si="63"/>
        <v>0</v>
      </c>
      <c r="U73" s="631">
        <f t="shared" si="63"/>
        <v>0</v>
      </c>
      <c r="V73" s="631">
        <f t="shared" si="63"/>
        <v>0</v>
      </c>
      <c r="W73" s="631">
        <f t="shared" si="63"/>
        <v>-10306</v>
      </c>
      <c r="X73" s="631">
        <f t="shared" si="63"/>
        <v>0</v>
      </c>
      <c r="Y73" s="631">
        <f t="shared" si="63"/>
        <v>0</v>
      </c>
      <c r="Z73" s="631">
        <f t="shared" si="63"/>
        <v>0</v>
      </c>
      <c r="AA73" s="631">
        <f t="shared" si="63"/>
        <v>0</v>
      </c>
      <c r="AB73" s="631">
        <f t="shared" si="63"/>
        <v>-10306</v>
      </c>
      <c r="AC73" s="631">
        <f t="shared" si="63"/>
        <v>-3483</v>
      </c>
      <c r="AD73" s="631">
        <f t="shared" si="63"/>
        <v>-103</v>
      </c>
      <c r="AE73" s="631">
        <f t="shared" si="63"/>
        <v>0</v>
      </c>
      <c r="AF73" s="631">
        <f t="shared" si="63"/>
        <v>0</v>
      </c>
      <c r="AG73" s="631">
        <f t="shared" si="63"/>
        <v>0</v>
      </c>
      <c r="AH73" s="631">
        <f t="shared" si="63"/>
        <v>-13892</v>
      </c>
      <c r="AI73" s="632">
        <f t="shared" si="63"/>
        <v>0</v>
      </c>
      <c r="AJ73" s="632">
        <f t="shared" si="63"/>
        <v>0</v>
      </c>
      <c r="AK73" s="632">
        <f t="shared" si="63"/>
        <v>-0.01</v>
      </c>
      <c r="AL73" s="632">
        <f t="shared" si="63"/>
        <v>0</v>
      </c>
      <c r="AM73" s="632">
        <f t="shared" si="63"/>
        <v>0</v>
      </c>
      <c r="AN73" s="632">
        <f t="shared" si="63"/>
        <v>0</v>
      </c>
      <c r="AO73" s="632">
        <f t="shared" si="63"/>
        <v>0</v>
      </c>
      <c r="AP73" s="632">
        <f t="shared" si="63"/>
        <v>0</v>
      </c>
      <c r="AQ73" s="632">
        <f t="shared" si="63"/>
        <v>-0.01</v>
      </c>
      <c r="AR73" s="632">
        <f t="shared" si="63"/>
        <v>0</v>
      </c>
      <c r="AS73" s="633">
        <f t="shared" si="63"/>
        <v>-0.01</v>
      </c>
      <c r="AT73" s="528">
        <f t="shared" si="63"/>
        <v>16562717</v>
      </c>
      <c r="AU73" s="524">
        <f t="shared" si="63"/>
        <v>11897044</v>
      </c>
      <c r="AV73" s="524">
        <f t="shared" si="63"/>
        <v>218000</v>
      </c>
      <c r="AW73" s="524">
        <f t="shared" si="63"/>
        <v>4094885</v>
      </c>
      <c r="AX73" s="524">
        <f t="shared" si="63"/>
        <v>118971</v>
      </c>
      <c r="AY73" s="524">
        <f t="shared" si="63"/>
        <v>233817</v>
      </c>
      <c r="AZ73" s="525">
        <f t="shared" si="63"/>
        <v>23.62</v>
      </c>
      <c r="BA73" s="525">
        <f t="shared" si="63"/>
        <v>17.04</v>
      </c>
      <c r="BB73" s="527">
        <f t="shared" si="63"/>
        <v>6.58</v>
      </c>
    </row>
    <row r="74" spans="1:54" ht="13.5" thickBot="1" x14ac:dyDescent="0.25">
      <c r="A74" s="164"/>
      <c r="B74" s="30"/>
      <c r="C74" s="30"/>
      <c r="D74" s="30"/>
      <c r="E74" s="86" t="s">
        <v>773</v>
      </c>
      <c r="F74" s="30"/>
      <c r="G74" s="165"/>
      <c r="H74" s="192"/>
      <c r="I74" s="517">
        <v>149962847</v>
      </c>
      <c r="J74" s="518">
        <v>109176367</v>
      </c>
      <c r="K74" s="518">
        <v>838520</v>
      </c>
      <c r="L74" s="518">
        <v>37185032</v>
      </c>
      <c r="M74" s="518">
        <v>1091758</v>
      </c>
      <c r="N74" s="518">
        <v>1671170</v>
      </c>
      <c r="O74" s="519">
        <v>217.39049999999997</v>
      </c>
      <c r="P74" s="519">
        <v>156.28919999999999</v>
      </c>
      <c r="Q74" s="520">
        <v>61.101299999999995</v>
      </c>
      <c r="R74" s="626">
        <f t="shared" ref="R74:BB74" si="64">R15+R19+R23+R25+R32+R38+R40+R43+R48+R52+R57+R64+R67+R73</f>
        <v>-118580</v>
      </c>
      <c r="S74" s="627">
        <f t="shared" si="64"/>
        <v>97466</v>
      </c>
      <c r="T74" s="627">
        <f t="shared" si="64"/>
        <v>247482</v>
      </c>
      <c r="U74" s="627">
        <f t="shared" si="64"/>
        <v>60662</v>
      </c>
      <c r="V74" s="627">
        <f t="shared" si="64"/>
        <v>0</v>
      </c>
      <c r="W74" s="627">
        <f t="shared" si="64"/>
        <v>287030</v>
      </c>
      <c r="X74" s="627">
        <f t="shared" si="64"/>
        <v>118580</v>
      </c>
      <c r="Y74" s="627">
        <f t="shared" si="64"/>
        <v>0</v>
      </c>
      <c r="Z74" s="627">
        <f t="shared" si="64"/>
        <v>37960</v>
      </c>
      <c r="AA74" s="627">
        <f t="shared" si="64"/>
        <v>156540</v>
      </c>
      <c r="AB74" s="627">
        <f t="shared" si="64"/>
        <v>443570</v>
      </c>
      <c r="AC74" s="627">
        <f t="shared" si="64"/>
        <v>137096</v>
      </c>
      <c r="AD74" s="627">
        <f t="shared" si="64"/>
        <v>2872</v>
      </c>
      <c r="AE74" s="627">
        <f t="shared" si="64"/>
        <v>25500</v>
      </c>
      <c r="AF74" s="627">
        <f t="shared" si="64"/>
        <v>0</v>
      </c>
      <c r="AG74" s="627">
        <f t="shared" si="64"/>
        <v>25500</v>
      </c>
      <c r="AH74" s="627">
        <f t="shared" si="64"/>
        <v>609038</v>
      </c>
      <c r="AI74" s="628">
        <f t="shared" si="64"/>
        <v>0.02</v>
      </c>
      <c r="AJ74" s="628">
        <f t="shared" si="64"/>
        <v>-0.26</v>
      </c>
      <c r="AK74" s="628">
        <f t="shared" si="64"/>
        <v>0.31999999999999995</v>
      </c>
      <c r="AL74" s="628">
        <f t="shared" si="64"/>
        <v>0.56999999999999995</v>
      </c>
      <c r="AM74" s="628">
        <f t="shared" si="64"/>
        <v>0</v>
      </c>
      <c r="AN74" s="628">
        <f t="shared" si="64"/>
        <v>0</v>
      </c>
      <c r="AO74" s="628">
        <f t="shared" si="64"/>
        <v>0</v>
      </c>
      <c r="AP74" s="628">
        <f t="shared" si="64"/>
        <v>0</v>
      </c>
      <c r="AQ74" s="628">
        <f t="shared" si="64"/>
        <v>0.91</v>
      </c>
      <c r="AR74" s="628">
        <f t="shared" si="64"/>
        <v>-0.26</v>
      </c>
      <c r="AS74" s="629">
        <f t="shared" si="64"/>
        <v>0.65000000000000024</v>
      </c>
      <c r="AT74" s="522">
        <f t="shared" si="64"/>
        <v>150571885</v>
      </c>
      <c r="AU74" s="518">
        <f t="shared" si="64"/>
        <v>109463397</v>
      </c>
      <c r="AV74" s="518">
        <f t="shared" si="64"/>
        <v>995060</v>
      </c>
      <c r="AW74" s="518">
        <f t="shared" si="64"/>
        <v>37322128</v>
      </c>
      <c r="AX74" s="518">
        <f t="shared" si="64"/>
        <v>1094630</v>
      </c>
      <c r="AY74" s="518">
        <f t="shared" si="64"/>
        <v>1696670</v>
      </c>
      <c r="AZ74" s="519">
        <f t="shared" si="64"/>
        <v>218.04050000000001</v>
      </c>
      <c r="BA74" s="519">
        <f t="shared" si="64"/>
        <v>157.19919999999999</v>
      </c>
      <c r="BB74" s="521">
        <f t="shared" si="64"/>
        <v>60.84129999999999</v>
      </c>
    </row>
    <row r="75" spans="1:54" x14ac:dyDescent="0.2">
      <c r="D75" s="9"/>
      <c r="E75" s="5"/>
      <c r="F75" s="9"/>
      <c r="G75" s="20"/>
      <c r="H75" s="5"/>
      <c r="I75" s="475">
        <f>SUM(J74:N74)</f>
        <v>149962847</v>
      </c>
      <c r="J75" s="475"/>
      <c r="K75" s="475"/>
      <c r="L75" s="475"/>
      <c r="M75" s="475"/>
      <c r="N75" s="475"/>
      <c r="O75" s="476">
        <f>SUM(P74:Q74)</f>
        <v>217.39049999999997</v>
      </c>
      <c r="P75" s="476"/>
      <c r="Q75" s="476"/>
      <c r="R75" s="475">
        <f>X74</f>
        <v>118580</v>
      </c>
      <c r="S75" s="476"/>
      <c r="T75" s="476"/>
      <c r="U75" s="476"/>
      <c r="V75" s="476"/>
      <c r="W75" s="482">
        <f>SUM(R74:V74)</f>
        <v>287030</v>
      </c>
      <c r="X75" s="482">
        <f>R74</f>
        <v>-118580</v>
      </c>
      <c r="Y75" s="483"/>
      <c r="Z75" s="483"/>
      <c r="AA75" s="482">
        <f>SUM(X74:Z74)</f>
        <v>156540</v>
      </c>
      <c r="AB75" s="482">
        <f>W74+AA74</f>
        <v>443570</v>
      </c>
      <c r="AC75" s="484"/>
      <c r="AD75" s="484"/>
      <c r="AE75" s="483"/>
      <c r="AF75" s="483"/>
      <c r="AG75" s="482">
        <f>SUM(AE74:AF74)</f>
        <v>25500</v>
      </c>
      <c r="AH75" s="482">
        <f>AB74+AC74+AD74+AG74</f>
        <v>609038</v>
      </c>
      <c r="AI75" s="485"/>
      <c r="AJ75" s="485"/>
      <c r="AK75" s="485"/>
      <c r="AL75" s="485"/>
      <c r="AM75" s="485"/>
      <c r="AN75" s="485"/>
      <c r="AO75" s="485"/>
      <c r="AP75" s="485"/>
      <c r="AQ75" s="618">
        <f>AI74+AK74+AL74+AN74+AO74</f>
        <v>0.90999999999999992</v>
      </c>
      <c r="AR75" s="618">
        <f>AJ74+AM74+AP74</f>
        <v>-0.26</v>
      </c>
      <c r="AS75" s="618">
        <f>SUM(AQ74:AR74)</f>
        <v>0.65</v>
      </c>
      <c r="AT75" s="475">
        <f>SUM(AU74:AY74)</f>
        <v>150571885</v>
      </c>
      <c r="AU75" s="54"/>
      <c r="AV75" s="54"/>
      <c r="AW75" s="54"/>
      <c r="AX75" s="54"/>
      <c r="AY75" s="54"/>
      <c r="AZ75" s="476">
        <f>SUM(BA74:BB74)</f>
        <v>218.04049999999998</v>
      </c>
      <c r="BA75" s="89"/>
      <c r="BB75" s="89"/>
    </row>
    <row r="76" spans="1:54" ht="13.5" thickBot="1" x14ac:dyDescent="0.25">
      <c r="D76" s="9"/>
      <c r="E76" s="5"/>
      <c r="F76" s="9"/>
      <c r="G76" s="20"/>
      <c r="H76" s="5"/>
      <c r="I76" s="87">
        <f>SUM(J77:N77)</f>
        <v>149962847</v>
      </c>
      <c r="J76" s="52"/>
      <c r="K76" s="52"/>
      <c r="L76" s="481"/>
      <c r="M76" s="481"/>
      <c r="N76" s="52"/>
      <c r="O76" s="88">
        <f>SUM(P77:Q77)</f>
        <v>217.39049999999997</v>
      </c>
      <c r="P76" s="179"/>
      <c r="Q76" s="179"/>
      <c r="R76" s="476"/>
      <c r="S76" s="476"/>
      <c r="T76" s="476"/>
      <c r="U76" s="476"/>
      <c r="V76" s="476"/>
      <c r="W76" s="482">
        <f>SUM(R77:V77)</f>
        <v>287030</v>
      </c>
      <c r="X76" s="483"/>
      <c r="Y76" s="483"/>
      <c r="Z76" s="483"/>
      <c r="AA76" s="482">
        <f>SUM(X77:Z77)</f>
        <v>156540</v>
      </c>
      <c r="AB76" s="482">
        <f>W77+AA77</f>
        <v>443570</v>
      </c>
      <c r="AC76" s="484"/>
      <c r="AD76" s="484"/>
      <c r="AE76" s="483"/>
      <c r="AF76" s="483"/>
      <c r="AG76" s="482">
        <f>SUM(AE77:AF77)</f>
        <v>25500</v>
      </c>
      <c r="AH76" s="482">
        <f>AB77+AC77+AD77+AG77</f>
        <v>609038</v>
      </c>
      <c r="AI76" s="485"/>
      <c r="AJ76" s="485"/>
      <c r="AK76" s="485"/>
      <c r="AL76" s="485"/>
      <c r="AM76" s="485"/>
      <c r="AN76" s="485"/>
      <c r="AO76" s="485"/>
      <c r="AP76" s="485"/>
      <c r="AQ76" s="605">
        <f>AI77+AK77+AL77+AN77+AO77</f>
        <v>0.91</v>
      </c>
      <c r="AR76" s="605">
        <f>AJ77+AM77+AP77</f>
        <v>-0.26</v>
      </c>
      <c r="AS76" s="605">
        <f>SUM(AQ77:AR77)</f>
        <v>0.64999999999999991</v>
      </c>
      <c r="AT76" s="475">
        <f>SUM(AU77:AY77)</f>
        <v>150571885</v>
      </c>
      <c r="AU76" s="54"/>
      <c r="AV76" s="54"/>
      <c r="AW76" s="54"/>
      <c r="AX76" s="54"/>
      <c r="AY76" s="54"/>
      <c r="AZ76" s="476">
        <f>SUM(BA77:BB77)</f>
        <v>218.04050000000001</v>
      </c>
      <c r="BA76" s="89"/>
      <c r="BB76" s="89"/>
    </row>
    <row r="77" spans="1:54" ht="13.5" thickBot="1" x14ac:dyDescent="0.25">
      <c r="D77" s="9"/>
      <c r="E77" s="5"/>
      <c r="F77" s="9"/>
      <c r="G77" s="20"/>
      <c r="H77" s="494" t="s">
        <v>0</v>
      </c>
      <c r="I77" s="142">
        <f t="shared" ref="I77:BB77" si="65">SUM(I78:I87)</f>
        <v>149962847</v>
      </c>
      <c r="J77" s="34">
        <f t="shared" si="65"/>
        <v>109176367</v>
      </c>
      <c r="K77" s="34">
        <f t="shared" si="65"/>
        <v>838520</v>
      </c>
      <c r="L77" s="34">
        <f t="shared" si="65"/>
        <v>37185032</v>
      </c>
      <c r="M77" s="34">
        <f t="shared" si="65"/>
        <v>1091758</v>
      </c>
      <c r="N77" s="34">
        <f t="shared" si="65"/>
        <v>1671170</v>
      </c>
      <c r="O77" s="35">
        <f t="shared" si="65"/>
        <v>217.39050000000003</v>
      </c>
      <c r="P77" s="35">
        <f t="shared" si="65"/>
        <v>156.28919999999999</v>
      </c>
      <c r="Q77" s="151">
        <f t="shared" si="65"/>
        <v>61.101299999999995</v>
      </c>
      <c r="R77" s="142">
        <f t="shared" si="65"/>
        <v>-118580</v>
      </c>
      <c r="S77" s="34">
        <f t="shared" si="65"/>
        <v>97466</v>
      </c>
      <c r="T77" s="34">
        <f t="shared" si="65"/>
        <v>247482</v>
      </c>
      <c r="U77" s="34">
        <f t="shared" si="65"/>
        <v>60662</v>
      </c>
      <c r="V77" s="34">
        <f t="shared" si="65"/>
        <v>0</v>
      </c>
      <c r="W77" s="34">
        <f t="shared" si="65"/>
        <v>287030</v>
      </c>
      <c r="X77" s="34">
        <f t="shared" si="65"/>
        <v>118580</v>
      </c>
      <c r="Y77" s="34">
        <f t="shared" si="65"/>
        <v>0</v>
      </c>
      <c r="Z77" s="34">
        <f t="shared" si="65"/>
        <v>37960</v>
      </c>
      <c r="AA77" s="34">
        <f t="shared" si="65"/>
        <v>156540</v>
      </c>
      <c r="AB77" s="34">
        <f t="shared" si="65"/>
        <v>443570</v>
      </c>
      <c r="AC77" s="34">
        <f t="shared" si="65"/>
        <v>137096</v>
      </c>
      <c r="AD77" s="34">
        <f t="shared" si="65"/>
        <v>2872</v>
      </c>
      <c r="AE77" s="34">
        <f t="shared" si="65"/>
        <v>25500</v>
      </c>
      <c r="AF77" s="34">
        <f t="shared" si="65"/>
        <v>0</v>
      </c>
      <c r="AG77" s="34">
        <f t="shared" si="65"/>
        <v>25500</v>
      </c>
      <c r="AH77" s="34">
        <f t="shared" si="65"/>
        <v>609038</v>
      </c>
      <c r="AI77" s="35">
        <f t="shared" si="65"/>
        <v>0.02</v>
      </c>
      <c r="AJ77" s="35">
        <f t="shared" si="65"/>
        <v>-0.26</v>
      </c>
      <c r="AK77" s="35">
        <f t="shared" si="65"/>
        <v>0.32000000000000006</v>
      </c>
      <c r="AL77" s="35">
        <f t="shared" si="65"/>
        <v>0.56999999999999995</v>
      </c>
      <c r="AM77" s="35">
        <f t="shared" si="65"/>
        <v>0</v>
      </c>
      <c r="AN77" s="35">
        <f t="shared" si="65"/>
        <v>0</v>
      </c>
      <c r="AO77" s="35">
        <f t="shared" si="65"/>
        <v>0</v>
      </c>
      <c r="AP77" s="35">
        <f t="shared" si="65"/>
        <v>0</v>
      </c>
      <c r="AQ77" s="35">
        <f t="shared" si="65"/>
        <v>0.90999999999999992</v>
      </c>
      <c r="AR77" s="35">
        <f t="shared" si="65"/>
        <v>-0.26</v>
      </c>
      <c r="AS77" s="36">
        <f t="shared" si="65"/>
        <v>0.64999999999999991</v>
      </c>
      <c r="AT77" s="152">
        <f t="shared" si="65"/>
        <v>150571885</v>
      </c>
      <c r="AU77" s="34">
        <f t="shared" si="65"/>
        <v>109463397</v>
      </c>
      <c r="AV77" s="34">
        <f t="shared" si="65"/>
        <v>995060</v>
      </c>
      <c r="AW77" s="34">
        <f t="shared" si="65"/>
        <v>37322128</v>
      </c>
      <c r="AX77" s="34">
        <f t="shared" si="65"/>
        <v>1094630</v>
      </c>
      <c r="AY77" s="34">
        <f t="shared" si="65"/>
        <v>1696670</v>
      </c>
      <c r="AZ77" s="35">
        <f t="shared" si="65"/>
        <v>218.04050000000001</v>
      </c>
      <c r="BA77" s="35">
        <f t="shared" si="65"/>
        <v>157.19920000000002</v>
      </c>
      <c r="BB77" s="36">
        <f t="shared" si="65"/>
        <v>60.841299999999997</v>
      </c>
    </row>
    <row r="78" spans="1:54" x14ac:dyDescent="0.2">
      <c r="D78" s="9"/>
      <c r="E78" s="5"/>
      <c r="F78" s="9"/>
      <c r="G78" s="20"/>
      <c r="H78" s="495">
        <v>3111</v>
      </c>
      <c r="I78" s="579">
        <f t="shared" ref="I78:BB78" si="66">SUMIF($F$12:$F$463,"=3111",I$12:I$463)</f>
        <v>29369673</v>
      </c>
      <c r="J78" s="580">
        <f t="shared" si="66"/>
        <v>21596997</v>
      </c>
      <c r="K78" s="580">
        <f t="shared" si="66"/>
        <v>70000</v>
      </c>
      <c r="L78" s="580">
        <f t="shared" si="66"/>
        <v>7323445</v>
      </c>
      <c r="M78" s="580">
        <f t="shared" si="66"/>
        <v>215971</v>
      </c>
      <c r="N78" s="580">
        <f t="shared" si="66"/>
        <v>163260</v>
      </c>
      <c r="O78" s="583">
        <f t="shared" si="66"/>
        <v>45.081899999999997</v>
      </c>
      <c r="P78" s="583">
        <f t="shared" si="66"/>
        <v>35.821899999999999</v>
      </c>
      <c r="Q78" s="584">
        <f t="shared" si="66"/>
        <v>9.26</v>
      </c>
      <c r="R78" s="579">
        <f t="shared" si="66"/>
        <v>-10000</v>
      </c>
      <c r="S78" s="580">
        <f t="shared" si="66"/>
        <v>259836</v>
      </c>
      <c r="T78" s="580">
        <f t="shared" si="66"/>
        <v>0</v>
      </c>
      <c r="U78" s="580">
        <f t="shared" si="66"/>
        <v>0</v>
      </c>
      <c r="V78" s="580">
        <f t="shared" si="66"/>
        <v>0</v>
      </c>
      <c r="W78" s="580">
        <f t="shared" si="66"/>
        <v>249836</v>
      </c>
      <c r="X78" s="580">
        <f t="shared" si="66"/>
        <v>10000</v>
      </c>
      <c r="Y78" s="580">
        <f t="shared" si="66"/>
        <v>0</v>
      </c>
      <c r="Z78" s="580">
        <f t="shared" si="66"/>
        <v>0</v>
      </c>
      <c r="AA78" s="580">
        <f t="shared" si="66"/>
        <v>10000</v>
      </c>
      <c r="AB78" s="580">
        <f t="shared" si="66"/>
        <v>259836</v>
      </c>
      <c r="AC78" s="580">
        <f t="shared" si="66"/>
        <v>87824</v>
      </c>
      <c r="AD78" s="580">
        <f t="shared" si="66"/>
        <v>2499</v>
      </c>
      <c r="AE78" s="580">
        <f t="shared" si="66"/>
        <v>25500</v>
      </c>
      <c r="AF78" s="580">
        <f t="shared" si="66"/>
        <v>0</v>
      </c>
      <c r="AG78" s="580">
        <f t="shared" si="66"/>
        <v>25500</v>
      </c>
      <c r="AH78" s="580">
        <f t="shared" si="66"/>
        <v>375659</v>
      </c>
      <c r="AI78" s="583">
        <f t="shared" si="66"/>
        <v>0</v>
      </c>
      <c r="AJ78" s="583">
        <f t="shared" si="66"/>
        <v>0</v>
      </c>
      <c r="AK78" s="583">
        <f t="shared" si="66"/>
        <v>0.75</v>
      </c>
      <c r="AL78" s="583">
        <f t="shared" si="66"/>
        <v>0</v>
      </c>
      <c r="AM78" s="583">
        <f t="shared" si="66"/>
        <v>0</v>
      </c>
      <c r="AN78" s="583">
        <f t="shared" si="66"/>
        <v>0</v>
      </c>
      <c r="AO78" s="583">
        <f t="shared" si="66"/>
        <v>0</v>
      </c>
      <c r="AP78" s="583">
        <f t="shared" si="66"/>
        <v>0</v>
      </c>
      <c r="AQ78" s="583">
        <f t="shared" si="66"/>
        <v>0.75</v>
      </c>
      <c r="AR78" s="583">
        <f t="shared" si="66"/>
        <v>0</v>
      </c>
      <c r="AS78" s="586">
        <f t="shared" si="66"/>
        <v>0.75</v>
      </c>
      <c r="AT78" s="581">
        <f t="shared" si="66"/>
        <v>29745332</v>
      </c>
      <c r="AU78" s="580">
        <f t="shared" si="66"/>
        <v>21846833</v>
      </c>
      <c r="AV78" s="580">
        <f t="shared" si="66"/>
        <v>80000</v>
      </c>
      <c r="AW78" s="580">
        <f t="shared" si="66"/>
        <v>7411269</v>
      </c>
      <c r="AX78" s="580">
        <f t="shared" si="66"/>
        <v>218470</v>
      </c>
      <c r="AY78" s="580">
        <f t="shared" si="66"/>
        <v>188760</v>
      </c>
      <c r="AZ78" s="583">
        <f t="shared" si="66"/>
        <v>45.831899999999997</v>
      </c>
      <c r="BA78" s="583">
        <f t="shared" si="66"/>
        <v>36.571899999999992</v>
      </c>
      <c r="BB78" s="586">
        <f t="shared" si="66"/>
        <v>9.26</v>
      </c>
    </row>
    <row r="79" spans="1:54" x14ac:dyDescent="0.2">
      <c r="D79" s="9"/>
      <c r="E79" s="5"/>
      <c r="F79" s="9"/>
      <c r="G79" s="20"/>
      <c r="H79" s="2">
        <v>3113</v>
      </c>
      <c r="I79" s="170">
        <f t="shared" ref="I79:BB79" si="67">SUMIF($F$12:$F$463,"=3113",I$12:I$463)</f>
        <v>80676555</v>
      </c>
      <c r="J79" s="16">
        <f t="shared" si="67"/>
        <v>58491199</v>
      </c>
      <c r="K79" s="16">
        <f t="shared" si="67"/>
        <v>420000</v>
      </c>
      <c r="L79" s="16">
        <f t="shared" si="67"/>
        <v>19911985</v>
      </c>
      <c r="M79" s="16">
        <f t="shared" si="67"/>
        <v>584911</v>
      </c>
      <c r="N79" s="16">
        <f t="shared" si="67"/>
        <v>1268460</v>
      </c>
      <c r="O79" s="13">
        <f t="shared" si="67"/>
        <v>104.31009999999999</v>
      </c>
      <c r="P79" s="13">
        <f t="shared" si="67"/>
        <v>86.060099999999991</v>
      </c>
      <c r="Q79" s="172">
        <f t="shared" si="67"/>
        <v>18.25</v>
      </c>
      <c r="R79" s="170">
        <f t="shared" si="67"/>
        <v>-24650</v>
      </c>
      <c r="S79" s="16">
        <f t="shared" si="67"/>
        <v>-220111</v>
      </c>
      <c r="T79" s="16">
        <f t="shared" si="67"/>
        <v>114257</v>
      </c>
      <c r="U79" s="16">
        <f t="shared" si="67"/>
        <v>60662</v>
      </c>
      <c r="V79" s="16">
        <f t="shared" si="67"/>
        <v>0</v>
      </c>
      <c r="W79" s="16">
        <f t="shared" si="67"/>
        <v>-69842</v>
      </c>
      <c r="X79" s="16">
        <f t="shared" si="67"/>
        <v>24650</v>
      </c>
      <c r="Y79" s="16">
        <f t="shared" si="67"/>
        <v>0</v>
      </c>
      <c r="Z79" s="16">
        <f t="shared" si="67"/>
        <v>37960</v>
      </c>
      <c r="AA79" s="16">
        <f t="shared" si="67"/>
        <v>62610</v>
      </c>
      <c r="AB79" s="16">
        <f t="shared" si="67"/>
        <v>-7232</v>
      </c>
      <c r="AC79" s="16">
        <f t="shared" si="67"/>
        <v>-15274</v>
      </c>
      <c r="AD79" s="16">
        <f t="shared" si="67"/>
        <v>-698</v>
      </c>
      <c r="AE79" s="16">
        <f t="shared" si="67"/>
        <v>0</v>
      </c>
      <c r="AF79" s="16">
        <f t="shared" si="67"/>
        <v>0</v>
      </c>
      <c r="AG79" s="16">
        <f t="shared" si="67"/>
        <v>0</v>
      </c>
      <c r="AH79" s="16">
        <f t="shared" si="67"/>
        <v>-23204</v>
      </c>
      <c r="AI79" s="13">
        <f t="shared" si="67"/>
        <v>0.02</v>
      </c>
      <c r="AJ79" s="13">
        <f t="shared" si="67"/>
        <v>-0.12000000000000001</v>
      </c>
      <c r="AK79" s="13">
        <f t="shared" si="67"/>
        <v>-0.6</v>
      </c>
      <c r="AL79" s="13">
        <f t="shared" si="67"/>
        <v>0.23999999999999996</v>
      </c>
      <c r="AM79" s="13">
        <f t="shared" si="67"/>
        <v>0</v>
      </c>
      <c r="AN79" s="13">
        <f t="shared" si="67"/>
        <v>0</v>
      </c>
      <c r="AO79" s="13">
        <f t="shared" si="67"/>
        <v>0</v>
      </c>
      <c r="AP79" s="13">
        <f t="shared" si="67"/>
        <v>0</v>
      </c>
      <c r="AQ79" s="13">
        <f t="shared" si="67"/>
        <v>-0.34000000000000008</v>
      </c>
      <c r="AR79" s="13">
        <f t="shared" si="67"/>
        <v>-0.12000000000000001</v>
      </c>
      <c r="AS79" s="17">
        <f t="shared" si="67"/>
        <v>-0.46000000000000008</v>
      </c>
      <c r="AT79" s="171">
        <f t="shared" si="67"/>
        <v>80653351</v>
      </c>
      <c r="AU79" s="16">
        <f t="shared" si="67"/>
        <v>58421357</v>
      </c>
      <c r="AV79" s="16">
        <f t="shared" si="67"/>
        <v>482610</v>
      </c>
      <c r="AW79" s="16">
        <f t="shared" si="67"/>
        <v>19896711</v>
      </c>
      <c r="AX79" s="16">
        <f t="shared" si="67"/>
        <v>584213</v>
      </c>
      <c r="AY79" s="16">
        <f t="shared" si="67"/>
        <v>1268460</v>
      </c>
      <c r="AZ79" s="13">
        <f t="shared" si="67"/>
        <v>103.85010000000001</v>
      </c>
      <c r="BA79" s="13">
        <f t="shared" si="67"/>
        <v>85.720100000000002</v>
      </c>
      <c r="BB79" s="17">
        <f t="shared" si="67"/>
        <v>18.13</v>
      </c>
    </row>
    <row r="80" spans="1:54" x14ac:dyDescent="0.2">
      <c r="D80" s="9"/>
      <c r="E80" s="5"/>
      <c r="F80" s="9"/>
      <c r="G80" s="20"/>
      <c r="H80" s="2">
        <v>3114</v>
      </c>
      <c r="I80" s="170">
        <f t="shared" ref="I80:BB80" si="68">SUMIF($F$12:$F$463,"=3114",I$12:I$463)</f>
        <v>0</v>
      </c>
      <c r="J80" s="16">
        <f t="shared" si="68"/>
        <v>0</v>
      </c>
      <c r="K80" s="16">
        <f t="shared" si="68"/>
        <v>0</v>
      </c>
      <c r="L80" s="16">
        <f t="shared" si="68"/>
        <v>0</v>
      </c>
      <c r="M80" s="16">
        <f t="shared" si="68"/>
        <v>0</v>
      </c>
      <c r="N80" s="16">
        <f t="shared" si="68"/>
        <v>0</v>
      </c>
      <c r="O80" s="13">
        <f t="shared" si="68"/>
        <v>0</v>
      </c>
      <c r="P80" s="13">
        <f t="shared" si="68"/>
        <v>0</v>
      </c>
      <c r="Q80" s="172">
        <f t="shared" si="68"/>
        <v>0</v>
      </c>
      <c r="R80" s="170">
        <f t="shared" si="68"/>
        <v>0</v>
      </c>
      <c r="S80" s="16">
        <f t="shared" si="68"/>
        <v>0</v>
      </c>
      <c r="T80" s="16">
        <f t="shared" si="68"/>
        <v>0</v>
      </c>
      <c r="U80" s="16">
        <f t="shared" si="68"/>
        <v>0</v>
      </c>
      <c r="V80" s="16">
        <f t="shared" si="68"/>
        <v>0</v>
      </c>
      <c r="W80" s="16">
        <f t="shared" si="68"/>
        <v>0</v>
      </c>
      <c r="X80" s="16">
        <f t="shared" si="68"/>
        <v>0</v>
      </c>
      <c r="Y80" s="16">
        <f t="shared" si="68"/>
        <v>0</v>
      </c>
      <c r="Z80" s="16">
        <f t="shared" si="68"/>
        <v>0</v>
      </c>
      <c r="AA80" s="16">
        <f t="shared" si="68"/>
        <v>0</v>
      </c>
      <c r="AB80" s="16">
        <f t="shared" si="68"/>
        <v>0</v>
      </c>
      <c r="AC80" s="16">
        <f t="shared" si="68"/>
        <v>0</v>
      </c>
      <c r="AD80" s="16">
        <f t="shared" si="68"/>
        <v>0</v>
      </c>
      <c r="AE80" s="16">
        <f t="shared" si="68"/>
        <v>0</v>
      </c>
      <c r="AF80" s="16">
        <f t="shared" si="68"/>
        <v>0</v>
      </c>
      <c r="AG80" s="16">
        <f t="shared" si="68"/>
        <v>0</v>
      </c>
      <c r="AH80" s="16">
        <f t="shared" si="68"/>
        <v>0</v>
      </c>
      <c r="AI80" s="13">
        <f t="shared" si="68"/>
        <v>0</v>
      </c>
      <c r="AJ80" s="13">
        <f t="shared" si="68"/>
        <v>0</v>
      </c>
      <c r="AK80" s="13">
        <f t="shared" si="68"/>
        <v>0</v>
      </c>
      <c r="AL80" s="13">
        <f t="shared" si="68"/>
        <v>0</v>
      </c>
      <c r="AM80" s="13">
        <f t="shared" si="68"/>
        <v>0</v>
      </c>
      <c r="AN80" s="13">
        <f t="shared" si="68"/>
        <v>0</v>
      </c>
      <c r="AO80" s="13">
        <f t="shared" si="68"/>
        <v>0</v>
      </c>
      <c r="AP80" s="13">
        <f t="shared" si="68"/>
        <v>0</v>
      </c>
      <c r="AQ80" s="13">
        <f t="shared" si="68"/>
        <v>0</v>
      </c>
      <c r="AR80" s="13">
        <f t="shared" si="68"/>
        <v>0</v>
      </c>
      <c r="AS80" s="17">
        <f t="shared" si="68"/>
        <v>0</v>
      </c>
      <c r="AT80" s="171">
        <f t="shared" si="68"/>
        <v>0</v>
      </c>
      <c r="AU80" s="16">
        <f t="shared" si="68"/>
        <v>0</v>
      </c>
      <c r="AV80" s="16">
        <f t="shared" si="68"/>
        <v>0</v>
      </c>
      <c r="AW80" s="16">
        <f t="shared" si="68"/>
        <v>0</v>
      </c>
      <c r="AX80" s="16">
        <f t="shared" si="68"/>
        <v>0</v>
      </c>
      <c r="AY80" s="16">
        <f t="shared" si="68"/>
        <v>0</v>
      </c>
      <c r="AZ80" s="13">
        <f t="shared" si="68"/>
        <v>0</v>
      </c>
      <c r="BA80" s="13">
        <f t="shared" si="68"/>
        <v>0</v>
      </c>
      <c r="BB80" s="17">
        <f t="shared" si="68"/>
        <v>0</v>
      </c>
    </row>
    <row r="81" spans="4:54" x14ac:dyDescent="0.2">
      <c r="D81" s="9"/>
      <c r="E81" s="5"/>
      <c r="F81" s="9"/>
      <c r="G81" s="20"/>
      <c r="H81" s="2">
        <v>3117</v>
      </c>
      <c r="I81" s="170">
        <f t="shared" ref="I81:BB81" si="69">SUMIF($F$12:$F$463,"=3117",I$12:I$463)</f>
        <v>7570293</v>
      </c>
      <c r="J81" s="16">
        <f t="shared" si="69"/>
        <v>5507813</v>
      </c>
      <c r="K81" s="16">
        <f t="shared" si="69"/>
        <v>7520</v>
      </c>
      <c r="L81" s="16">
        <f t="shared" si="69"/>
        <v>1864183</v>
      </c>
      <c r="M81" s="16">
        <f t="shared" si="69"/>
        <v>55077</v>
      </c>
      <c r="N81" s="16">
        <f t="shared" si="69"/>
        <v>135700</v>
      </c>
      <c r="O81" s="13">
        <f t="shared" si="69"/>
        <v>10.299200000000001</v>
      </c>
      <c r="P81" s="13">
        <f t="shared" si="69"/>
        <v>7.9592000000000001</v>
      </c>
      <c r="Q81" s="172">
        <f t="shared" si="69"/>
        <v>2.3400000000000003</v>
      </c>
      <c r="R81" s="170">
        <f t="shared" si="69"/>
        <v>-7680</v>
      </c>
      <c r="S81" s="16">
        <f t="shared" si="69"/>
        <v>57741</v>
      </c>
      <c r="T81" s="16">
        <f t="shared" si="69"/>
        <v>0</v>
      </c>
      <c r="U81" s="16">
        <f t="shared" si="69"/>
        <v>0</v>
      </c>
      <c r="V81" s="16">
        <f t="shared" si="69"/>
        <v>0</v>
      </c>
      <c r="W81" s="16">
        <f t="shared" si="69"/>
        <v>50061</v>
      </c>
      <c r="X81" s="16">
        <f t="shared" si="69"/>
        <v>7680</v>
      </c>
      <c r="Y81" s="16">
        <f t="shared" si="69"/>
        <v>0</v>
      </c>
      <c r="Z81" s="16">
        <f t="shared" si="69"/>
        <v>0</v>
      </c>
      <c r="AA81" s="16">
        <f t="shared" si="69"/>
        <v>7680</v>
      </c>
      <c r="AB81" s="16">
        <f t="shared" si="69"/>
        <v>57741</v>
      </c>
      <c r="AC81" s="16">
        <f t="shared" si="69"/>
        <v>19516</v>
      </c>
      <c r="AD81" s="16">
        <f t="shared" si="69"/>
        <v>500</v>
      </c>
      <c r="AE81" s="16">
        <f t="shared" si="69"/>
        <v>0</v>
      </c>
      <c r="AF81" s="16">
        <f t="shared" si="69"/>
        <v>0</v>
      </c>
      <c r="AG81" s="16">
        <f t="shared" si="69"/>
        <v>0</v>
      </c>
      <c r="AH81" s="16">
        <f t="shared" si="69"/>
        <v>77757</v>
      </c>
      <c r="AI81" s="13">
        <f t="shared" si="69"/>
        <v>0</v>
      </c>
      <c r="AJ81" s="13">
        <f t="shared" si="69"/>
        <v>0</v>
      </c>
      <c r="AK81" s="13">
        <f t="shared" si="69"/>
        <v>0.17</v>
      </c>
      <c r="AL81" s="13">
        <f t="shared" si="69"/>
        <v>0</v>
      </c>
      <c r="AM81" s="13">
        <f t="shared" si="69"/>
        <v>0</v>
      </c>
      <c r="AN81" s="13">
        <f t="shared" si="69"/>
        <v>0</v>
      </c>
      <c r="AO81" s="13">
        <f t="shared" si="69"/>
        <v>0</v>
      </c>
      <c r="AP81" s="13">
        <f t="shared" si="69"/>
        <v>0</v>
      </c>
      <c r="AQ81" s="13">
        <f t="shared" si="69"/>
        <v>0.17</v>
      </c>
      <c r="AR81" s="13">
        <f t="shared" si="69"/>
        <v>0</v>
      </c>
      <c r="AS81" s="17">
        <f t="shared" si="69"/>
        <v>0.17</v>
      </c>
      <c r="AT81" s="171">
        <f t="shared" si="69"/>
        <v>7648050</v>
      </c>
      <c r="AU81" s="16">
        <f t="shared" si="69"/>
        <v>5557874</v>
      </c>
      <c r="AV81" s="16">
        <f t="shared" si="69"/>
        <v>15200</v>
      </c>
      <c r="AW81" s="16">
        <f t="shared" si="69"/>
        <v>1883699</v>
      </c>
      <c r="AX81" s="16">
        <f t="shared" si="69"/>
        <v>55577</v>
      </c>
      <c r="AY81" s="16">
        <f t="shared" si="69"/>
        <v>135700</v>
      </c>
      <c r="AZ81" s="13">
        <f t="shared" si="69"/>
        <v>10.469200000000001</v>
      </c>
      <c r="BA81" s="13">
        <f t="shared" si="69"/>
        <v>8.1292000000000009</v>
      </c>
      <c r="BB81" s="17">
        <f t="shared" si="69"/>
        <v>2.3400000000000003</v>
      </c>
    </row>
    <row r="82" spans="4:54" x14ac:dyDescent="0.2">
      <c r="D82" s="9"/>
      <c r="E82" s="5"/>
      <c r="F82" s="9"/>
      <c r="G82" s="20"/>
      <c r="H82" s="2">
        <v>3122</v>
      </c>
      <c r="I82" s="170">
        <f t="shared" ref="I82:BB82" si="70">SUMIF($F$12:$F$463,"=3122",I$12:I$463)</f>
        <v>0</v>
      </c>
      <c r="J82" s="16">
        <f t="shared" si="70"/>
        <v>0</v>
      </c>
      <c r="K82" s="16">
        <f t="shared" si="70"/>
        <v>0</v>
      </c>
      <c r="L82" s="16">
        <f t="shared" si="70"/>
        <v>0</v>
      </c>
      <c r="M82" s="16">
        <f t="shared" si="70"/>
        <v>0</v>
      </c>
      <c r="N82" s="16">
        <f t="shared" si="70"/>
        <v>0</v>
      </c>
      <c r="O82" s="13">
        <f t="shared" si="70"/>
        <v>0</v>
      </c>
      <c r="P82" s="13">
        <f t="shared" si="70"/>
        <v>0</v>
      </c>
      <c r="Q82" s="172">
        <f t="shared" si="70"/>
        <v>0</v>
      </c>
      <c r="R82" s="170">
        <f t="shared" si="70"/>
        <v>0</v>
      </c>
      <c r="S82" s="16">
        <f t="shared" si="70"/>
        <v>0</v>
      </c>
      <c r="T82" s="16">
        <f t="shared" si="70"/>
        <v>0</v>
      </c>
      <c r="U82" s="16">
        <f t="shared" si="70"/>
        <v>0</v>
      </c>
      <c r="V82" s="16">
        <f t="shared" si="70"/>
        <v>0</v>
      </c>
      <c r="W82" s="16">
        <f t="shared" si="70"/>
        <v>0</v>
      </c>
      <c r="X82" s="16">
        <f t="shared" si="70"/>
        <v>0</v>
      </c>
      <c r="Y82" s="16">
        <f t="shared" si="70"/>
        <v>0</v>
      </c>
      <c r="Z82" s="16">
        <f t="shared" si="70"/>
        <v>0</v>
      </c>
      <c r="AA82" s="16">
        <f t="shared" si="70"/>
        <v>0</v>
      </c>
      <c r="AB82" s="16">
        <f t="shared" si="70"/>
        <v>0</v>
      </c>
      <c r="AC82" s="16">
        <f t="shared" si="70"/>
        <v>0</v>
      </c>
      <c r="AD82" s="16">
        <f t="shared" si="70"/>
        <v>0</v>
      </c>
      <c r="AE82" s="16">
        <f t="shared" si="70"/>
        <v>0</v>
      </c>
      <c r="AF82" s="16">
        <f t="shared" si="70"/>
        <v>0</v>
      </c>
      <c r="AG82" s="16">
        <f t="shared" si="70"/>
        <v>0</v>
      </c>
      <c r="AH82" s="16">
        <f t="shared" si="70"/>
        <v>0</v>
      </c>
      <c r="AI82" s="13">
        <f t="shared" si="70"/>
        <v>0</v>
      </c>
      <c r="AJ82" s="13">
        <f t="shared" si="70"/>
        <v>0</v>
      </c>
      <c r="AK82" s="13">
        <f t="shared" si="70"/>
        <v>0</v>
      </c>
      <c r="AL82" s="13">
        <f t="shared" si="70"/>
        <v>0</v>
      </c>
      <c r="AM82" s="13">
        <f t="shared" si="70"/>
        <v>0</v>
      </c>
      <c r="AN82" s="13">
        <f t="shared" si="70"/>
        <v>0</v>
      </c>
      <c r="AO82" s="13">
        <f t="shared" si="70"/>
        <v>0</v>
      </c>
      <c r="AP82" s="13">
        <f t="shared" si="70"/>
        <v>0</v>
      </c>
      <c r="AQ82" s="13">
        <f t="shared" si="70"/>
        <v>0</v>
      </c>
      <c r="AR82" s="13">
        <f t="shared" si="70"/>
        <v>0</v>
      </c>
      <c r="AS82" s="17">
        <f t="shared" si="70"/>
        <v>0</v>
      </c>
      <c r="AT82" s="171">
        <f t="shared" si="70"/>
        <v>0</v>
      </c>
      <c r="AU82" s="16">
        <f t="shared" si="70"/>
        <v>0</v>
      </c>
      <c r="AV82" s="16">
        <f t="shared" si="70"/>
        <v>0</v>
      </c>
      <c r="AW82" s="16">
        <f t="shared" si="70"/>
        <v>0</v>
      </c>
      <c r="AX82" s="16">
        <f t="shared" si="70"/>
        <v>0</v>
      </c>
      <c r="AY82" s="16">
        <f t="shared" si="70"/>
        <v>0</v>
      </c>
      <c r="AZ82" s="13">
        <f t="shared" si="70"/>
        <v>0</v>
      </c>
      <c r="BA82" s="13">
        <f t="shared" si="70"/>
        <v>0</v>
      </c>
      <c r="BB82" s="17">
        <f t="shared" si="70"/>
        <v>0</v>
      </c>
    </row>
    <row r="83" spans="4:54" x14ac:dyDescent="0.2">
      <c r="D83" s="9"/>
      <c r="E83" s="5"/>
      <c r="F83" s="9"/>
      <c r="G83" s="20"/>
      <c r="H83" s="2">
        <v>3124</v>
      </c>
      <c r="I83" s="170">
        <f t="shared" ref="I83:BB83" si="71">SUMIF($F$12:$F$463,"=3124",I$12:I$463)</f>
        <v>0</v>
      </c>
      <c r="J83" s="16">
        <f t="shared" si="71"/>
        <v>0</v>
      </c>
      <c r="K83" s="16">
        <f t="shared" si="71"/>
        <v>0</v>
      </c>
      <c r="L83" s="16">
        <f t="shared" si="71"/>
        <v>0</v>
      </c>
      <c r="M83" s="16">
        <f t="shared" si="71"/>
        <v>0</v>
      </c>
      <c r="N83" s="16">
        <f t="shared" si="71"/>
        <v>0</v>
      </c>
      <c r="O83" s="13">
        <f t="shared" si="71"/>
        <v>0</v>
      </c>
      <c r="P83" s="13">
        <f t="shared" si="71"/>
        <v>0</v>
      </c>
      <c r="Q83" s="172">
        <f t="shared" si="71"/>
        <v>0</v>
      </c>
      <c r="R83" s="170">
        <f t="shared" si="71"/>
        <v>0</v>
      </c>
      <c r="S83" s="16">
        <f t="shared" si="71"/>
        <v>0</v>
      </c>
      <c r="T83" s="16">
        <f t="shared" si="71"/>
        <v>0</v>
      </c>
      <c r="U83" s="16">
        <f t="shared" si="71"/>
        <v>0</v>
      </c>
      <c r="V83" s="16">
        <f t="shared" si="71"/>
        <v>0</v>
      </c>
      <c r="W83" s="16">
        <f t="shared" si="71"/>
        <v>0</v>
      </c>
      <c r="X83" s="16">
        <f t="shared" si="71"/>
        <v>0</v>
      </c>
      <c r="Y83" s="16">
        <f t="shared" si="71"/>
        <v>0</v>
      </c>
      <c r="Z83" s="16">
        <f t="shared" si="71"/>
        <v>0</v>
      </c>
      <c r="AA83" s="16">
        <f t="shared" si="71"/>
        <v>0</v>
      </c>
      <c r="AB83" s="16">
        <f t="shared" si="71"/>
        <v>0</v>
      </c>
      <c r="AC83" s="16">
        <f t="shared" si="71"/>
        <v>0</v>
      </c>
      <c r="AD83" s="16">
        <f t="shared" si="71"/>
        <v>0</v>
      </c>
      <c r="AE83" s="16">
        <f t="shared" si="71"/>
        <v>0</v>
      </c>
      <c r="AF83" s="16">
        <f t="shared" si="71"/>
        <v>0</v>
      </c>
      <c r="AG83" s="16">
        <f t="shared" si="71"/>
        <v>0</v>
      </c>
      <c r="AH83" s="16">
        <f t="shared" si="71"/>
        <v>0</v>
      </c>
      <c r="AI83" s="13">
        <f t="shared" si="71"/>
        <v>0</v>
      </c>
      <c r="AJ83" s="13">
        <f t="shared" si="71"/>
        <v>0</v>
      </c>
      <c r="AK83" s="13">
        <f t="shared" si="71"/>
        <v>0</v>
      </c>
      <c r="AL83" s="13">
        <f t="shared" si="71"/>
        <v>0</v>
      </c>
      <c r="AM83" s="13">
        <f t="shared" si="71"/>
        <v>0</v>
      </c>
      <c r="AN83" s="13">
        <f t="shared" si="71"/>
        <v>0</v>
      </c>
      <c r="AO83" s="13">
        <f t="shared" si="71"/>
        <v>0</v>
      </c>
      <c r="AP83" s="13">
        <f t="shared" si="71"/>
        <v>0</v>
      </c>
      <c r="AQ83" s="13">
        <f t="shared" si="71"/>
        <v>0</v>
      </c>
      <c r="AR83" s="13">
        <f t="shared" si="71"/>
        <v>0</v>
      </c>
      <c r="AS83" s="17">
        <f t="shared" si="71"/>
        <v>0</v>
      </c>
      <c r="AT83" s="171">
        <f t="shared" si="71"/>
        <v>0</v>
      </c>
      <c r="AU83" s="16">
        <f t="shared" si="71"/>
        <v>0</v>
      </c>
      <c r="AV83" s="16">
        <f t="shared" si="71"/>
        <v>0</v>
      </c>
      <c r="AW83" s="16">
        <f t="shared" si="71"/>
        <v>0</v>
      </c>
      <c r="AX83" s="16">
        <f t="shared" si="71"/>
        <v>0</v>
      </c>
      <c r="AY83" s="16">
        <f t="shared" si="71"/>
        <v>0</v>
      </c>
      <c r="AZ83" s="13">
        <f t="shared" si="71"/>
        <v>0</v>
      </c>
      <c r="BA83" s="13">
        <f t="shared" si="71"/>
        <v>0</v>
      </c>
      <c r="BB83" s="17">
        <f t="shared" si="71"/>
        <v>0</v>
      </c>
    </row>
    <row r="84" spans="4:54" x14ac:dyDescent="0.2">
      <c r="D84" s="9"/>
      <c r="E84" s="5"/>
      <c r="F84" s="9"/>
      <c r="G84" s="20"/>
      <c r="H84" s="2">
        <v>3141</v>
      </c>
      <c r="I84" s="170">
        <f t="shared" ref="I84:BB84" si="72">SUMIF($F$12:$F$463,"=3141",I$12:I$463)</f>
        <v>11722353</v>
      </c>
      <c r="J84" s="16">
        <f t="shared" si="72"/>
        <v>8567410</v>
      </c>
      <c r="K84" s="16">
        <f t="shared" si="72"/>
        <v>77000</v>
      </c>
      <c r="L84" s="16">
        <f t="shared" si="72"/>
        <v>2921811</v>
      </c>
      <c r="M84" s="16">
        <f t="shared" si="72"/>
        <v>85672</v>
      </c>
      <c r="N84" s="16">
        <f t="shared" si="72"/>
        <v>70460</v>
      </c>
      <c r="O84" s="13">
        <f t="shared" si="72"/>
        <v>27.77</v>
      </c>
      <c r="P84" s="13">
        <f t="shared" si="72"/>
        <v>0</v>
      </c>
      <c r="Q84" s="172">
        <f t="shared" si="72"/>
        <v>27.77</v>
      </c>
      <c r="R84" s="170">
        <f t="shared" si="72"/>
        <v>-76800</v>
      </c>
      <c r="S84" s="16">
        <f t="shared" si="72"/>
        <v>0</v>
      </c>
      <c r="T84" s="16">
        <f t="shared" si="72"/>
        <v>0</v>
      </c>
      <c r="U84" s="16">
        <f t="shared" si="72"/>
        <v>0</v>
      </c>
      <c r="V84" s="16">
        <f t="shared" si="72"/>
        <v>0</v>
      </c>
      <c r="W84" s="16">
        <f t="shared" si="72"/>
        <v>-76800</v>
      </c>
      <c r="X84" s="16">
        <f t="shared" si="72"/>
        <v>76800</v>
      </c>
      <c r="Y84" s="16">
        <f t="shared" si="72"/>
        <v>0</v>
      </c>
      <c r="Z84" s="16">
        <f t="shared" si="72"/>
        <v>0</v>
      </c>
      <c r="AA84" s="16">
        <f t="shared" si="72"/>
        <v>76800</v>
      </c>
      <c r="AB84" s="16">
        <f t="shared" si="72"/>
        <v>0</v>
      </c>
      <c r="AC84" s="16">
        <f t="shared" si="72"/>
        <v>0</v>
      </c>
      <c r="AD84" s="16">
        <f t="shared" si="72"/>
        <v>-768</v>
      </c>
      <c r="AE84" s="16">
        <f t="shared" si="72"/>
        <v>0</v>
      </c>
      <c r="AF84" s="16">
        <f t="shared" si="72"/>
        <v>0</v>
      </c>
      <c r="AG84" s="16">
        <f t="shared" si="72"/>
        <v>0</v>
      </c>
      <c r="AH84" s="16">
        <f t="shared" si="72"/>
        <v>-768</v>
      </c>
      <c r="AI84" s="13">
        <f t="shared" si="72"/>
        <v>0</v>
      </c>
      <c r="AJ84" s="13">
        <f t="shared" si="72"/>
        <v>-0.14000000000000001</v>
      </c>
      <c r="AK84" s="13">
        <f t="shared" si="72"/>
        <v>0</v>
      </c>
      <c r="AL84" s="13">
        <f t="shared" si="72"/>
        <v>0</v>
      </c>
      <c r="AM84" s="13">
        <f t="shared" si="72"/>
        <v>0</v>
      </c>
      <c r="AN84" s="13">
        <f t="shared" si="72"/>
        <v>0</v>
      </c>
      <c r="AO84" s="13">
        <f t="shared" si="72"/>
        <v>0</v>
      </c>
      <c r="AP84" s="13">
        <f t="shared" si="72"/>
        <v>0</v>
      </c>
      <c r="AQ84" s="13">
        <f t="shared" si="72"/>
        <v>0</v>
      </c>
      <c r="AR84" s="13">
        <f t="shared" si="72"/>
        <v>-0.14000000000000001</v>
      </c>
      <c r="AS84" s="17">
        <f t="shared" si="72"/>
        <v>-0.14000000000000001</v>
      </c>
      <c r="AT84" s="171">
        <f t="shared" si="72"/>
        <v>11721585</v>
      </c>
      <c r="AU84" s="16">
        <f t="shared" si="72"/>
        <v>8490610</v>
      </c>
      <c r="AV84" s="16">
        <f t="shared" si="72"/>
        <v>153800</v>
      </c>
      <c r="AW84" s="16">
        <f t="shared" si="72"/>
        <v>2921811</v>
      </c>
      <c r="AX84" s="16">
        <f t="shared" si="72"/>
        <v>84904</v>
      </c>
      <c r="AY84" s="16">
        <f t="shared" si="72"/>
        <v>70460</v>
      </c>
      <c r="AZ84" s="13">
        <f t="shared" si="72"/>
        <v>27.63</v>
      </c>
      <c r="BA84" s="13">
        <f t="shared" si="72"/>
        <v>0</v>
      </c>
      <c r="BB84" s="17">
        <f t="shared" si="72"/>
        <v>27.63</v>
      </c>
    </row>
    <row r="85" spans="4:54" x14ac:dyDescent="0.2">
      <c r="D85" s="9"/>
      <c r="E85" s="5"/>
      <c r="F85" s="9"/>
      <c r="G85" s="20"/>
      <c r="H85" s="2">
        <v>3143</v>
      </c>
      <c r="I85" s="170">
        <f t="shared" ref="I85:BB85" si="73">SUMIF($F$12:$F$463,"=3143",I$12:I$463)</f>
        <v>6640302</v>
      </c>
      <c r="J85" s="16">
        <f t="shared" si="73"/>
        <v>4899128</v>
      </c>
      <c r="K85" s="16">
        <f t="shared" si="73"/>
        <v>21000</v>
      </c>
      <c r="L85" s="16">
        <f t="shared" si="73"/>
        <v>1663003</v>
      </c>
      <c r="M85" s="16">
        <f t="shared" si="73"/>
        <v>48990</v>
      </c>
      <c r="N85" s="16">
        <f t="shared" si="73"/>
        <v>8181</v>
      </c>
      <c r="O85" s="13">
        <f t="shared" si="73"/>
        <v>11.1218</v>
      </c>
      <c r="P85" s="13">
        <f t="shared" si="73"/>
        <v>10.4718</v>
      </c>
      <c r="Q85" s="172">
        <f t="shared" si="73"/>
        <v>0.65</v>
      </c>
      <c r="R85" s="170">
        <f t="shared" si="73"/>
        <v>-1500</v>
      </c>
      <c r="S85" s="16">
        <f t="shared" si="73"/>
        <v>0</v>
      </c>
      <c r="T85" s="16">
        <f t="shared" si="73"/>
        <v>133225</v>
      </c>
      <c r="U85" s="16">
        <f t="shared" si="73"/>
        <v>0</v>
      </c>
      <c r="V85" s="16">
        <f t="shared" si="73"/>
        <v>0</v>
      </c>
      <c r="W85" s="16">
        <f t="shared" si="73"/>
        <v>131725</v>
      </c>
      <c r="X85" s="16">
        <f t="shared" si="73"/>
        <v>1500</v>
      </c>
      <c r="Y85" s="16">
        <f t="shared" si="73"/>
        <v>0</v>
      </c>
      <c r="Z85" s="16">
        <f t="shared" si="73"/>
        <v>0</v>
      </c>
      <c r="AA85" s="16">
        <f t="shared" si="73"/>
        <v>1500</v>
      </c>
      <c r="AB85" s="16">
        <f t="shared" si="73"/>
        <v>133225</v>
      </c>
      <c r="AC85" s="16">
        <f t="shared" si="73"/>
        <v>45030</v>
      </c>
      <c r="AD85" s="16">
        <f t="shared" si="73"/>
        <v>1318</v>
      </c>
      <c r="AE85" s="16">
        <f t="shared" si="73"/>
        <v>0</v>
      </c>
      <c r="AF85" s="16">
        <f t="shared" si="73"/>
        <v>0</v>
      </c>
      <c r="AG85" s="16">
        <f t="shared" si="73"/>
        <v>0</v>
      </c>
      <c r="AH85" s="16">
        <f t="shared" si="73"/>
        <v>179573</v>
      </c>
      <c r="AI85" s="13">
        <f t="shared" si="73"/>
        <v>0</v>
      </c>
      <c r="AJ85" s="13">
        <f t="shared" si="73"/>
        <v>0</v>
      </c>
      <c r="AK85" s="13">
        <f t="shared" si="73"/>
        <v>0</v>
      </c>
      <c r="AL85" s="13">
        <f t="shared" si="73"/>
        <v>0.33</v>
      </c>
      <c r="AM85" s="13">
        <f t="shared" si="73"/>
        <v>0</v>
      </c>
      <c r="AN85" s="13">
        <f t="shared" si="73"/>
        <v>0</v>
      </c>
      <c r="AO85" s="13">
        <f t="shared" si="73"/>
        <v>0</v>
      </c>
      <c r="AP85" s="13">
        <f t="shared" si="73"/>
        <v>0</v>
      </c>
      <c r="AQ85" s="13">
        <f t="shared" si="73"/>
        <v>0.33</v>
      </c>
      <c r="AR85" s="13">
        <f t="shared" si="73"/>
        <v>0</v>
      </c>
      <c r="AS85" s="17">
        <f t="shared" si="73"/>
        <v>0.33</v>
      </c>
      <c r="AT85" s="171">
        <f t="shared" si="73"/>
        <v>6819875</v>
      </c>
      <c r="AU85" s="16">
        <f t="shared" si="73"/>
        <v>5030853</v>
      </c>
      <c r="AV85" s="16">
        <f t="shared" si="73"/>
        <v>22500</v>
      </c>
      <c r="AW85" s="16">
        <f t="shared" si="73"/>
        <v>1708033</v>
      </c>
      <c r="AX85" s="16">
        <f t="shared" si="73"/>
        <v>50308</v>
      </c>
      <c r="AY85" s="16">
        <f t="shared" si="73"/>
        <v>8181</v>
      </c>
      <c r="AZ85" s="13">
        <f t="shared" si="73"/>
        <v>11.4518</v>
      </c>
      <c r="BA85" s="13">
        <f t="shared" si="73"/>
        <v>10.8018</v>
      </c>
      <c r="BB85" s="17">
        <f t="shared" si="73"/>
        <v>0.65</v>
      </c>
    </row>
    <row r="86" spans="4:54" x14ac:dyDescent="0.2">
      <c r="D86" s="9"/>
      <c r="E86" s="5"/>
      <c r="F86" s="9"/>
      <c r="G86" s="20"/>
      <c r="H86" s="2">
        <v>3231</v>
      </c>
      <c r="I86" s="170">
        <f t="shared" ref="I86:BB86" si="74">SUMIF($F$12:$F$463,"=3231",I$12:I$463)</f>
        <v>11237691</v>
      </c>
      <c r="J86" s="16">
        <f t="shared" si="74"/>
        <v>8278084</v>
      </c>
      <c r="K86" s="16">
        <f t="shared" si="74"/>
        <v>43000</v>
      </c>
      <c r="L86" s="16">
        <f t="shared" si="74"/>
        <v>2812526</v>
      </c>
      <c r="M86" s="16">
        <f t="shared" si="74"/>
        <v>82780</v>
      </c>
      <c r="N86" s="16">
        <f t="shared" si="74"/>
        <v>21301</v>
      </c>
      <c r="O86" s="13">
        <f t="shared" si="74"/>
        <v>14.6975</v>
      </c>
      <c r="P86" s="13">
        <f t="shared" si="74"/>
        <v>13.286199999999999</v>
      </c>
      <c r="Q86" s="172">
        <f t="shared" si="74"/>
        <v>1.4113</v>
      </c>
      <c r="R86" s="170">
        <f t="shared" si="74"/>
        <v>2050</v>
      </c>
      <c r="S86" s="16">
        <f t="shared" si="74"/>
        <v>0</v>
      </c>
      <c r="T86" s="16">
        <f t="shared" si="74"/>
        <v>0</v>
      </c>
      <c r="U86" s="16">
        <f t="shared" si="74"/>
        <v>0</v>
      </c>
      <c r="V86" s="16">
        <f t="shared" si="74"/>
        <v>0</v>
      </c>
      <c r="W86" s="16">
        <f t="shared" si="74"/>
        <v>2050</v>
      </c>
      <c r="X86" s="16">
        <f t="shared" si="74"/>
        <v>-2050</v>
      </c>
      <c r="Y86" s="16">
        <f t="shared" si="74"/>
        <v>0</v>
      </c>
      <c r="Z86" s="16">
        <f t="shared" si="74"/>
        <v>0</v>
      </c>
      <c r="AA86" s="16">
        <f t="shared" si="74"/>
        <v>-2050</v>
      </c>
      <c r="AB86" s="16">
        <f t="shared" si="74"/>
        <v>0</v>
      </c>
      <c r="AC86" s="16">
        <f t="shared" si="74"/>
        <v>0</v>
      </c>
      <c r="AD86" s="16">
        <f t="shared" si="74"/>
        <v>21</v>
      </c>
      <c r="AE86" s="16">
        <f t="shared" si="74"/>
        <v>0</v>
      </c>
      <c r="AF86" s="16">
        <f t="shared" si="74"/>
        <v>0</v>
      </c>
      <c r="AG86" s="16">
        <f t="shared" si="74"/>
        <v>0</v>
      </c>
      <c r="AH86" s="16">
        <f t="shared" si="74"/>
        <v>21</v>
      </c>
      <c r="AI86" s="13">
        <f t="shared" si="74"/>
        <v>0</v>
      </c>
      <c r="AJ86" s="13">
        <f t="shared" si="74"/>
        <v>0</v>
      </c>
      <c r="AK86" s="13">
        <f t="shared" si="74"/>
        <v>0</v>
      </c>
      <c r="AL86" s="13">
        <f t="shared" si="74"/>
        <v>0</v>
      </c>
      <c r="AM86" s="13">
        <f t="shared" si="74"/>
        <v>0</v>
      </c>
      <c r="AN86" s="13">
        <f t="shared" si="74"/>
        <v>0</v>
      </c>
      <c r="AO86" s="13">
        <f t="shared" si="74"/>
        <v>0</v>
      </c>
      <c r="AP86" s="13">
        <f t="shared" si="74"/>
        <v>0</v>
      </c>
      <c r="AQ86" s="13">
        <f t="shared" si="74"/>
        <v>0</v>
      </c>
      <c r="AR86" s="13">
        <f t="shared" si="74"/>
        <v>0</v>
      </c>
      <c r="AS86" s="17">
        <f t="shared" si="74"/>
        <v>0</v>
      </c>
      <c r="AT86" s="171">
        <f t="shared" si="74"/>
        <v>11237712</v>
      </c>
      <c r="AU86" s="16">
        <f t="shared" si="74"/>
        <v>8280134</v>
      </c>
      <c r="AV86" s="16">
        <f t="shared" si="74"/>
        <v>40950</v>
      </c>
      <c r="AW86" s="16">
        <f t="shared" si="74"/>
        <v>2812526</v>
      </c>
      <c r="AX86" s="16">
        <f t="shared" si="74"/>
        <v>82801</v>
      </c>
      <c r="AY86" s="16">
        <f t="shared" si="74"/>
        <v>21301</v>
      </c>
      <c r="AZ86" s="13">
        <f t="shared" si="74"/>
        <v>14.6975</v>
      </c>
      <c r="BA86" s="13">
        <f t="shared" si="74"/>
        <v>13.286199999999999</v>
      </c>
      <c r="BB86" s="17">
        <f t="shared" si="74"/>
        <v>1.4113</v>
      </c>
    </row>
    <row r="87" spans="4:54" ht="13.5" thickBot="1" x14ac:dyDescent="0.25">
      <c r="D87" s="9"/>
      <c r="E87" s="5"/>
      <c r="F87" s="9"/>
      <c r="G87" s="20"/>
      <c r="H87" s="154">
        <v>3233</v>
      </c>
      <c r="I87" s="173">
        <f t="shared" ref="I87:BB87" si="75">SUMIF($F$12:$F$463,"=3233",I$12:I$463)</f>
        <v>2745980</v>
      </c>
      <c r="J87" s="174">
        <f t="shared" si="75"/>
        <v>1835736</v>
      </c>
      <c r="K87" s="174">
        <f t="shared" si="75"/>
        <v>200000</v>
      </c>
      <c r="L87" s="174">
        <f t="shared" si="75"/>
        <v>688079</v>
      </c>
      <c r="M87" s="174">
        <f t="shared" si="75"/>
        <v>18357</v>
      </c>
      <c r="N87" s="174">
        <f t="shared" si="75"/>
        <v>3808</v>
      </c>
      <c r="O87" s="175">
        <f t="shared" si="75"/>
        <v>4.1099999999999994</v>
      </c>
      <c r="P87" s="175">
        <f t="shared" si="75"/>
        <v>2.69</v>
      </c>
      <c r="Q87" s="178">
        <f t="shared" si="75"/>
        <v>1.42</v>
      </c>
      <c r="R87" s="173">
        <f t="shared" si="75"/>
        <v>0</v>
      </c>
      <c r="S87" s="174">
        <f t="shared" si="75"/>
        <v>0</v>
      </c>
      <c r="T87" s="174">
        <f t="shared" si="75"/>
        <v>0</v>
      </c>
      <c r="U87" s="174">
        <f t="shared" si="75"/>
        <v>0</v>
      </c>
      <c r="V87" s="174">
        <f t="shared" si="75"/>
        <v>0</v>
      </c>
      <c r="W87" s="174">
        <f t="shared" si="75"/>
        <v>0</v>
      </c>
      <c r="X87" s="174">
        <f t="shared" si="75"/>
        <v>0</v>
      </c>
      <c r="Y87" s="174">
        <f t="shared" si="75"/>
        <v>0</v>
      </c>
      <c r="Z87" s="174">
        <f t="shared" si="75"/>
        <v>0</v>
      </c>
      <c r="AA87" s="174">
        <f t="shared" si="75"/>
        <v>0</v>
      </c>
      <c r="AB87" s="174">
        <f t="shared" si="75"/>
        <v>0</v>
      </c>
      <c r="AC87" s="174">
        <f t="shared" si="75"/>
        <v>0</v>
      </c>
      <c r="AD87" s="174">
        <f t="shared" si="75"/>
        <v>0</v>
      </c>
      <c r="AE87" s="174">
        <f t="shared" si="75"/>
        <v>0</v>
      </c>
      <c r="AF87" s="174">
        <f t="shared" si="75"/>
        <v>0</v>
      </c>
      <c r="AG87" s="174">
        <f t="shared" si="75"/>
        <v>0</v>
      </c>
      <c r="AH87" s="174">
        <f t="shared" si="75"/>
        <v>0</v>
      </c>
      <c r="AI87" s="175">
        <f t="shared" si="75"/>
        <v>0</v>
      </c>
      <c r="AJ87" s="175">
        <f t="shared" si="75"/>
        <v>0</v>
      </c>
      <c r="AK87" s="175">
        <f t="shared" si="75"/>
        <v>0</v>
      </c>
      <c r="AL87" s="175">
        <f t="shared" si="75"/>
        <v>0</v>
      </c>
      <c r="AM87" s="175">
        <f t="shared" si="75"/>
        <v>0</v>
      </c>
      <c r="AN87" s="175">
        <f t="shared" si="75"/>
        <v>0</v>
      </c>
      <c r="AO87" s="175">
        <f t="shared" si="75"/>
        <v>0</v>
      </c>
      <c r="AP87" s="175">
        <f t="shared" si="75"/>
        <v>0</v>
      </c>
      <c r="AQ87" s="175">
        <f t="shared" si="75"/>
        <v>0</v>
      </c>
      <c r="AR87" s="175">
        <f t="shared" si="75"/>
        <v>0</v>
      </c>
      <c r="AS87" s="176">
        <f t="shared" si="75"/>
        <v>0</v>
      </c>
      <c r="AT87" s="177">
        <f t="shared" si="75"/>
        <v>2745980</v>
      </c>
      <c r="AU87" s="174">
        <f t="shared" si="75"/>
        <v>1835736</v>
      </c>
      <c r="AV87" s="174">
        <f t="shared" si="75"/>
        <v>200000</v>
      </c>
      <c r="AW87" s="174">
        <f t="shared" si="75"/>
        <v>688079</v>
      </c>
      <c r="AX87" s="174">
        <f t="shared" si="75"/>
        <v>18357</v>
      </c>
      <c r="AY87" s="174">
        <f t="shared" si="75"/>
        <v>3808</v>
      </c>
      <c r="AZ87" s="175">
        <f t="shared" si="75"/>
        <v>4.1099999999999994</v>
      </c>
      <c r="BA87" s="175">
        <f t="shared" si="75"/>
        <v>2.69</v>
      </c>
      <c r="BB87" s="176">
        <f t="shared" si="75"/>
        <v>1.42</v>
      </c>
    </row>
    <row r="88" spans="4:54" x14ac:dyDescent="0.2">
      <c r="D88" s="5"/>
      <c r="E88" s="5"/>
      <c r="F88" s="5"/>
      <c r="G88" s="20"/>
      <c r="H88" s="5"/>
    </row>
    <row r="132" spans="43:45" x14ac:dyDescent="0.2">
      <c r="AQ132" s="618">
        <f>AI131+AK131+AL131+AN131+AO131</f>
        <v>0</v>
      </c>
      <c r="AR132" s="618">
        <f>AJ131+AM131+AP131</f>
        <v>0</v>
      </c>
      <c r="AS132" s="618">
        <f>SUM(AQ131:AR131)</f>
        <v>0</v>
      </c>
    </row>
    <row r="133" spans="43:45" ht="13.5" thickBot="1" x14ac:dyDescent="0.25">
      <c r="AQ133" s="605">
        <f>AI134+AK134+AL134+AN134+AO134</f>
        <v>0</v>
      </c>
      <c r="AR133" s="605">
        <f>AJ134+AM134+AP134</f>
        <v>0</v>
      </c>
      <c r="AS133" s="605">
        <f>SUM(AQ134:AR134)</f>
        <v>0</v>
      </c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8"/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BB317"/>
  <sheetViews>
    <sheetView zoomScaleNormal="100" workbookViewId="0">
      <pane xSplit="8" ySplit="11" topLeftCell="I288" activePane="bottomRight" state="frozen"/>
      <selection activeCell="AX81" sqref="AX81"/>
      <selection pane="topRight" activeCell="AX81" sqref="AX81"/>
      <selection pane="bottomLeft" activeCell="AX81" sqref="AX81"/>
      <selection pane="bottomRight" activeCell="A5" sqref="A5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43" customWidth="1"/>
    <col min="8" max="8" width="8" customWidth="1"/>
    <col min="9" max="9" width="10.85546875" style="8" customWidth="1"/>
    <col min="10" max="12" width="11" style="8" customWidth="1"/>
    <col min="13" max="13" width="9.28515625" style="8" customWidth="1"/>
    <col min="14" max="14" width="10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0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7" customWidth="1"/>
    <col min="46" max="46" width="11.140625" style="8" customWidth="1"/>
    <col min="47" max="47" width="10.140625" style="8" customWidth="1"/>
    <col min="48" max="48" width="9.140625" style="8" customWidth="1"/>
    <col min="49" max="49" width="10" style="8" customWidth="1"/>
    <col min="50" max="51" width="9.140625" style="8" customWidth="1"/>
    <col min="52" max="52" width="11.85546875" style="7" customWidth="1"/>
    <col min="53" max="54" width="9.28515625" style="7" customWidth="1"/>
    <col min="180" max="180" width="6.85546875" customWidth="1"/>
    <col min="181" max="181" width="29.85546875" customWidth="1"/>
    <col min="182" max="182" width="6.7109375" customWidth="1"/>
    <col min="183" max="183" width="32.28515625" customWidth="1"/>
    <col min="184" max="184" width="10.85546875" customWidth="1"/>
    <col min="185" max="185" width="11.7109375" customWidth="1"/>
    <col min="186" max="186" width="10.85546875" customWidth="1"/>
    <col min="187" max="187" width="10.5703125" customWidth="1"/>
    <col min="189" max="189" width="10.85546875" customWidth="1"/>
    <col min="192" max="192" width="12" customWidth="1"/>
    <col min="436" max="436" width="6.85546875" customWidth="1"/>
    <col min="437" max="437" width="29.85546875" customWidth="1"/>
    <col min="438" max="438" width="6.7109375" customWidth="1"/>
    <col min="439" max="439" width="32.28515625" customWidth="1"/>
    <col min="440" max="440" width="10.85546875" customWidth="1"/>
    <col min="441" max="441" width="11.7109375" customWidth="1"/>
    <col min="442" max="442" width="10.85546875" customWidth="1"/>
    <col min="443" max="443" width="10.5703125" customWidth="1"/>
    <col min="445" max="445" width="10.85546875" customWidth="1"/>
    <col min="448" max="448" width="12" customWidth="1"/>
    <col min="692" max="692" width="6.85546875" customWidth="1"/>
    <col min="693" max="693" width="29.85546875" customWidth="1"/>
    <col min="694" max="694" width="6.7109375" customWidth="1"/>
    <col min="695" max="695" width="32.28515625" customWidth="1"/>
    <col min="696" max="696" width="10.85546875" customWidth="1"/>
    <col min="697" max="697" width="11.7109375" customWidth="1"/>
    <col min="698" max="698" width="10.85546875" customWidth="1"/>
    <col min="699" max="699" width="10.5703125" customWidth="1"/>
    <col min="701" max="701" width="10.85546875" customWidth="1"/>
    <col min="704" max="704" width="12" customWidth="1"/>
    <col min="948" max="948" width="6.85546875" customWidth="1"/>
    <col min="949" max="949" width="29.85546875" customWidth="1"/>
    <col min="950" max="950" width="6.7109375" customWidth="1"/>
    <col min="951" max="951" width="32.28515625" customWidth="1"/>
    <col min="952" max="952" width="10.85546875" customWidth="1"/>
    <col min="953" max="953" width="11.7109375" customWidth="1"/>
    <col min="954" max="954" width="10.85546875" customWidth="1"/>
    <col min="955" max="955" width="10.5703125" customWidth="1"/>
    <col min="957" max="957" width="10.85546875" customWidth="1"/>
    <col min="960" max="960" width="12" customWidth="1"/>
    <col min="1204" max="1204" width="6.85546875" customWidth="1"/>
    <col min="1205" max="1205" width="29.85546875" customWidth="1"/>
    <col min="1206" max="1206" width="6.7109375" customWidth="1"/>
    <col min="1207" max="1207" width="32.28515625" customWidth="1"/>
    <col min="1208" max="1208" width="10.85546875" customWidth="1"/>
    <col min="1209" max="1209" width="11.7109375" customWidth="1"/>
    <col min="1210" max="1210" width="10.85546875" customWidth="1"/>
    <col min="1211" max="1211" width="10.5703125" customWidth="1"/>
    <col min="1213" max="1213" width="10.85546875" customWidth="1"/>
    <col min="1216" max="1216" width="12" customWidth="1"/>
    <col min="1460" max="1460" width="6.85546875" customWidth="1"/>
    <col min="1461" max="1461" width="29.85546875" customWidth="1"/>
    <col min="1462" max="1462" width="6.7109375" customWidth="1"/>
    <col min="1463" max="1463" width="32.28515625" customWidth="1"/>
    <col min="1464" max="1464" width="10.85546875" customWidth="1"/>
    <col min="1465" max="1465" width="11.7109375" customWidth="1"/>
    <col min="1466" max="1466" width="10.85546875" customWidth="1"/>
    <col min="1467" max="1467" width="10.5703125" customWidth="1"/>
    <col min="1469" max="1469" width="10.85546875" customWidth="1"/>
    <col min="1472" max="1472" width="12" customWidth="1"/>
    <col min="1716" max="1716" width="6.85546875" customWidth="1"/>
    <col min="1717" max="1717" width="29.85546875" customWidth="1"/>
    <col min="1718" max="1718" width="6.7109375" customWidth="1"/>
    <col min="1719" max="1719" width="32.28515625" customWidth="1"/>
    <col min="1720" max="1720" width="10.85546875" customWidth="1"/>
    <col min="1721" max="1721" width="11.7109375" customWidth="1"/>
    <col min="1722" max="1722" width="10.85546875" customWidth="1"/>
    <col min="1723" max="1723" width="10.5703125" customWidth="1"/>
    <col min="1725" max="1725" width="10.85546875" customWidth="1"/>
    <col min="1728" max="1728" width="12" customWidth="1"/>
    <col min="1972" max="1972" width="6.85546875" customWidth="1"/>
    <col min="1973" max="1973" width="29.85546875" customWidth="1"/>
    <col min="1974" max="1974" width="6.7109375" customWidth="1"/>
    <col min="1975" max="1975" width="32.28515625" customWidth="1"/>
    <col min="1976" max="1976" width="10.85546875" customWidth="1"/>
    <col min="1977" max="1977" width="11.7109375" customWidth="1"/>
    <col min="1978" max="1978" width="10.85546875" customWidth="1"/>
    <col min="1979" max="1979" width="10.5703125" customWidth="1"/>
    <col min="1981" max="1981" width="10.85546875" customWidth="1"/>
    <col min="1984" max="1984" width="12" customWidth="1"/>
    <col min="2228" max="2228" width="6.85546875" customWidth="1"/>
    <col min="2229" max="2229" width="29.85546875" customWidth="1"/>
    <col min="2230" max="2230" width="6.7109375" customWidth="1"/>
    <col min="2231" max="2231" width="32.28515625" customWidth="1"/>
    <col min="2232" max="2232" width="10.85546875" customWidth="1"/>
    <col min="2233" max="2233" width="11.7109375" customWidth="1"/>
    <col min="2234" max="2234" width="10.85546875" customWidth="1"/>
    <col min="2235" max="2235" width="10.5703125" customWidth="1"/>
    <col min="2237" max="2237" width="10.85546875" customWidth="1"/>
    <col min="2240" max="2240" width="12" customWidth="1"/>
    <col min="2484" max="2484" width="6.85546875" customWidth="1"/>
    <col min="2485" max="2485" width="29.85546875" customWidth="1"/>
    <col min="2486" max="2486" width="6.7109375" customWidth="1"/>
    <col min="2487" max="2487" width="32.28515625" customWidth="1"/>
    <col min="2488" max="2488" width="10.85546875" customWidth="1"/>
    <col min="2489" max="2489" width="11.7109375" customWidth="1"/>
    <col min="2490" max="2490" width="10.85546875" customWidth="1"/>
    <col min="2491" max="2491" width="10.5703125" customWidth="1"/>
    <col min="2493" max="2493" width="10.85546875" customWidth="1"/>
    <col min="2496" max="2496" width="12" customWidth="1"/>
    <col min="2740" max="2740" width="6.85546875" customWidth="1"/>
    <col min="2741" max="2741" width="29.85546875" customWidth="1"/>
    <col min="2742" max="2742" width="6.7109375" customWidth="1"/>
    <col min="2743" max="2743" width="32.28515625" customWidth="1"/>
    <col min="2744" max="2744" width="10.85546875" customWidth="1"/>
    <col min="2745" max="2745" width="11.7109375" customWidth="1"/>
    <col min="2746" max="2746" width="10.85546875" customWidth="1"/>
    <col min="2747" max="2747" width="10.5703125" customWidth="1"/>
    <col min="2749" max="2749" width="10.85546875" customWidth="1"/>
    <col min="2752" max="2752" width="12" customWidth="1"/>
    <col min="2996" max="2996" width="6.85546875" customWidth="1"/>
    <col min="2997" max="2997" width="29.85546875" customWidth="1"/>
    <col min="2998" max="2998" width="6.7109375" customWidth="1"/>
    <col min="2999" max="2999" width="32.28515625" customWidth="1"/>
    <col min="3000" max="3000" width="10.85546875" customWidth="1"/>
    <col min="3001" max="3001" width="11.7109375" customWidth="1"/>
    <col min="3002" max="3002" width="10.85546875" customWidth="1"/>
    <col min="3003" max="3003" width="10.5703125" customWidth="1"/>
    <col min="3005" max="3005" width="10.85546875" customWidth="1"/>
    <col min="3008" max="3008" width="12" customWidth="1"/>
    <col min="3252" max="3252" width="6.85546875" customWidth="1"/>
    <col min="3253" max="3253" width="29.85546875" customWidth="1"/>
    <col min="3254" max="3254" width="6.7109375" customWidth="1"/>
    <col min="3255" max="3255" width="32.28515625" customWidth="1"/>
    <col min="3256" max="3256" width="10.85546875" customWidth="1"/>
    <col min="3257" max="3257" width="11.7109375" customWidth="1"/>
    <col min="3258" max="3258" width="10.85546875" customWidth="1"/>
    <col min="3259" max="3259" width="10.5703125" customWidth="1"/>
    <col min="3261" max="3261" width="10.85546875" customWidth="1"/>
    <col min="3264" max="3264" width="12" customWidth="1"/>
    <col min="3508" max="3508" width="6.85546875" customWidth="1"/>
    <col min="3509" max="3509" width="29.85546875" customWidth="1"/>
    <col min="3510" max="3510" width="6.7109375" customWidth="1"/>
    <col min="3511" max="3511" width="32.28515625" customWidth="1"/>
    <col min="3512" max="3512" width="10.85546875" customWidth="1"/>
    <col min="3513" max="3513" width="11.7109375" customWidth="1"/>
    <col min="3514" max="3514" width="10.85546875" customWidth="1"/>
    <col min="3515" max="3515" width="10.5703125" customWidth="1"/>
    <col min="3517" max="3517" width="10.85546875" customWidth="1"/>
    <col min="3520" max="3520" width="12" customWidth="1"/>
    <col min="3764" max="3764" width="6.85546875" customWidth="1"/>
    <col min="3765" max="3765" width="29.85546875" customWidth="1"/>
    <col min="3766" max="3766" width="6.7109375" customWidth="1"/>
    <col min="3767" max="3767" width="32.28515625" customWidth="1"/>
    <col min="3768" max="3768" width="10.85546875" customWidth="1"/>
    <col min="3769" max="3769" width="11.7109375" customWidth="1"/>
    <col min="3770" max="3770" width="10.85546875" customWidth="1"/>
    <col min="3771" max="3771" width="10.5703125" customWidth="1"/>
    <col min="3773" max="3773" width="10.85546875" customWidth="1"/>
    <col min="3776" max="3776" width="12" customWidth="1"/>
    <col min="4020" max="4020" width="6.85546875" customWidth="1"/>
    <col min="4021" max="4021" width="29.85546875" customWidth="1"/>
    <col min="4022" max="4022" width="6.7109375" customWidth="1"/>
    <col min="4023" max="4023" width="32.28515625" customWidth="1"/>
    <col min="4024" max="4024" width="10.85546875" customWidth="1"/>
    <col min="4025" max="4025" width="11.7109375" customWidth="1"/>
    <col min="4026" max="4026" width="10.85546875" customWidth="1"/>
    <col min="4027" max="4027" width="10.5703125" customWidth="1"/>
    <col min="4029" max="4029" width="10.85546875" customWidth="1"/>
    <col min="4032" max="4032" width="12" customWidth="1"/>
    <col min="4276" max="4276" width="6.85546875" customWidth="1"/>
    <col min="4277" max="4277" width="29.85546875" customWidth="1"/>
    <col min="4278" max="4278" width="6.7109375" customWidth="1"/>
    <col min="4279" max="4279" width="32.28515625" customWidth="1"/>
    <col min="4280" max="4280" width="10.85546875" customWidth="1"/>
    <col min="4281" max="4281" width="11.7109375" customWidth="1"/>
    <col min="4282" max="4282" width="10.85546875" customWidth="1"/>
    <col min="4283" max="4283" width="10.5703125" customWidth="1"/>
    <col min="4285" max="4285" width="10.85546875" customWidth="1"/>
    <col min="4288" max="4288" width="12" customWidth="1"/>
    <col min="4532" max="4532" width="6.85546875" customWidth="1"/>
    <col min="4533" max="4533" width="29.85546875" customWidth="1"/>
    <col min="4534" max="4534" width="6.7109375" customWidth="1"/>
    <col min="4535" max="4535" width="32.28515625" customWidth="1"/>
    <col min="4536" max="4536" width="10.85546875" customWidth="1"/>
    <col min="4537" max="4537" width="11.7109375" customWidth="1"/>
    <col min="4538" max="4538" width="10.85546875" customWidth="1"/>
    <col min="4539" max="4539" width="10.5703125" customWidth="1"/>
    <col min="4541" max="4541" width="10.85546875" customWidth="1"/>
    <col min="4544" max="4544" width="12" customWidth="1"/>
    <col min="4788" max="4788" width="6.85546875" customWidth="1"/>
    <col min="4789" max="4789" width="29.85546875" customWidth="1"/>
    <col min="4790" max="4790" width="6.7109375" customWidth="1"/>
    <col min="4791" max="4791" width="32.28515625" customWidth="1"/>
    <col min="4792" max="4792" width="10.85546875" customWidth="1"/>
    <col min="4793" max="4793" width="11.7109375" customWidth="1"/>
    <col min="4794" max="4794" width="10.85546875" customWidth="1"/>
    <col min="4795" max="4795" width="10.5703125" customWidth="1"/>
    <col min="4797" max="4797" width="10.85546875" customWidth="1"/>
    <col min="4800" max="4800" width="12" customWidth="1"/>
    <col min="5044" max="5044" width="6.85546875" customWidth="1"/>
    <col min="5045" max="5045" width="29.85546875" customWidth="1"/>
    <col min="5046" max="5046" width="6.7109375" customWidth="1"/>
    <col min="5047" max="5047" width="32.28515625" customWidth="1"/>
    <col min="5048" max="5048" width="10.85546875" customWidth="1"/>
    <col min="5049" max="5049" width="11.7109375" customWidth="1"/>
    <col min="5050" max="5050" width="10.85546875" customWidth="1"/>
    <col min="5051" max="5051" width="10.5703125" customWidth="1"/>
    <col min="5053" max="5053" width="10.85546875" customWidth="1"/>
    <col min="5056" max="5056" width="12" customWidth="1"/>
    <col min="5300" max="5300" width="6.85546875" customWidth="1"/>
    <col min="5301" max="5301" width="29.85546875" customWidth="1"/>
    <col min="5302" max="5302" width="6.7109375" customWidth="1"/>
    <col min="5303" max="5303" width="32.28515625" customWidth="1"/>
    <col min="5304" max="5304" width="10.85546875" customWidth="1"/>
    <col min="5305" max="5305" width="11.7109375" customWidth="1"/>
    <col min="5306" max="5306" width="10.85546875" customWidth="1"/>
    <col min="5307" max="5307" width="10.5703125" customWidth="1"/>
    <col min="5309" max="5309" width="10.85546875" customWidth="1"/>
    <col min="5312" max="5312" width="12" customWidth="1"/>
    <col min="5556" max="5556" width="6.85546875" customWidth="1"/>
    <col min="5557" max="5557" width="29.85546875" customWidth="1"/>
    <col min="5558" max="5558" width="6.7109375" customWidth="1"/>
    <col min="5559" max="5559" width="32.28515625" customWidth="1"/>
    <col min="5560" max="5560" width="10.85546875" customWidth="1"/>
    <col min="5561" max="5561" width="11.7109375" customWidth="1"/>
    <col min="5562" max="5562" width="10.85546875" customWidth="1"/>
    <col min="5563" max="5563" width="10.5703125" customWidth="1"/>
    <col min="5565" max="5565" width="10.85546875" customWidth="1"/>
    <col min="5568" max="5568" width="12" customWidth="1"/>
    <col min="5812" max="5812" width="6.85546875" customWidth="1"/>
    <col min="5813" max="5813" width="29.85546875" customWidth="1"/>
    <col min="5814" max="5814" width="6.7109375" customWidth="1"/>
    <col min="5815" max="5815" width="32.28515625" customWidth="1"/>
    <col min="5816" max="5816" width="10.85546875" customWidth="1"/>
    <col min="5817" max="5817" width="11.7109375" customWidth="1"/>
    <col min="5818" max="5818" width="10.85546875" customWidth="1"/>
    <col min="5819" max="5819" width="10.5703125" customWidth="1"/>
    <col min="5821" max="5821" width="10.85546875" customWidth="1"/>
    <col min="5824" max="5824" width="12" customWidth="1"/>
    <col min="6068" max="6068" width="6.85546875" customWidth="1"/>
    <col min="6069" max="6069" width="29.85546875" customWidth="1"/>
    <col min="6070" max="6070" width="6.7109375" customWidth="1"/>
    <col min="6071" max="6071" width="32.28515625" customWidth="1"/>
    <col min="6072" max="6072" width="10.85546875" customWidth="1"/>
    <col min="6073" max="6073" width="11.7109375" customWidth="1"/>
    <col min="6074" max="6074" width="10.85546875" customWidth="1"/>
    <col min="6075" max="6075" width="10.5703125" customWidth="1"/>
    <col min="6077" max="6077" width="10.85546875" customWidth="1"/>
    <col min="6080" max="6080" width="12" customWidth="1"/>
    <col min="6324" max="6324" width="6.85546875" customWidth="1"/>
    <col min="6325" max="6325" width="29.85546875" customWidth="1"/>
    <col min="6326" max="6326" width="6.7109375" customWidth="1"/>
    <col min="6327" max="6327" width="32.28515625" customWidth="1"/>
    <col min="6328" max="6328" width="10.85546875" customWidth="1"/>
    <col min="6329" max="6329" width="11.7109375" customWidth="1"/>
    <col min="6330" max="6330" width="10.85546875" customWidth="1"/>
    <col min="6331" max="6331" width="10.5703125" customWidth="1"/>
    <col min="6333" max="6333" width="10.85546875" customWidth="1"/>
    <col min="6336" max="6336" width="12" customWidth="1"/>
    <col min="6580" max="6580" width="6.85546875" customWidth="1"/>
    <col min="6581" max="6581" width="29.85546875" customWidth="1"/>
    <col min="6582" max="6582" width="6.7109375" customWidth="1"/>
    <col min="6583" max="6583" width="32.28515625" customWidth="1"/>
    <col min="6584" max="6584" width="10.85546875" customWidth="1"/>
    <col min="6585" max="6585" width="11.7109375" customWidth="1"/>
    <col min="6586" max="6586" width="10.85546875" customWidth="1"/>
    <col min="6587" max="6587" width="10.5703125" customWidth="1"/>
    <col min="6589" max="6589" width="10.85546875" customWidth="1"/>
    <col min="6592" max="6592" width="12" customWidth="1"/>
    <col min="6836" max="6836" width="6.85546875" customWidth="1"/>
    <col min="6837" max="6837" width="29.85546875" customWidth="1"/>
    <col min="6838" max="6838" width="6.7109375" customWidth="1"/>
    <col min="6839" max="6839" width="32.28515625" customWidth="1"/>
    <col min="6840" max="6840" width="10.85546875" customWidth="1"/>
    <col min="6841" max="6841" width="11.7109375" customWidth="1"/>
    <col min="6842" max="6842" width="10.85546875" customWidth="1"/>
    <col min="6843" max="6843" width="10.5703125" customWidth="1"/>
    <col min="6845" max="6845" width="10.85546875" customWidth="1"/>
    <col min="6848" max="6848" width="12" customWidth="1"/>
    <col min="7092" max="7092" width="6.85546875" customWidth="1"/>
    <col min="7093" max="7093" width="29.85546875" customWidth="1"/>
    <col min="7094" max="7094" width="6.7109375" customWidth="1"/>
    <col min="7095" max="7095" width="32.28515625" customWidth="1"/>
    <col min="7096" max="7096" width="10.85546875" customWidth="1"/>
    <col min="7097" max="7097" width="11.7109375" customWidth="1"/>
    <col min="7098" max="7098" width="10.85546875" customWidth="1"/>
    <col min="7099" max="7099" width="10.5703125" customWidth="1"/>
    <col min="7101" max="7101" width="10.85546875" customWidth="1"/>
    <col min="7104" max="7104" width="12" customWidth="1"/>
    <col min="7348" max="7348" width="6.85546875" customWidth="1"/>
    <col min="7349" max="7349" width="29.85546875" customWidth="1"/>
    <col min="7350" max="7350" width="6.7109375" customWidth="1"/>
    <col min="7351" max="7351" width="32.28515625" customWidth="1"/>
    <col min="7352" max="7352" width="10.85546875" customWidth="1"/>
    <col min="7353" max="7353" width="11.7109375" customWidth="1"/>
    <col min="7354" max="7354" width="10.85546875" customWidth="1"/>
    <col min="7355" max="7355" width="10.5703125" customWidth="1"/>
    <col min="7357" max="7357" width="10.85546875" customWidth="1"/>
    <col min="7360" max="7360" width="12" customWidth="1"/>
    <col min="7604" max="7604" width="6.85546875" customWidth="1"/>
    <col min="7605" max="7605" width="29.85546875" customWidth="1"/>
    <col min="7606" max="7606" width="6.7109375" customWidth="1"/>
    <col min="7607" max="7607" width="32.28515625" customWidth="1"/>
    <col min="7608" max="7608" width="10.85546875" customWidth="1"/>
    <col min="7609" max="7609" width="11.7109375" customWidth="1"/>
    <col min="7610" max="7610" width="10.85546875" customWidth="1"/>
    <col min="7611" max="7611" width="10.5703125" customWidth="1"/>
    <col min="7613" max="7613" width="10.85546875" customWidth="1"/>
    <col min="7616" max="7616" width="12" customWidth="1"/>
    <col min="7860" max="7860" width="6.85546875" customWidth="1"/>
    <col min="7861" max="7861" width="29.85546875" customWidth="1"/>
    <col min="7862" max="7862" width="6.7109375" customWidth="1"/>
    <col min="7863" max="7863" width="32.28515625" customWidth="1"/>
    <col min="7864" max="7864" width="10.85546875" customWidth="1"/>
    <col min="7865" max="7865" width="11.7109375" customWidth="1"/>
    <col min="7866" max="7866" width="10.85546875" customWidth="1"/>
    <col min="7867" max="7867" width="10.5703125" customWidth="1"/>
    <col min="7869" max="7869" width="10.85546875" customWidth="1"/>
    <col min="7872" max="7872" width="12" customWidth="1"/>
    <col min="8116" max="8116" width="6.85546875" customWidth="1"/>
    <col min="8117" max="8117" width="29.85546875" customWidth="1"/>
    <col min="8118" max="8118" width="6.7109375" customWidth="1"/>
    <col min="8119" max="8119" width="32.28515625" customWidth="1"/>
    <col min="8120" max="8120" width="10.85546875" customWidth="1"/>
    <col min="8121" max="8121" width="11.7109375" customWidth="1"/>
    <col min="8122" max="8122" width="10.85546875" customWidth="1"/>
    <col min="8123" max="8123" width="10.5703125" customWidth="1"/>
    <col min="8125" max="8125" width="10.85546875" customWidth="1"/>
    <col min="8128" max="8128" width="12" customWidth="1"/>
    <col min="8372" max="8372" width="6.85546875" customWidth="1"/>
    <col min="8373" max="8373" width="29.85546875" customWidth="1"/>
    <col min="8374" max="8374" width="6.7109375" customWidth="1"/>
    <col min="8375" max="8375" width="32.28515625" customWidth="1"/>
    <col min="8376" max="8376" width="10.85546875" customWidth="1"/>
    <col min="8377" max="8377" width="11.7109375" customWidth="1"/>
    <col min="8378" max="8378" width="10.85546875" customWidth="1"/>
    <col min="8379" max="8379" width="10.5703125" customWidth="1"/>
    <col min="8381" max="8381" width="10.85546875" customWidth="1"/>
    <col min="8384" max="8384" width="12" customWidth="1"/>
    <col min="8628" max="8628" width="6.85546875" customWidth="1"/>
    <col min="8629" max="8629" width="29.85546875" customWidth="1"/>
    <col min="8630" max="8630" width="6.7109375" customWidth="1"/>
    <col min="8631" max="8631" width="32.28515625" customWidth="1"/>
    <col min="8632" max="8632" width="10.85546875" customWidth="1"/>
    <col min="8633" max="8633" width="11.7109375" customWidth="1"/>
    <col min="8634" max="8634" width="10.85546875" customWidth="1"/>
    <col min="8635" max="8635" width="10.5703125" customWidth="1"/>
    <col min="8637" max="8637" width="10.85546875" customWidth="1"/>
    <col min="8640" max="8640" width="12" customWidth="1"/>
    <col min="8884" max="8884" width="6.85546875" customWidth="1"/>
    <col min="8885" max="8885" width="29.85546875" customWidth="1"/>
    <col min="8886" max="8886" width="6.7109375" customWidth="1"/>
    <col min="8887" max="8887" width="32.28515625" customWidth="1"/>
    <col min="8888" max="8888" width="10.85546875" customWidth="1"/>
    <col min="8889" max="8889" width="11.7109375" customWidth="1"/>
    <col min="8890" max="8890" width="10.85546875" customWidth="1"/>
    <col min="8891" max="8891" width="10.5703125" customWidth="1"/>
    <col min="8893" max="8893" width="10.85546875" customWidth="1"/>
    <col min="8896" max="8896" width="12" customWidth="1"/>
    <col min="9140" max="9140" width="6.85546875" customWidth="1"/>
    <col min="9141" max="9141" width="29.85546875" customWidth="1"/>
    <col min="9142" max="9142" width="6.7109375" customWidth="1"/>
    <col min="9143" max="9143" width="32.28515625" customWidth="1"/>
    <col min="9144" max="9144" width="10.85546875" customWidth="1"/>
    <col min="9145" max="9145" width="11.7109375" customWidth="1"/>
    <col min="9146" max="9146" width="10.85546875" customWidth="1"/>
    <col min="9147" max="9147" width="10.5703125" customWidth="1"/>
    <col min="9149" max="9149" width="10.85546875" customWidth="1"/>
    <col min="9152" max="9152" width="12" customWidth="1"/>
    <col min="9396" max="9396" width="6.85546875" customWidth="1"/>
    <col min="9397" max="9397" width="29.85546875" customWidth="1"/>
    <col min="9398" max="9398" width="6.7109375" customWidth="1"/>
    <col min="9399" max="9399" width="32.28515625" customWidth="1"/>
    <col min="9400" max="9400" width="10.85546875" customWidth="1"/>
    <col min="9401" max="9401" width="11.7109375" customWidth="1"/>
    <col min="9402" max="9402" width="10.85546875" customWidth="1"/>
    <col min="9403" max="9403" width="10.5703125" customWidth="1"/>
    <col min="9405" max="9405" width="10.85546875" customWidth="1"/>
    <col min="9408" max="9408" width="12" customWidth="1"/>
    <col min="9652" max="9652" width="6.85546875" customWidth="1"/>
    <col min="9653" max="9653" width="29.85546875" customWidth="1"/>
    <col min="9654" max="9654" width="6.7109375" customWidth="1"/>
    <col min="9655" max="9655" width="32.28515625" customWidth="1"/>
    <col min="9656" max="9656" width="10.85546875" customWidth="1"/>
    <col min="9657" max="9657" width="11.7109375" customWidth="1"/>
    <col min="9658" max="9658" width="10.85546875" customWidth="1"/>
    <col min="9659" max="9659" width="10.5703125" customWidth="1"/>
    <col min="9661" max="9661" width="10.85546875" customWidth="1"/>
    <col min="9664" max="9664" width="12" customWidth="1"/>
    <col min="9908" max="9908" width="6.85546875" customWidth="1"/>
    <col min="9909" max="9909" width="29.85546875" customWidth="1"/>
    <col min="9910" max="9910" width="6.7109375" customWidth="1"/>
    <col min="9911" max="9911" width="32.28515625" customWidth="1"/>
    <col min="9912" max="9912" width="10.85546875" customWidth="1"/>
    <col min="9913" max="9913" width="11.7109375" customWidth="1"/>
    <col min="9914" max="9914" width="10.85546875" customWidth="1"/>
    <col min="9915" max="9915" width="10.5703125" customWidth="1"/>
    <col min="9917" max="9917" width="10.85546875" customWidth="1"/>
    <col min="9920" max="9920" width="12" customWidth="1"/>
    <col min="10164" max="10164" width="6.85546875" customWidth="1"/>
    <col min="10165" max="10165" width="29.85546875" customWidth="1"/>
    <col min="10166" max="10166" width="6.7109375" customWidth="1"/>
    <col min="10167" max="10167" width="32.28515625" customWidth="1"/>
    <col min="10168" max="10168" width="10.85546875" customWidth="1"/>
    <col min="10169" max="10169" width="11.7109375" customWidth="1"/>
    <col min="10170" max="10170" width="10.85546875" customWidth="1"/>
    <col min="10171" max="10171" width="10.5703125" customWidth="1"/>
    <col min="10173" max="10173" width="10.85546875" customWidth="1"/>
    <col min="10176" max="10176" width="12" customWidth="1"/>
    <col min="10420" max="10420" width="6.85546875" customWidth="1"/>
    <col min="10421" max="10421" width="29.85546875" customWidth="1"/>
    <col min="10422" max="10422" width="6.7109375" customWidth="1"/>
    <col min="10423" max="10423" width="32.28515625" customWidth="1"/>
    <col min="10424" max="10424" width="10.85546875" customWidth="1"/>
    <col min="10425" max="10425" width="11.7109375" customWidth="1"/>
    <col min="10426" max="10426" width="10.85546875" customWidth="1"/>
    <col min="10427" max="10427" width="10.5703125" customWidth="1"/>
    <col min="10429" max="10429" width="10.85546875" customWidth="1"/>
    <col min="10432" max="10432" width="12" customWidth="1"/>
    <col min="10676" max="10676" width="6.85546875" customWidth="1"/>
    <col min="10677" max="10677" width="29.85546875" customWidth="1"/>
    <col min="10678" max="10678" width="6.7109375" customWidth="1"/>
    <col min="10679" max="10679" width="32.28515625" customWidth="1"/>
    <col min="10680" max="10680" width="10.85546875" customWidth="1"/>
    <col min="10681" max="10681" width="11.7109375" customWidth="1"/>
    <col min="10682" max="10682" width="10.85546875" customWidth="1"/>
    <col min="10683" max="10683" width="10.5703125" customWidth="1"/>
    <col min="10685" max="10685" width="10.85546875" customWidth="1"/>
    <col min="10688" max="10688" width="12" customWidth="1"/>
    <col min="10932" max="10932" width="6.85546875" customWidth="1"/>
    <col min="10933" max="10933" width="29.85546875" customWidth="1"/>
    <col min="10934" max="10934" width="6.7109375" customWidth="1"/>
    <col min="10935" max="10935" width="32.28515625" customWidth="1"/>
    <col min="10936" max="10936" width="10.85546875" customWidth="1"/>
    <col min="10937" max="10937" width="11.7109375" customWidth="1"/>
    <col min="10938" max="10938" width="10.85546875" customWidth="1"/>
    <col min="10939" max="10939" width="10.5703125" customWidth="1"/>
    <col min="10941" max="10941" width="10.85546875" customWidth="1"/>
    <col min="10944" max="10944" width="12" customWidth="1"/>
    <col min="11188" max="11188" width="6.85546875" customWidth="1"/>
    <col min="11189" max="11189" width="29.85546875" customWidth="1"/>
    <col min="11190" max="11190" width="6.7109375" customWidth="1"/>
    <col min="11191" max="11191" width="32.28515625" customWidth="1"/>
    <col min="11192" max="11192" width="10.85546875" customWidth="1"/>
    <col min="11193" max="11193" width="11.7109375" customWidth="1"/>
    <col min="11194" max="11194" width="10.85546875" customWidth="1"/>
    <col min="11195" max="11195" width="10.5703125" customWidth="1"/>
    <col min="11197" max="11197" width="10.85546875" customWidth="1"/>
    <col min="11200" max="11200" width="12" customWidth="1"/>
    <col min="11444" max="11444" width="6.85546875" customWidth="1"/>
    <col min="11445" max="11445" width="29.85546875" customWidth="1"/>
    <col min="11446" max="11446" width="6.7109375" customWidth="1"/>
    <col min="11447" max="11447" width="32.28515625" customWidth="1"/>
    <col min="11448" max="11448" width="10.85546875" customWidth="1"/>
    <col min="11449" max="11449" width="11.7109375" customWidth="1"/>
    <col min="11450" max="11450" width="10.85546875" customWidth="1"/>
    <col min="11451" max="11451" width="10.5703125" customWidth="1"/>
    <col min="11453" max="11453" width="10.85546875" customWidth="1"/>
    <col min="11456" max="11456" width="12" customWidth="1"/>
    <col min="11700" max="11700" width="6.85546875" customWidth="1"/>
    <col min="11701" max="11701" width="29.85546875" customWidth="1"/>
    <col min="11702" max="11702" width="6.7109375" customWidth="1"/>
    <col min="11703" max="11703" width="32.28515625" customWidth="1"/>
    <col min="11704" max="11704" width="10.85546875" customWidth="1"/>
    <col min="11705" max="11705" width="11.7109375" customWidth="1"/>
    <col min="11706" max="11706" width="10.85546875" customWidth="1"/>
    <col min="11707" max="11707" width="10.5703125" customWidth="1"/>
    <col min="11709" max="11709" width="10.85546875" customWidth="1"/>
    <col min="11712" max="11712" width="12" customWidth="1"/>
    <col min="11956" max="11956" width="6.85546875" customWidth="1"/>
    <col min="11957" max="11957" width="29.85546875" customWidth="1"/>
    <col min="11958" max="11958" width="6.7109375" customWidth="1"/>
    <col min="11959" max="11959" width="32.28515625" customWidth="1"/>
    <col min="11960" max="11960" width="10.85546875" customWidth="1"/>
    <col min="11961" max="11961" width="11.7109375" customWidth="1"/>
    <col min="11962" max="11962" width="10.85546875" customWidth="1"/>
    <col min="11963" max="11963" width="10.5703125" customWidth="1"/>
    <col min="11965" max="11965" width="10.85546875" customWidth="1"/>
    <col min="11968" max="11968" width="12" customWidth="1"/>
    <col min="12212" max="12212" width="6.85546875" customWidth="1"/>
    <col min="12213" max="12213" width="29.85546875" customWidth="1"/>
    <col min="12214" max="12214" width="6.7109375" customWidth="1"/>
    <col min="12215" max="12215" width="32.28515625" customWidth="1"/>
    <col min="12216" max="12216" width="10.85546875" customWidth="1"/>
    <col min="12217" max="12217" width="11.7109375" customWidth="1"/>
    <col min="12218" max="12218" width="10.85546875" customWidth="1"/>
    <col min="12219" max="12219" width="10.5703125" customWidth="1"/>
    <col min="12221" max="12221" width="10.85546875" customWidth="1"/>
    <col min="12224" max="12224" width="12" customWidth="1"/>
    <col min="12468" max="12468" width="6.85546875" customWidth="1"/>
    <col min="12469" max="12469" width="29.85546875" customWidth="1"/>
    <col min="12470" max="12470" width="6.7109375" customWidth="1"/>
    <col min="12471" max="12471" width="32.28515625" customWidth="1"/>
    <col min="12472" max="12472" width="10.85546875" customWidth="1"/>
    <col min="12473" max="12473" width="11.7109375" customWidth="1"/>
    <col min="12474" max="12474" width="10.85546875" customWidth="1"/>
    <col min="12475" max="12475" width="10.5703125" customWidth="1"/>
    <col min="12477" max="12477" width="10.85546875" customWidth="1"/>
    <col min="12480" max="12480" width="12" customWidth="1"/>
    <col min="12724" max="12724" width="6.85546875" customWidth="1"/>
    <col min="12725" max="12725" width="29.85546875" customWidth="1"/>
    <col min="12726" max="12726" width="6.7109375" customWidth="1"/>
    <col min="12727" max="12727" width="32.28515625" customWidth="1"/>
    <col min="12728" max="12728" width="10.85546875" customWidth="1"/>
    <col min="12729" max="12729" width="11.7109375" customWidth="1"/>
    <col min="12730" max="12730" width="10.85546875" customWidth="1"/>
    <col min="12731" max="12731" width="10.5703125" customWidth="1"/>
    <col min="12733" max="12733" width="10.85546875" customWidth="1"/>
    <col min="12736" max="12736" width="12" customWidth="1"/>
    <col min="12980" max="12980" width="6.85546875" customWidth="1"/>
    <col min="12981" max="12981" width="29.85546875" customWidth="1"/>
    <col min="12982" max="12982" width="6.7109375" customWidth="1"/>
    <col min="12983" max="12983" width="32.28515625" customWidth="1"/>
    <col min="12984" max="12984" width="10.85546875" customWidth="1"/>
    <col min="12985" max="12985" width="11.7109375" customWidth="1"/>
    <col min="12986" max="12986" width="10.85546875" customWidth="1"/>
    <col min="12987" max="12987" width="10.5703125" customWidth="1"/>
    <col min="12989" max="12989" width="10.85546875" customWidth="1"/>
    <col min="12992" max="12992" width="12" customWidth="1"/>
    <col min="13236" max="13236" width="6.85546875" customWidth="1"/>
    <col min="13237" max="13237" width="29.85546875" customWidth="1"/>
    <col min="13238" max="13238" width="6.7109375" customWidth="1"/>
    <col min="13239" max="13239" width="32.28515625" customWidth="1"/>
    <col min="13240" max="13240" width="10.85546875" customWidth="1"/>
    <col min="13241" max="13241" width="11.7109375" customWidth="1"/>
    <col min="13242" max="13242" width="10.85546875" customWidth="1"/>
    <col min="13243" max="13243" width="10.5703125" customWidth="1"/>
    <col min="13245" max="13245" width="10.85546875" customWidth="1"/>
    <col min="13248" max="13248" width="12" customWidth="1"/>
    <col min="13492" max="13492" width="6.85546875" customWidth="1"/>
    <col min="13493" max="13493" width="29.85546875" customWidth="1"/>
    <col min="13494" max="13494" width="6.7109375" customWidth="1"/>
    <col min="13495" max="13495" width="32.28515625" customWidth="1"/>
    <col min="13496" max="13496" width="10.85546875" customWidth="1"/>
    <col min="13497" max="13497" width="11.7109375" customWidth="1"/>
    <col min="13498" max="13498" width="10.85546875" customWidth="1"/>
    <col min="13499" max="13499" width="10.5703125" customWidth="1"/>
    <col min="13501" max="13501" width="10.85546875" customWidth="1"/>
    <col min="13504" max="13504" width="12" customWidth="1"/>
    <col min="13748" max="13748" width="6.85546875" customWidth="1"/>
    <col min="13749" max="13749" width="29.85546875" customWidth="1"/>
    <col min="13750" max="13750" width="6.7109375" customWidth="1"/>
    <col min="13751" max="13751" width="32.28515625" customWidth="1"/>
    <col min="13752" max="13752" width="10.85546875" customWidth="1"/>
    <col min="13753" max="13753" width="11.7109375" customWidth="1"/>
    <col min="13754" max="13754" width="10.85546875" customWidth="1"/>
    <col min="13755" max="13755" width="10.5703125" customWidth="1"/>
    <col min="13757" max="13757" width="10.85546875" customWidth="1"/>
    <col min="13760" max="13760" width="12" customWidth="1"/>
    <col min="14004" max="14004" width="6.85546875" customWidth="1"/>
    <col min="14005" max="14005" width="29.85546875" customWidth="1"/>
    <col min="14006" max="14006" width="6.7109375" customWidth="1"/>
    <col min="14007" max="14007" width="32.28515625" customWidth="1"/>
    <col min="14008" max="14008" width="10.85546875" customWidth="1"/>
    <col min="14009" max="14009" width="11.7109375" customWidth="1"/>
    <col min="14010" max="14010" width="10.85546875" customWidth="1"/>
    <col min="14011" max="14011" width="10.5703125" customWidth="1"/>
    <col min="14013" max="14013" width="10.85546875" customWidth="1"/>
    <col min="14016" max="14016" width="12" customWidth="1"/>
    <col min="14260" max="14260" width="6.85546875" customWidth="1"/>
    <col min="14261" max="14261" width="29.85546875" customWidth="1"/>
    <col min="14262" max="14262" width="6.7109375" customWidth="1"/>
    <col min="14263" max="14263" width="32.28515625" customWidth="1"/>
    <col min="14264" max="14264" width="10.85546875" customWidth="1"/>
    <col min="14265" max="14265" width="11.7109375" customWidth="1"/>
    <col min="14266" max="14266" width="10.85546875" customWidth="1"/>
    <col min="14267" max="14267" width="10.5703125" customWidth="1"/>
    <col min="14269" max="14269" width="10.85546875" customWidth="1"/>
    <col min="14272" max="14272" width="12" customWidth="1"/>
    <col min="14516" max="14516" width="6.85546875" customWidth="1"/>
    <col min="14517" max="14517" width="29.85546875" customWidth="1"/>
    <col min="14518" max="14518" width="6.7109375" customWidth="1"/>
    <col min="14519" max="14519" width="32.28515625" customWidth="1"/>
    <col min="14520" max="14520" width="10.85546875" customWidth="1"/>
    <col min="14521" max="14521" width="11.7109375" customWidth="1"/>
    <col min="14522" max="14522" width="10.85546875" customWidth="1"/>
    <col min="14523" max="14523" width="10.5703125" customWidth="1"/>
    <col min="14525" max="14525" width="10.85546875" customWidth="1"/>
    <col min="14528" max="14528" width="12" customWidth="1"/>
    <col min="14772" max="14772" width="6.85546875" customWidth="1"/>
    <col min="14773" max="14773" width="29.85546875" customWidth="1"/>
    <col min="14774" max="14774" width="6.7109375" customWidth="1"/>
    <col min="14775" max="14775" width="32.28515625" customWidth="1"/>
    <col min="14776" max="14776" width="10.85546875" customWidth="1"/>
    <col min="14777" max="14777" width="11.7109375" customWidth="1"/>
    <col min="14778" max="14778" width="10.85546875" customWidth="1"/>
    <col min="14779" max="14779" width="10.5703125" customWidth="1"/>
    <col min="14781" max="14781" width="10.85546875" customWidth="1"/>
    <col min="14784" max="14784" width="12" customWidth="1"/>
    <col min="15028" max="15028" width="6.85546875" customWidth="1"/>
    <col min="15029" max="15029" width="29.85546875" customWidth="1"/>
    <col min="15030" max="15030" width="6.7109375" customWidth="1"/>
    <col min="15031" max="15031" width="32.28515625" customWidth="1"/>
    <col min="15032" max="15032" width="10.85546875" customWidth="1"/>
    <col min="15033" max="15033" width="11.7109375" customWidth="1"/>
    <col min="15034" max="15034" width="10.85546875" customWidth="1"/>
    <col min="15035" max="15035" width="10.5703125" customWidth="1"/>
    <col min="15037" max="15037" width="10.85546875" customWidth="1"/>
    <col min="15040" max="15040" width="12" customWidth="1"/>
    <col min="15284" max="15284" width="6.85546875" customWidth="1"/>
    <col min="15285" max="15285" width="29.85546875" customWidth="1"/>
    <col min="15286" max="15286" width="6.7109375" customWidth="1"/>
    <col min="15287" max="15287" width="32.28515625" customWidth="1"/>
    <col min="15288" max="15288" width="10.85546875" customWidth="1"/>
    <col min="15289" max="15289" width="11.7109375" customWidth="1"/>
    <col min="15290" max="15290" width="10.85546875" customWidth="1"/>
    <col min="15291" max="15291" width="10.5703125" customWidth="1"/>
    <col min="15293" max="15293" width="10.85546875" customWidth="1"/>
    <col min="15296" max="15296" width="12" customWidth="1"/>
    <col min="15540" max="15540" width="6.85546875" customWidth="1"/>
    <col min="15541" max="15541" width="29.85546875" customWidth="1"/>
    <col min="15542" max="15542" width="6.7109375" customWidth="1"/>
    <col min="15543" max="15543" width="32.28515625" customWidth="1"/>
    <col min="15544" max="15544" width="10.85546875" customWidth="1"/>
    <col min="15545" max="15545" width="11.7109375" customWidth="1"/>
    <col min="15546" max="15546" width="10.85546875" customWidth="1"/>
    <col min="15547" max="15547" width="10.5703125" customWidth="1"/>
    <col min="15549" max="15549" width="10.85546875" customWidth="1"/>
    <col min="15552" max="15552" width="12" customWidth="1"/>
    <col min="15796" max="15796" width="6.85546875" customWidth="1"/>
    <col min="15797" max="15797" width="29.85546875" customWidth="1"/>
    <col min="15798" max="15798" width="6.7109375" customWidth="1"/>
    <col min="15799" max="15799" width="32.28515625" customWidth="1"/>
    <col min="15800" max="15800" width="10.85546875" customWidth="1"/>
    <col min="15801" max="15801" width="11.7109375" customWidth="1"/>
    <col min="15802" max="15802" width="10.85546875" customWidth="1"/>
    <col min="15803" max="15803" width="10.5703125" customWidth="1"/>
    <col min="15805" max="15805" width="10.85546875" customWidth="1"/>
    <col min="15808" max="15808" width="12" customWidth="1"/>
    <col min="16052" max="16052" width="6.85546875" customWidth="1"/>
    <col min="16053" max="16053" width="29.85546875" customWidth="1"/>
    <col min="16054" max="16054" width="6.7109375" customWidth="1"/>
    <col min="16055" max="16055" width="32.28515625" customWidth="1"/>
    <col min="16056" max="16056" width="10.85546875" customWidth="1"/>
    <col min="16057" max="16057" width="11.7109375" customWidth="1"/>
    <col min="16058" max="16058" width="10.85546875" customWidth="1"/>
    <col min="16059" max="16059" width="10.5703125" customWidth="1"/>
    <col min="16061" max="16061" width="10.85546875" customWidth="1"/>
    <col min="16064" max="16064" width="12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2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822" t="s">
        <v>4</v>
      </c>
      <c r="B3" s="822"/>
      <c r="C3" s="822"/>
      <c r="D3" s="822"/>
      <c r="E3" s="822"/>
      <c r="F3" s="92"/>
      <c r="G3" s="92"/>
      <c r="H3" s="92"/>
      <c r="T3" s="616"/>
      <c r="U3" s="616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15"/>
      <c r="U4" s="615"/>
    </row>
    <row r="5" spans="1:54" ht="23.25" customHeight="1" thickBot="1" x14ac:dyDescent="0.3">
      <c r="A5" s="185" t="s">
        <v>837</v>
      </c>
      <c r="B5" s="52"/>
      <c r="C5" s="52"/>
      <c r="D5" s="52"/>
      <c r="E5" s="53"/>
      <c r="F5" s="272"/>
      <c r="G5" s="272"/>
      <c r="H5" s="53"/>
      <c r="T5" s="615"/>
      <c r="U5" s="615"/>
    </row>
    <row r="6" spans="1:54" ht="15" customHeight="1" x14ac:dyDescent="0.25">
      <c r="A6" s="687" t="s">
        <v>824</v>
      </c>
      <c r="B6" s="688"/>
      <c r="C6" s="689"/>
      <c r="D6" s="689"/>
      <c r="E6" s="688"/>
      <c r="F6" s="688"/>
      <c r="G6" s="53"/>
      <c r="H6" s="92"/>
      <c r="I6" s="829" t="s">
        <v>826</v>
      </c>
      <c r="J6" s="830"/>
      <c r="K6" s="830"/>
      <c r="L6" s="830"/>
      <c r="M6" s="830"/>
      <c r="N6" s="830"/>
      <c r="O6" s="830"/>
      <c r="P6" s="830"/>
      <c r="Q6" s="831"/>
      <c r="R6" s="835" t="s">
        <v>836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6"/>
      <c r="AT6" s="829" t="s">
        <v>838</v>
      </c>
      <c r="AU6" s="830"/>
      <c r="AV6" s="830"/>
      <c r="AW6" s="830"/>
      <c r="AX6" s="830"/>
      <c r="AY6" s="830"/>
      <c r="AZ6" s="830"/>
      <c r="BA6" s="830"/>
      <c r="BB6" s="831"/>
    </row>
    <row r="7" spans="1:54" ht="16.5" customHeight="1" thickBot="1" x14ac:dyDescent="0.3">
      <c r="A7" s="91"/>
      <c r="B7" s="6"/>
      <c r="D7" s="10"/>
      <c r="E7" s="6"/>
      <c r="F7" s="92"/>
      <c r="G7" s="92"/>
      <c r="H7" s="92"/>
      <c r="I7" s="832"/>
      <c r="J7" s="833"/>
      <c r="K7" s="833"/>
      <c r="L7" s="833"/>
      <c r="M7" s="833"/>
      <c r="N7" s="833"/>
      <c r="O7" s="833"/>
      <c r="P7" s="833"/>
      <c r="Q7" s="834"/>
      <c r="R7" s="837" t="s">
        <v>281</v>
      </c>
      <c r="S7" s="837"/>
      <c r="T7" s="837"/>
      <c r="U7" s="837"/>
      <c r="V7" s="837"/>
      <c r="W7" s="838"/>
      <c r="X7" s="843" t="s">
        <v>282</v>
      </c>
      <c r="Y7" s="837"/>
      <c r="Z7" s="837"/>
      <c r="AA7" s="838"/>
      <c r="AB7" s="792" t="s">
        <v>283</v>
      </c>
      <c r="AC7" s="792" t="s">
        <v>5</v>
      </c>
      <c r="AD7" s="792" t="s">
        <v>284</v>
      </c>
      <c r="AE7" s="846" t="s">
        <v>825</v>
      </c>
      <c r="AF7" s="846"/>
      <c r="AG7" s="847"/>
      <c r="AH7" s="792" t="s">
        <v>304</v>
      </c>
      <c r="AI7" s="795" t="s">
        <v>822</v>
      </c>
      <c r="AJ7" s="796"/>
      <c r="AK7" s="796"/>
      <c r="AL7" s="796"/>
      <c r="AM7" s="796"/>
      <c r="AN7" s="796"/>
      <c r="AO7" s="796"/>
      <c r="AP7" s="796"/>
      <c r="AQ7" s="796"/>
      <c r="AR7" s="796"/>
      <c r="AS7" s="797"/>
      <c r="AT7" s="832"/>
      <c r="AU7" s="833"/>
      <c r="AV7" s="833"/>
      <c r="AW7" s="833"/>
      <c r="AX7" s="833"/>
      <c r="AY7" s="833"/>
      <c r="AZ7" s="833"/>
      <c r="BA7" s="833"/>
      <c r="BB7" s="834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798" t="s">
        <v>6</v>
      </c>
      <c r="J8" s="801" t="s">
        <v>799</v>
      </c>
      <c r="K8" s="802"/>
      <c r="L8" s="802"/>
      <c r="M8" s="802"/>
      <c r="N8" s="803"/>
      <c r="O8" s="807" t="s">
        <v>821</v>
      </c>
      <c r="P8" s="810" t="s">
        <v>800</v>
      </c>
      <c r="Q8" s="811"/>
      <c r="R8" s="839"/>
      <c r="S8" s="839"/>
      <c r="T8" s="839"/>
      <c r="U8" s="839"/>
      <c r="V8" s="839"/>
      <c r="W8" s="840"/>
      <c r="X8" s="844"/>
      <c r="Y8" s="839"/>
      <c r="Z8" s="839"/>
      <c r="AA8" s="840"/>
      <c r="AB8" s="793"/>
      <c r="AC8" s="793"/>
      <c r="AD8" s="793"/>
      <c r="AE8" s="848"/>
      <c r="AF8" s="848"/>
      <c r="AG8" s="849"/>
      <c r="AH8" s="793"/>
      <c r="AI8" s="814" t="s">
        <v>285</v>
      </c>
      <c r="AJ8" s="815"/>
      <c r="AK8" s="818" t="s">
        <v>286</v>
      </c>
      <c r="AL8" s="820" t="s">
        <v>835</v>
      </c>
      <c r="AM8" s="821"/>
      <c r="AN8" s="818" t="s">
        <v>810</v>
      </c>
      <c r="AO8" s="814" t="s">
        <v>287</v>
      </c>
      <c r="AP8" s="815"/>
      <c r="AQ8" s="823" t="s">
        <v>823</v>
      </c>
      <c r="AR8" s="824"/>
      <c r="AS8" s="825"/>
      <c r="AT8" s="798" t="s">
        <v>6</v>
      </c>
      <c r="AU8" s="801" t="s">
        <v>799</v>
      </c>
      <c r="AV8" s="802"/>
      <c r="AW8" s="802"/>
      <c r="AX8" s="802"/>
      <c r="AY8" s="803"/>
      <c r="AZ8" s="807" t="s">
        <v>821</v>
      </c>
      <c r="BA8" s="810" t="s">
        <v>801</v>
      </c>
      <c r="BB8" s="811"/>
    </row>
    <row r="9" spans="1:54" ht="13.5" customHeight="1" thickBot="1" x14ac:dyDescent="0.25">
      <c r="A9" s="12" t="s">
        <v>793</v>
      </c>
      <c r="D9" s="12"/>
      <c r="F9" s="60"/>
      <c r="G9" s="61"/>
      <c r="H9" s="61"/>
      <c r="I9" s="799"/>
      <c r="J9" s="804"/>
      <c r="K9" s="805"/>
      <c r="L9" s="805"/>
      <c r="M9" s="805"/>
      <c r="N9" s="806"/>
      <c r="O9" s="808"/>
      <c r="P9" s="812"/>
      <c r="Q9" s="813"/>
      <c r="R9" s="841"/>
      <c r="S9" s="841"/>
      <c r="T9" s="841"/>
      <c r="U9" s="841"/>
      <c r="V9" s="841"/>
      <c r="W9" s="842"/>
      <c r="X9" s="845"/>
      <c r="Y9" s="841"/>
      <c r="Z9" s="841"/>
      <c r="AA9" s="842"/>
      <c r="AB9" s="793"/>
      <c r="AC9" s="793"/>
      <c r="AD9" s="793"/>
      <c r="AE9" s="850"/>
      <c r="AF9" s="850"/>
      <c r="AG9" s="851"/>
      <c r="AH9" s="793"/>
      <c r="AI9" s="816"/>
      <c r="AJ9" s="817"/>
      <c r="AK9" s="819"/>
      <c r="AL9" s="757" t="s">
        <v>833</v>
      </c>
      <c r="AM9" s="757" t="s">
        <v>834</v>
      </c>
      <c r="AN9" s="819"/>
      <c r="AO9" s="816"/>
      <c r="AP9" s="817"/>
      <c r="AQ9" s="826"/>
      <c r="AR9" s="827"/>
      <c r="AS9" s="828"/>
      <c r="AT9" s="799"/>
      <c r="AU9" s="804"/>
      <c r="AV9" s="805"/>
      <c r="AW9" s="805"/>
      <c r="AX9" s="805"/>
      <c r="AY9" s="806"/>
      <c r="AZ9" s="808"/>
      <c r="BA9" s="812"/>
      <c r="BB9" s="813"/>
    </row>
    <row r="10" spans="1:54" ht="34.5" thickBot="1" x14ac:dyDescent="0.25">
      <c r="A10" s="62" t="s">
        <v>774</v>
      </c>
      <c r="B10" s="63" t="s">
        <v>545</v>
      </c>
      <c r="C10" s="63" t="s">
        <v>546</v>
      </c>
      <c r="D10" s="63" t="s">
        <v>263</v>
      </c>
      <c r="E10" s="166" t="s">
        <v>776</v>
      </c>
      <c r="F10" s="63" t="s">
        <v>0</v>
      </c>
      <c r="G10" s="124" t="s">
        <v>264</v>
      </c>
      <c r="H10" s="37" t="s">
        <v>275</v>
      </c>
      <c r="I10" s="800"/>
      <c r="J10" s="440" t="s">
        <v>273</v>
      </c>
      <c r="K10" s="440" t="s">
        <v>282</v>
      </c>
      <c r="L10" s="432" t="s">
        <v>5</v>
      </c>
      <c r="M10" s="432" t="s">
        <v>1</v>
      </c>
      <c r="N10" s="432" t="s">
        <v>7</v>
      </c>
      <c r="O10" s="809"/>
      <c r="P10" s="435" t="s">
        <v>279</v>
      </c>
      <c r="Q10" s="436" t="s">
        <v>280</v>
      </c>
      <c r="R10" s="620" t="s">
        <v>288</v>
      </c>
      <c r="S10" s="434" t="s">
        <v>286</v>
      </c>
      <c r="T10" s="434" t="s">
        <v>832</v>
      </c>
      <c r="U10" s="434" t="s">
        <v>810</v>
      </c>
      <c r="V10" s="434" t="s">
        <v>287</v>
      </c>
      <c r="W10" s="434" t="s">
        <v>811</v>
      </c>
      <c r="X10" s="433" t="s">
        <v>289</v>
      </c>
      <c r="Y10" s="434" t="s">
        <v>798</v>
      </c>
      <c r="Z10" s="433" t="s">
        <v>290</v>
      </c>
      <c r="AA10" s="434" t="s">
        <v>766</v>
      </c>
      <c r="AB10" s="794"/>
      <c r="AC10" s="794"/>
      <c r="AD10" s="794"/>
      <c r="AE10" s="434" t="s">
        <v>286</v>
      </c>
      <c r="AF10" s="434" t="s">
        <v>291</v>
      </c>
      <c r="AG10" s="434" t="s">
        <v>767</v>
      </c>
      <c r="AH10" s="794"/>
      <c r="AI10" s="437" t="s">
        <v>279</v>
      </c>
      <c r="AJ10" s="438" t="s">
        <v>280</v>
      </c>
      <c r="AK10" s="437" t="s">
        <v>279</v>
      </c>
      <c r="AL10" s="437" t="s">
        <v>279</v>
      </c>
      <c r="AM10" s="438" t="s">
        <v>280</v>
      </c>
      <c r="AN10" s="437" t="s">
        <v>279</v>
      </c>
      <c r="AO10" s="437" t="s">
        <v>279</v>
      </c>
      <c r="AP10" s="438" t="s">
        <v>280</v>
      </c>
      <c r="AQ10" s="437" t="s">
        <v>279</v>
      </c>
      <c r="AR10" s="438" t="s">
        <v>280</v>
      </c>
      <c r="AS10" s="439" t="s">
        <v>300</v>
      </c>
      <c r="AT10" s="800"/>
      <c r="AU10" s="38" t="s">
        <v>273</v>
      </c>
      <c r="AV10" s="440" t="s">
        <v>282</v>
      </c>
      <c r="AW10" s="432" t="s">
        <v>5</v>
      </c>
      <c r="AX10" s="432" t="s">
        <v>1</v>
      </c>
      <c r="AY10" s="432" t="s">
        <v>7</v>
      </c>
      <c r="AZ10" s="809"/>
      <c r="BA10" s="435" t="s">
        <v>279</v>
      </c>
      <c r="BB10" s="436" t="s">
        <v>280</v>
      </c>
    </row>
    <row r="11" spans="1:54" s="125" customFormat="1" ht="11.25" customHeight="1" thickBot="1" x14ac:dyDescent="0.25">
      <c r="A11" s="136" t="s">
        <v>547</v>
      </c>
      <c r="B11" s="137" t="s">
        <v>548</v>
      </c>
      <c r="C11" s="137" t="s">
        <v>265</v>
      </c>
      <c r="D11" s="137" t="s">
        <v>266</v>
      </c>
      <c r="E11" s="137" t="s">
        <v>549</v>
      </c>
      <c r="F11" s="137" t="s">
        <v>0</v>
      </c>
      <c r="G11" s="137" t="s">
        <v>550</v>
      </c>
      <c r="H11" s="138" t="s">
        <v>770</v>
      </c>
      <c r="I11" s="143" t="s">
        <v>267</v>
      </c>
      <c r="J11" s="144" t="s">
        <v>268</v>
      </c>
      <c r="K11" s="140" t="s">
        <v>274</v>
      </c>
      <c r="L11" s="144" t="s">
        <v>269</v>
      </c>
      <c r="M11" s="144" t="s">
        <v>270</v>
      </c>
      <c r="N11" s="144" t="s">
        <v>271</v>
      </c>
      <c r="O11" s="430" t="s">
        <v>272</v>
      </c>
      <c r="P11" s="145" t="s">
        <v>551</v>
      </c>
      <c r="Q11" s="146" t="s">
        <v>552</v>
      </c>
      <c r="R11" s="143" t="s">
        <v>292</v>
      </c>
      <c r="S11" s="144" t="s">
        <v>292</v>
      </c>
      <c r="T11" s="144" t="s">
        <v>292</v>
      </c>
      <c r="U11" s="144" t="s">
        <v>292</v>
      </c>
      <c r="V11" s="144" t="s">
        <v>292</v>
      </c>
      <c r="W11" s="144" t="s">
        <v>292</v>
      </c>
      <c r="X11" s="144" t="s">
        <v>293</v>
      </c>
      <c r="Y11" s="144" t="s">
        <v>293</v>
      </c>
      <c r="Z11" s="144" t="s">
        <v>294</v>
      </c>
      <c r="AA11" s="144" t="s">
        <v>293</v>
      </c>
      <c r="AB11" s="144" t="s">
        <v>295</v>
      </c>
      <c r="AC11" s="144" t="s">
        <v>296</v>
      </c>
      <c r="AD11" s="144" t="s">
        <v>297</v>
      </c>
      <c r="AE11" s="144" t="s">
        <v>299</v>
      </c>
      <c r="AF11" s="144" t="s">
        <v>298</v>
      </c>
      <c r="AG11" s="144" t="s">
        <v>298</v>
      </c>
      <c r="AH11" s="144" t="s">
        <v>305</v>
      </c>
      <c r="AI11" s="145" t="s">
        <v>301</v>
      </c>
      <c r="AJ11" s="145" t="s">
        <v>302</v>
      </c>
      <c r="AK11" s="145" t="s">
        <v>301</v>
      </c>
      <c r="AL11" s="145" t="s">
        <v>301</v>
      </c>
      <c r="AM11" s="145" t="s">
        <v>302</v>
      </c>
      <c r="AN11" s="145" t="s">
        <v>301</v>
      </c>
      <c r="AO11" s="145" t="s">
        <v>301</v>
      </c>
      <c r="AP11" s="145" t="s">
        <v>302</v>
      </c>
      <c r="AQ11" s="145" t="s">
        <v>301</v>
      </c>
      <c r="AR11" s="145" t="s">
        <v>302</v>
      </c>
      <c r="AS11" s="183" t="s">
        <v>303</v>
      </c>
      <c r="AT11" s="614" t="s">
        <v>267</v>
      </c>
      <c r="AU11" s="140" t="s">
        <v>268</v>
      </c>
      <c r="AV11" s="140" t="s">
        <v>274</v>
      </c>
      <c r="AW11" s="140" t="s">
        <v>269</v>
      </c>
      <c r="AX11" s="140" t="s">
        <v>270</v>
      </c>
      <c r="AY11" s="140" t="s">
        <v>271</v>
      </c>
      <c r="AZ11" s="193" t="s">
        <v>272</v>
      </c>
      <c r="BA11" s="193" t="s">
        <v>551</v>
      </c>
      <c r="BB11" s="194" t="s">
        <v>552</v>
      </c>
    </row>
    <row r="12" spans="1:54" s="229" customFormat="1" x14ac:dyDescent="0.2">
      <c r="A12" s="245">
        <v>1</v>
      </c>
      <c r="B12" s="246">
        <v>4476</v>
      </c>
      <c r="C12" s="246">
        <v>600075184</v>
      </c>
      <c r="D12" s="246">
        <v>70200815</v>
      </c>
      <c r="E12" s="240" t="s">
        <v>149</v>
      </c>
      <c r="F12" s="246">
        <v>3233</v>
      </c>
      <c r="G12" s="247" t="s">
        <v>313</v>
      </c>
      <c r="H12" s="248" t="s">
        <v>277</v>
      </c>
      <c r="I12" s="441">
        <v>7334572</v>
      </c>
      <c r="J12" s="442">
        <v>4817373</v>
      </c>
      <c r="K12" s="442">
        <v>620000</v>
      </c>
      <c r="L12" s="442">
        <v>1837832</v>
      </c>
      <c r="M12" s="442">
        <v>48174</v>
      </c>
      <c r="N12" s="442">
        <v>11193</v>
      </c>
      <c r="O12" s="443">
        <v>11.07</v>
      </c>
      <c r="P12" s="444">
        <v>6.7</v>
      </c>
      <c r="Q12" s="468">
        <v>4.3699999999999992</v>
      </c>
      <c r="R12" s="448">
        <f t="shared" ref="R12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" si="1">SUM(X12:Z12)</f>
        <v>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 t="shared" ref="AD12" si="4">ROUND(W12*1%,0)</f>
        <v>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" si="5">AI12+AK12+AL12+AN12+AO12</f>
        <v>0</v>
      </c>
      <c r="AR12" s="447">
        <f t="shared" ref="AR12" si="6">AJ12+AM12+AP12</f>
        <v>0</v>
      </c>
      <c r="AS12" s="449">
        <f t="shared" ref="AS12" si="7">SUM(AQ12:AR12)</f>
        <v>0</v>
      </c>
      <c r="AT12" s="445">
        <f>I12+AH12</f>
        <v>7334572</v>
      </c>
      <c r="AU12" s="446">
        <f>J12+W12</f>
        <v>4817373</v>
      </c>
      <c r="AV12" s="461">
        <f>K12+AA12</f>
        <v>620000</v>
      </c>
      <c r="AW12" s="446">
        <f>L12+AC12</f>
        <v>1837832</v>
      </c>
      <c r="AX12" s="446">
        <f>M12+AD12</f>
        <v>48174</v>
      </c>
      <c r="AY12" s="446">
        <f>N12+AG12</f>
        <v>11193</v>
      </c>
      <c r="AZ12" s="447">
        <f>O12+AS12</f>
        <v>11.07</v>
      </c>
      <c r="BA12" s="447">
        <f>P12+AQ12</f>
        <v>6.7</v>
      </c>
      <c r="BB12" s="449">
        <f>Q12+AR12</f>
        <v>4.3699999999999992</v>
      </c>
    </row>
    <row r="13" spans="1:54" s="229" customFormat="1" x14ac:dyDescent="0.2">
      <c r="A13" s="158">
        <v>1</v>
      </c>
      <c r="B13" s="18">
        <v>4476</v>
      </c>
      <c r="C13" s="18">
        <v>600075184</v>
      </c>
      <c r="D13" s="18">
        <v>70200815</v>
      </c>
      <c r="E13" s="167" t="s">
        <v>150</v>
      </c>
      <c r="F13" s="18"/>
      <c r="G13" s="157"/>
      <c r="H13" s="191"/>
      <c r="I13" s="506">
        <v>7334572</v>
      </c>
      <c r="J13" s="503">
        <v>4817373</v>
      </c>
      <c r="K13" s="503">
        <v>620000</v>
      </c>
      <c r="L13" s="503">
        <v>1837832</v>
      </c>
      <c r="M13" s="503">
        <v>48174</v>
      </c>
      <c r="N13" s="503">
        <v>11193</v>
      </c>
      <c r="O13" s="504">
        <v>11.07</v>
      </c>
      <c r="P13" s="504">
        <v>6.7</v>
      </c>
      <c r="Q13" s="508">
        <v>4.3699999999999992</v>
      </c>
      <c r="R13" s="506">
        <f t="shared" ref="R13:BB13" si="8">SUM(R12)</f>
        <v>0</v>
      </c>
      <c r="S13" s="503">
        <f t="shared" si="8"/>
        <v>0</v>
      </c>
      <c r="T13" s="503">
        <f t="shared" si="8"/>
        <v>0</v>
      </c>
      <c r="U13" s="503">
        <f t="shared" si="8"/>
        <v>0</v>
      </c>
      <c r="V13" s="503">
        <f t="shared" si="8"/>
        <v>0</v>
      </c>
      <c r="W13" s="503">
        <f t="shared" si="8"/>
        <v>0</v>
      </c>
      <c r="X13" s="503">
        <f t="shared" si="8"/>
        <v>0</v>
      </c>
      <c r="Y13" s="503">
        <f t="shared" si="8"/>
        <v>0</v>
      </c>
      <c r="Z13" s="503">
        <f t="shared" si="8"/>
        <v>0</v>
      </c>
      <c r="AA13" s="503">
        <f t="shared" si="8"/>
        <v>0</v>
      </c>
      <c r="AB13" s="503">
        <f t="shared" si="8"/>
        <v>0</v>
      </c>
      <c r="AC13" s="503">
        <f t="shared" si="8"/>
        <v>0</v>
      </c>
      <c r="AD13" s="503">
        <f t="shared" si="8"/>
        <v>0</v>
      </c>
      <c r="AE13" s="503">
        <f t="shared" si="8"/>
        <v>0</v>
      </c>
      <c r="AF13" s="503">
        <f t="shared" si="8"/>
        <v>0</v>
      </c>
      <c r="AG13" s="503">
        <f t="shared" si="8"/>
        <v>0</v>
      </c>
      <c r="AH13" s="503">
        <f t="shared" si="8"/>
        <v>0</v>
      </c>
      <c r="AI13" s="504">
        <f t="shared" si="8"/>
        <v>0</v>
      </c>
      <c r="AJ13" s="504">
        <f t="shared" si="8"/>
        <v>0</v>
      </c>
      <c r="AK13" s="504">
        <f t="shared" si="8"/>
        <v>0</v>
      </c>
      <c r="AL13" s="504">
        <f t="shared" si="8"/>
        <v>0</v>
      </c>
      <c r="AM13" s="504">
        <f t="shared" si="8"/>
        <v>0</v>
      </c>
      <c r="AN13" s="504">
        <f t="shared" si="8"/>
        <v>0</v>
      </c>
      <c r="AO13" s="504">
        <f t="shared" si="8"/>
        <v>0</v>
      </c>
      <c r="AP13" s="504">
        <f t="shared" si="8"/>
        <v>0</v>
      </c>
      <c r="AQ13" s="504">
        <f t="shared" si="8"/>
        <v>0</v>
      </c>
      <c r="AR13" s="504">
        <f t="shared" si="8"/>
        <v>0</v>
      </c>
      <c r="AS13" s="40">
        <f t="shared" si="8"/>
        <v>0</v>
      </c>
      <c r="AT13" s="510">
        <f t="shared" si="8"/>
        <v>7334572</v>
      </c>
      <c r="AU13" s="503">
        <f t="shared" si="8"/>
        <v>4817373</v>
      </c>
      <c r="AV13" s="503">
        <f t="shared" si="8"/>
        <v>620000</v>
      </c>
      <c r="AW13" s="503">
        <f t="shared" si="8"/>
        <v>1837832</v>
      </c>
      <c r="AX13" s="503">
        <f t="shared" si="8"/>
        <v>48174</v>
      </c>
      <c r="AY13" s="503">
        <f t="shared" si="8"/>
        <v>11193</v>
      </c>
      <c r="AZ13" s="504">
        <f t="shared" si="8"/>
        <v>11.07</v>
      </c>
      <c r="BA13" s="504">
        <f t="shared" si="8"/>
        <v>6.7</v>
      </c>
      <c r="BB13" s="40">
        <f t="shared" si="8"/>
        <v>4.3699999999999992</v>
      </c>
    </row>
    <row r="14" spans="1:54" s="229" customFormat="1" x14ac:dyDescent="0.2">
      <c r="A14" s="216">
        <v>2</v>
      </c>
      <c r="B14" s="217">
        <v>4411</v>
      </c>
      <c r="C14" s="217">
        <v>600074340</v>
      </c>
      <c r="D14" s="217">
        <v>70982121</v>
      </c>
      <c r="E14" s="215" t="s">
        <v>151</v>
      </c>
      <c r="F14" s="217">
        <v>3111</v>
      </c>
      <c r="G14" s="168" t="s">
        <v>306</v>
      </c>
      <c r="H14" s="218" t="s">
        <v>276</v>
      </c>
      <c r="I14" s="463">
        <v>8683789</v>
      </c>
      <c r="J14" s="458">
        <v>6313345</v>
      </c>
      <c r="K14" s="458">
        <v>100000</v>
      </c>
      <c r="L14" s="458">
        <v>2167711</v>
      </c>
      <c r="M14" s="458">
        <v>63133</v>
      </c>
      <c r="N14" s="458">
        <v>39600</v>
      </c>
      <c r="O14" s="459">
        <v>12.94</v>
      </c>
      <c r="P14" s="460">
        <v>9.7999999999999989</v>
      </c>
      <c r="Q14" s="469">
        <v>3.14</v>
      </c>
      <c r="R14" s="471">
        <f t="shared" ref="R14:R77" si="9">X14*-1</f>
        <v>-21230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ref="W14:W77" si="10">SUM(R14:V14)</f>
        <v>-21230</v>
      </c>
      <c r="X14" s="461">
        <v>21230</v>
      </c>
      <c r="Y14" s="461">
        <v>0</v>
      </c>
      <c r="Z14" s="461">
        <v>0</v>
      </c>
      <c r="AA14" s="461">
        <f t="shared" ref="AA14:AA77" si="11">SUM(X14:Z14)</f>
        <v>21230</v>
      </c>
      <c r="AB14" s="461">
        <f t="shared" ref="AB14:AB77" si="12">W14+AA14</f>
        <v>0</v>
      </c>
      <c r="AC14" s="69">
        <f t="shared" ref="AC14:AC77" si="13">ROUND((W14+X14+Y14)*33.8%,0)</f>
        <v>0</v>
      </c>
      <c r="AD14" s="69">
        <f t="shared" ref="AD14:AD77" si="14">ROUND(W14*1%,0)</f>
        <v>-212</v>
      </c>
      <c r="AE14" s="461">
        <v>0</v>
      </c>
      <c r="AF14" s="461">
        <v>0</v>
      </c>
      <c r="AG14" s="461">
        <f t="shared" ref="AG14:AG77" si="15">SUM(AE14:AF14)</f>
        <v>0</v>
      </c>
      <c r="AH14" s="461">
        <f t="shared" ref="AH14:AH77" si="16">AB14+AC14+AD14+AG14</f>
        <v>-212</v>
      </c>
      <c r="AI14" s="462">
        <v>-7.0000000000000007E-2</v>
      </c>
      <c r="AJ14" s="462">
        <v>0.04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ref="AQ14:AQ77" si="17">AI14+AK14+AL14+AN14+AO14</f>
        <v>-7.0000000000000007E-2</v>
      </c>
      <c r="AR14" s="462">
        <f t="shared" ref="AR14:AR77" si="18">AJ14+AM14+AP14</f>
        <v>0.04</v>
      </c>
      <c r="AS14" s="464">
        <f t="shared" ref="AS14:AS77" si="19">SUM(AQ14:AR14)</f>
        <v>-3.0000000000000006E-2</v>
      </c>
      <c r="AT14" s="470">
        <f>I14+AH14</f>
        <v>8683577</v>
      </c>
      <c r="AU14" s="461">
        <f>J14+W14</f>
        <v>6292115</v>
      </c>
      <c r="AV14" s="461">
        <f>K14+AA14</f>
        <v>121230</v>
      </c>
      <c r="AW14" s="461">
        <f t="shared" ref="AW14:AX16" si="20">L14+AC14</f>
        <v>2167711</v>
      </c>
      <c r="AX14" s="461">
        <f t="shared" si="20"/>
        <v>62921</v>
      </c>
      <c r="AY14" s="461">
        <f>N14+AG14</f>
        <v>39600</v>
      </c>
      <c r="AZ14" s="462">
        <f>O14+AS14</f>
        <v>12.91</v>
      </c>
      <c r="BA14" s="462">
        <f t="shared" ref="BA14:BB16" si="21">P14+AQ14</f>
        <v>9.7299999999999986</v>
      </c>
      <c r="BB14" s="464">
        <f t="shared" si="21"/>
        <v>3.18</v>
      </c>
    </row>
    <row r="15" spans="1:54" s="229" customFormat="1" x14ac:dyDescent="0.2">
      <c r="A15" s="216">
        <v>2</v>
      </c>
      <c r="B15" s="217">
        <v>4411</v>
      </c>
      <c r="C15" s="217">
        <v>600074340</v>
      </c>
      <c r="D15" s="217">
        <v>70982121</v>
      </c>
      <c r="E15" s="215" t="s">
        <v>151</v>
      </c>
      <c r="F15" s="217">
        <v>3111</v>
      </c>
      <c r="G15" s="168" t="s">
        <v>307</v>
      </c>
      <c r="H15" s="218" t="s">
        <v>277</v>
      </c>
      <c r="I15" s="463">
        <v>1036059</v>
      </c>
      <c r="J15" s="458">
        <v>768590</v>
      </c>
      <c r="K15" s="458">
        <v>0</v>
      </c>
      <c r="L15" s="458">
        <v>259783</v>
      </c>
      <c r="M15" s="458">
        <v>7686</v>
      </c>
      <c r="N15" s="458">
        <v>0</v>
      </c>
      <c r="O15" s="459">
        <v>2.39</v>
      </c>
      <c r="P15" s="460">
        <v>2.39</v>
      </c>
      <c r="Q15" s="469">
        <v>0</v>
      </c>
      <c r="R15" s="471">
        <f t="shared" si="9"/>
        <v>0</v>
      </c>
      <c r="S15" s="461">
        <v>0</v>
      </c>
      <c r="T15" s="461">
        <v>0</v>
      </c>
      <c r="U15" s="461">
        <v>0</v>
      </c>
      <c r="V15" s="461">
        <v>0</v>
      </c>
      <c r="W15" s="461">
        <f t="shared" si="10"/>
        <v>0</v>
      </c>
      <c r="X15" s="461">
        <v>0</v>
      </c>
      <c r="Y15" s="461">
        <v>0</v>
      </c>
      <c r="Z15" s="461">
        <v>0</v>
      </c>
      <c r="AA15" s="461">
        <f t="shared" si="11"/>
        <v>0</v>
      </c>
      <c r="AB15" s="461">
        <f t="shared" si="12"/>
        <v>0</v>
      </c>
      <c r="AC15" s="69">
        <f t="shared" si="13"/>
        <v>0</v>
      </c>
      <c r="AD15" s="69">
        <f t="shared" si="14"/>
        <v>0</v>
      </c>
      <c r="AE15" s="461">
        <v>0</v>
      </c>
      <c r="AF15" s="461">
        <v>0</v>
      </c>
      <c r="AG15" s="461">
        <f t="shared" si="15"/>
        <v>0</v>
      </c>
      <c r="AH15" s="461">
        <f t="shared" si="16"/>
        <v>0</v>
      </c>
      <c r="AI15" s="462">
        <v>0</v>
      </c>
      <c r="AJ15" s="462">
        <v>0</v>
      </c>
      <c r="AK15" s="462">
        <v>0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17"/>
        <v>0</v>
      </c>
      <c r="AR15" s="462">
        <f t="shared" si="18"/>
        <v>0</v>
      </c>
      <c r="AS15" s="464">
        <f t="shared" si="19"/>
        <v>0</v>
      </c>
      <c r="AT15" s="470">
        <f>I15+AH15</f>
        <v>1036059</v>
      </c>
      <c r="AU15" s="461">
        <f>J15+W15</f>
        <v>768590</v>
      </c>
      <c r="AV15" s="461">
        <f t="shared" ref="AV15:AV16" si="22">K15+AA15</f>
        <v>0</v>
      </c>
      <c r="AW15" s="461">
        <f t="shared" si="20"/>
        <v>259783</v>
      </c>
      <c r="AX15" s="461">
        <f t="shared" si="20"/>
        <v>7686</v>
      </c>
      <c r="AY15" s="461">
        <f>N15+AG15</f>
        <v>0</v>
      </c>
      <c r="AZ15" s="462">
        <f>O15+AS15</f>
        <v>2.39</v>
      </c>
      <c r="BA15" s="462">
        <f t="shared" si="21"/>
        <v>2.39</v>
      </c>
      <c r="BB15" s="464">
        <f t="shared" si="21"/>
        <v>0</v>
      </c>
    </row>
    <row r="16" spans="1:54" s="229" customFormat="1" x14ac:dyDescent="0.2">
      <c r="A16" s="216">
        <v>2</v>
      </c>
      <c r="B16" s="217">
        <v>4411</v>
      </c>
      <c r="C16" s="217">
        <v>600074340</v>
      </c>
      <c r="D16" s="217">
        <v>70982121</v>
      </c>
      <c r="E16" s="215" t="s">
        <v>151</v>
      </c>
      <c r="F16" s="217">
        <v>3141</v>
      </c>
      <c r="G16" s="168" t="s">
        <v>310</v>
      </c>
      <c r="H16" s="218" t="s">
        <v>277</v>
      </c>
      <c r="I16" s="463">
        <v>509870</v>
      </c>
      <c r="J16" s="458">
        <v>375795</v>
      </c>
      <c r="K16" s="458">
        <v>0</v>
      </c>
      <c r="L16" s="458">
        <v>127019</v>
      </c>
      <c r="M16" s="458">
        <v>3758</v>
      </c>
      <c r="N16" s="458">
        <v>3298</v>
      </c>
      <c r="O16" s="459">
        <v>1.21</v>
      </c>
      <c r="P16" s="460">
        <v>0</v>
      </c>
      <c r="Q16" s="469">
        <v>1.21</v>
      </c>
      <c r="R16" s="471">
        <f t="shared" si="9"/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si="10"/>
        <v>0</v>
      </c>
      <c r="X16" s="461">
        <v>0</v>
      </c>
      <c r="Y16" s="461">
        <v>0</v>
      </c>
      <c r="Z16" s="461">
        <v>0</v>
      </c>
      <c r="AA16" s="461">
        <f t="shared" si="11"/>
        <v>0</v>
      </c>
      <c r="AB16" s="461">
        <f t="shared" si="12"/>
        <v>0</v>
      </c>
      <c r="AC16" s="69">
        <f t="shared" si="13"/>
        <v>0</v>
      </c>
      <c r="AD16" s="69">
        <f t="shared" si="14"/>
        <v>0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17"/>
        <v>0</v>
      </c>
      <c r="AR16" s="462">
        <f t="shared" si="18"/>
        <v>0</v>
      </c>
      <c r="AS16" s="464">
        <f t="shared" si="19"/>
        <v>0</v>
      </c>
      <c r="AT16" s="470">
        <f>I16+AH16</f>
        <v>509870</v>
      </c>
      <c r="AU16" s="461">
        <f>J16+W16</f>
        <v>375795</v>
      </c>
      <c r="AV16" s="461">
        <f t="shared" si="22"/>
        <v>0</v>
      </c>
      <c r="AW16" s="461">
        <f t="shared" si="20"/>
        <v>127019</v>
      </c>
      <c r="AX16" s="461">
        <f t="shared" si="20"/>
        <v>3758</v>
      </c>
      <c r="AY16" s="461">
        <f>N16+AG16</f>
        <v>3298</v>
      </c>
      <c r="AZ16" s="462">
        <f>O16+AS16</f>
        <v>1.21</v>
      </c>
      <c r="BA16" s="462">
        <f t="shared" si="21"/>
        <v>0</v>
      </c>
      <c r="BB16" s="464">
        <f t="shared" si="21"/>
        <v>1.21</v>
      </c>
    </row>
    <row r="17" spans="1:54" s="229" customFormat="1" x14ac:dyDescent="0.2">
      <c r="A17" s="158">
        <v>2</v>
      </c>
      <c r="B17" s="18">
        <v>4411</v>
      </c>
      <c r="C17" s="18">
        <v>600074340</v>
      </c>
      <c r="D17" s="18">
        <v>70982121</v>
      </c>
      <c r="E17" s="167" t="s">
        <v>152</v>
      </c>
      <c r="F17" s="18"/>
      <c r="G17" s="157"/>
      <c r="H17" s="191"/>
      <c r="I17" s="506">
        <v>10229718</v>
      </c>
      <c r="J17" s="503">
        <v>7457730</v>
      </c>
      <c r="K17" s="503">
        <v>100000</v>
      </c>
      <c r="L17" s="503">
        <v>2554513</v>
      </c>
      <c r="M17" s="503">
        <v>74577</v>
      </c>
      <c r="N17" s="503">
        <v>42898</v>
      </c>
      <c r="O17" s="504">
        <v>16.54</v>
      </c>
      <c r="P17" s="504">
        <v>12.19</v>
      </c>
      <c r="Q17" s="508">
        <v>4.3499999999999996</v>
      </c>
      <c r="R17" s="506">
        <f t="shared" ref="R17:BB17" si="23">SUM(R14:R16)</f>
        <v>-21230</v>
      </c>
      <c r="S17" s="503">
        <f t="shared" si="23"/>
        <v>0</v>
      </c>
      <c r="T17" s="503">
        <f t="shared" si="23"/>
        <v>0</v>
      </c>
      <c r="U17" s="503">
        <f t="shared" si="23"/>
        <v>0</v>
      </c>
      <c r="V17" s="503">
        <f t="shared" si="23"/>
        <v>0</v>
      </c>
      <c r="W17" s="503">
        <f t="shared" si="23"/>
        <v>-21230</v>
      </c>
      <c r="X17" s="503">
        <f t="shared" si="23"/>
        <v>21230</v>
      </c>
      <c r="Y17" s="503">
        <f t="shared" si="23"/>
        <v>0</v>
      </c>
      <c r="Z17" s="503">
        <f t="shared" si="23"/>
        <v>0</v>
      </c>
      <c r="AA17" s="503">
        <f t="shared" si="23"/>
        <v>21230</v>
      </c>
      <c r="AB17" s="503">
        <f t="shared" si="23"/>
        <v>0</v>
      </c>
      <c r="AC17" s="503">
        <f t="shared" si="23"/>
        <v>0</v>
      </c>
      <c r="AD17" s="503">
        <f t="shared" si="23"/>
        <v>-212</v>
      </c>
      <c r="AE17" s="503">
        <f t="shared" si="23"/>
        <v>0</v>
      </c>
      <c r="AF17" s="503">
        <f t="shared" si="23"/>
        <v>0</v>
      </c>
      <c r="AG17" s="503">
        <f t="shared" si="23"/>
        <v>0</v>
      </c>
      <c r="AH17" s="503">
        <f t="shared" si="23"/>
        <v>-212</v>
      </c>
      <c r="AI17" s="504">
        <f t="shared" si="23"/>
        <v>-7.0000000000000007E-2</v>
      </c>
      <c r="AJ17" s="504">
        <f t="shared" si="23"/>
        <v>0.04</v>
      </c>
      <c r="AK17" s="504">
        <f t="shared" si="23"/>
        <v>0</v>
      </c>
      <c r="AL17" s="504">
        <f t="shared" si="23"/>
        <v>0</v>
      </c>
      <c r="AM17" s="504">
        <f t="shared" si="23"/>
        <v>0</v>
      </c>
      <c r="AN17" s="504">
        <f t="shared" si="23"/>
        <v>0</v>
      </c>
      <c r="AO17" s="504">
        <f t="shared" si="23"/>
        <v>0</v>
      </c>
      <c r="AP17" s="504">
        <f t="shared" si="23"/>
        <v>0</v>
      </c>
      <c r="AQ17" s="504">
        <f t="shared" si="23"/>
        <v>-7.0000000000000007E-2</v>
      </c>
      <c r="AR17" s="504">
        <f t="shared" si="23"/>
        <v>0.04</v>
      </c>
      <c r="AS17" s="40">
        <f t="shared" si="23"/>
        <v>-3.0000000000000006E-2</v>
      </c>
      <c r="AT17" s="510">
        <f t="shared" si="23"/>
        <v>10229506</v>
      </c>
      <c r="AU17" s="503">
        <f t="shared" si="23"/>
        <v>7436500</v>
      </c>
      <c r="AV17" s="503">
        <f t="shared" si="23"/>
        <v>121230</v>
      </c>
      <c r="AW17" s="503">
        <f t="shared" si="23"/>
        <v>2554513</v>
      </c>
      <c r="AX17" s="503">
        <f t="shared" si="23"/>
        <v>74365</v>
      </c>
      <c r="AY17" s="503">
        <f t="shared" si="23"/>
        <v>42898</v>
      </c>
      <c r="AZ17" s="504">
        <f t="shared" si="23"/>
        <v>16.510000000000002</v>
      </c>
      <c r="BA17" s="504">
        <f t="shared" si="23"/>
        <v>12.12</v>
      </c>
      <c r="BB17" s="40">
        <f t="shared" si="23"/>
        <v>4.3900000000000006</v>
      </c>
    </row>
    <row r="18" spans="1:54" s="229" customFormat="1" x14ac:dyDescent="0.2">
      <c r="A18" s="216">
        <v>3</v>
      </c>
      <c r="B18" s="217">
        <v>4409</v>
      </c>
      <c r="C18" s="217">
        <v>600074358</v>
      </c>
      <c r="D18" s="217">
        <v>70982104</v>
      </c>
      <c r="E18" s="210" t="s">
        <v>153</v>
      </c>
      <c r="F18" s="217">
        <v>3111</v>
      </c>
      <c r="G18" s="168" t="s">
        <v>306</v>
      </c>
      <c r="H18" s="218" t="s">
        <v>276</v>
      </c>
      <c r="I18" s="463">
        <v>17144437</v>
      </c>
      <c r="J18" s="458">
        <v>12613333</v>
      </c>
      <c r="K18" s="458">
        <v>28000</v>
      </c>
      <c r="L18" s="458">
        <v>4272771</v>
      </c>
      <c r="M18" s="458">
        <v>126133</v>
      </c>
      <c r="N18" s="458">
        <v>104200</v>
      </c>
      <c r="O18" s="459">
        <v>26.622</v>
      </c>
      <c r="P18" s="460">
        <v>20.242000000000001</v>
      </c>
      <c r="Q18" s="469">
        <v>6.3800000000000008</v>
      </c>
      <c r="R18" s="471">
        <f t="shared" si="9"/>
        <v>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si="10"/>
        <v>0</v>
      </c>
      <c r="X18" s="461">
        <v>0</v>
      </c>
      <c r="Y18" s="461">
        <v>0</v>
      </c>
      <c r="Z18" s="461">
        <v>0</v>
      </c>
      <c r="AA18" s="461">
        <f t="shared" si="11"/>
        <v>0</v>
      </c>
      <c r="AB18" s="461">
        <f t="shared" si="12"/>
        <v>0</v>
      </c>
      <c r="AC18" s="69">
        <f t="shared" si="13"/>
        <v>0</v>
      </c>
      <c r="AD18" s="69">
        <f t="shared" si="14"/>
        <v>0</v>
      </c>
      <c r="AE18" s="461">
        <v>0</v>
      </c>
      <c r="AF18" s="461">
        <v>0</v>
      </c>
      <c r="AG18" s="461">
        <f t="shared" si="15"/>
        <v>0</v>
      </c>
      <c r="AH18" s="461">
        <f t="shared" si="16"/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17"/>
        <v>0</v>
      </c>
      <c r="AR18" s="462">
        <f t="shared" si="18"/>
        <v>0</v>
      </c>
      <c r="AS18" s="464">
        <f t="shared" si="19"/>
        <v>0</v>
      </c>
      <c r="AT18" s="470">
        <f>I18+AH18</f>
        <v>17144437</v>
      </c>
      <c r="AU18" s="461">
        <f>J18+W18</f>
        <v>12613333</v>
      </c>
      <c r="AV18" s="461">
        <f t="shared" ref="AV18:AV21" si="24">K18+AA18</f>
        <v>28000</v>
      </c>
      <c r="AW18" s="461">
        <f t="shared" ref="AW18:AX21" si="25">L18+AC18</f>
        <v>4272771</v>
      </c>
      <c r="AX18" s="461">
        <f t="shared" si="25"/>
        <v>126133</v>
      </c>
      <c r="AY18" s="461">
        <f>N18+AG18</f>
        <v>104200</v>
      </c>
      <c r="AZ18" s="462">
        <f>O18+AS18</f>
        <v>26.622</v>
      </c>
      <c r="BA18" s="462">
        <f t="shared" ref="BA18:BB21" si="26">P18+AQ18</f>
        <v>20.242000000000001</v>
      </c>
      <c r="BB18" s="464">
        <f t="shared" si="26"/>
        <v>6.3800000000000008</v>
      </c>
    </row>
    <row r="19" spans="1:54" s="229" customFormat="1" x14ac:dyDescent="0.2">
      <c r="A19" s="216">
        <v>3</v>
      </c>
      <c r="B19" s="217">
        <v>4409</v>
      </c>
      <c r="C19" s="217">
        <v>600074358</v>
      </c>
      <c r="D19" s="217">
        <v>70982104</v>
      </c>
      <c r="E19" s="210" t="s">
        <v>153</v>
      </c>
      <c r="F19" s="217">
        <v>3111</v>
      </c>
      <c r="G19" s="168" t="s">
        <v>308</v>
      </c>
      <c r="H19" s="218" t="s">
        <v>276</v>
      </c>
      <c r="I19" s="463">
        <v>498981</v>
      </c>
      <c r="J19" s="458">
        <v>370164</v>
      </c>
      <c r="K19" s="458">
        <v>0</v>
      </c>
      <c r="L19" s="458">
        <v>125115</v>
      </c>
      <c r="M19" s="458">
        <v>3702</v>
      </c>
      <c r="N19" s="458">
        <v>0</v>
      </c>
      <c r="O19" s="459">
        <v>1</v>
      </c>
      <c r="P19" s="460">
        <v>1</v>
      </c>
      <c r="Q19" s="469">
        <v>0</v>
      </c>
      <c r="R19" s="471">
        <f t="shared" si="9"/>
        <v>0</v>
      </c>
      <c r="S19" s="461">
        <v>0</v>
      </c>
      <c r="T19" s="461">
        <v>0</v>
      </c>
      <c r="U19" s="461">
        <v>0</v>
      </c>
      <c r="V19" s="461">
        <v>0</v>
      </c>
      <c r="W19" s="461">
        <f t="shared" si="10"/>
        <v>0</v>
      </c>
      <c r="X19" s="461">
        <v>0</v>
      </c>
      <c r="Y19" s="461">
        <v>0</v>
      </c>
      <c r="Z19" s="461">
        <v>0</v>
      </c>
      <c r="AA19" s="461">
        <f t="shared" si="11"/>
        <v>0</v>
      </c>
      <c r="AB19" s="461">
        <f t="shared" si="12"/>
        <v>0</v>
      </c>
      <c r="AC19" s="69">
        <f t="shared" si="13"/>
        <v>0</v>
      </c>
      <c r="AD19" s="69">
        <f t="shared" si="14"/>
        <v>0</v>
      </c>
      <c r="AE19" s="461">
        <v>0</v>
      </c>
      <c r="AF19" s="461">
        <v>0</v>
      </c>
      <c r="AG19" s="461">
        <f t="shared" si="15"/>
        <v>0</v>
      </c>
      <c r="AH19" s="461">
        <f t="shared" si="16"/>
        <v>0</v>
      </c>
      <c r="AI19" s="462">
        <v>0</v>
      </c>
      <c r="AJ19" s="462">
        <v>0</v>
      </c>
      <c r="AK19" s="462">
        <v>0</v>
      </c>
      <c r="AL19" s="462">
        <v>0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si="17"/>
        <v>0</v>
      </c>
      <c r="AR19" s="462">
        <f t="shared" si="18"/>
        <v>0</v>
      </c>
      <c r="AS19" s="464">
        <f t="shared" si="19"/>
        <v>0</v>
      </c>
      <c r="AT19" s="470">
        <f>I19+AH19</f>
        <v>498981</v>
      </c>
      <c r="AU19" s="461">
        <f>J19+W19</f>
        <v>370164</v>
      </c>
      <c r="AV19" s="461">
        <f t="shared" si="24"/>
        <v>0</v>
      </c>
      <c r="AW19" s="461">
        <f t="shared" si="25"/>
        <v>125115</v>
      </c>
      <c r="AX19" s="461">
        <f t="shared" si="25"/>
        <v>3702</v>
      </c>
      <c r="AY19" s="461">
        <f>N19+AG19</f>
        <v>0</v>
      </c>
      <c r="AZ19" s="462">
        <f>O19+AS19</f>
        <v>1</v>
      </c>
      <c r="BA19" s="462">
        <f t="shared" si="26"/>
        <v>1</v>
      </c>
      <c r="BB19" s="464">
        <f t="shared" si="26"/>
        <v>0</v>
      </c>
    </row>
    <row r="20" spans="1:54" s="229" customFormat="1" x14ac:dyDescent="0.2">
      <c r="A20" s="216">
        <v>3</v>
      </c>
      <c r="B20" s="217">
        <v>4409</v>
      </c>
      <c r="C20" s="217">
        <v>600074358</v>
      </c>
      <c r="D20" s="217">
        <v>70982104</v>
      </c>
      <c r="E20" s="210" t="s">
        <v>153</v>
      </c>
      <c r="F20" s="217">
        <v>3111</v>
      </c>
      <c r="G20" s="168" t="s">
        <v>307</v>
      </c>
      <c r="H20" s="218" t="s">
        <v>277</v>
      </c>
      <c r="I20" s="463">
        <v>1984794</v>
      </c>
      <c r="J20" s="458">
        <v>1472399</v>
      </c>
      <c r="K20" s="458">
        <v>0</v>
      </c>
      <c r="L20" s="458">
        <v>497671</v>
      </c>
      <c r="M20" s="458">
        <v>14724</v>
      </c>
      <c r="N20" s="458">
        <v>0</v>
      </c>
      <c r="O20" s="459">
        <v>4.25</v>
      </c>
      <c r="P20" s="460">
        <v>4.25</v>
      </c>
      <c r="Q20" s="469">
        <v>0</v>
      </c>
      <c r="R20" s="471">
        <f t="shared" si="9"/>
        <v>0</v>
      </c>
      <c r="S20" s="461">
        <v>173224</v>
      </c>
      <c r="T20" s="461">
        <v>0</v>
      </c>
      <c r="U20" s="461">
        <v>0</v>
      </c>
      <c r="V20" s="461">
        <v>0</v>
      </c>
      <c r="W20" s="461">
        <f t="shared" si="10"/>
        <v>173224</v>
      </c>
      <c r="X20" s="461">
        <v>0</v>
      </c>
      <c r="Y20" s="461">
        <v>0</v>
      </c>
      <c r="Z20" s="461">
        <v>0</v>
      </c>
      <c r="AA20" s="461">
        <f t="shared" si="11"/>
        <v>0</v>
      </c>
      <c r="AB20" s="461">
        <f t="shared" si="12"/>
        <v>173224</v>
      </c>
      <c r="AC20" s="69">
        <f t="shared" si="13"/>
        <v>58550</v>
      </c>
      <c r="AD20" s="69">
        <f t="shared" si="14"/>
        <v>1732</v>
      </c>
      <c r="AE20" s="461">
        <v>0</v>
      </c>
      <c r="AF20" s="461">
        <v>0</v>
      </c>
      <c r="AG20" s="461">
        <f t="shared" si="15"/>
        <v>0</v>
      </c>
      <c r="AH20" s="461">
        <f t="shared" si="16"/>
        <v>233506</v>
      </c>
      <c r="AI20" s="462">
        <v>0</v>
      </c>
      <c r="AJ20" s="462">
        <v>0</v>
      </c>
      <c r="AK20" s="462">
        <v>0.5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17"/>
        <v>0.5</v>
      </c>
      <c r="AR20" s="462">
        <f t="shared" si="18"/>
        <v>0</v>
      </c>
      <c r="AS20" s="464">
        <f t="shared" si="19"/>
        <v>0.5</v>
      </c>
      <c r="AT20" s="470">
        <f>I20+AH20</f>
        <v>2218300</v>
      </c>
      <c r="AU20" s="461">
        <f>J20+W20</f>
        <v>1645623</v>
      </c>
      <c r="AV20" s="461">
        <f t="shared" si="24"/>
        <v>0</v>
      </c>
      <c r="AW20" s="461">
        <f t="shared" si="25"/>
        <v>556221</v>
      </c>
      <c r="AX20" s="461">
        <f t="shared" si="25"/>
        <v>16456</v>
      </c>
      <c r="AY20" s="461">
        <f>N20+AG20</f>
        <v>0</v>
      </c>
      <c r="AZ20" s="462">
        <f>O20+AS20</f>
        <v>4.75</v>
      </c>
      <c r="BA20" s="462">
        <f t="shared" si="26"/>
        <v>4.75</v>
      </c>
      <c r="BB20" s="464">
        <f t="shared" si="26"/>
        <v>0</v>
      </c>
    </row>
    <row r="21" spans="1:54" s="229" customFormat="1" x14ac:dyDescent="0.2">
      <c r="A21" s="216">
        <v>3</v>
      </c>
      <c r="B21" s="217">
        <v>4409</v>
      </c>
      <c r="C21" s="217">
        <v>600074358</v>
      </c>
      <c r="D21" s="217">
        <v>70982104</v>
      </c>
      <c r="E21" s="215" t="s">
        <v>153</v>
      </c>
      <c r="F21" s="217">
        <v>3141</v>
      </c>
      <c r="G21" s="168" t="s">
        <v>310</v>
      </c>
      <c r="H21" s="218" t="s">
        <v>277</v>
      </c>
      <c r="I21" s="463">
        <v>2368628</v>
      </c>
      <c r="J21" s="458">
        <v>1741978</v>
      </c>
      <c r="K21" s="458">
        <v>7000</v>
      </c>
      <c r="L21" s="458">
        <v>591155</v>
      </c>
      <c r="M21" s="458">
        <v>17419</v>
      </c>
      <c r="N21" s="458">
        <v>11076</v>
      </c>
      <c r="O21" s="459">
        <v>5.6000000000000005</v>
      </c>
      <c r="P21" s="460">
        <v>0</v>
      </c>
      <c r="Q21" s="469">
        <v>5.6000000000000005</v>
      </c>
      <c r="R21" s="471">
        <f t="shared" si="9"/>
        <v>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10"/>
        <v>0</v>
      </c>
      <c r="X21" s="461">
        <v>0</v>
      </c>
      <c r="Y21" s="461">
        <v>0</v>
      </c>
      <c r="Z21" s="461">
        <v>0</v>
      </c>
      <c r="AA21" s="461">
        <f t="shared" si="11"/>
        <v>0</v>
      </c>
      <c r="AB21" s="461">
        <f t="shared" si="12"/>
        <v>0</v>
      </c>
      <c r="AC21" s="69">
        <f t="shared" si="13"/>
        <v>0</v>
      </c>
      <c r="AD21" s="69">
        <f t="shared" si="14"/>
        <v>0</v>
      </c>
      <c r="AE21" s="461">
        <v>0</v>
      </c>
      <c r="AF21" s="461">
        <v>0</v>
      </c>
      <c r="AG21" s="461">
        <f t="shared" si="15"/>
        <v>0</v>
      </c>
      <c r="AH21" s="461">
        <f t="shared" si="16"/>
        <v>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17"/>
        <v>0</v>
      </c>
      <c r="AR21" s="462">
        <f t="shared" si="18"/>
        <v>0</v>
      </c>
      <c r="AS21" s="464">
        <f t="shared" si="19"/>
        <v>0</v>
      </c>
      <c r="AT21" s="470">
        <f>I21+AH21</f>
        <v>2368628</v>
      </c>
      <c r="AU21" s="461">
        <f>J21+W21</f>
        <v>1741978</v>
      </c>
      <c r="AV21" s="461">
        <f t="shared" si="24"/>
        <v>7000</v>
      </c>
      <c r="AW21" s="461">
        <f t="shared" si="25"/>
        <v>591155</v>
      </c>
      <c r="AX21" s="461">
        <f t="shared" si="25"/>
        <v>17419</v>
      </c>
      <c r="AY21" s="461">
        <f>N21+AG21</f>
        <v>11076</v>
      </c>
      <c r="AZ21" s="462">
        <f>O21+AS21</f>
        <v>5.6000000000000005</v>
      </c>
      <c r="BA21" s="462">
        <f t="shared" si="26"/>
        <v>0</v>
      </c>
      <c r="BB21" s="464">
        <f t="shared" si="26"/>
        <v>5.6000000000000005</v>
      </c>
    </row>
    <row r="22" spans="1:54" s="229" customFormat="1" x14ac:dyDescent="0.2">
      <c r="A22" s="158">
        <v>3</v>
      </c>
      <c r="B22" s="18">
        <v>4409</v>
      </c>
      <c r="C22" s="18">
        <v>600074358</v>
      </c>
      <c r="D22" s="18">
        <v>70982104</v>
      </c>
      <c r="E22" s="167" t="s">
        <v>154</v>
      </c>
      <c r="F22" s="18"/>
      <c r="G22" s="157"/>
      <c r="H22" s="191"/>
      <c r="I22" s="506">
        <v>21996840</v>
      </c>
      <c r="J22" s="503">
        <v>16197874</v>
      </c>
      <c r="K22" s="503">
        <v>35000</v>
      </c>
      <c r="L22" s="503">
        <v>5486712</v>
      </c>
      <c r="M22" s="503">
        <v>161978</v>
      </c>
      <c r="N22" s="503">
        <v>115276</v>
      </c>
      <c r="O22" s="504">
        <v>37.472000000000001</v>
      </c>
      <c r="P22" s="504">
        <v>25.492000000000001</v>
      </c>
      <c r="Q22" s="508">
        <v>11.98</v>
      </c>
      <c r="R22" s="506">
        <f t="shared" ref="R22:BB22" si="27">SUM(R18:R21)</f>
        <v>0</v>
      </c>
      <c r="S22" s="503">
        <f t="shared" si="27"/>
        <v>173224</v>
      </c>
      <c r="T22" s="503">
        <f t="shared" si="27"/>
        <v>0</v>
      </c>
      <c r="U22" s="503">
        <f t="shared" si="27"/>
        <v>0</v>
      </c>
      <c r="V22" s="503">
        <f t="shared" si="27"/>
        <v>0</v>
      </c>
      <c r="W22" s="503">
        <f t="shared" si="27"/>
        <v>173224</v>
      </c>
      <c r="X22" s="503">
        <f t="shared" si="27"/>
        <v>0</v>
      </c>
      <c r="Y22" s="503">
        <f t="shared" si="27"/>
        <v>0</v>
      </c>
      <c r="Z22" s="503">
        <f t="shared" si="27"/>
        <v>0</v>
      </c>
      <c r="AA22" s="503">
        <f t="shared" si="27"/>
        <v>0</v>
      </c>
      <c r="AB22" s="503">
        <f t="shared" si="27"/>
        <v>173224</v>
      </c>
      <c r="AC22" s="503">
        <f t="shared" si="27"/>
        <v>58550</v>
      </c>
      <c r="AD22" s="503">
        <f t="shared" si="27"/>
        <v>1732</v>
      </c>
      <c r="AE22" s="503">
        <f t="shared" si="27"/>
        <v>0</v>
      </c>
      <c r="AF22" s="503">
        <f t="shared" si="27"/>
        <v>0</v>
      </c>
      <c r="AG22" s="503">
        <f t="shared" si="27"/>
        <v>0</v>
      </c>
      <c r="AH22" s="503">
        <f t="shared" si="27"/>
        <v>233506</v>
      </c>
      <c r="AI22" s="504">
        <f t="shared" si="27"/>
        <v>0</v>
      </c>
      <c r="AJ22" s="504">
        <f t="shared" si="27"/>
        <v>0</v>
      </c>
      <c r="AK22" s="504">
        <f t="shared" si="27"/>
        <v>0.5</v>
      </c>
      <c r="AL22" s="504">
        <f t="shared" si="27"/>
        <v>0</v>
      </c>
      <c r="AM22" s="504">
        <f t="shared" si="27"/>
        <v>0</v>
      </c>
      <c r="AN22" s="504">
        <f t="shared" si="27"/>
        <v>0</v>
      </c>
      <c r="AO22" s="504">
        <f t="shared" si="27"/>
        <v>0</v>
      </c>
      <c r="AP22" s="504">
        <f t="shared" si="27"/>
        <v>0</v>
      </c>
      <c r="AQ22" s="504">
        <f t="shared" si="27"/>
        <v>0.5</v>
      </c>
      <c r="AR22" s="504">
        <f t="shared" si="27"/>
        <v>0</v>
      </c>
      <c r="AS22" s="40">
        <f t="shared" si="27"/>
        <v>0.5</v>
      </c>
      <c r="AT22" s="510">
        <f t="shared" si="27"/>
        <v>22230346</v>
      </c>
      <c r="AU22" s="503">
        <f t="shared" si="27"/>
        <v>16371098</v>
      </c>
      <c r="AV22" s="503">
        <f t="shared" si="27"/>
        <v>35000</v>
      </c>
      <c r="AW22" s="503">
        <f t="shared" si="27"/>
        <v>5545262</v>
      </c>
      <c r="AX22" s="503">
        <f t="shared" si="27"/>
        <v>163710</v>
      </c>
      <c r="AY22" s="503">
        <f t="shared" si="27"/>
        <v>115276</v>
      </c>
      <c r="AZ22" s="504">
        <f t="shared" si="27"/>
        <v>37.972000000000001</v>
      </c>
      <c r="BA22" s="504">
        <f t="shared" si="27"/>
        <v>25.992000000000001</v>
      </c>
      <c r="BB22" s="40">
        <f t="shared" si="27"/>
        <v>11.98</v>
      </c>
    </row>
    <row r="23" spans="1:54" s="229" customFormat="1" x14ac:dyDescent="0.2">
      <c r="A23" s="216">
        <v>4</v>
      </c>
      <c r="B23" s="217">
        <v>4407</v>
      </c>
      <c r="C23" s="217">
        <v>600074552</v>
      </c>
      <c r="D23" s="217">
        <v>70982201</v>
      </c>
      <c r="E23" s="215" t="s">
        <v>155</v>
      </c>
      <c r="F23" s="217">
        <v>3111</v>
      </c>
      <c r="G23" s="168" t="s">
        <v>306</v>
      </c>
      <c r="H23" s="218" t="s">
        <v>276</v>
      </c>
      <c r="I23" s="463">
        <v>7583887</v>
      </c>
      <c r="J23" s="458">
        <v>5595087</v>
      </c>
      <c r="K23" s="458">
        <v>0</v>
      </c>
      <c r="L23" s="458">
        <v>1891139</v>
      </c>
      <c r="M23" s="458">
        <v>55951</v>
      </c>
      <c r="N23" s="458">
        <v>41710</v>
      </c>
      <c r="O23" s="459">
        <v>10.849399999999999</v>
      </c>
      <c r="P23" s="460">
        <v>8.4193999999999996</v>
      </c>
      <c r="Q23" s="469">
        <v>2.4299999999999997</v>
      </c>
      <c r="R23" s="471">
        <f t="shared" si="9"/>
        <v>0</v>
      </c>
      <c r="S23" s="461">
        <v>0</v>
      </c>
      <c r="T23" s="461">
        <v>0</v>
      </c>
      <c r="U23" s="461">
        <v>0</v>
      </c>
      <c r="V23" s="461">
        <v>0</v>
      </c>
      <c r="W23" s="461">
        <f t="shared" si="10"/>
        <v>0</v>
      </c>
      <c r="X23" s="461">
        <v>0</v>
      </c>
      <c r="Y23" s="461">
        <v>0</v>
      </c>
      <c r="Z23" s="461">
        <v>0</v>
      </c>
      <c r="AA23" s="461">
        <f t="shared" si="11"/>
        <v>0</v>
      </c>
      <c r="AB23" s="461">
        <f t="shared" si="12"/>
        <v>0</v>
      </c>
      <c r="AC23" s="69">
        <f t="shared" si="13"/>
        <v>0</v>
      </c>
      <c r="AD23" s="69">
        <f t="shared" si="14"/>
        <v>0</v>
      </c>
      <c r="AE23" s="461">
        <v>0</v>
      </c>
      <c r="AF23" s="461">
        <v>0</v>
      </c>
      <c r="AG23" s="461">
        <f t="shared" si="15"/>
        <v>0</v>
      </c>
      <c r="AH23" s="461">
        <f t="shared" si="16"/>
        <v>0</v>
      </c>
      <c r="AI23" s="462">
        <v>0</v>
      </c>
      <c r="AJ23" s="462">
        <v>0</v>
      </c>
      <c r="AK23" s="462">
        <v>0</v>
      </c>
      <c r="AL23" s="462">
        <v>0</v>
      </c>
      <c r="AM23" s="462">
        <v>0</v>
      </c>
      <c r="AN23" s="462">
        <v>0</v>
      </c>
      <c r="AO23" s="462">
        <v>0</v>
      </c>
      <c r="AP23" s="462">
        <v>0</v>
      </c>
      <c r="AQ23" s="462">
        <f t="shared" si="17"/>
        <v>0</v>
      </c>
      <c r="AR23" s="462">
        <f t="shared" si="18"/>
        <v>0</v>
      </c>
      <c r="AS23" s="464">
        <f t="shared" si="19"/>
        <v>0</v>
      </c>
      <c r="AT23" s="470">
        <f>I23+AH23</f>
        <v>7583887</v>
      </c>
      <c r="AU23" s="461">
        <f>J23+W23</f>
        <v>5595087</v>
      </c>
      <c r="AV23" s="461">
        <f t="shared" ref="AV23:AV26" si="28">K23+AA23</f>
        <v>0</v>
      </c>
      <c r="AW23" s="461">
        <f t="shared" ref="AW23:AX26" si="29">L23+AC23</f>
        <v>1891139</v>
      </c>
      <c r="AX23" s="461">
        <f t="shared" si="29"/>
        <v>55951</v>
      </c>
      <c r="AY23" s="461">
        <f>N23+AG23</f>
        <v>41710</v>
      </c>
      <c r="AZ23" s="462">
        <f>O23+AS23</f>
        <v>10.849399999999999</v>
      </c>
      <c r="BA23" s="462">
        <f t="shared" ref="BA23:BB26" si="30">P23+AQ23</f>
        <v>8.4193999999999996</v>
      </c>
      <c r="BB23" s="464">
        <f t="shared" si="30"/>
        <v>2.4299999999999997</v>
      </c>
    </row>
    <row r="24" spans="1:54" s="229" customFormat="1" x14ac:dyDescent="0.2">
      <c r="A24" s="216">
        <v>4</v>
      </c>
      <c r="B24" s="217">
        <v>4407</v>
      </c>
      <c r="C24" s="217">
        <v>600074552</v>
      </c>
      <c r="D24" s="217">
        <v>70982201</v>
      </c>
      <c r="E24" s="215" t="s">
        <v>155</v>
      </c>
      <c r="F24" s="217">
        <v>3111</v>
      </c>
      <c r="G24" s="168" t="s">
        <v>308</v>
      </c>
      <c r="H24" s="218" t="s">
        <v>276</v>
      </c>
      <c r="I24" s="463">
        <v>571611</v>
      </c>
      <c r="J24" s="458">
        <v>424044</v>
      </c>
      <c r="K24" s="458">
        <v>0</v>
      </c>
      <c r="L24" s="458">
        <v>143327</v>
      </c>
      <c r="M24" s="458">
        <v>4240</v>
      </c>
      <c r="N24" s="458">
        <v>0</v>
      </c>
      <c r="O24" s="459">
        <v>1</v>
      </c>
      <c r="P24" s="460">
        <v>1</v>
      </c>
      <c r="Q24" s="469">
        <v>0</v>
      </c>
      <c r="R24" s="471">
        <f t="shared" si="9"/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si="10"/>
        <v>0</v>
      </c>
      <c r="X24" s="461">
        <v>0</v>
      </c>
      <c r="Y24" s="461">
        <v>0</v>
      </c>
      <c r="Z24" s="461">
        <v>0</v>
      </c>
      <c r="AA24" s="461">
        <f t="shared" si="11"/>
        <v>0</v>
      </c>
      <c r="AB24" s="461">
        <f t="shared" si="12"/>
        <v>0</v>
      </c>
      <c r="AC24" s="69">
        <f t="shared" si="13"/>
        <v>0</v>
      </c>
      <c r="AD24" s="69">
        <f t="shared" si="14"/>
        <v>0</v>
      </c>
      <c r="AE24" s="461">
        <v>0</v>
      </c>
      <c r="AF24" s="461">
        <v>0</v>
      </c>
      <c r="AG24" s="461">
        <f t="shared" si="15"/>
        <v>0</v>
      </c>
      <c r="AH24" s="461">
        <f t="shared" si="16"/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17"/>
        <v>0</v>
      </c>
      <c r="AR24" s="462">
        <f t="shared" si="18"/>
        <v>0</v>
      </c>
      <c r="AS24" s="464">
        <f t="shared" si="19"/>
        <v>0</v>
      </c>
      <c r="AT24" s="470">
        <f>I24+AH24</f>
        <v>571611</v>
      </c>
      <c r="AU24" s="461">
        <f>J24+W24</f>
        <v>424044</v>
      </c>
      <c r="AV24" s="461">
        <f t="shared" si="28"/>
        <v>0</v>
      </c>
      <c r="AW24" s="461">
        <f t="shared" si="29"/>
        <v>143327</v>
      </c>
      <c r="AX24" s="461">
        <f t="shared" si="29"/>
        <v>4240</v>
      </c>
      <c r="AY24" s="461">
        <f>N24+AG24</f>
        <v>0</v>
      </c>
      <c r="AZ24" s="462">
        <f>O24+AS24</f>
        <v>1</v>
      </c>
      <c r="BA24" s="462">
        <f t="shared" si="30"/>
        <v>1</v>
      </c>
      <c r="BB24" s="464">
        <f t="shared" si="30"/>
        <v>0</v>
      </c>
    </row>
    <row r="25" spans="1:54" s="229" customFormat="1" x14ac:dyDescent="0.2">
      <c r="A25" s="216">
        <v>4</v>
      </c>
      <c r="B25" s="217">
        <v>4407</v>
      </c>
      <c r="C25" s="217">
        <v>600074552</v>
      </c>
      <c r="D25" s="217">
        <v>70982201</v>
      </c>
      <c r="E25" s="215" t="s">
        <v>155</v>
      </c>
      <c r="F25" s="217">
        <v>3111</v>
      </c>
      <c r="G25" s="168" t="s">
        <v>307</v>
      </c>
      <c r="H25" s="218" t="s">
        <v>277</v>
      </c>
      <c r="I25" s="463">
        <v>1517927</v>
      </c>
      <c r="J25" s="458">
        <v>1126058</v>
      </c>
      <c r="K25" s="458">
        <v>0</v>
      </c>
      <c r="L25" s="458">
        <v>380608</v>
      </c>
      <c r="M25" s="458">
        <v>11261</v>
      </c>
      <c r="N25" s="458">
        <v>0</v>
      </c>
      <c r="O25" s="459">
        <v>3.4</v>
      </c>
      <c r="P25" s="460">
        <v>3.4</v>
      </c>
      <c r="Q25" s="469">
        <v>0</v>
      </c>
      <c r="R25" s="471">
        <f t="shared" si="9"/>
        <v>0</v>
      </c>
      <c r="S25" s="461">
        <v>-265605</v>
      </c>
      <c r="T25" s="461">
        <v>0</v>
      </c>
      <c r="U25" s="461">
        <v>0</v>
      </c>
      <c r="V25" s="461">
        <v>0</v>
      </c>
      <c r="W25" s="461">
        <f t="shared" si="10"/>
        <v>-265605</v>
      </c>
      <c r="X25" s="461">
        <v>0</v>
      </c>
      <c r="Y25" s="461">
        <v>0</v>
      </c>
      <c r="Z25" s="461">
        <v>0</v>
      </c>
      <c r="AA25" s="461">
        <f t="shared" si="11"/>
        <v>0</v>
      </c>
      <c r="AB25" s="461">
        <f t="shared" si="12"/>
        <v>-265605</v>
      </c>
      <c r="AC25" s="69">
        <f t="shared" si="13"/>
        <v>-89774</v>
      </c>
      <c r="AD25" s="69">
        <f t="shared" si="14"/>
        <v>-2656</v>
      </c>
      <c r="AE25" s="461">
        <v>0</v>
      </c>
      <c r="AF25" s="461">
        <v>0</v>
      </c>
      <c r="AG25" s="461">
        <f t="shared" si="15"/>
        <v>0</v>
      </c>
      <c r="AH25" s="461">
        <f t="shared" si="16"/>
        <v>-358035</v>
      </c>
      <c r="AI25" s="462">
        <v>0</v>
      </c>
      <c r="AJ25" s="462">
        <v>0</v>
      </c>
      <c r="AK25" s="462">
        <v>-0.83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17"/>
        <v>-0.83</v>
      </c>
      <c r="AR25" s="462">
        <f t="shared" si="18"/>
        <v>0</v>
      </c>
      <c r="AS25" s="464">
        <f t="shared" si="19"/>
        <v>-0.83</v>
      </c>
      <c r="AT25" s="470">
        <f>I25+AH25</f>
        <v>1159892</v>
      </c>
      <c r="AU25" s="461">
        <f>J25+W25</f>
        <v>860453</v>
      </c>
      <c r="AV25" s="461">
        <f t="shared" si="28"/>
        <v>0</v>
      </c>
      <c r="AW25" s="461">
        <f t="shared" si="29"/>
        <v>290834</v>
      </c>
      <c r="AX25" s="461">
        <f t="shared" si="29"/>
        <v>8605</v>
      </c>
      <c r="AY25" s="461">
        <f>N25+AG25</f>
        <v>0</v>
      </c>
      <c r="AZ25" s="462">
        <f>O25+AS25</f>
        <v>2.57</v>
      </c>
      <c r="BA25" s="462">
        <f t="shared" si="30"/>
        <v>2.57</v>
      </c>
      <c r="BB25" s="464">
        <f t="shared" si="30"/>
        <v>0</v>
      </c>
    </row>
    <row r="26" spans="1:54" s="229" customFormat="1" x14ac:dyDescent="0.2">
      <c r="A26" s="216">
        <v>4</v>
      </c>
      <c r="B26" s="217">
        <v>4407</v>
      </c>
      <c r="C26" s="217">
        <v>600074552</v>
      </c>
      <c r="D26" s="217">
        <v>70982201</v>
      </c>
      <c r="E26" s="215" t="s">
        <v>155</v>
      </c>
      <c r="F26" s="217">
        <v>3141</v>
      </c>
      <c r="G26" s="168" t="s">
        <v>310</v>
      </c>
      <c r="H26" s="218" t="s">
        <v>277</v>
      </c>
      <c r="I26" s="463">
        <v>976178</v>
      </c>
      <c r="J26" s="458">
        <v>720657</v>
      </c>
      <c r="K26" s="458">
        <v>0</v>
      </c>
      <c r="L26" s="458">
        <v>243582</v>
      </c>
      <c r="M26" s="458">
        <v>7207</v>
      </c>
      <c r="N26" s="458">
        <v>4732</v>
      </c>
      <c r="O26" s="459">
        <v>2.3199999999999998</v>
      </c>
      <c r="P26" s="460">
        <v>0</v>
      </c>
      <c r="Q26" s="469">
        <v>2.3199999999999998</v>
      </c>
      <c r="R26" s="471">
        <f t="shared" si="9"/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10"/>
        <v>0</v>
      </c>
      <c r="X26" s="461">
        <v>0</v>
      </c>
      <c r="Y26" s="461">
        <v>0</v>
      </c>
      <c r="Z26" s="461">
        <v>0</v>
      </c>
      <c r="AA26" s="461">
        <f t="shared" si="11"/>
        <v>0</v>
      </c>
      <c r="AB26" s="461">
        <f t="shared" si="12"/>
        <v>0</v>
      </c>
      <c r="AC26" s="69">
        <f t="shared" si="13"/>
        <v>0</v>
      </c>
      <c r="AD26" s="69">
        <f t="shared" si="14"/>
        <v>0</v>
      </c>
      <c r="AE26" s="461">
        <v>0</v>
      </c>
      <c r="AF26" s="461">
        <v>0</v>
      </c>
      <c r="AG26" s="461">
        <f t="shared" si="15"/>
        <v>0</v>
      </c>
      <c r="AH26" s="461">
        <f t="shared" si="16"/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17"/>
        <v>0</v>
      </c>
      <c r="AR26" s="462">
        <f t="shared" si="18"/>
        <v>0</v>
      </c>
      <c r="AS26" s="464">
        <f t="shared" si="19"/>
        <v>0</v>
      </c>
      <c r="AT26" s="470">
        <f>I26+AH26</f>
        <v>976178</v>
      </c>
      <c r="AU26" s="461">
        <f>J26+W26</f>
        <v>720657</v>
      </c>
      <c r="AV26" s="461">
        <f t="shared" si="28"/>
        <v>0</v>
      </c>
      <c r="AW26" s="461">
        <f t="shared" si="29"/>
        <v>243582</v>
      </c>
      <c r="AX26" s="461">
        <f t="shared" si="29"/>
        <v>7207</v>
      </c>
      <c r="AY26" s="461">
        <f>N26+AG26</f>
        <v>4732</v>
      </c>
      <c r="AZ26" s="462">
        <f>O26+AS26</f>
        <v>2.3199999999999998</v>
      </c>
      <c r="BA26" s="462">
        <f t="shared" si="30"/>
        <v>0</v>
      </c>
      <c r="BB26" s="464">
        <f t="shared" si="30"/>
        <v>2.3199999999999998</v>
      </c>
    </row>
    <row r="27" spans="1:54" s="229" customFormat="1" x14ac:dyDescent="0.2">
      <c r="A27" s="158">
        <v>4</v>
      </c>
      <c r="B27" s="18">
        <v>4407</v>
      </c>
      <c r="C27" s="18">
        <v>600074552</v>
      </c>
      <c r="D27" s="18">
        <v>70982201</v>
      </c>
      <c r="E27" s="167" t="s">
        <v>156</v>
      </c>
      <c r="F27" s="18"/>
      <c r="G27" s="157"/>
      <c r="H27" s="191"/>
      <c r="I27" s="506">
        <v>10649603</v>
      </c>
      <c r="J27" s="503">
        <v>7865846</v>
      </c>
      <c r="K27" s="503">
        <v>0</v>
      </c>
      <c r="L27" s="503">
        <v>2658656</v>
      </c>
      <c r="M27" s="503">
        <v>78659</v>
      </c>
      <c r="N27" s="503">
        <v>46442</v>
      </c>
      <c r="O27" s="504">
        <v>17.569399999999998</v>
      </c>
      <c r="P27" s="504">
        <v>12.8194</v>
      </c>
      <c r="Q27" s="508">
        <v>4.75</v>
      </c>
      <c r="R27" s="506">
        <f t="shared" ref="R27:BB27" si="31">SUM(R23:R26)</f>
        <v>0</v>
      </c>
      <c r="S27" s="503">
        <f t="shared" si="31"/>
        <v>-265605</v>
      </c>
      <c r="T27" s="503">
        <f t="shared" si="31"/>
        <v>0</v>
      </c>
      <c r="U27" s="503">
        <f t="shared" si="31"/>
        <v>0</v>
      </c>
      <c r="V27" s="503">
        <f t="shared" si="31"/>
        <v>0</v>
      </c>
      <c r="W27" s="503">
        <f t="shared" si="31"/>
        <v>-265605</v>
      </c>
      <c r="X27" s="503">
        <f t="shared" si="31"/>
        <v>0</v>
      </c>
      <c r="Y27" s="503">
        <f t="shared" si="31"/>
        <v>0</v>
      </c>
      <c r="Z27" s="503">
        <f t="shared" si="31"/>
        <v>0</v>
      </c>
      <c r="AA27" s="503">
        <f t="shared" si="31"/>
        <v>0</v>
      </c>
      <c r="AB27" s="503">
        <f t="shared" si="31"/>
        <v>-265605</v>
      </c>
      <c r="AC27" s="503">
        <f t="shared" si="31"/>
        <v>-89774</v>
      </c>
      <c r="AD27" s="503">
        <f t="shared" si="31"/>
        <v>-2656</v>
      </c>
      <c r="AE27" s="503">
        <f t="shared" si="31"/>
        <v>0</v>
      </c>
      <c r="AF27" s="503">
        <f t="shared" si="31"/>
        <v>0</v>
      </c>
      <c r="AG27" s="503">
        <f t="shared" si="31"/>
        <v>0</v>
      </c>
      <c r="AH27" s="503">
        <f t="shared" si="31"/>
        <v>-358035</v>
      </c>
      <c r="AI27" s="504">
        <f t="shared" si="31"/>
        <v>0</v>
      </c>
      <c r="AJ27" s="504">
        <f t="shared" si="31"/>
        <v>0</v>
      </c>
      <c r="AK27" s="504">
        <f t="shared" si="31"/>
        <v>-0.83</v>
      </c>
      <c r="AL27" s="504">
        <f t="shared" si="31"/>
        <v>0</v>
      </c>
      <c r="AM27" s="504">
        <f t="shared" si="31"/>
        <v>0</v>
      </c>
      <c r="AN27" s="504">
        <f t="shared" si="31"/>
        <v>0</v>
      </c>
      <c r="AO27" s="504">
        <f t="shared" si="31"/>
        <v>0</v>
      </c>
      <c r="AP27" s="504">
        <f t="shared" si="31"/>
        <v>0</v>
      </c>
      <c r="AQ27" s="504">
        <f t="shared" si="31"/>
        <v>-0.83</v>
      </c>
      <c r="AR27" s="504">
        <f t="shared" si="31"/>
        <v>0</v>
      </c>
      <c r="AS27" s="40">
        <f t="shared" si="31"/>
        <v>-0.83</v>
      </c>
      <c r="AT27" s="510">
        <f t="shared" si="31"/>
        <v>10291568</v>
      </c>
      <c r="AU27" s="503">
        <f t="shared" si="31"/>
        <v>7600241</v>
      </c>
      <c r="AV27" s="503">
        <f t="shared" si="31"/>
        <v>0</v>
      </c>
      <c r="AW27" s="503">
        <f t="shared" si="31"/>
        <v>2568882</v>
      </c>
      <c r="AX27" s="503">
        <f t="shared" si="31"/>
        <v>76003</v>
      </c>
      <c r="AY27" s="503">
        <f t="shared" si="31"/>
        <v>46442</v>
      </c>
      <c r="AZ27" s="504">
        <f t="shared" si="31"/>
        <v>16.7394</v>
      </c>
      <c r="BA27" s="504">
        <f t="shared" si="31"/>
        <v>11.9894</v>
      </c>
      <c r="BB27" s="40">
        <f t="shared" si="31"/>
        <v>4.75</v>
      </c>
    </row>
    <row r="28" spans="1:54" s="229" customFormat="1" x14ac:dyDescent="0.2">
      <c r="A28" s="216">
        <v>5</v>
      </c>
      <c r="B28" s="217">
        <v>4492</v>
      </c>
      <c r="C28" s="217">
        <v>650065221</v>
      </c>
      <c r="D28" s="217">
        <v>71173838</v>
      </c>
      <c r="E28" s="215" t="s">
        <v>157</v>
      </c>
      <c r="F28" s="217">
        <v>3111</v>
      </c>
      <c r="G28" s="168" t="s">
        <v>306</v>
      </c>
      <c r="H28" s="218" t="s">
        <v>276</v>
      </c>
      <c r="I28" s="463">
        <v>8008272</v>
      </c>
      <c r="J28" s="458">
        <v>5912368</v>
      </c>
      <c r="K28" s="458">
        <v>0</v>
      </c>
      <c r="L28" s="458">
        <v>1998380</v>
      </c>
      <c r="M28" s="458">
        <v>59124</v>
      </c>
      <c r="N28" s="458">
        <v>38400</v>
      </c>
      <c r="O28" s="459">
        <v>12.03</v>
      </c>
      <c r="P28" s="460">
        <v>9</v>
      </c>
      <c r="Q28" s="469">
        <v>3.03</v>
      </c>
      <c r="R28" s="471">
        <f t="shared" si="9"/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si="10"/>
        <v>0</v>
      </c>
      <c r="X28" s="461">
        <v>0</v>
      </c>
      <c r="Y28" s="461">
        <v>0</v>
      </c>
      <c r="Z28" s="461">
        <v>0</v>
      </c>
      <c r="AA28" s="461">
        <f t="shared" si="11"/>
        <v>0</v>
      </c>
      <c r="AB28" s="461">
        <f t="shared" si="12"/>
        <v>0</v>
      </c>
      <c r="AC28" s="69">
        <f t="shared" si="13"/>
        <v>0</v>
      </c>
      <c r="AD28" s="69">
        <f t="shared" si="14"/>
        <v>0</v>
      </c>
      <c r="AE28" s="461">
        <v>0</v>
      </c>
      <c r="AF28" s="461">
        <v>0</v>
      </c>
      <c r="AG28" s="461">
        <f t="shared" si="15"/>
        <v>0</v>
      </c>
      <c r="AH28" s="461">
        <f t="shared" si="16"/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si="17"/>
        <v>0</v>
      </c>
      <c r="AR28" s="462">
        <f t="shared" si="18"/>
        <v>0</v>
      </c>
      <c r="AS28" s="464">
        <f t="shared" si="19"/>
        <v>0</v>
      </c>
      <c r="AT28" s="470">
        <f>I28+AH28</f>
        <v>8008272</v>
      </c>
      <c r="AU28" s="461">
        <f>J28+W28</f>
        <v>5912368</v>
      </c>
      <c r="AV28" s="461">
        <f t="shared" ref="AV28:AV30" si="32">K28+AA28</f>
        <v>0</v>
      </c>
      <c r="AW28" s="461">
        <f t="shared" ref="AW28:AX30" si="33">L28+AC28</f>
        <v>1998380</v>
      </c>
      <c r="AX28" s="461">
        <f t="shared" si="33"/>
        <v>59124</v>
      </c>
      <c r="AY28" s="461">
        <f>N28+AG28</f>
        <v>38400</v>
      </c>
      <c r="AZ28" s="462">
        <f>O28+AS28</f>
        <v>12.03</v>
      </c>
      <c r="BA28" s="462">
        <f t="shared" ref="BA28:BB30" si="34">P28+AQ28</f>
        <v>9</v>
      </c>
      <c r="BB28" s="464">
        <f t="shared" si="34"/>
        <v>3.03</v>
      </c>
    </row>
    <row r="29" spans="1:54" s="229" customFormat="1" x14ac:dyDescent="0.2">
      <c r="A29" s="216">
        <v>5</v>
      </c>
      <c r="B29" s="217">
        <v>4492</v>
      </c>
      <c r="C29" s="217">
        <v>650065221</v>
      </c>
      <c r="D29" s="217">
        <v>71173838</v>
      </c>
      <c r="E29" s="215" t="s">
        <v>157</v>
      </c>
      <c r="F29" s="217">
        <v>3111</v>
      </c>
      <c r="G29" s="168" t="s">
        <v>307</v>
      </c>
      <c r="H29" s="218" t="s">
        <v>277</v>
      </c>
      <c r="I29" s="463">
        <v>1167526</v>
      </c>
      <c r="J29" s="458">
        <v>866117</v>
      </c>
      <c r="K29" s="458">
        <v>0</v>
      </c>
      <c r="L29" s="458">
        <v>292748</v>
      </c>
      <c r="M29" s="458">
        <v>8661</v>
      </c>
      <c r="N29" s="458">
        <v>0</v>
      </c>
      <c r="O29" s="459">
        <v>2.5</v>
      </c>
      <c r="P29" s="460">
        <v>2.5</v>
      </c>
      <c r="Q29" s="469">
        <v>0</v>
      </c>
      <c r="R29" s="471">
        <f t="shared" si="9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10"/>
        <v>0</v>
      </c>
      <c r="X29" s="461">
        <v>0</v>
      </c>
      <c r="Y29" s="461">
        <v>0</v>
      </c>
      <c r="Z29" s="461">
        <v>0</v>
      </c>
      <c r="AA29" s="461">
        <f t="shared" si="11"/>
        <v>0</v>
      </c>
      <c r="AB29" s="461">
        <f t="shared" si="12"/>
        <v>0</v>
      </c>
      <c r="AC29" s="69">
        <f t="shared" si="13"/>
        <v>0</v>
      </c>
      <c r="AD29" s="69">
        <f t="shared" si="14"/>
        <v>0</v>
      </c>
      <c r="AE29" s="461">
        <v>0</v>
      </c>
      <c r="AF29" s="461">
        <v>0</v>
      </c>
      <c r="AG29" s="461">
        <f t="shared" si="15"/>
        <v>0</v>
      </c>
      <c r="AH29" s="461">
        <f t="shared" si="16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17"/>
        <v>0</v>
      </c>
      <c r="AR29" s="462">
        <f t="shared" si="18"/>
        <v>0</v>
      </c>
      <c r="AS29" s="464">
        <f t="shared" si="19"/>
        <v>0</v>
      </c>
      <c r="AT29" s="470">
        <f>I29+AH29</f>
        <v>1167526</v>
      </c>
      <c r="AU29" s="461">
        <f>J29+W29</f>
        <v>866117</v>
      </c>
      <c r="AV29" s="461">
        <f t="shared" si="32"/>
        <v>0</v>
      </c>
      <c r="AW29" s="461">
        <f t="shared" si="33"/>
        <v>292748</v>
      </c>
      <c r="AX29" s="461">
        <f t="shared" si="33"/>
        <v>8661</v>
      </c>
      <c r="AY29" s="461">
        <f>N29+AG29</f>
        <v>0</v>
      </c>
      <c r="AZ29" s="462">
        <f>O29+AS29</f>
        <v>2.5</v>
      </c>
      <c r="BA29" s="462">
        <f t="shared" si="34"/>
        <v>2.5</v>
      </c>
      <c r="BB29" s="464">
        <f t="shared" si="34"/>
        <v>0</v>
      </c>
    </row>
    <row r="30" spans="1:54" s="229" customFormat="1" x14ac:dyDescent="0.2">
      <c r="A30" s="216">
        <v>5</v>
      </c>
      <c r="B30" s="217">
        <v>4492</v>
      </c>
      <c r="C30" s="217">
        <v>650065221</v>
      </c>
      <c r="D30" s="217">
        <v>71173838</v>
      </c>
      <c r="E30" s="215" t="s">
        <v>157</v>
      </c>
      <c r="F30" s="217">
        <v>3141</v>
      </c>
      <c r="G30" s="168" t="s">
        <v>310</v>
      </c>
      <c r="H30" s="218" t="s">
        <v>277</v>
      </c>
      <c r="I30" s="463">
        <v>938397</v>
      </c>
      <c r="J30" s="458">
        <v>692823</v>
      </c>
      <c r="K30" s="458">
        <v>0</v>
      </c>
      <c r="L30" s="458">
        <v>234174</v>
      </c>
      <c r="M30" s="458">
        <v>6928</v>
      </c>
      <c r="N30" s="458">
        <v>4472</v>
      </c>
      <c r="O30" s="459">
        <v>2.23</v>
      </c>
      <c r="P30" s="460">
        <v>0</v>
      </c>
      <c r="Q30" s="469">
        <v>2.23</v>
      </c>
      <c r="R30" s="471">
        <f t="shared" si="9"/>
        <v>0</v>
      </c>
      <c r="S30" s="461">
        <v>0</v>
      </c>
      <c r="T30" s="461">
        <v>0</v>
      </c>
      <c r="U30" s="461">
        <v>0</v>
      </c>
      <c r="V30" s="461">
        <v>0</v>
      </c>
      <c r="W30" s="461">
        <f t="shared" si="10"/>
        <v>0</v>
      </c>
      <c r="X30" s="461">
        <v>0</v>
      </c>
      <c r="Y30" s="461">
        <v>0</v>
      </c>
      <c r="Z30" s="461">
        <v>0</v>
      </c>
      <c r="AA30" s="461">
        <f t="shared" si="11"/>
        <v>0</v>
      </c>
      <c r="AB30" s="461">
        <f t="shared" si="12"/>
        <v>0</v>
      </c>
      <c r="AC30" s="69">
        <f t="shared" si="13"/>
        <v>0</v>
      </c>
      <c r="AD30" s="69">
        <f t="shared" si="14"/>
        <v>0</v>
      </c>
      <c r="AE30" s="461">
        <v>0</v>
      </c>
      <c r="AF30" s="461">
        <v>0</v>
      </c>
      <c r="AG30" s="461">
        <f t="shared" si="15"/>
        <v>0</v>
      </c>
      <c r="AH30" s="461">
        <f t="shared" si="16"/>
        <v>0</v>
      </c>
      <c r="AI30" s="462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17"/>
        <v>0</v>
      </c>
      <c r="AR30" s="462">
        <f t="shared" si="18"/>
        <v>0</v>
      </c>
      <c r="AS30" s="464">
        <f t="shared" si="19"/>
        <v>0</v>
      </c>
      <c r="AT30" s="470">
        <f>I30+AH30</f>
        <v>938397</v>
      </c>
      <c r="AU30" s="461">
        <f>J30+W30</f>
        <v>692823</v>
      </c>
      <c r="AV30" s="461">
        <f t="shared" si="32"/>
        <v>0</v>
      </c>
      <c r="AW30" s="461">
        <f t="shared" si="33"/>
        <v>234174</v>
      </c>
      <c r="AX30" s="461">
        <f t="shared" si="33"/>
        <v>6928</v>
      </c>
      <c r="AY30" s="461">
        <f>N30+AG30</f>
        <v>4472</v>
      </c>
      <c r="AZ30" s="462">
        <f>O30+AS30</f>
        <v>2.23</v>
      </c>
      <c r="BA30" s="462">
        <f t="shared" si="34"/>
        <v>0</v>
      </c>
      <c r="BB30" s="464">
        <f t="shared" si="34"/>
        <v>2.23</v>
      </c>
    </row>
    <row r="31" spans="1:54" s="229" customFormat="1" x14ac:dyDescent="0.2">
      <c r="A31" s="158">
        <v>5</v>
      </c>
      <c r="B31" s="18">
        <v>4492</v>
      </c>
      <c r="C31" s="18">
        <v>650065221</v>
      </c>
      <c r="D31" s="18">
        <v>71173838</v>
      </c>
      <c r="E31" s="167" t="s">
        <v>158</v>
      </c>
      <c r="F31" s="18"/>
      <c r="G31" s="157"/>
      <c r="H31" s="191"/>
      <c r="I31" s="506">
        <v>10114195</v>
      </c>
      <c r="J31" s="503">
        <v>7471308</v>
      </c>
      <c r="K31" s="503">
        <v>0</v>
      </c>
      <c r="L31" s="503">
        <v>2525302</v>
      </c>
      <c r="M31" s="503">
        <v>74713</v>
      </c>
      <c r="N31" s="503">
        <v>42872</v>
      </c>
      <c r="O31" s="504">
        <v>16.759999999999998</v>
      </c>
      <c r="P31" s="504">
        <v>11.5</v>
      </c>
      <c r="Q31" s="508">
        <v>5.26</v>
      </c>
      <c r="R31" s="506">
        <f t="shared" ref="R31:BB31" si="35">SUM(R28:R30)</f>
        <v>0</v>
      </c>
      <c r="S31" s="503">
        <f t="shared" si="35"/>
        <v>0</v>
      </c>
      <c r="T31" s="503">
        <f t="shared" si="35"/>
        <v>0</v>
      </c>
      <c r="U31" s="503">
        <f t="shared" si="35"/>
        <v>0</v>
      </c>
      <c r="V31" s="503">
        <f t="shared" si="35"/>
        <v>0</v>
      </c>
      <c r="W31" s="503">
        <f t="shared" si="35"/>
        <v>0</v>
      </c>
      <c r="X31" s="503">
        <f t="shared" si="35"/>
        <v>0</v>
      </c>
      <c r="Y31" s="503">
        <f t="shared" si="35"/>
        <v>0</v>
      </c>
      <c r="Z31" s="503">
        <f t="shared" si="35"/>
        <v>0</v>
      </c>
      <c r="AA31" s="503">
        <f t="shared" si="35"/>
        <v>0</v>
      </c>
      <c r="AB31" s="503">
        <f t="shared" si="35"/>
        <v>0</v>
      </c>
      <c r="AC31" s="503">
        <f t="shared" si="35"/>
        <v>0</v>
      </c>
      <c r="AD31" s="503">
        <f t="shared" si="35"/>
        <v>0</v>
      </c>
      <c r="AE31" s="503">
        <f t="shared" si="35"/>
        <v>0</v>
      </c>
      <c r="AF31" s="503">
        <f t="shared" si="35"/>
        <v>0</v>
      </c>
      <c r="AG31" s="503">
        <f t="shared" si="35"/>
        <v>0</v>
      </c>
      <c r="AH31" s="503">
        <f t="shared" si="35"/>
        <v>0</v>
      </c>
      <c r="AI31" s="504">
        <f t="shared" si="35"/>
        <v>0</v>
      </c>
      <c r="AJ31" s="504">
        <f t="shared" si="35"/>
        <v>0</v>
      </c>
      <c r="AK31" s="504">
        <f t="shared" si="35"/>
        <v>0</v>
      </c>
      <c r="AL31" s="504">
        <f t="shared" si="35"/>
        <v>0</v>
      </c>
      <c r="AM31" s="504">
        <f t="shared" si="35"/>
        <v>0</v>
      </c>
      <c r="AN31" s="504">
        <f t="shared" si="35"/>
        <v>0</v>
      </c>
      <c r="AO31" s="504">
        <f t="shared" si="35"/>
        <v>0</v>
      </c>
      <c r="AP31" s="504">
        <f t="shared" si="35"/>
        <v>0</v>
      </c>
      <c r="AQ31" s="504">
        <f t="shared" si="35"/>
        <v>0</v>
      </c>
      <c r="AR31" s="504">
        <f t="shared" si="35"/>
        <v>0</v>
      </c>
      <c r="AS31" s="40">
        <f t="shared" si="35"/>
        <v>0</v>
      </c>
      <c r="AT31" s="510">
        <f t="shared" si="35"/>
        <v>10114195</v>
      </c>
      <c r="AU31" s="503">
        <f t="shared" si="35"/>
        <v>7471308</v>
      </c>
      <c r="AV31" s="503">
        <f t="shared" si="35"/>
        <v>0</v>
      </c>
      <c r="AW31" s="503">
        <f t="shared" si="35"/>
        <v>2525302</v>
      </c>
      <c r="AX31" s="503">
        <f t="shared" si="35"/>
        <v>74713</v>
      </c>
      <c r="AY31" s="503">
        <f t="shared" si="35"/>
        <v>42872</v>
      </c>
      <c r="AZ31" s="504">
        <f t="shared" si="35"/>
        <v>16.759999999999998</v>
      </c>
      <c r="BA31" s="504">
        <f t="shared" si="35"/>
        <v>11.5</v>
      </c>
      <c r="BB31" s="40">
        <f t="shared" si="35"/>
        <v>5.26</v>
      </c>
    </row>
    <row r="32" spans="1:54" s="229" customFormat="1" x14ac:dyDescent="0.2">
      <c r="A32" s="216">
        <v>6</v>
      </c>
      <c r="B32" s="217">
        <v>4408</v>
      </c>
      <c r="C32" s="217">
        <v>600074528</v>
      </c>
      <c r="D32" s="217">
        <v>70982163</v>
      </c>
      <c r="E32" s="215" t="s">
        <v>159</v>
      </c>
      <c r="F32" s="217">
        <v>3111</v>
      </c>
      <c r="G32" s="168" t="s">
        <v>306</v>
      </c>
      <c r="H32" s="218" t="s">
        <v>276</v>
      </c>
      <c r="I32" s="463">
        <v>10908875</v>
      </c>
      <c r="J32" s="458">
        <v>8028654</v>
      </c>
      <c r="K32" s="458">
        <v>25000</v>
      </c>
      <c r="L32" s="458">
        <v>2722135</v>
      </c>
      <c r="M32" s="458">
        <v>80286</v>
      </c>
      <c r="N32" s="458">
        <v>52800</v>
      </c>
      <c r="O32" s="459">
        <v>16.27</v>
      </c>
      <c r="P32" s="460">
        <v>12.74</v>
      </c>
      <c r="Q32" s="469">
        <v>3.53</v>
      </c>
      <c r="R32" s="471">
        <f t="shared" si="9"/>
        <v>25000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si="10"/>
        <v>25000</v>
      </c>
      <c r="X32" s="461">
        <v>-25000</v>
      </c>
      <c r="Y32" s="461">
        <v>0</v>
      </c>
      <c r="Z32" s="461">
        <v>0</v>
      </c>
      <c r="AA32" s="461">
        <f t="shared" si="11"/>
        <v>-25000</v>
      </c>
      <c r="AB32" s="461">
        <f t="shared" si="12"/>
        <v>0</v>
      </c>
      <c r="AC32" s="69">
        <f t="shared" si="13"/>
        <v>0</v>
      </c>
      <c r="AD32" s="69">
        <f t="shared" si="14"/>
        <v>250</v>
      </c>
      <c r="AE32" s="461">
        <v>0</v>
      </c>
      <c r="AF32" s="461">
        <v>0</v>
      </c>
      <c r="AG32" s="461">
        <f t="shared" si="15"/>
        <v>0</v>
      </c>
      <c r="AH32" s="461">
        <f t="shared" si="16"/>
        <v>250</v>
      </c>
      <c r="AI32" s="462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17"/>
        <v>0</v>
      </c>
      <c r="AR32" s="462">
        <f t="shared" si="18"/>
        <v>0</v>
      </c>
      <c r="AS32" s="464">
        <f t="shared" si="19"/>
        <v>0</v>
      </c>
      <c r="AT32" s="470">
        <f>I32+AH32</f>
        <v>10909125</v>
      </c>
      <c r="AU32" s="461">
        <f>J32+W32</f>
        <v>8053654</v>
      </c>
      <c r="AV32" s="461">
        <f t="shared" ref="AV32:AV34" si="36">K32+AA32</f>
        <v>0</v>
      </c>
      <c r="AW32" s="461">
        <f t="shared" ref="AW32:AX34" si="37">L32+AC32</f>
        <v>2722135</v>
      </c>
      <c r="AX32" s="461">
        <f t="shared" si="37"/>
        <v>80536</v>
      </c>
      <c r="AY32" s="461">
        <f>N32+AG32</f>
        <v>52800</v>
      </c>
      <c r="AZ32" s="462">
        <f>O32+AS32</f>
        <v>16.27</v>
      </c>
      <c r="BA32" s="462">
        <f t="shared" ref="BA32:BB34" si="38">P32+AQ32</f>
        <v>12.74</v>
      </c>
      <c r="BB32" s="464">
        <f t="shared" si="38"/>
        <v>3.53</v>
      </c>
    </row>
    <row r="33" spans="1:54" s="229" customFormat="1" x14ac:dyDescent="0.2">
      <c r="A33" s="216">
        <v>6</v>
      </c>
      <c r="B33" s="217">
        <v>4408</v>
      </c>
      <c r="C33" s="217">
        <v>600074528</v>
      </c>
      <c r="D33" s="217">
        <v>70982163</v>
      </c>
      <c r="E33" s="215" t="s">
        <v>159</v>
      </c>
      <c r="F33" s="217">
        <v>3111</v>
      </c>
      <c r="G33" s="168" t="s">
        <v>307</v>
      </c>
      <c r="H33" s="218" t="s">
        <v>277</v>
      </c>
      <c r="I33" s="463">
        <v>233504</v>
      </c>
      <c r="J33" s="458">
        <v>173223</v>
      </c>
      <c r="K33" s="458">
        <v>0</v>
      </c>
      <c r="L33" s="458">
        <v>58549</v>
      </c>
      <c r="M33" s="458">
        <v>1732</v>
      </c>
      <c r="N33" s="458">
        <v>0</v>
      </c>
      <c r="O33" s="459">
        <v>0.5</v>
      </c>
      <c r="P33" s="460">
        <v>0.5</v>
      </c>
      <c r="Q33" s="469">
        <v>0</v>
      </c>
      <c r="R33" s="471">
        <f t="shared" si="9"/>
        <v>0</v>
      </c>
      <c r="S33" s="461">
        <v>100082</v>
      </c>
      <c r="T33" s="461">
        <v>0</v>
      </c>
      <c r="U33" s="461">
        <v>0</v>
      </c>
      <c r="V33" s="461">
        <v>0</v>
      </c>
      <c r="W33" s="461">
        <f t="shared" si="10"/>
        <v>100082</v>
      </c>
      <c r="X33" s="461">
        <v>0</v>
      </c>
      <c r="Y33" s="461">
        <v>0</v>
      </c>
      <c r="Z33" s="461">
        <v>0</v>
      </c>
      <c r="AA33" s="461">
        <f t="shared" si="11"/>
        <v>0</v>
      </c>
      <c r="AB33" s="461">
        <f t="shared" si="12"/>
        <v>100082</v>
      </c>
      <c r="AC33" s="69">
        <f t="shared" si="13"/>
        <v>33828</v>
      </c>
      <c r="AD33" s="69">
        <f t="shared" si="14"/>
        <v>1001</v>
      </c>
      <c r="AE33" s="461">
        <v>0</v>
      </c>
      <c r="AF33" s="461">
        <v>0</v>
      </c>
      <c r="AG33" s="461">
        <f t="shared" si="15"/>
        <v>0</v>
      </c>
      <c r="AH33" s="461">
        <f t="shared" si="16"/>
        <v>134911</v>
      </c>
      <c r="AI33" s="462">
        <v>0</v>
      </c>
      <c r="AJ33" s="462">
        <v>0</v>
      </c>
      <c r="AK33" s="462">
        <v>0.33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17"/>
        <v>0.33</v>
      </c>
      <c r="AR33" s="462">
        <f t="shared" si="18"/>
        <v>0</v>
      </c>
      <c r="AS33" s="464">
        <f t="shared" si="19"/>
        <v>0.33</v>
      </c>
      <c r="AT33" s="470">
        <f>I33+AH33</f>
        <v>368415</v>
      </c>
      <c r="AU33" s="461">
        <f>J33+W33</f>
        <v>273305</v>
      </c>
      <c r="AV33" s="461">
        <f t="shared" si="36"/>
        <v>0</v>
      </c>
      <c r="AW33" s="461">
        <f t="shared" si="37"/>
        <v>92377</v>
      </c>
      <c r="AX33" s="461">
        <f t="shared" si="37"/>
        <v>2733</v>
      </c>
      <c r="AY33" s="461">
        <f>N33+AG33</f>
        <v>0</v>
      </c>
      <c r="AZ33" s="462">
        <f>O33+AS33</f>
        <v>0.83000000000000007</v>
      </c>
      <c r="BA33" s="462">
        <f t="shared" si="38"/>
        <v>0.83000000000000007</v>
      </c>
      <c r="BB33" s="464">
        <f t="shared" si="38"/>
        <v>0</v>
      </c>
    </row>
    <row r="34" spans="1:54" s="229" customFormat="1" x14ac:dyDescent="0.2">
      <c r="A34" s="216">
        <v>6</v>
      </c>
      <c r="B34" s="217">
        <v>4408</v>
      </c>
      <c r="C34" s="217">
        <v>600074528</v>
      </c>
      <c r="D34" s="217">
        <v>70982163</v>
      </c>
      <c r="E34" s="215" t="s">
        <v>159</v>
      </c>
      <c r="F34" s="217">
        <v>3141</v>
      </c>
      <c r="G34" s="168" t="s">
        <v>310</v>
      </c>
      <c r="H34" s="218" t="s">
        <v>277</v>
      </c>
      <c r="I34" s="463">
        <v>1294906</v>
      </c>
      <c r="J34" s="458">
        <v>935669</v>
      </c>
      <c r="K34" s="458">
        <v>20000</v>
      </c>
      <c r="L34" s="458">
        <v>323016</v>
      </c>
      <c r="M34" s="458">
        <v>9357</v>
      </c>
      <c r="N34" s="458">
        <v>6864</v>
      </c>
      <c r="O34" s="459">
        <v>3.07</v>
      </c>
      <c r="P34" s="460">
        <v>0</v>
      </c>
      <c r="Q34" s="469">
        <v>3.07</v>
      </c>
      <c r="R34" s="471">
        <f t="shared" si="9"/>
        <v>20000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10"/>
        <v>20000</v>
      </c>
      <c r="X34" s="461">
        <v>-20000</v>
      </c>
      <c r="Y34" s="461">
        <v>0</v>
      </c>
      <c r="Z34" s="461">
        <v>0</v>
      </c>
      <c r="AA34" s="461">
        <f t="shared" si="11"/>
        <v>-20000</v>
      </c>
      <c r="AB34" s="461">
        <f t="shared" si="12"/>
        <v>0</v>
      </c>
      <c r="AC34" s="69">
        <f t="shared" si="13"/>
        <v>0</v>
      </c>
      <c r="AD34" s="69">
        <f t="shared" si="14"/>
        <v>200</v>
      </c>
      <c r="AE34" s="461">
        <v>0</v>
      </c>
      <c r="AF34" s="461">
        <v>0</v>
      </c>
      <c r="AG34" s="461">
        <f t="shared" si="15"/>
        <v>0</v>
      </c>
      <c r="AH34" s="461">
        <f t="shared" si="16"/>
        <v>200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17"/>
        <v>0</v>
      </c>
      <c r="AR34" s="462">
        <f t="shared" si="18"/>
        <v>0</v>
      </c>
      <c r="AS34" s="464">
        <f t="shared" si="19"/>
        <v>0</v>
      </c>
      <c r="AT34" s="470">
        <f>I34+AH34</f>
        <v>1295106</v>
      </c>
      <c r="AU34" s="461">
        <f>J34+W34</f>
        <v>955669</v>
      </c>
      <c r="AV34" s="461">
        <f t="shared" si="36"/>
        <v>0</v>
      </c>
      <c r="AW34" s="461">
        <f t="shared" si="37"/>
        <v>323016</v>
      </c>
      <c r="AX34" s="461">
        <f t="shared" si="37"/>
        <v>9557</v>
      </c>
      <c r="AY34" s="461">
        <f>N34+AG34</f>
        <v>6864</v>
      </c>
      <c r="AZ34" s="462">
        <f>O34+AS34</f>
        <v>3.07</v>
      </c>
      <c r="BA34" s="462">
        <f t="shared" si="38"/>
        <v>0</v>
      </c>
      <c r="BB34" s="464">
        <f t="shared" si="38"/>
        <v>3.07</v>
      </c>
    </row>
    <row r="35" spans="1:54" s="229" customFormat="1" x14ac:dyDescent="0.2">
      <c r="A35" s="158">
        <v>6</v>
      </c>
      <c r="B35" s="18">
        <v>4408</v>
      </c>
      <c r="C35" s="18">
        <v>600074528</v>
      </c>
      <c r="D35" s="18">
        <v>70982163</v>
      </c>
      <c r="E35" s="167" t="s">
        <v>160</v>
      </c>
      <c r="F35" s="18"/>
      <c r="G35" s="157"/>
      <c r="H35" s="191"/>
      <c r="I35" s="506">
        <v>12437285</v>
      </c>
      <c r="J35" s="503">
        <v>9137546</v>
      </c>
      <c r="K35" s="503">
        <v>45000</v>
      </c>
      <c r="L35" s="503">
        <v>3103700</v>
      </c>
      <c r="M35" s="503">
        <v>91375</v>
      </c>
      <c r="N35" s="503">
        <v>59664</v>
      </c>
      <c r="O35" s="504">
        <v>19.84</v>
      </c>
      <c r="P35" s="504">
        <v>13.24</v>
      </c>
      <c r="Q35" s="508">
        <v>6.6</v>
      </c>
      <c r="R35" s="506">
        <f t="shared" ref="R35:BB35" si="39">SUM(R32:R34)</f>
        <v>45000</v>
      </c>
      <c r="S35" s="503">
        <f t="shared" si="39"/>
        <v>100082</v>
      </c>
      <c r="T35" s="503">
        <f t="shared" si="39"/>
        <v>0</v>
      </c>
      <c r="U35" s="503">
        <f t="shared" si="39"/>
        <v>0</v>
      </c>
      <c r="V35" s="503">
        <f t="shared" si="39"/>
        <v>0</v>
      </c>
      <c r="W35" s="503">
        <f t="shared" si="39"/>
        <v>145082</v>
      </c>
      <c r="X35" s="503">
        <f t="shared" si="39"/>
        <v>-45000</v>
      </c>
      <c r="Y35" s="503">
        <f t="shared" si="39"/>
        <v>0</v>
      </c>
      <c r="Z35" s="503">
        <f t="shared" si="39"/>
        <v>0</v>
      </c>
      <c r="AA35" s="503">
        <f t="shared" si="39"/>
        <v>-45000</v>
      </c>
      <c r="AB35" s="503">
        <f t="shared" si="39"/>
        <v>100082</v>
      </c>
      <c r="AC35" s="503">
        <f t="shared" si="39"/>
        <v>33828</v>
      </c>
      <c r="AD35" s="503">
        <f t="shared" si="39"/>
        <v>1451</v>
      </c>
      <c r="AE35" s="503">
        <f t="shared" si="39"/>
        <v>0</v>
      </c>
      <c r="AF35" s="503">
        <f t="shared" si="39"/>
        <v>0</v>
      </c>
      <c r="AG35" s="503">
        <f t="shared" si="39"/>
        <v>0</v>
      </c>
      <c r="AH35" s="503">
        <f t="shared" si="39"/>
        <v>135361</v>
      </c>
      <c r="AI35" s="504">
        <f t="shared" si="39"/>
        <v>0</v>
      </c>
      <c r="AJ35" s="504">
        <f t="shared" si="39"/>
        <v>0</v>
      </c>
      <c r="AK35" s="504">
        <f t="shared" si="39"/>
        <v>0.33</v>
      </c>
      <c r="AL35" s="504">
        <f t="shared" si="39"/>
        <v>0</v>
      </c>
      <c r="AM35" s="504">
        <f t="shared" si="39"/>
        <v>0</v>
      </c>
      <c r="AN35" s="504">
        <f t="shared" si="39"/>
        <v>0</v>
      </c>
      <c r="AO35" s="504">
        <f t="shared" si="39"/>
        <v>0</v>
      </c>
      <c r="AP35" s="504">
        <f t="shared" si="39"/>
        <v>0</v>
      </c>
      <c r="AQ35" s="504">
        <f t="shared" si="39"/>
        <v>0.33</v>
      </c>
      <c r="AR35" s="504">
        <f t="shared" si="39"/>
        <v>0</v>
      </c>
      <c r="AS35" s="40">
        <f t="shared" si="39"/>
        <v>0.33</v>
      </c>
      <c r="AT35" s="510">
        <f t="shared" si="39"/>
        <v>12572646</v>
      </c>
      <c r="AU35" s="503">
        <f t="shared" si="39"/>
        <v>9282628</v>
      </c>
      <c r="AV35" s="503">
        <f t="shared" si="39"/>
        <v>0</v>
      </c>
      <c r="AW35" s="503">
        <f t="shared" si="39"/>
        <v>3137528</v>
      </c>
      <c r="AX35" s="503">
        <f t="shared" si="39"/>
        <v>92826</v>
      </c>
      <c r="AY35" s="503">
        <f t="shared" si="39"/>
        <v>59664</v>
      </c>
      <c r="AZ35" s="504">
        <f t="shared" si="39"/>
        <v>20.170000000000002</v>
      </c>
      <c r="BA35" s="504">
        <f t="shared" si="39"/>
        <v>13.57</v>
      </c>
      <c r="BB35" s="40">
        <f t="shared" si="39"/>
        <v>6.6</v>
      </c>
    </row>
    <row r="36" spans="1:54" s="229" customFormat="1" x14ac:dyDescent="0.2">
      <c r="A36" s="216">
        <v>7</v>
      </c>
      <c r="B36" s="217">
        <v>4423</v>
      </c>
      <c r="C36" s="217">
        <v>600074439</v>
      </c>
      <c r="D36" s="217">
        <v>70982155</v>
      </c>
      <c r="E36" s="215" t="s">
        <v>161</v>
      </c>
      <c r="F36" s="217">
        <v>3111</v>
      </c>
      <c r="G36" s="168" t="s">
        <v>306</v>
      </c>
      <c r="H36" s="218" t="s">
        <v>276</v>
      </c>
      <c r="I36" s="463">
        <v>7142062</v>
      </c>
      <c r="J36" s="458">
        <v>5198108</v>
      </c>
      <c r="K36" s="458">
        <v>74000</v>
      </c>
      <c r="L36" s="458">
        <v>1781973</v>
      </c>
      <c r="M36" s="458">
        <v>51981</v>
      </c>
      <c r="N36" s="458">
        <v>36000</v>
      </c>
      <c r="O36" s="459">
        <v>10.48</v>
      </c>
      <c r="P36" s="460">
        <v>8</v>
      </c>
      <c r="Q36" s="469">
        <v>2.48</v>
      </c>
      <c r="R36" s="471">
        <f t="shared" si="9"/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si="10"/>
        <v>0</v>
      </c>
      <c r="X36" s="461">
        <v>0</v>
      </c>
      <c r="Y36" s="461">
        <v>0</v>
      </c>
      <c r="Z36" s="461">
        <v>0</v>
      </c>
      <c r="AA36" s="461">
        <f t="shared" si="11"/>
        <v>0</v>
      </c>
      <c r="AB36" s="461">
        <f t="shared" si="12"/>
        <v>0</v>
      </c>
      <c r="AC36" s="69">
        <f t="shared" si="13"/>
        <v>0</v>
      </c>
      <c r="AD36" s="69">
        <f t="shared" si="14"/>
        <v>0</v>
      </c>
      <c r="AE36" s="461">
        <v>0</v>
      </c>
      <c r="AF36" s="461">
        <v>0</v>
      </c>
      <c r="AG36" s="461">
        <f t="shared" si="15"/>
        <v>0</v>
      </c>
      <c r="AH36" s="461">
        <f t="shared" si="16"/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si="17"/>
        <v>0</v>
      </c>
      <c r="AR36" s="462">
        <f t="shared" si="18"/>
        <v>0</v>
      </c>
      <c r="AS36" s="464">
        <f t="shared" si="19"/>
        <v>0</v>
      </c>
      <c r="AT36" s="470">
        <f>I36+AH36</f>
        <v>7142062</v>
      </c>
      <c r="AU36" s="461">
        <f>J36+W36</f>
        <v>5198108</v>
      </c>
      <c r="AV36" s="461">
        <f t="shared" ref="AV36:AV38" si="40">K36+AA36</f>
        <v>74000</v>
      </c>
      <c r="AW36" s="461">
        <f t="shared" ref="AW36:AX38" si="41">L36+AC36</f>
        <v>1781973</v>
      </c>
      <c r="AX36" s="461">
        <f t="shared" si="41"/>
        <v>51981</v>
      </c>
      <c r="AY36" s="461">
        <f>N36+AG36</f>
        <v>36000</v>
      </c>
      <c r="AZ36" s="462">
        <f>O36+AS36</f>
        <v>10.48</v>
      </c>
      <c r="BA36" s="462">
        <f t="shared" ref="BA36:BB38" si="42">P36+AQ36</f>
        <v>8</v>
      </c>
      <c r="BB36" s="464">
        <f t="shared" si="42"/>
        <v>2.48</v>
      </c>
    </row>
    <row r="37" spans="1:54" s="229" customFormat="1" x14ac:dyDescent="0.2">
      <c r="A37" s="216">
        <v>7</v>
      </c>
      <c r="B37" s="217">
        <v>4423</v>
      </c>
      <c r="C37" s="217">
        <v>600074439</v>
      </c>
      <c r="D37" s="217">
        <v>70982155</v>
      </c>
      <c r="E37" s="215" t="s">
        <v>161</v>
      </c>
      <c r="F37" s="217">
        <v>3111</v>
      </c>
      <c r="G37" s="168" t="s">
        <v>307</v>
      </c>
      <c r="H37" s="218" t="s">
        <v>277</v>
      </c>
      <c r="I37" s="463">
        <v>298373</v>
      </c>
      <c r="J37" s="458">
        <v>221345</v>
      </c>
      <c r="K37" s="458">
        <v>0</v>
      </c>
      <c r="L37" s="458">
        <v>74815</v>
      </c>
      <c r="M37" s="458">
        <v>2213</v>
      </c>
      <c r="N37" s="458">
        <v>0</v>
      </c>
      <c r="O37" s="459">
        <v>0.64</v>
      </c>
      <c r="P37" s="460">
        <v>0.64</v>
      </c>
      <c r="Q37" s="469">
        <v>0</v>
      </c>
      <c r="R37" s="471">
        <f t="shared" si="9"/>
        <v>0</v>
      </c>
      <c r="S37" s="461">
        <v>-73782</v>
      </c>
      <c r="T37" s="461">
        <v>0</v>
      </c>
      <c r="U37" s="461">
        <v>0</v>
      </c>
      <c r="V37" s="461">
        <v>0</v>
      </c>
      <c r="W37" s="461">
        <f t="shared" si="10"/>
        <v>-73782</v>
      </c>
      <c r="X37" s="461">
        <v>0</v>
      </c>
      <c r="Y37" s="461">
        <v>0</v>
      </c>
      <c r="Z37" s="461">
        <v>0</v>
      </c>
      <c r="AA37" s="461">
        <f t="shared" si="11"/>
        <v>0</v>
      </c>
      <c r="AB37" s="461">
        <f t="shared" si="12"/>
        <v>-73782</v>
      </c>
      <c r="AC37" s="69">
        <f t="shared" si="13"/>
        <v>-24938</v>
      </c>
      <c r="AD37" s="69">
        <f t="shared" si="14"/>
        <v>-738</v>
      </c>
      <c r="AE37" s="461">
        <v>0</v>
      </c>
      <c r="AF37" s="461">
        <v>0</v>
      </c>
      <c r="AG37" s="461">
        <f t="shared" si="15"/>
        <v>0</v>
      </c>
      <c r="AH37" s="461">
        <f t="shared" si="16"/>
        <v>-99458</v>
      </c>
      <c r="AI37" s="462">
        <v>0</v>
      </c>
      <c r="AJ37" s="462">
        <v>0</v>
      </c>
      <c r="AK37" s="462">
        <v>-0.21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17"/>
        <v>-0.21</v>
      </c>
      <c r="AR37" s="462">
        <f t="shared" si="18"/>
        <v>0</v>
      </c>
      <c r="AS37" s="464">
        <f t="shared" si="19"/>
        <v>-0.21</v>
      </c>
      <c r="AT37" s="470">
        <f>I37+AH37</f>
        <v>198915</v>
      </c>
      <c r="AU37" s="461">
        <f>J37+W37</f>
        <v>147563</v>
      </c>
      <c r="AV37" s="461">
        <f t="shared" si="40"/>
        <v>0</v>
      </c>
      <c r="AW37" s="461">
        <f t="shared" si="41"/>
        <v>49877</v>
      </c>
      <c r="AX37" s="461">
        <f t="shared" si="41"/>
        <v>1475</v>
      </c>
      <c r="AY37" s="461">
        <f>N37+AG37</f>
        <v>0</v>
      </c>
      <c r="AZ37" s="462">
        <f>O37+AS37</f>
        <v>0.43000000000000005</v>
      </c>
      <c r="BA37" s="462">
        <f t="shared" si="42"/>
        <v>0.43000000000000005</v>
      </c>
      <c r="BB37" s="464">
        <f t="shared" si="42"/>
        <v>0</v>
      </c>
    </row>
    <row r="38" spans="1:54" s="229" customFormat="1" x14ac:dyDescent="0.2">
      <c r="A38" s="216">
        <v>7</v>
      </c>
      <c r="B38" s="217">
        <v>4423</v>
      </c>
      <c r="C38" s="217">
        <v>600074439</v>
      </c>
      <c r="D38" s="217">
        <v>70982155</v>
      </c>
      <c r="E38" s="215" t="s">
        <v>161</v>
      </c>
      <c r="F38" s="217">
        <v>3141</v>
      </c>
      <c r="G38" s="168" t="s">
        <v>310</v>
      </c>
      <c r="H38" s="218" t="s">
        <v>277</v>
      </c>
      <c r="I38" s="463">
        <v>1198486</v>
      </c>
      <c r="J38" s="458">
        <v>849649</v>
      </c>
      <c r="K38" s="458">
        <v>36000</v>
      </c>
      <c r="L38" s="458">
        <v>299349</v>
      </c>
      <c r="M38" s="458">
        <v>8496</v>
      </c>
      <c r="N38" s="458">
        <v>4992</v>
      </c>
      <c r="O38" s="459">
        <v>2.7100000000000004</v>
      </c>
      <c r="P38" s="460">
        <v>0</v>
      </c>
      <c r="Q38" s="469">
        <v>2.7100000000000004</v>
      </c>
      <c r="R38" s="471">
        <f t="shared" si="9"/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si="10"/>
        <v>0</v>
      </c>
      <c r="X38" s="461">
        <v>0</v>
      </c>
      <c r="Y38" s="461">
        <v>0</v>
      </c>
      <c r="Z38" s="461">
        <v>0</v>
      </c>
      <c r="AA38" s="461">
        <f t="shared" si="11"/>
        <v>0</v>
      </c>
      <c r="AB38" s="461">
        <f t="shared" si="12"/>
        <v>0</v>
      </c>
      <c r="AC38" s="69">
        <f t="shared" si="13"/>
        <v>0</v>
      </c>
      <c r="AD38" s="69">
        <f t="shared" si="14"/>
        <v>0</v>
      </c>
      <c r="AE38" s="461">
        <v>0</v>
      </c>
      <c r="AF38" s="461">
        <v>0</v>
      </c>
      <c r="AG38" s="461">
        <f t="shared" si="15"/>
        <v>0</v>
      </c>
      <c r="AH38" s="461">
        <f t="shared" si="16"/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17"/>
        <v>0</v>
      </c>
      <c r="AR38" s="462">
        <f t="shared" si="18"/>
        <v>0</v>
      </c>
      <c r="AS38" s="464">
        <f t="shared" si="19"/>
        <v>0</v>
      </c>
      <c r="AT38" s="470">
        <f>I38+AH38</f>
        <v>1198486</v>
      </c>
      <c r="AU38" s="461">
        <f>J38+W38</f>
        <v>849649</v>
      </c>
      <c r="AV38" s="461">
        <f t="shared" si="40"/>
        <v>36000</v>
      </c>
      <c r="AW38" s="461">
        <f t="shared" si="41"/>
        <v>299349</v>
      </c>
      <c r="AX38" s="461">
        <f t="shared" si="41"/>
        <v>8496</v>
      </c>
      <c r="AY38" s="461">
        <f>N38+AG38</f>
        <v>4992</v>
      </c>
      <c r="AZ38" s="462">
        <f>O38+AS38</f>
        <v>2.7100000000000004</v>
      </c>
      <c r="BA38" s="462">
        <f t="shared" si="42"/>
        <v>0</v>
      </c>
      <c r="BB38" s="464">
        <f t="shared" si="42"/>
        <v>2.7100000000000004</v>
      </c>
    </row>
    <row r="39" spans="1:54" s="229" customFormat="1" x14ac:dyDescent="0.2">
      <c r="A39" s="158">
        <v>7</v>
      </c>
      <c r="B39" s="18">
        <v>4423</v>
      </c>
      <c r="C39" s="18">
        <v>600074439</v>
      </c>
      <c r="D39" s="18">
        <v>70982155</v>
      </c>
      <c r="E39" s="167" t="s">
        <v>162</v>
      </c>
      <c r="F39" s="18"/>
      <c r="G39" s="157"/>
      <c r="H39" s="191"/>
      <c r="I39" s="506">
        <v>8638921</v>
      </c>
      <c r="J39" s="503">
        <v>6269102</v>
      </c>
      <c r="K39" s="503">
        <v>110000</v>
      </c>
      <c r="L39" s="503">
        <v>2156137</v>
      </c>
      <c r="M39" s="503">
        <v>62690</v>
      </c>
      <c r="N39" s="503">
        <v>40992</v>
      </c>
      <c r="O39" s="504">
        <v>13.830000000000002</v>
      </c>
      <c r="P39" s="504">
        <v>8.64</v>
      </c>
      <c r="Q39" s="508">
        <v>5.19</v>
      </c>
      <c r="R39" s="506">
        <f t="shared" ref="R39:BB39" si="43">SUM(R36:R38)</f>
        <v>0</v>
      </c>
      <c r="S39" s="503">
        <f t="shared" si="43"/>
        <v>-73782</v>
      </c>
      <c r="T39" s="503">
        <f t="shared" si="43"/>
        <v>0</v>
      </c>
      <c r="U39" s="503">
        <f t="shared" si="43"/>
        <v>0</v>
      </c>
      <c r="V39" s="503">
        <f t="shared" si="43"/>
        <v>0</v>
      </c>
      <c r="W39" s="503">
        <f t="shared" si="43"/>
        <v>-73782</v>
      </c>
      <c r="X39" s="503">
        <f t="shared" si="43"/>
        <v>0</v>
      </c>
      <c r="Y39" s="503">
        <f t="shared" si="43"/>
        <v>0</v>
      </c>
      <c r="Z39" s="503">
        <f t="shared" si="43"/>
        <v>0</v>
      </c>
      <c r="AA39" s="503">
        <f t="shared" si="43"/>
        <v>0</v>
      </c>
      <c r="AB39" s="503">
        <f t="shared" si="43"/>
        <v>-73782</v>
      </c>
      <c r="AC39" s="503">
        <f t="shared" si="43"/>
        <v>-24938</v>
      </c>
      <c r="AD39" s="503">
        <f t="shared" si="43"/>
        <v>-738</v>
      </c>
      <c r="AE39" s="503">
        <f t="shared" si="43"/>
        <v>0</v>
      </c>
      <c r="AF39" s="503">
        <f t="shared" si="43"/>
        <v>0</v>
      </c>
      <c r="AG39" s="503">
        <f t="shared" si="43"/>
        <v>0</v>
      </c>
      <c r="AH39" s="503">
        <f t="shared" si="43"/>
        <v>-99458</v>
      </c>
      <c r="AI39" s="504">
        <f t="shared" si="43"/>
        <v>0</v>
      </c>
      <c r="AJ39" s="504">
        <f t="shared" si="43"/>
        <v>0</v>
      </c>
      <c r="AK39" s="504">
        <f t="shared" si="43"/>
        <v>-0.21</v>
      </c>
      <c r="AL39" s="504">
        <f t="shared" si="43"/>
        <v>0</v>
      </c>
      <c r="AM39" s="504">
        <f t="shared" si="43"/>
        <v>0</v>
      </c>
      <c r="AN39" s="504">
        <f t="shared" si="43"/>
        <v>0</v>
      </c>
      <c r="AO39" s="504">
        <f t="shared" si="43"/>
        <v>0</v>
      </c>
      <c r="AP39" s="504">
        <f t="shared" si="43"/>
        <v>0</v>
      </c>
      <c r="AQ39" s="504">
        <f t="shared" si="43"/>
        <v>-0.21</v>
      </c>
      <c r="AR39" s="504">
        <f t="shared" si="43"/>
        <v>0</v>
      </c>
      <c r="AS39" s="40">
        <f t="shared" si="43"/>
        <v>-0.21</v>
      </c>
      <c r="AT39" s="510">
        <f t="shared" si="43"/>
        <v>8539463</v>
      </c>
      <c r="AU39" s="503">
        <f t="shared" si="43"/>
        <v>6195320</v>
      </c>
      <c r="AV39" s="503">
        <f t="shared" si="43"/>
        <v>110000</v>
      </c>
      <c r="AW39" s="503">
        <f t="shared" si="43"/>
        <v>2131199</v>
      </c>
      <c r="AX39" s="503">
        <f t="shared" si="43"/>
        <v>61952</v>
      </c>
      <c r="AY39" s="503">
        <f t="shared" si="43"/>
        <v>40992</v>
      </c>
      <c r="AZ39" s="504">
        <f t="shared" si="43"/>
        <v>13.620000000000001</v>
      </c>
      <c r="BA39" s="504">
        <f t="shared" si="43"/>
        <v>8.43</v>
      </c>
      <c r="BB39" s="40">
        <f t="shared" si="43"/>
        <v>5.19</v>
      </c>
    </row>
    <row r="40" spans="1:54" s="229" customFormat="1" x14ac:dyDescent="0.2">
      <c r="A40" s="216">
        <v>8</v>
      </c>
      <c r="B40" s="217">
        <v>4404</v>
      </c>
      <c r="C40" s="217">
        <v>600074331</v>
      </c>
      <c r="D40" s="217">
        <v>831298</v>
      </c>
      <c r="E40" s="215" t="s">
        <v>163</v>
      </c>
      <c r="F40" s="217">
        <v>3111</v>
      </c>
      <c r="G40" s="168" t="s">
        <v>306</v>
      </c>
      <c r="H40" s="218" t="s">
        <v>276</v>
      </c>
      <c r="I40" s="463">
        <v>22272318</v>
      </c>
      <c r="J40" s="458">
        <v>16439108</v>
      </c>
      <c r="K40" s="458">
        <v>0</v>
      </c>
      <c r="L40" s="458">
        <v>5556419</v>
      </c>
      <c r="M40" s="458">
        <v>164391</v>
      </c>
      <c r="N40" s="458">
        <v>112400</v>
      </c>
      <c r="O40" s="459">
        <v>34.130000000000003</v>
      </c>
      <c r="P40" s="460">
        <v>26</v>
      </c>
      <c r="Q40" s="469">
        <v>8.1300000000000008</v>
      </c>
      <c r="R40" s="471">
        <f t="shared" si="9"/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si="10"/>
        <v>0</v>
      </c>
      <c r="X40" s="461">
        <v>0</v>
      </c>
      <c r="Y40" s="461">
        <v>0</v>
      </c>
      <c r="Z40" s="461">
        <v>0</v>
      </c>
      <c r="AA40" s="461">
        <f t="shared" si="11"/>
        <v>0</v>
      </c>
      <c r="AB40" s="461">
        <f t="shared" si="12"/>
        <v>0</v>
      </c>
      <c r="AC40" s="69">
        <f t="shared" si="13"/>
        <v>0</v>
      </c>
      <c r="AD40" s="69">
        <f t="shared" si="14"/>
        <v>0</v>
      </c>
      <c r="AE40" s="461">
        <v>0</v>
      </c>
      <c r="AF40" s="461">
        <v>0</v>
      </c>
      <c r="AG40" s="461">
        <f t="shared" si="15"/>
        <v>0</v>
      </c>
      <c r="AH40" s="461">
        <f t="shared" si="16"/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17"/>
        <v>0</v>
      </c>
      <c r="AR40" s="462">
        <f t="shared" si="18"/>
        <v>0</v>
      </c>
      <c r="AS40" s="464">
        <f t="shared" si="19"/>
        <v>0</v>
      </c>
      <c r="AT40" s="470">
        <f>I40+AH40</f>
        <v>22272318</v>
      </c>
      <c r="AU40" s="461">
        <f>J40+W40</f>
        <v>16439108</v>
      </c>
      <c r="AV40" s="461">
        <f t="shared" ref="AV40:AV42" si="44">K40+AA40</f>
        <v>0</v>
      </c>
      <c r="AW40" s="461">
        <f t="shared" ref="AW40:AX42" si="45">L40+AC40</f>
        <v>5556419</v>
      </c>
      <c r="AX40" s="461">
        <f t="shared" si="45"/>
        <v>164391</v>
      </c>
      <c r="AY40" s="461">
        <f>N40+AG40</f>
        <v>112400</v>
      </c>
      <c r="AZ40" s="462">
        <f>O40+AS40</f>
        <v>34.130000000000003</v>
      </c>
      <c r="BA40" s="462">
        <f t="shared" ref="BA40:BB42" si="46">P40+AQ40</f>
        <v>26</v>
      </c>
      <c r="BB40" s="464">
        <f t="shared" si="46"/>
        <v>8.1300000000000008</v>
      </c>
    </row>
    <row r="41" spans="1:54" s="229" customFormat="1" x14ac:dyDescent="0.2">
      <c r="A41" s="216">
        <v>8</v>
      </c>
      <c r="B41" s="217">
        <v>4404</v>
      </c>
      <c r="C41" s="217">
        <v>600074331</v>
      </c>
      <c r="D41" s="217">
        <v>831298</v>
      </c>
      <c r="E41" s="215" t="s">
        <v>163</v>
      </c>
      <c r="F41" s="217">
        <v>3111</v>
      </c>
      <c r="G41" s="168" t="s">
        <v>307</v>
      </c>
      <c r="H41" s="218" t="s">
        <v>277</v>
      </c>
      <c r="I41" s="463">
        <v>233504</v>
      </c>
      <c r="J41" s="458">
        <v>173223</v>
      </c>
      <c r="K41" s="458">
        <v>0</v>
      </c>
      <c r="L41" s="458">
        <v>58549</v>
      </c>
      <c r="M41" s="458">
        <v>1732</v>
      </c>
      <c r="N41" s="458">
        <v>0</v>
      </c>
      <c r="O41" s="459">
        <v>0.5</v>
      </c>
      <c r="P41" s="460">
        <v>0.5</v>
      </c>
      <c r="Q41" s="469">
        <v>0</v>
      </c>
      <c r="R41" s="471">
        <f t="shared" si="9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10"/>
        <v>0</v>
      </c>
      <c r="X41" s="461">
        <v>0</v>
      </c>
      <c r="Y41" s="461">
        <v>0</v>
      </c>
      <c r="Z41" s="461">
        <v>0</v>
      </c>
      <c r="AA41" s="461">
        <f t="shared" si="11"/>
        <v>0</v>
      </c>
      <c r="AB41" s="461">
        <f t="shared" si="12"/>
        <v>0</v>
      </c>
      <c r="AC41" s="69">
        <f t="shared" si="13"/>
        <v>0</v>
      </c>
      <c r="AD41" s="69">
        <f t="shared" si="14"/>
        <v>0</v>
      </c>
      <c r="AE41" s="461">
        <v>0</v>
      </c>
      <c r="AF41" s="461">
        <v>0</v>
      </c>
      <c r="AG41" s="461">
        <f t="shared" si="15"/>
        <v>0</v>
      </c>
      <c r="AH41" s="461">
        <f t="shared" si="16"/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17"/>
        <v>0</v>
      </c>
      <c r="AR41" s="462">
        <f t="shared" si="18"/>
        <v>0</v>
      </c>
      <c r="AS41" s="464">
        <f t="shared" si="19"/>
        <v>0</v>
      </c>
      <c r="AT41" s="470">
        <f>I41+AH41</f>
        <v>233504</v>
      </c>
      <c r="AU41" s="461">
        <f>J41+W41</f>
        <v>173223</v>
      </c>
      <c r="AV41" s="461">
        <f t="shared" si="44"/>
        <v>0</v>
      </c>
      <c r="AW41" s="461">
        <f t="shared" si="45"/>
        <v>58549</v>
      </c>
      <c r="AX41" s="461">
        <f t="shared" si="45"/>
        <v>1732</v>
      </c>
      <c r="AY41" s="461">
        <f>N41+AG41</f>
        <v>0</v>
      </c>
      <c r="AZ41" s="462">
        <f>O41+AS41</f>
        <v>0.5</v>
      </c>
      <c r="BA41" s="462">
        <f t="shared" si="46"/>
        <v>0.5</v>
      </c>
      <c r="BB41" s="464">
        <f t="shared" si="46"/>
        <v>0</v>
      </c>
    </row>
    <row r="42" spans="1:54" s="229" customFormat="1" x14ac:dyDescent="0.2">
      <c r="A42" s="216">
        <v>8</v>
      </c>
      <c r="B42" s="217">
        <v>4404</v>
      </c>
      <c r="C42" s="217">
        <v>600074331</v>
      </c>
      <c r="D42" s="217">
        <v>831298</v>
      </c>
      <c r="E42" s="215" t="s">
        <v>163</v>
      </c>
      <c r="F42" s="217">
        <v>3141</v>
      </c>
      <c r="G42" s="168" t="s">
        <v>310</v>
      </c>
      <c r="H42" s="218" t="s">
        <v>277</v>
      </c>
      <c r="I42" s="463">
        <v>3233089</v>
      </c>
      <c r="J42" s="458">
        <v>2387671</v>
      </c>
      <c r="K42" s="458">
        <v>0</v>
      </c>
      <c r="L42" s="458">
        <v>807033</v>
      </c>
      <c r="M42" s="458">
        <v>23877</v>
      </c>
      <c r="N42" s="458">
        <v>14508</v>
      </c>
      <c r="O42" s="459">
        <v>7.67</v>
      </c>
      <c r="P42" s="460">
        <v>0</v>
      </c>
      <c r="Q42" s="469">
        <v>7.67</v>
      </c>
      <c r="R42" s="471">
        <f t="shared" si="9"/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si="10"/>
        <v>0</v>
      </c>
      <c r="X42" s="461">
        <v>0</v>
      </c>
      <c r="Y42" s="461">
        <v>0</v>
      </c>
      <c r="Z42" s="461">
        <v>0</v>
      </c>
      <c r="AA42" s="461">
        <f t="shared" si="11"/>
        <v>0</v>
      </c>
      <c r="AB42" s="461">
        <f t="shared" si="12"/>
        <v>0</v>
      </c>
      <c r="AC42" s="69">
        <f t="shared" si="13"/>
        <v>0</v>
      </c>
      <c r="AD42" s="69">
        <f t="shared" si="14"/>
        <v>0</v>
      </c>
      <c r="AE42" s="461">
        <v>0</v>
      </c>
      <c r="AF42" s="461">
        <v>0</v>
      </c>
      <c r="AG42" s="461">
        <f t="shared" si="15"/>
        <v>0</v>
      </c>
      <c r="AH42" s="461">
        <f t="shared" si="16"/>
        <v>0</v>
      </c>
      <c r="AI42" s="462">
        <v>0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si="17"/>
        <v>0</v>
      </c>
      <c r="AR42" s="462">
        <f t="shared" si="18"/>
        <v>0</v>
      </c>
      <c r="AS42" s="464">
        <f t="shared" si="19"/>
        <v>0</v>
      </c>
      <c r="AT42" s="470">
        <f>I42+AH42</f>
        <v>3233089</v>
      </c>
      <c r="AU42" s="461">
        <f>J42+W42</f>
        <v>2387671</v>
      </c>
      <c r="AV42" s="461">
        <f t="shared" si="44"/>
        <v>0</v>
      </c>
      <c r="AW42" s="461">
        <f t="shared" si="45"/>
        <v>807033</v>
      </c>
      <c r="AX42" s="461">
        <f t="shared" si="45"/>
        <v>23877</v>
      </c>
      <c r="AY42" s="461">
        <f>N42+AG42</f>
        <v>14508</v>
      </c>
      <c r="AZ42" s="462">
        <f>O42+AS42</f>
        <v>7.67</v>
      </c>
      <c r="BA42" s="462">
        <f t="shared" si="46"/>
        <v>0</v>
      </c>
      <c r="BB42" s="464">
        <f t="shared" si="46"/>
        <v>7.67</v>
      </c>
    </row>
    <row r="43" spans="1:54" s="229" customFormat="1" x14ac:dyDescent="0.2">
      <c r="A43" s="158">
        <v>8</v>
      </c>
      <c r="B43" s="18">
        <v>4404</v>
      </c>
      <c r="C43" s="18">
        <v>600074331</v>
      </c>
      <c r="D43" s="18">
        <v>831298</v>
      </c>
      <c r="E43" s="167" t="s">
        <v>164</v>
      </c>
      <c r="F43" s="18"/>
      <c r="G43" s="157"/>
      <c r="H43" s="191"/>
      <c r="I43" s="506">
        <v>25738911</v>
      </c>
      <c r="J43" s="503">
        <v>19000002</v>
      </c>
      <c r="K43" s="503">
        <v>0</v>
      </c>
      <c r="L43" s="503">
        <v>6422001</v>
      </c>
      <c r="M43" s="503">
        <v>190000</v>
      </c>
      <c r="N43" s="503">
        <v>126908</v>
      </c>
      <c r="O43" s="504">
        <v>42.300000000000004</v>
      </c>
      <c r="P43" s="504">
        <v>26.5</v>
      </c>
      <c r="Q43" s="508">
        <v>15.8</v>
      </c>
      <c r="R43" s="506">
        <f t="shared" ref="R43:BB43" si="47">SUM(R40:R42)</f>
        <v>0</v>
      </c>
      <c r="S43" s="503">
        <f t="shared" si="47"/>
        <v>0</v>
      </c>
      <c r="T43" s="503">
        <f t="shared" si="47"/>
        <v>0</v>
      </c>
      <c r="U43" s="503">
        <f t="shared" si="47"/>
        <v>0</v>
      </c>
      <c r="V43" s="503">
        <f t="shared" si="47"/>
        <v>0</v>
      </c>
      <c r="W43" s="503">
        <f t="shared" si="47"/>
        <v>0</v>
      </c>
      <c r="X43" s="503">
        <f t="shared" si="47"/>
        <v>0</v>
      </c>
      <c r="Y43" s="503">
        <f t="shared" si="47"/>
        <v>0</v>
      </c>
      <c r="Z43" s="503">
        <f t="shared" si="47"/>
        <v>0</v>
      </c>
      <c r="AA43" s="503">
        <f t="shared" si="47"/>
        <v>0</v>
      </c>
      <c r="AB43" s="503">
        <f t="shared" si="47"/>
        <v>0</v>
      </c>
      <c r="AC43" s="503">
        <f t="shared" si="47"/>
        <v>0</v>
      </c>
      <c r="AD43" s="503">
        <f t="shared" si="47"/>
        <v>0</v>
      </c>
      <c r="AE43" s="503">
        <f t="shared" si="47"/>
        <v>0</v>
      </c>
      <c r="AF43" s="503">
        <f t="shared" si="47"/>
        <v>0</v>
      </c>
      <c r="AG43" s="503">
        <f t="shared" si="47"/>
        <v>0</v>
      </c>
      <c r="AH43" s="503">
        <f t="shared" si="47"/>
        <v>0</v>
      </c>
      <c r="AI43" s="504">
        <f t="shared" si="47"/>
        <v>0</v>
      </c>
      <c r="AJ43" s="504">
        <f t="shared" si="47"/>
        <v>0</v>
      </c>
      <c r="AK43" s="504">
        <f t="shared" si="47"/>
        <v>0</v>
      </c>
      <c r="AL43" s="504">
        <f t="shared" si="47"/>
        <v>0</v>
      </c>
      <c r="AM43" s="504">
        <f t="shared" si="47"/>
        <v>0</v>
      </c>
      <c r="AN43" s="504">
        <f t="shared" si="47"/>
        <v>0</v>
      </c>
      <c r="AO43" s="504">
        <f t="shared" si="47"/>
        <v>0</v>
      </c>
      <c r="AP43" s="504">
        <f t="shared" si="47"/>
        <v>0</v>
      </c>
      <c r="AQ43" s="504">
        <f t="shared" si="47"/>
        <v>0</v>
      </c>
      <c r="AR43" s="504">
        <f t="shared" si="47"/>
        <v>0</v>
      </c>
      <c r="AS43" s="40">
        <f t="shared" si="47"/>
        <v>0</v>
      </c>
      <c r="AT43" s="510">
        <f t="shared" si="47"/>
        <v>25738911</v>
      </c>
      <c r="AU43" s="503">
        <f t="shared" si="47"/>
        <v>19000002</v>
      </c>
      <c r="AV43" s="503">
        <f t="shared" si="47"/>
        <v>0</v>
      </c>
      <c r="AW43" s="503">
        <f t="shared" si="47"/>
        <v>6422001</v>
      </c>
      <c r="AX43" s="503">
        <f t="shared" si="47"/>
        <v>190000</v>
      </c>
      <c r="AY43" s="503">
        <f t="shared" si="47"/>
        <v>126908</v>
      </c>
      <c r="AZ43" s="504">
        <f t="shared" si="47"/>
        <v>42.300000000000004</v>
      </c>
      <c r="BA43" s="504">
        <f t="shared" si="47"/>
        <v>26.5</v>
      </c>
      <c r="BB43" s="40">
        <f t="shared" si="47"/>
        <v>15.8</v>
      </c>
    </row>
    <row r="44" spans="1:54" s="229" customFormat="1" x14ac:dyDescent="0.2">
      <c r="A44" s="216">
        <v>9</v>
      </c>
      <c r="B44" s="217">
        <v>4480</v>
      </c>
      <c r="C44" s="217">
        <v>600075249</v>
      </c>
      <c r="D44" s="217">
        <v>49864548</v>
      </c>
      <c r="E44" s="215" t="s">
        <v>165</v>
      </c>
      <c r="F44" s="217">
        <v>3141</v>
      </c>
      <c r="G44" s="168" t="s">
        <v>310</v>
      </c>
      <c r="H44" s="218" t="s">
        <v>277</v>
      </c>
      <c r="I44" s="463">
        <v>4256718</v>
      </c>
      <c r="J44" s="458">
        <v>3132813</v>
      </c>
      <c r="K44" s="458">
        <v>0</v>
      </c>
      <c r="L44" s="458">
        <v>1058891</v>
      </c>
      <c r="M44" s="458">
        <v>31328</v>
      </c>
      <c r="N44" s="458">
        <v>33686</v>
      </c>
      <c r="O44" s="459">
        <v>10.07</v>
      </c>
      <c r="P44" s="460">
        <v>0</v>
      </c>
      <c r="Q44" s="469">
        <v>10.07</v>
      </c>
      <c r="R44" s="471">
        <f t="shared" si="9"/>
        <v>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si="10"/>
        <v>0</v>
      </c>
      <c r="X44" s="461">
        <v>0</v>
      </c>
      <c r="Y44" s="461">
        <v>0</v>
      </c>
      <c r="Z44" s="461">
        <v>0</v>
      </c>
      <c r="AA44" s="461">
        <f t="shared" si="11"/>
        <v>0</v>
      </c>
      <c r="AB44" s="461">
        <f t="shared" si="12"/>
        <v>0</v>
      </c>
      <c r="AC44" s="69">
        <f t="shared" si="13"/>
        <v>0</v>
      </c>
      <c r="AD44" s="69">
        <f t="shared" si="14"/>
        <v>0</v>
      </c>
      <c r="AE44" s="461">
        <v>0</v>
      </c>
      <c r="AF44" s="461">
        <v>0</v>
      </c>
      <c r="AG44" s="461">
        <f t="shared" si="15"/>
        <v>0</v>
      </c>
      <c r="AH44" s="461">
        <f t="shared" si="16"/>
        <v>0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si="17"/>
        <v>0</v>
      </c>
      <c r="AR44" s="462">
        <f t="shared" si="18"/>
        <v>0</v>
      </c>
      <c r="AS44" s="464">
        <f t="shared" si="19"/>
        <v>0</v>
      </c>
      <c r="AT44" s="470">
        <f>I44+AH44</f>
        <v>4256718</v>
      </c>
      <c r="AU44" s="461">
        <f>J44+W44</f>
        <v>3132813</v>
      </c>
      <c r="AV44" s="461">
        <f>K44+AA44</f>
        <v>0</v>
      </c>
      <c r="AW44" s="461">
        <f>L44+AC44</f>
        <v>1058891</v>
      </c>
      <c r="AX44" s="461">
        <f>M44+AD44</f>
        <v>31328</v>
      </c>
      <c r="AY44" s="461">
        <f>N44+AG44</f>
        <v>33686</v>
      </c>
      <c r="AZ44" s="462">
        <f>O44+AS44</f>
        <v>10.07</v>
      </c>
      <c r="BA44" s="462">
        <f>P44+AQ44</f>
        <v>0</v>
      </c>
      <c r="BB44" s="464">
        <f>Q44+AR44</f>
        <v>10.07</v>
      </c>
    </row>
    <row r="45" spans="1:54" s="229" customFormat="1" x14ac:dyDescent="0.2">
      <c r="A45" s="158">
        <v>9</v>
      </c>
      <c r="B45" s="18">
        <v>4480</v>
      </c>
      <c r="C45" s="18">
        <v>600075249</v>
      </c>
      <c r="D45" s="18">
        <v>49864548</v>
      </c>
      <c r="E45" s="167" t="s">
        <v>166</v>
      </c>
      <c r="F45" s="18"/>
      <c r="G45" s="157"/>
      <c r="H45" s="191"/>
      <c r="I45" s="506">
        <v>4256718</v>
      </c>
      <c r="J45" s="503">
        <v>3132813</v>
      </c>
      <c r="K45" s="503">
        <v>0</v>
      </c>
      <c r="L45" s="503">
        <v>1058891</v>
      </c>
      <c r="M45" s="503">
        <v>31328</v>
      </c>
      <c r="N45" s="503">
        <v>33686</v>
      </c>
      <c r="O45" s="504">
        <v>10.07</v>
      </c>
      <c r="P45" s="504">
        <v>0</v>
      </c>
      <c r="Q45" s="508">
        <v>10.07</v>
      </c>
      <c r="R45" s="506">
        <f t="shared" ref="R45:BB45" si="48">SUM(R44)</f>
        <v>0</v>
      </c>
      <c r="S45" s="503">
        <f t="shared" si="48"/>
        <v>0</v>
      </c>
      <c r="T45" s="503">
        <f t="shared" si="48"/>
        <v>0</v>
      </c>
      <c r="U45" s="503">
        <f t="shared" si="48"/>
        <v>0</v>
      </c>
      <c r="V45" s="503">
        <f t="shared" si="48"/>
        <v>0</v>
      </c>
      <c r="W45" s="503">
        <f t="shared" si="48"/>
        <v>0</v>
      </c>
      <c r="X45" s="503">
        <f t="shared" si="48"/>
        <v>0</v>
      </c>
      <c r="Y45" s="503">
        <f t="shared" si="48"/>
        <v>0</v>
      </c>
      <c r="Z45" s="503">
        <f t="shared" si="48"/>
        <v>0</v>
      </c>
      <c r="AA45" s="503">
        <f t="shared" si="48"/>
        <v>0</v>
      </c>
      <c r="AB45" s="503">
        <f t="shared" si="48"/>
        <v>0</v>
      </c>
      <c r="AC45" s="503">
        <f t="shared" si="48"/>
        <v>0</v>
      </c>
      <c r="AD45" s="503">
        <f t="shared" si="48"/>
        <v>0</v>
      </c>
      <c r="AE45" s="503">
        <f t="shared" si="48"/>
        <v>0</v>
      </c>
      <c r="AF45" s="503">
        <f t="shared" si="48"/>
        <v>0</v>
      </c>
      <c r="AG45" s="503">
        <f t="shared" si="48"/>
        <v>0</v>
      </c>
      <c r="AH45" s="503">
        <f t="shared" si="48"/>
        <v>0</v>
      </c>
      <c r="AI45" s="504">
        <f t="shared" si="48"/>
        <v>0</v>
      </c>
      <c r="AJ45" s="504">
        <f t="shared" si="48"/>
        <v>0</v>
      </c>
      <c r="AK45" s="504">
        <f t="shared" si="48"/>
        <v>0</v>
      </c>
      <c r="AL45" s="504">
        <f t="shared" si="48"/>
        <v>0</v>
      </c>
      <c r="AM45" s="504">
        <f t="shared" si="48"/>
        <v>0</v>
      </c>
      <c r="AN45" s="504">
        <f t="shared" si="48"/>
        <v>0</v>
      </c>
      <c r="AO45" s="504">
        <f t="shared" si="48"/>
        <v>0</v>
      </c>
      <c r="AP45" s="504">
        <f t="shared" si="48"/>
        <v>0</v>
      </c>
      <c r="AQ45" s="504">
        <f t="shared" si="48"/>
        <v>0</v>
      </c>
      <c r="AR45" s="504">
        <f t="shared" si="48"/>
        <v>0</v>
      </c>
      <c r="AS45" s="40">
        <f t="shared" si="48"/>
        <v>0</v>
      </c>
      <c r="AT45" s="510">
        <f t="shared" si="48"/>
        <v>4256718</v>
      </c>
      <c r="AU45" s="503">
        <f t="shared" si="48"/>
        <v>3132813</v>
      </c>
      <c r="AV45" s="503">
        <f t="shared" si="48"/>
        <v>0</v>
      </c>
      <c r="AW45" s="503">
        <f t="shared" si="48"/>
        <v>1058891</v>
      </c>
      <c r="AX45" s="503">
        <f t="shared" si="48"/>
        <v>31328</v>
      </c>
      <c r="AY45" s="503">
        <f t="shared" si="48"/>
        <v>33686</v>
      </c>
      <c r="AZ45" s="504">
        <f t="shared" si="48"/>
        <v>10.07</v>
      </c>
      <c r="BA45" s="504">
        <f t="shared" si="48"/>
        <v>0</v>
      </c>
      <c r="BB45" s="40">
        <f t="shared" si="48"/>
        <v>10.07</v>
      </c>
    </row>
    <row r="46" spans="1:54" s="229" customFormat="1" x14ac:dyDescent="0.2">
      <c r="A46" s="216">
        <v>10</v>
      </c>
      <c r="B46" s="217">
        <v>4439</v>
      </c>
      <c r="C46" s="217">
        <v>600074951</v>
      </c>
      <c r="D46" s="217">
        <v>48283088</v>
      </c>
      <c r="E46" s="215" t="s">
        <v>167</v>
      </c>
      <c r="F46" s="217">
        <v>3111</v>
      </c>
      <c r="G46" s="168" t="s">
        <v>306</v>
      </c>
      <c r="H46" s="218" t="s">
        <v>276</v>
      </c>
      <c r="I46" s="463">
        <v>4784651</v>
      </c>
      <c r="J46" s="458">
        <v>3528969</v>
      </c>
      <c r="K46" s="458">
        <v>0</v>
      </c>
      <c r="L46" s="458">
        <v>1192792</v>
      </c>
      <c r="M46" s="458">
        <v>35290</v>
      </c>
      <c r="N46" s="458">
        <v>27600</v>
      </c>
      <c r="O46" s="459">
        <v>7.2</v>
      </c>
      <c r="P46" s="460">
        <v>6</v>
      </c>
      <c r="Q46" s="469">
        <v>1.2</v>
      </c>
      <c r="R46" s="471">
        <f t="shared" si="9"/>
        <v>0</v>
      </c>
      <c r="S46" s="461">
        <v>0</v>
      </c>
      <c r="T46" s="461">
        <v>0</v>
      </c>
      <c r="U46" s="461">
        <v>0</v>
      </c>
      <c r="V46" s="461">
        <v>0</v>
      </c>
      <c r="W46" s="461">
        <f t="shared" si="10"/>
        <v>0</v>
      </c>
      <c r="X46" s="461">
        <v>0</v>
      </c>
      <c r="Y46" s="461">
        <v>0</v>
      </c>
      <c r="Z46" s="461">
        <v>0</v>
      </c>
      <c r="AA46" s="461">
        <f t="shared" si="11"/>
        <v>0</v>
      </c>
      <c r="AB46" s="461">
        <f t="shared" si="12"/>
        <v>0</v>
      </c>
      <c r="AC46" s="69">
        <f t="shared" si="13"/>
        <v>0</v>
      </c>
      <c r="AD46" s="69">
        <f t="shared" si="14"/>
        <v>0</v>
      </c>
      <c r="AE46" s="461">
        <v>0</v>
      </c>
      <c r="AF46" s="461">
        <v>0</v>
      </c>
      <c r="AG46" s="461">
        <f t="shared" si="15"/>
        <v>0</v>
      </c>
      <c r="AH46" s="461">
        <f t="shared" si="16"/>
        <v>0</v>
      </c>
      <c r="AI46" s="462">
        <v>0</v>
      </c>
      <c r="AJ46" s="462">
        <v>0</v>
      </c>
      <c r="AK46" s="462">
        <v>0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si="17"/>
        <v>0</v>
      </c>
      <c r="AR46" s="462">
        <f t="shared" si="18"/>
        <v>0</v>
      </c>
      <c r="AS46" s="464">
        <f t="shared" si="19"/>
        <v>0</v>
      </c>
      <c r="AT46" s="470">
        <f t="shared" ref="AT46:AT51" si="49">I46+AH46</f>
        <v>4784651</v>
      </c>
      <c r="AU46" s="461">
        <f t="shared" ref="AU46:AU51" si="50">J46+W46</f>
        <v>3528969</v>
      </c>
      <c r="AV46" s="461">
        <f t="shared" ref="AV46:AV51" si="51">K46+AA46</f>
        <v>0</v>
      </c>
      <c r="AW46" s="461">
        <f t="shared" ref="AW46:AX51" si="52">L46+AC46</f>
        <v>1192792</v>
      </c>
      <c r="AX46" s="461">
        <f t="shared" si="52"/>
        <v>35290</v>
      </c>
      <c r="AY46" s="461">
        <f t="shared" ref="AY46:AY51" si="53">N46+AG46</f>
        <v>27600</v>
      </c>
      <c r="AZ46" s="462">
        <f t="shared" ref="AZ46:AZ51" si="54">O46+AS46</f>
        <v>7.2</v>
      </c>
      <c r="BA46" s="462">
        <f t="shared" ref="BA46:BB51" si="55">P46+AQ46</f>
        <v>6</v>
      </c>
      <c r="BB46" s="464">
        <f t="shared" si="55"/>
        <v>1.2</v>
      </c>
    </row>
    <row r="47" spans="1:54" s="229" customFormat="1" x14ac:dyDescent="0.2">
      <c r="A47" s="216">
        <v>10</v>
      </c>
      <c r="B47" s="217">
        <v>4439</v>
      </c>
      <c r="C47" s="217">
        <v>600074951</v>
      </c>
      <c r="D47" s="217">
        <v>48283088</v>
      </c>
      <c r="E47" s="215" t="s">
        <v>167</v>
      </c>
      <c r="F47" s="217">
        <v>3113</v>
      </c>
      <c r="G47" s="168" t="s">
        <v>309</v>
      </c>
      <c r="H47" s="218" t="s">
        <v>276</v>
      </c>
      <c r="I47" s="463">
        <v>24100866</v>
      </c>
      <c r="J47" s="458">
        <v>17524086</v>
      </c>
      <c r="K47" s="458">
        <v>15000</v>
      </c>
      <c r="L47" s="458">
        <v>5928210</v>
      </c>
      <c r="M47" s="458">
        <v>175240</v>
      </c>
      <c r="N47" s="458">
        <v>458330</v>
      </c>
      <c r="O47" s="459">
        <v>31.328999999999997</v>
      </c>
      <c r="P47" s="460">
        <v>24.878999999999998</v>
      </c>
      <c r="Q47" s="469">
        <v>6.45</v>
      </c>
      <c r="R47" s="471">
        <f t="shared" si="9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0"/>
        <v>0</v>
      </c>
      <c r="X47" s="461">
        <v>0</v>
      </c>
      <c r="Y47" s="461">
        <v>0</v>
      </c>
      <c r="Z47" s="461">
        <v>0</v>
      </c>
      <c r="AA47" s="461">
        <f t="shared" si="11"/>
        <v>0</v>
      </c>
      <c r="AB47" s="461">
        <f t="shared" si="12"/>
        <v>0</v>
      </c>
      <c r="AC47" s="69">
        <f t="shared" si="13"/>
        <v>0</v>
      </c>
      <c r="AD47" s="69">
        <f t="shared" si="14"/>
        <v>0</v>
      </c>
      <c r="AE47" s="461">
        <v>0</v>
      </c>
      <c r="AF47" s="461">
        <v>0</v>
      </c>
      <c r="AG47" s="461">
        <f t="shared" si="15"/>
        <v>0</v>
      </c>
      <c r="AH47" s="461">
        <f t="shared" si="16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17"/>
        <v>0</v>
      </c>
      <c r="AR47" s="462">
        <f t="shared" si="18"/>
        <v>0</v>
      </c>
      <c r="AS47" s="464">
        <f t="shared" si="19"/>
        <v>0</v>
      </c>
      <c r="AT47" s="470">
        <f t="shared" si="49"/>
        <v>24100866</v>
      </c>
      <c r="AU47" s="461">
        <f t="shared" si="50"/>
        <v>17524086</v>
      </c>
      <c r="AV47" s="461">
        <f t="shared" si="51"/>
        <v>15000</v>
      </c>
      <c r="AW47" s="461">
        <f t="shared" si="52"/>
        <v>5928210</v>
      </c>
      <c r="AX47" s="461">
        <f t="shared" si="52"/>
        <v>175240</v>
      </c>
      <c r="AY47" s="461">
        <f t="shared" si="53"/>
        <v>458330</v>
      </c>
      <c r="AZ47" s="462">
        <f t="shared" si="54"/>
        <v>31.328999999999997</v>
      </c>
      <c r="BA47" s="462">
        <f t="shared" si="55"/>
        <v>24.878999999999998</v>
      </c>
      <c r="BB47" s="464">
        <f t="shared" si="55"/>
        <v>6.45</v>
      </c>
    </row>
    <row r="48" spans="1:54" s="229" customFormat="1" x14ac:dyDescent="0.2">
      <c r="A48" s="216">
        <v>10</v>
      </c>
      <c r="B48" s="217">
        <v>4439</v>
      </c>
      <c r="C48" s="217">
        <v>600074951</v>
      </c>
      <c r="D48" s="217">
        <v>48283088</v>
      </c>
      <c r="E48" s="215" t="s">
        <v>167</v>
      </c>
      <c r="F48" s="217">
        <v>3113</v>
      </c>
      <c r="G48" s="168" t="s">
        <v>307</v>
      </c>
      <c r="H48" s="218" t="s">
        <v>277</v>
      </c>
      <c r="I48" s="463">
        <v>3721651</v>
      </c>
      <c r="J48" s="458">
        <v>2757160</v>
      </c>
      <c r="K48" s="458">
        <v>0</v>
      </c>
      <c r="L48" s="458">
        <v>931920</v>
      </c>
      <c r="M48" s="458">
        <v>27571</v>
      </c>
      <c r="N48" s="458">
        <v>5000</v>
      </c>
      <c r="O48" s="459">
        <v>7.97</v>
      </c>
      <c r="P48" s="460">
        <v>7.97</v>
      </c>
      <c r="Q48" s="469">
        <v>0</v>
      </c>
      <c r="R48" s="471">
        <f t="shared" si="9"/>
        <v>0</v>
      </c>
      <c r="S48" s="461">
        <v>-118692</v>
      </c>
      <c r="T48" s="461">
        <v>0</v>
      </c>
      <c r="U48" s="461">
        <v>0</v>
      </c>
      <c r="V48" s="461">
        <v>0</v>
      </c>
      <c r="W48" s="461">
        <f t="shared" si="10"/>
        <v>-118692</v>
      </c>
      <c r="X48" s="461">
        <v>0</v>
      </c>
      <c r="Y48" s="461">
        <v>0</v>
      </c>
      <c r="Z48" s="461">
        <v>0</v>
      </c>
      <c r="AA48" s="461">
        <f t="shared" si="11"/>
        <v>0</v>
      </c>
      <c r="AB48" s="461">
        <f t="shared" si="12"/>
        <v>-118692</v>
      </c>
      <c r="AC48" s="69">
        <f t="shared" si="13"/>
        <v>-40118</v>
      </c>
      <c r="AD48" s="69">
        <f t="shared" si="14"/>
        <v>-1187</v>
      </c>
      <c r="AE48" s="461">
        <v>2500</v>
      </c>
      <c r="AF48" s="461">
        <v>0</v>
      </c>
      <c r="AG48" s="461">
        <f t="shared" si="15"/>
        <v>2500</v>
      </c>
      <c r="AH48" s="461">
        <f t="shared" si="16"/>
        <v>-157497</v>
      </c>
      <c r="AI48" s="462">
        <v>0</v>
      </c>
      <c r="AJ48" s="462">
        <v>0</v>
      </c>
      <c r="AK48" s="462">
        <v>-0.35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7"/>
        <v>-0.35</v>
      </c>
      <c r="AR48" s="462">
        <f t="shared" si="18"/>
        <v>0</v>
      </c>
      <c r="AS48" s="464">
        <f t="shared" si="19"/>
        <v>-0.35</v>
      </c>
      <c r="AT48" s="470">
        <f t="shared" si="49"/>
        <v>3564154</v>
      </c>
      <c r="AU48" s="461">
        <f t="shared" si="50"/>
        <v>2638468</v>
      </c>
      <c r="AV48" s="461">
        <f t="shared" si="51"/>
        <v>0</v>
      </c>
      <c r="AW48" s="461">
        <f t="shared" si="52"/>
        <v>891802</v>
      </c>
      <c r="AX48" s="461">
        <f t="shared" si="52"/>
        <v>26384</v>
      </c>
      <c r="AY48" s="461">
        <f t="shared" si="53"/>
        <v>7500</v>
      </c>
      <c r="AZ48" s="462">
        <f t="shared" si="54"/>
        <v>7.62</v>
      </c>
      <c r="BA48" s="462">
        <f t="shared" si="55"/>
        <v>7.62</v>
      </c>
      <c r="BB48" s="464">
        <f t="shared" si="55"/>
        <v>0</v>
      </c>
    </row>
    <row r="49" spans="1:54" s="229" customFormat="1" x14ac:dyDescent="0.2">
      <c r="A49" s="216">
        <v>10</v>
      </c>
      <c r="B49" s="217">
        <v>4439</v>
      </c>
      <c r="C49" s="217">
        <v>600074951</v>
      </c>
      <c r="D49" s="217">
        <v>48283088</v>
      </c>
      <c r="E49" s="215" t="s">
        <v>167</v>
      </c>
      <c r="F49" s="217">
        <v>3141</v>
      </c>
      <c r="G49" s="168" t="s">
        <v>310</v>
      </c>
      <c r="H49" s="218" t="s">
        <v>277</v>
      </c>
      <c r="I49" s="463">
        <v>2535458</v>
      </c>
      <c r="J49" s="458">
        <v>1868482</v>
      </c>
      <c r="K49" s="458">
        <v>0</v>
      </c>
      <c r="L49" s="458">
        <v>631547</v>
      </c>
      <c r="M49" s="458">
        <v>18685</v>
      </c>
      <c r="N49" s="458">
        <v>16744</v>
      </c>
      <c r="O49" s="459">
        <v>6</v>
      </c>
      <c r="P49" s="460">
        <v>0</v>
      </c>
      <c r="Q49" s="469">
        <v>6</v>
      </c>
      <c r="R49" s="471">
        <f t="shared" si="9"/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si="10"/>
        <v>0</v>
      </c>
      <c r="X49" s="461">
        <v>0</v>
      </c>
      <c r="Y49" s="461">
        <v>0</v>
      </c>
      <c r="Z49" s="461">
        <v>0</v>
      </c>
      <c r="AA49" s="461">
        <f t="shared" si="11"/>
        <v>0</v>
      </c>
      <c r="AB49" s="461">
        <f t="shared" si="12"/>
        <v>0</v>
      </c>
      <c r="AC49" s="69">
        <f t="shared" si="13"/>
        <v>0</v>
      </c>
      <c r="AD49" s="69">
        <f t="shared" si="14"/>
        <v>0</v>
      </c>
      <c r="AE49" s="461">
        <v>0</v>
      </c>
      <c r="AF49" s="461">
        <v>0</v>
      </c>
      <c r="AG49" s="461">
        <f t="shared" si="15"/>
        <v>0</v>
      </c>
      <c r="AH49" s="461">
        <f t="shared" si="16"/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si="17"/>
        <v>0</v>
      </c>
      <c r="AR49" s="462">
        <f t="shared" si="18"/>
        <v>0</v>
      </c>
      <c r="AS49" s="464">
        <f t="shared" si="19"/>
        <v>0</v>
      </c>
      <c r="AT49" s="470">
        <f t="shared" si="49"/>
        <v>2535458</v>
      </c>
      <c r="AU49" s="461">
        <f t="shared" si="50"/>
        <v>1868482</v>
      </c>
      <c r="AV49" s="461">
        <f t="shared" si="51"/>
        <v>0</v>
      </c>
      <c r="AW49" s="461">
        <f t="shared" si="52"/>
        <v>631547</v>
      </c>
      <c r="AX49" s="461">
        <f t="shared" si="52"/>
        <v>18685</v>
      </c>
      <c r="AY49" s="461">
        <f t="shared" si="53"/>
        <v>16744</v>
      </c>
      <c r="AZ49" s="462">
        <f t="shared" si="54"/>
        <v>6</v>
      </c>
      <c r="BA49" s="462">
        <f t="shared" si="55"/>
        <v>0</v>
      </c>
      <c r="BB49" s="464">
        <f t="shared" si="55"/>
        <v>6</v>
      </c>
    </row>
    <row r="50" spans="1:54" s="229" customFormat="1" x14ac:dyDescent="0.2">
      <c r="A50" s="216">
        <v>10</v>
      </c>
      <c r="B50" s="217">
        <v>4439</v>
      </c>
      <c r="C50" s="217">
        <v>600074951</v>
      </c>
      <c r="D50" s="217">
        <v>48283088</v>
      </c>
      <c r="E50" s="215" t="s">
        <v>167</v>
      </c>
      <c r="F50" s="217">
        <v>3143</v>
      </c>
      <c r="G50" s="168" t="s">
        <v>614</v>
      </c>
      <c r="H50" s="234" t="s">
        <v>276</v>
      </c>
      <c r="I50" s="463">
        <v>1970137</v>
      </c>
      <c r="J50" s="458">
        <v>1461526</v>
      </c>
      <c r="K50" s="458">
        <v>0</v>
      </c>
      <c r="L50" s="458">
        <v>493996</v>
      </c>
      <c r="M50" s="458">
        <v>14615</v>
      </c>
      <c r="N50" s="458">
        <v>0</v>
      </c>
      <c r="O50" s="459">
        <v>3.2498999999999998</v>
      </c>
      <c r="P50" s="460">
        <v>3.2498999999999998</v>
      </c>
      <c r="Q50" s="469">
        <v>0</v>
      </c>
      <c r="R50" s="471">
        <f t="shared" si="9"/>
        <v>0</v>
      </c>
      <c r="S50" s="461">
        <v>0</v>
      </c>
      <c r="T50" s="461">
        <v>55726</v>
      </c>
      <c r="U50" s="461">
        <v>0</v>
      </c>
      <c r="V50" s="461">
        <v>0</v>
      </c>
      <c r="W50" s="461">
        <f t="shared" si="10"/>
        <v>55726</v>
      </c>
      <c r="X50" s="461">
        <v>0</v>
      </c>
      <c r="Y50" s="461">
        <v>0</v>
      </c>
      <c r="Z50" s="461">
        <v>0</v>
      </c>
      <c r="AA50" s="461">
        <f t="shared" si="11"/>
        <v>0</v>
      </c>
      <c r="AB50" s="461">
        <f t="shared" si="12"/>
        <v>55726</v>
      </c>
      <c r="AC50" s="69">
        <f t="shared" si="13"/>
        <v>18835</v>
      </c>
      <c r="AD50" s="69">
        <f t="shared" si="14"/>
        <v>557</v>
      </c>
      <c r="AE50" s="461">
        <v>0</v>
      </c>
      <c r="AF50" s="461">
        <v>0</v>
      </c>
      <c r="AG50" s="461">
        <f t="shared" si="15"/>
        <v>0</v>
      </c>
      <c r="AH50" s="461">
        <f t="shared" si="16"/>
        <v>75118</v>
      </c>
      <c r="AI50" s="462">
        <v>0</v>
      </c>
      <c r="AJ50" s="462">
        <v>0</v>
      </c>
      <c r="AK50" s="462">
        <v>0</v>
      </c>
      <c r="AL50" s="462">
        <v>0.14000000000000001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si="17"/>
        <v>0.14000000000000001</v>
      </c>
      <c r="AR50" s="462">
        <f t="shared" si="18"/>
        <v>0</v>
      </c>
      <c r="AS50" s="464">
        <f t="shared" si="19"/>
        <v>0.14000000000000001</v>
      </c>
      <c r="AT50" s="470">
        <f t="shared" si="49"/>
        <v>2045255</v>
      </c>
      <c r="AU50" s="461">
        <f t="shared" si="50"/>
        <v>1517252</v>
      </c>
      <c r="AV50" s="461">
        <f t="shared" si="51"/>
        <v>0</v>
      </c>
      <c r="AW50" s="461">
        <f t="shared" si="52"/>
        <v>512831</v>
      </c>
      <c r="AX50" s="461">
        <f t="shared" si="52"/>
        <v>15172</v>
      </c>
      <c r="AY50" s="461">
        <f t="shared" si="53"/>
        <v>0</v>
      </c>
      <c r="AZ50" s="462">
        <f t="shared" si="54"/>
        <v>3.3898999999999999</v>
      </c>
      <c r="BA50" s="462">
        <f t="shared" si="55"/>
        <v>3.3898999999999999</v>
      </c>
      <c r="BB50" s="464">
        <f t="shared" si="55"/>
        <v>0</v>
      </c>
    </row>
    <row r="51" spans="1:54" s="229" customFormat="1" x14ac:dyDescent="0.2">
      <c r="A51" s="216">
        <v>10</v>
      </c>
      <c r="B51" s="217">
        <v>4439</v>
      </c>
      <c r="C51" s="217">
        <v>600074951</v>
      </c>
      <c r="D51" s="217">
        <v>48283088</v>
      </c>
      <c r="E51" s="215" t="s">
        <v>167</v>
      </c>
      <c r="F51" s="217">
        <v>3143</v>
      </c>
      <c r="G51" s="168" t="s">
        <v>615</v>
      </c>
      <c r="H51" s="234" t="s">
        <v>277</v>
      </c>
      <c r="I51" s="463">
        <v>64504</v>
      </c>
      <c r="J51" s="458">
        <v>46089</v>
      </c>
      <c r="K51" s="458">
        <v>0</v>
      </c>
      <c r="L51" s="458">
        <v>15578</v>
      </c>
      <c r="M51" s="458">
        <v>461</v>
      </c>
      <c r="N51" s="458">
        <v>2376</v>
      </c>
      <c r="O51" s="459">
        <v>0.18</v>
      </c>
      <c r="P51" s="460">
        <v>0</v>
      </c>
      <c r="Q51" s="469">
        <v>0.18</v>
      </c>
      <c r="R51" s="471">
        <f t="shared" si="9"/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0"/>
        <v>0</v>
      </c>
      <c r="X51" s="461">
        <v>0</v>
      </c>
      <c r="Y51" s="461">
        <v>0</v>
      </c>
      <c r="Z51" s="461">
        <v>0</v>
      </c>
      <c r="AA51" s="461">
        <f t="shared" si="11"/>
        <v>0</v>
      </c>
      <c r="AB51" s="461">
        <f t="shared" si="12"/>
        <v>0</v>
      </c>
      <c r="AC51" s="69">
        <f t="shared" si="13"/>
        <v>0</v>
      </c>
      <c r="AD51" s="69">
        <f t="shared" si="14"/>
        <v>0</v>
      </c>
      <c r="AE51" s="461">
        <v>0</v>
      </c>
      <c r="AF51" s="461">
        <v>0</v>
      </c>
      <c r="AG51" s="461">
        <f t="shared" si="15"/>
        <v>0</v>
      </c>
      <c r="AH51" s="461">
        <f t="shared" si="16"/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17"/>
        <v>0</v>
      </c>
      <c r="AR51" s="462">
        <f t="shared" si="18"/>
        <v>0</v>
      </c>
      <c r="AS51" s="464">
        <f t="shared" si="19"/>
        <v>0</v>
      </c>
      <c r="AT51" s="470">
        <f t="shared" si="49"/>
        <v>64504</v>
      </c>
      <c r="AU51" s="461">
        <f t="shared" si="50"/>
        <v>46089</v>
      </c>
      <c r="AV51" s="461">
        <f t="shared" si="51"/>
        <v>0</v>
      </c>
      <c r="AW51" s="461">
        <f t="shared" si="52"/>
        <v>15578</v>
      </c>
      <c r="AX51" s="461">
        <f t="shared" si="52"/>
        <v>461</v>
      </c>
      <c r="AY51" s="461">
        <f t="shared" si="53"/>
        <v>2376</v>
      </c>
      <c r="AZ51" s="462">
        <f t="shared" si="54"/>
        <v>0.18</v>
      </c>
      <c r="BA51" s="462">
        <f t="shared" si="55"/>
        <v>0</v>
      </c>
      <c r="BB51" s="464">
        <f t="shared" si="55"/>
        <v>0.18</v>
      </c>
    </row>
    <row r="52" spans="1:54" s="229" customFormat="1" x14ac:dyDescent="0.2">
      <c r="A52" s="158">
        <v>10</v>
      </c>
      <c r="B52" s="18">
        <v>4439</v>
      </c>
      <c r="C52" s="18">
        <v>600074951</v>
      </c>
      <c r="D52" s="18">
        <v>48283088</v>
      </c>
      <c r="E52" s="167" t="s">
        <v>168</v>
      </c>
      <c r="F52" s="18"/>
      <c r="G52" s="157"/>
      <c r="H52" s="191"/>
      <c r="I52" s="506">
        <v>37177267</v>
      </c>
      <c r="J52" s="503">
        <v>27186312</v>
      </c>
      <c r="K52" s="503">
        <v>15000</v>
      </c>
      <c r="L52" s="503">
        <v>9194043</v>
      </c>
      <c r="M52" s="503">
        <v>271862</v>
      </c>
      <c r="N52" s="503">
        <v>510050</v>
      </c>
      <c r="O52" s="504">
        <v>55.928899999999992</v>
      </c>
      <c r="P52" s="504">
        <v>42.098899999999993</v>
      </c>
      <c r="Q52" s="508">
        <v>13.83</v>
      </c>
      <c r="R52" s="506">
        <f t="shared" ref="R52:BB52" si="56">SUM(R46:R51)</f>
        <v>0</v>
      </c>
      <c r="S52" s="503">
        <f t="shared" si="56"/>
        <v>-118692</v>
      </c>
      <c r="T52" s="503">
        <f t="shared" si="56"/>
        <v>55726</v>
      </c>
      <c r="U52" s="503">
        <f t="shared" si="56"/>
        <v>0</v>
      </c>
      <c r="V52" s="503">
        <f t="shared" si="56"/>
        <v>0</v>
      </c>
      <c r="W52" s="503">
        <f t="shared" si="56"/>
        <v>-62966</v>
      </c>
      <c r="X52" s="503">
        <f t="shared" si="56"/>
        <v>0</v>
      </c>
      <c r="Y52" s="503">
        <f t="shared" si="56"/>
        <v>0</v>
      </c>
      <c r="Z52" s="503">
        <f t="shared" si="56"/>
        <v>0</v>
      </c>
      <c r="AA52" s="503">
        <f t="shared" si="56"/>
        <v>0</v>
      </c>
      <c r="AB52" s="503">
        <f t="shared" si="56"/>
        <v>-62966</v>
      </c>
      <c r="AC52" s="503">
        <f t="shared" si="56"/>
        <v>-21283</v>
      </c>
      <c r="AD52" s="503">
        <f t="shared" si="56"/>
        <v>-630</v>
      </c>
      <c r="AE52" s="503">
        <f t="shared" si="56"/>
        <v>2500</v>
      </c>
      <c r="AF52" s="503">
        <f t="shared" si="56"/>
        <v>0</v>
      </c>
      <c r="AG52" s="503">
        <f t="shared" si="56"/>
        <v>2500</v>
      </c>
      <c r="AH52" s="503">
        <f t="shared" si="56"/>
        <v>-82379</v>
      </c>
      <c r="AI52" s="504">
        <f t="shared" si="56"/>
        <v>0</v>
      </c>
      <c r="AJ52" s="504">
        <f t="shared" si="56"/>
        <v>0</v>
      </c>
      <c r="AK52" s="504">
        <f t="shared" si="56"/>
        <v>-0.35</v>
      </c>
      <c r="AL52" s="504">
        <f t="shared" si="56"/>
        <v>0.14000000000000001</v>
      </c>
      <c r="AM52" s="504">
        <f t="shared" si="56"/>
        <v>0</v>
      </c>
      <c r="AN52" s="504">
        <f t="shared" si="56"/>
        <v>0</v>
      </c>
      <c r="AO52" s="504">
        <f t="shared" si="56"/>
        <v>0</v>
      </c>
      <c r="AP52" s="504">
        <f t="shared" si="56"/>
        <v>0</v>
      </c>
      <c r="AQ52" s="504">
        <f t="shared" si="56"/>
        <v>-0.20999999999999996</v>
      </c>
      <c r="AR52" s="504">
        <f t="shared" si="56"/>
        <v>0</v>
      </c>
      <c r="AS52" s="40">
        <f t="shared" si="56"/>
        <v>-0.20999999999999996</v>
      </c>
      <c r="AT52" s="510">
        <f t="shared" si="56"/>
        <v>37094888</v>
      </c>
      <c r="AU52" s="503">
        <f t="shared" si="56"/>
        <v>27123346</v>
      </c>
      <c r="AV52" s="503">
        <f t="shared" si="56"/>
        <v>15000</v>
      </c>
      <c r="AW52" s="503">
        <f t="shared" si="56"/>
        <v>9172760</v>
      </c>
      <c r="AX52" s="503">
        <f t="shared" si="56"/>
        <v>271232</v>
      </c>
      <c r="AY52" s="503">
        <f t="shared" si="56"/>
        <v>512550</v>
      </c>
      <c r="AZ52" s="504">
        <f t="shared" si="56"/>
        <v>55.718899999999991</v>
      </c>
      <c r="BA52" s="504">
        <f t="shared" si="56"/>
        <v>41.888899999999992</v>
      </c>
      <c r="BB52" s="40">
        <f t="shared" si="56"/>
        <v>13.83</v>
      </c>
    </row>
    <row r="53" spans="1:54" s="229" customFormat="1" x14ac:dyDescent="0.2">
      <c r="A53" s="216">
        <v>11</v>
      </c>
      <c r="B53" s="217">
        <v>4443</v>
      </c>
      <c r="C53" s="217">
        <v>600074994</v>
      </c>
      <c r="D53" s="217">
        <v>46750045</v>
      </c>
      <c r="E53" s="215" t="s">
        <v>169</v>
      </c>
      <c r="F53" s="217">
        <v>3113</v>
      </c>
      <c r="G53" s="168" t="s">
        <v>309</v>
      </c>
      <c r="H53" s="218" t="s">
        <v>276</v>
      </c>
      <c r="I53" s="463">
        <v>56357181</v>
      </c>
      <c r="J53" s="458">
        <v>40862980</v>
      </c>
      <c r="K53" s="458">
        <v>163000</v>
      </c>
      <c r="L53" s="458">
        <v>13866782</v>
      </c>
      <c r="M53" s="458">
        <v>408629</v>
      </c>
      <c r="N53" s="458">
        <v>1055790</v>
      </c>
      <c r="O53" s="459">
        <v>67.049700000000001</v>
      </c>
      <c r="P53" s="460">
        <v>55.489699999999999</v>
      </c>
      <c r="Q53" s="469">
        <v>11.56</v>
      </c>
      <c r="R53" s="471">
        <f t="shared" si="9"/>
        <v>-20000</v>
      </c>
      <c r="S53" s="461">
        <v>0</v>
      </c>
      <c r="T53" s="461">
        <v>-413322</v>
      </c>
      <c r="U53" s="461">
        <v>136180</v>
      </c>
      <c r="V53" s="461">
        <v>0</v>
      </c>
      <c r="W53" s="461">
        <f t="shared" si="10"/>
        <v>-297142</v>
      </c>
      <c r="X53" s="461">
        <v>20000</v>
      </c>
      <c r="Y53" s="461">
        <v>0</v>
      </c>
      <c r="Z53" s="461">
        <v>87492</v>
      </c>
      <c r="AA53" s="461">
        <f t="shared" si="11"/>
        <v>107492</v>
      </c>
      <c r="AB53" s="461">
        <f t="shared" si="12"/>
        <v>-189650</v>
      </c>
      <c r="AC53" s="69">
        <f t="shared" si="13"/>
        <v>-93674</v>
      </c>
      <c r="AD53" s="69">
        <f t="shared" si="14"/>
        <v>-2971</v>
      </c>
      <c r="AE53" s="461">
        <v>0</v>
      </c>
      <c r="AF53" s="461">
        <v>0</v>
      </c>
      <c r="AG53" s="461">
        <f t="shared" si="15"/>
        <v>0</v>
      </c>
      <c r="AH53" s="461">
        <f t="shared" si="16"/>
        <v>-286295</v>
      </c>
      <c r="AI53" s="462">
        <v>-0.02</v>
      </c>
      <c r="AJ53" s="462">
        <v>0.04</v>
      </c>
      <c r="AK53" s="462">
        <v>0</v>
      </c>
      <c r="AL53" s="462">
        <v>-0.86</v>
      </c>
      <c r="AM53" s="462">
        <v>0</v>
      </c>
      <c r="AN53" s="462">
        <v>0.21</v>
      </c>
      <c r="AO53" s="462">
        <v>0</v>
      </c>
      <c r="AP53" s="462">
        <v>0</v>
      </c>
      <c r="AQ53" s="462">
        <f t="shared" si="17"/>
        <v>-0.67</v>
      </c>
      <c r="AR53" s="462">
        <f t="shared" si="18"/>
        <v>0.04</v>
      </c>
      <c r="AS53" s="464">
        <f t="shared" si="19"/>
        <v>-0.63</v>
      </c>
      <c r="AT53" s="470">
        <f>I53+AH53</f>
        <v>56070886</v>
      </c>
      <c r="AU53" s="461">
        <f>J53+W53</f>
        <v>40565838</v>
      </c>
      <c r="AV53" s="461">
        <f t="shared" ref="AV53:AV57" si="57">K53+AA53</f>
        <v>270492</v>
      </c>
      <c r="AW53" s="461">
        <f t="shared" ref="AW53:AX57" si="58">L53+AC53</f>
        <v>13773108</v>
      </c>
      <c r="AX53" s="461">
        <f t="shared" si="58"/>
        <v>405658</v>
      </c>
      <c r="AY53" s="461">
        <f>N53+AG53</f>
        <v>1055790</v>
      </c>
      <c r="AZ53" s="462">
        <f>O53+AS53</f>
        <v>66.419700000000006</v>
      </c>
      <c r="BA53" s="462">
        <f t="shared" ref="BA53:BB57" si="59">P53+AQ53</f>
        <v>54.819699999999997</v>
      </c>
      <c r="BB53" s="464">
        <f t="shared" si="59"/>
        <v>11.6</v>
      </c>
    </row>
    <row r="54" spans="1:54" s="229" customFormat="1" x14ac:dyDescent="0.2">
      <c r="A54" s="216">
        <v>11</v>
      </c>
      <c r="B54" s="217">
        <v>4443</v>
      </c>
      <c r="C54" s="217">
        <v>600074994</v>
      </c>
      <c r="D54" s="217">
        <v>46750045</v>
      </c>
      <c r="E54" s="215" t="s">
        <v>169</v>
      </c>
      <c r="F54" s="217">
        <v>3113</v>
      </c>
      <c r="G54" s="168" t="s">
        <v>307</v>
      </c>
      <c r="H54" s="218" t="s">
        <v>277</v>
      </c>
      <c r="I54" s="463">
        <v>8091656</v>
      </c>
      <c r="J54" s="458">
        <v>6002712</v>
      </c>
      <c r="K54" s="458">
        <v>0</v>
      </c>
      <c r="L54" s="458">
        <v>2028917</v>
      </c>
      <c r="M54" s="458">
        <v>60027</v>
      </c>
      <c r="N54" s="458">
        <v>0</v>
      </c>
      <c r="O54" s="459">
        <v>17.320000000000004</v>
      </c>
      <c r="P54" s="460">
        <v>17.320000000000004</v>
      </c>
      <c r="Q54" s="469">
        <v>0</v>
      </c>
      <c r="R54" s="471">
        <f t="shared" si="9"/>
        <v>0</v>
      </c>
      <c r="S54" s="461">
        <v>-52624</v>
      </c>
      <c r="T54" s="461">
        <v>0</v>
      </c>
      <c r="U54" s="461">
        <v>0</v>
      </c>
      <c r="V54" s="461">
        <v>0</v>
      </c>
      <c r="W54" s="461">
        <f t="shared" si="10"/>
        <v>-52624</v>
      </c>
      <c r="X54" s="461">
        <v>0</v>
      </c>
      <c r="Y54" s="461">
        <v>0</v>
      </c>
      <c r="Z54" s="461">
        <v>0</v>
      </c>
      <c r="AA54" s="461">
        <f t="shared" si="11"/>
        <v>0</v>
      </c>
      <c r="AB54" s="461">
        <f t="shared" si="12"/>
        <v>-52624</v>
      </c>
      <c r="AC54" s="69">
        <f t="shared" si="13"/>
        <v>-17787</v>
      </c>
      <c r="AD54" s="69">
        <f t="shared" si="14"/>
        <v>-526</v>
      </c>
      <c r="AE54" s="461">
        <v>0</v>
      </c>
      <c r="AF54" s="461">
        <v>0</v>
      </c>
      <c r="AG54" s="461">
        <f t="shared" si="15"/>
        <v>0</v>
      </c>
      <c r="AH54" s="461">
        <f t="shared" si="16"/>
        <v>-70937</v>
      </c>
      <c r="AI54" s="462">
        <v>0</v>
      </c>
      <c r="AJ54" s="462">
        <v>0</v>
      </c>
      <c r="AK54" s="462">
        <v>-0.14000000000000001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17"/>
        <v>-0.14000000000000001</v>
      </c>
      <c r="AR54" s="462">
        <f t="shared" si="18"/>
        <v>0</v>
      </c>
      <c r="AS54" s="464">
        <f t="shared" si="19"/>
        <v>-0.14000000000000001</v>
      </c>
      <c r="AT54" s="470">
        <f>I54+AH54</f>
        <v>8020719</v>
      </c>
      <c r="AU54" s="461">
        <f>J54+W54</f>
        <v>5950088</v>
      </c>
      <c r="AV54" s="461">
        <f t="shared" si="57"/>
        <v>0</v>
      </c>
      <c r="AW54" s="461">
        <f t="shared" si="58"/>
        <v>2011130</v>
      </c>
      <c r="AX54" s="461">
        <f t="shared" si="58"/>
        <v>59501</v>
      </c>
      <c r="AY54" s="461">
        <f>N54+AG54</f>
        <v>0</v>
      </c>
      <c r="AZ54" s="462">
        <f>O54+AS54</f>
        <v>17.180000000000003</v>
      </c>
      <c r="BA54" s="462">
        <f t="shared" si="59"/>
        <v>17.180000000000003</v>
      </c>
      <c r="BB54" s="464">
        <f t="shared" si="59"/>
        <v>0</v>
      </c>
    </row>
    <row r="55" spans="1:54" s="229" customFormat="1" x14ac:dyDescent="0.2">
      <c r="A55" s="216">
        <v>11</v>
      </c>
      <c r="B55" s="217">
        <v>4443</v>
      </c>
      <c r="C55" s="217">
        <v>600074994</v>
      </c>
      <c r="D55" s="217">
        <v>46750045</v>
      </c>
      <c r="E55" s="215" t="s">
        <v>169</v>
      </c>
      <c r="F55" s="217">
        <v>3143</v>
      </c>
      <c r="G55" s="168" t="s">
        <v>614</v>
      </c>
      <c r="H55" s="234" t="s">
        <v>276</v>
      </c>
      <c r="I55" s="463">
        <v>4843516</v>
      </c>
      <c r="J55" s="458">
        <v>3546462</v>
      </c>
      <c r="K55" s="458">
        <v>47000</v>
      </c>
      <c r="L55" s="458">
        <v>1214590</v>
      </c>
      <c r="M55" s="458">
        <v>35464</v>
      </c>
      <c r="N55" s="458">
        <v>0</v>
      </c>
      <c r="O55" s="459">
        <v>7.2142999999999997</v>
      </c>
      <c r="P55" s="460">
        <v>7.2142999999999997</v>
      </c>
      <c r="Q55" s="469">
        <v>0</v>
      </c>
      <c r="R55" s="471">
        <f t="shared" si="9"/>
        <v>-10000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0"/>
        <v>-10000</v>
      </c>
      <c r="X55" s="461">
        <v>10000</v>
      </c>
      <c r="Y55" s="461">
        <v>0</v>
      </c>
      <c r="Z55" s="461">
        <v>0</v>
      </c>
      <c r="AA55" s="461">
        <f t="shared" si="11"/>
        <v>10000</v>
      </c>
      <c r="AB55" s="461">
        <f t="shared" si="12"/>
        <v>0</v>
      </c>
      <c r="AC55" s="69">
        <f t="shared" si="13"/>
        <v>0</v>
      </c>
      <c r="AD55" s="69">
        <f t="shared" si="14"/>
        <v>-100</v>
      </c>
      <c r="AE55" s="461">
        <v>0</v>
      </c>
      <c r="AF55" s="461">
        <v>0</v>
      </c>
      <c r="AG55" s="461">
        <f t="shared" si="15"/>
        <v>0</v>
      </c>
      <c r="AH55" s="461">
        <f t="shared" si="16"/>
        <v>-100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7"/>
        <v>0</v>
      </c>
      <c r="AR55" s="462">
        <f t="shared" si="18"/>
        <v>0</v>
      </c>
      <c r="AS55" s="464">
        <f t="shared" si="19"/>
        <v>0</v>
      </c>
      <c r="AT55" s="470">
        <f>I55+AH55</f>
        <v>4843416</v>
      </c>
      <c r="AU55" s="461">
        <f>J55+W55</f>
        <v>3536462</v>
      </c>
      <c r="AV55" s="461">
        <f t="shared" si="57"/>
        <v>57000</v>
      </c>
      <c r="AW55" s="461">
        <f t="shared" si="58"/>
        <v>1214590</v>
      </c>
      <c r="AX55" s="461">
        <f t="shared" si="58"/>
        <v>35364</v>
      </c>
      <c r="AY55" s="461">
        <f>N55+AG55</f>
        <v>0</v>
      </c>
      <c r="AZ55" s="462">
        <f>O55+AS55</f>
        <v>7.2142999999999997</v>
      </c>
      <c r="BA55" s="462">
        <f t="shared" si="59"/>
        <v>7.2142999999999997</v>
      </c>
      <c r="BB55" s="464">
        <f t="shared" si="59"/>
        <v>0</v>
      </c>
    </row>
    <row r="56" spans="1:54" s="229" customFormat="1" x14ac:dyDescent="0.2">
      <c r="A56" s="216">
        <v>11</v>
      </c>
      <c r="B56" s="217">
        <v>4443</v>
      </c>
      <c r="C56" s="217">
        <v>600074994</v>
      </c>
      <c r="D56" s="217">
        <v>46750045</v>
      </c>
      <c r="E56" s="215" t="s">
        <v>169</v>
      </c>
      <c r="F56" s="217">
        <v>3143</v>
      </c>
      <c r="G56" s="168" t="s">
        <v>615</v>
      </c>
      <c r="H56" s="234" t="s">
        <v>277</v>
      </c>
      <c r="I56" s="463">
        <v>157595</v>
      </c>
      <c r="J56" s="458">
        <v>112604</v>
      </c>
      <c r="K56" s="458">
        <v>0</v>
      </c>
      <c r="L56" s="458">
        <v>38060</v>
      </c>
      <c r="M56" s="458">
        <v>1126</v>
      </c>
      <c r="N56" s="458">
        <v>5805</v>
      </c>
      <c r="O56" s="459">
        <v>0.45</v>
      </c>
      <c r="P56" s="460">
        <v>0</v>
      </c>
      <c r="Q56" s="469">
        <v>0.45</v>
      </c>
      <c r="R56" s="471">
        <f t="shared" si="9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0"/>
        <v>0</v>
      </c>
      <c r="X56" s="461">
        <v>0</v>
      </c>
      <c r="Y56" s="461">
        <v>0</v>
      </c>
      <c r="Z56" s="461">
        <v>0</v>
      </c>
      <c r="AA56" s="461">
        <f t="shared" si="11"/>
        <v>0</v>
      </c>
      <c r="AB56" s="461">
        <f t="shared" si="12"/>
        <v>0</v>
      </c>
      <c r="AC56" s="69">
        <f t="shared" si="13"/>
        <v>0</v>
      </c>
      <c r="AD56" s="69">
        <f t="shared" si="14"/>
        <v>0</v>
      </c>
      <c r="AE56" s="461">
        <v>0</v>
      </c>
      <c r="AF56" s="461">
        <v>0</v>
      </c>
      <c r="AG56" s="461">
        <f t="shared" si="15"/>
        <v>0</v>
      </c>
      <c r="AH56" s="461">
        <f t="shared" si="16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17"/>
        <v>0</v>
      </c>
      <c r="AR56" s="462">
        <f t="shared" si="18"/>
        <v>0</v>
      </c>
      <c r="AS56" s="464">
        <f t="shared" si="19"/>
        <v>0</v>
      </c>
      <c r="AT56" s="470">
        <f>I56+AH56</f>
        <v>157595</v>
      </c>
      <c r="AU56" s="461">
        <f>J56+W56</f>
        <v>112604</v>
      </c>
      <c r="AV56" s="461">
        <f t="shared" si="57"/>
        <v>0</v>
      </c>
      <c r="AW56" s="461">
        <f t="shared" si="58"/>
        <v>38060</v>
      </c>
      <c r="AX56" s="461">
        <f t="shared" si="58"/>
        <v>1126</v>
      </c>
      <c r="AY56" s="461">
        <f>N56+AG56</f>
        <v>5805</v>
      </c>
      <c r="AZ56" s="462">
        <f>O56+AS56</f>
        <v>0.45</v>
      </c>
      <c r="BA56" s="462">
        <f t="shared" si="59"/>
        <v>0</v>
      </c>
      <c r="BB56" s="464">
        <f t="shared" si="59"/>
        <v>0.45</v>
      </c>
    </row>
    <row r="57" spans="1:54" s="229" customFormat="1" x14ac:dyDescent="0.2">
      <c r="A57" s="216">
        <v>11</v>
      </c>
      <c r="B57" s="217">
        <v>4443</v>
      </c>
      <c r="C57" s="217">
        <v>600074994</v>
      </c>
      <c r="D57" s="217">
        <v>46750045</v>
      </c>
      <c r="E57" s="215" t="s">
        <v>169</v>
      </c>
      <c r="F57" s="217">
        <v>3143</v>
      </c>
      <c r="G57" s="168" t="s">
        <v>312</v>
      </c>
      <c r="H57" s="234" t="s">
        <v>277</v>
      </c>
      <c r="I57" s="463">
        <v>384420</v>
      </c>
      <c r="J57" s="458">
        <v>284777</v>
      </c>
      <c r="K57" s="458">
        <v>0</v>
      </c>
      <c r="L57" s="458">
        <v>96255</v>
      </c>
      <c r="M57" s="458">
        <v>2848</v>
      </c>
      <c r="N57" s="458">
        <v>540</v>
      </c>
      <c r="O57" s="459">
        <v>0.62000000000000011</v>
      </c>
      <c r="P57" s="460">
        <v>0.56000000000000005</v>
      </c>
      <c r="Q57" s="469">
        <v>0.06</v>
      </c>
      <c r="R57" s="471">
        <f t="shared" si="9"/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0"/>
        <v>0</v>
      </c>
      <c r="X57" s="461">
        <v>0</v>
      </c>
      <c r="Y57" s="461">
        <v>0</v>
      </c>
      <c r="Z57" s="461">
        <v>0</v>
      </c>
      <c r="AA57" s="461">
        <f t="shared" si="11"/>
        <v>0</v>
      </c>
      <c r="AB57" s="461">
        <f t="shared" si="12"/>
        <v>0</v>
      </c>
      <c r="AC57" s="69">
        <f t="shared" si="13"/>
        <v>0</v>
      </c>
      <c r="AD57" s="69">
        <f t="shared" si="14"/>
        <v>0</v>
      </c>
      <c r="AE57" s="461">
        <v>0</v>
      </c>
      <c r="AF57" s="461">
        <v>0</v>
      </c>
      <c r="AG57" s="461">
        <f t="shared" si="15"/>
        <v>0</v>
      </c>
      <c r="AH57" s="461">
        <f t="shared" si="16"/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17"/>
        <v>0</v>
      </c>
      <c r="AR57" s="462">
        <f t="shared" si="18"/>
        <v>0</v>
      </c>
      <c r="AS57" s="464">
        <f t="shared" si="19"/>
        <v>0</v>
      </c>
      <c r="AT57" s="470">
        <f>I57+AH57</f>
        <v>384420</v>
      </c>
      <c r="AU57" s="461">
        <f>J57+W57</f>
        <v>284777</v>
      </c>
      <c r="AV57" s="461">
        <f t="shared" si="57"/>
        <v>0</v>
      </c>
      <c r="AW57" s="461">
        <f t="shared" si="58"/>
        <v>96255</v>
      </c>
      <c r="AX57" s="461">
        <f t="shared" si="58"/>
        <v>2848</v>
      </c>
      <c r="AY57" s="461">
        <f>N57+AG57</f>
        <v>540</v>
      </c>
      <c r="AZ57" s="462">
        <f>O57+AS57</f>
        <v>0.62000000000000011</v>
      </c>
      <c r="BA57" s="462">
        <f t="shared" si="59"/>
        <v>0.56000000000000005</v>
      </c>
      <c r="BB57" s="464">
        <f t="shared" si="59"/>
        <v>0.06</v>
      </c>
    </row>
    <row r="58" spans="1:54" s="229" customFormat="1" x14ac:dyDescent="0.2">
      <c r="A58" s="158">
        <v>11</v>
      </c>
      <c r="B58" s="18">
        <v>4443</v>
      </c>
      <c r="C58" s="18">
        <v>600074994</v>
      </c>
      <c r="D58" s="18">
        <v>46750045</v>
      </c>
      <c r="E58" s="167" t="s">
        <v>170</v>
      </c>
      <c r="F58" s="18"/>
      <c r="G58" s="157"/>
      <c r="H58" s="191"/>
      <c r="I58" s="506">
        <v>69834368</v>
      </c>
      <c r="J58" s="503">
        <v>50809535</v>
      </c>
      <c r="K58" s="503">
        <v>210000</v>
      </c>
      <c r="L58" s="503">
        <v>17244604</v>
      </c>
      <c r="M58" s="503">
        <v>508094</v>
      </c>
      <c r="N58" s="503">
        <v>1062135</v>
      </c>
      <c r="O58" s="504">
        <v>92.654000000000011</v>
      </c>
      <c r="P58" s="504">
        <v>80.584000000000003</v>
      </c>
      <c r="Q58" s="508">
        <v>12.07</v>
      </c>
      <c r="R58" s="506">
        <f t="shared" ref="R58:BB58" si="60">SUM(R53:R57)</f>
        <v>-30000</v>
      </c>
      <c r="S58" s="503">
        <f t="shared" si="60"/>
        <v>-52624</v>
      </c>
      <c r="T58" s="503">
        <f t="shared" si="60"/>
        <v>-413322</v>
      </c>
      <c r="U58" s="503">
        <f t="shared" si="60"/>
        <v>136180</v>
      </c>
      <c r="V58" s="503">
        <f t="shared" si="60"/>
        <v>0</v>
      </c>
      <c r="W58" s="503">
        <f t="shared" si="60"/>
        <v>-359766</v>
      </c>
      <c r="X58" s="503">
        <f t="shared" si="60"/>
        <v>30000</v>
      </c>
      <c r="Y58" s="503">
        <f t="shared" si="60"/>
        <v>0</v>
      </c>
      <c r="Z58" s="503">
        <f t="shared" si="60"/>
        <v>87492</v>
      </c>
      <c r="AA58" s="503">
        <f t="shared" si="60"/>
        <v>117492</v>
      </c>
      <c r="AB58" s="503">
        <f t="shared" si="60"/>
        <v>-242274</v>
      </c>
      <c r="AC58" s="503">
        <f t="shared" si="60"/>
        <v>-111461</v>
      </c>
      <c r="AD58" s="503">
        <f t="shared" si="60"/>
        <v>-3597</v>
      </c>
      <c r="AE58" s="503">
        <f t="shared" si="60"/>
        <v>0</v>
      </c>
      <c r="AF58" s="503">
        <f t="shared" si="60"/>
        <v>0</v>
      </c>
      <c r="AG58" s="503">
        <f t="shared" si="60"/>
        <v>0</v>
      </c>
      <c r="AH58" s="503">
        <f t="shared" si="60"/>
        <v>-357332</v>
      </c>
      <c r="AI58" s="504">
        <f t="shared" si="60"/>
        <v>-0.02</v>
      </c>
      <c r="AJ58" s="504">
        <f t="shared" si="60"/>
        <v>0.04</v>
      </c>
      <c r="AK58" s="504">
        <f t="shared" si="60"/>
        <v>-0.14000000000000001</v>
      </c>
      <c r="AL58" s="504">
        <f t="shared" si="60"/>
        <v>-0.86</v>
      </c>
      <c r="AM58" s="504">
        <f t="shared" si="60"/>
        <v>0</v>
      </c>
      <c r="AN58" s="504">
        <f t="shared" si="60"/>
        <v>0.21</v>
      </c>
      <c r="AO58" s="504">
        <f t="shared" si="60"/>
        <v>0</v>
      </c>
      <c r="AP58" s="504">
        <f t="shared" si="60"/>
        <v>0</v>
      </c>
      <c r="AQ58" s="504">
        <f t="shared" si="60"/>
        <v>-0.81</v>
      </c>
      <c r="AR58" s="504">
        <f t="shared" si="60"/>
        <v>0.04</v>
      </c>
      <c r="AS58" s="40">
        <f t="shared" si="60"/>
        <v>-0.77</v>
      </c>
      <c r="AT58" s="510">
        <f t="shared" si="60"/>
        <v>69477036</v>
      </c>
      <c r="AU58" s="503">
        <f t="shared" si="60"/>
        <v>50449769</v>
      </c>
      <c r="AV58" s="503">
        <f t="shared" si="60"/>
        <v>327492</v>
      </c>
      <c r="AW58" s="503">
        <f t="shared" si="60"/>
        <v>17133143</v>
      </c>
      <c r="AX58" s="503">
        <f t="shared" si="60"/>
        <v>504497</v>
      </c>
      <c r="AY58" s="503">
        <f t="shared" si="60"/>
        <v>1062135</v>
      </c>
      <c r="AZ58" s="504">
        <f t="shared" si="60"/>
        <v>91.884000000000015</v>
      </c>
      <c r="BA58" s="504">
        <f t="shared" si="60"/>
        <v>79.774000000000001</v>
      </c>
      <c r="BB58" s="40">
        <f t="shared" si="60"/>
        <v>12.11</v>
      </c>
    </row>
    <row r="59" spans="1:54" s="229" customFormat="1" x14ac:dyDescent="0.2">
      <c r="A59" s="216">
        <v>12</v>
      </c>
      <c r="B59" s="217">
        <v>4438</v>
      </c>
      <c r="C59" s="217">
        <v>600074871</v>
      </c>
      <c r="D59" s="217">
        <v>49864599</v>
      </c>
      <c r="E59" s="215" t="s">
        <v>171</v>
      </c>
      <c r="F59" s="217">
        <v>3113</v>
      </c>
      <c r="G59" s="168" t="s">
        <v>309</v>
      </c>
      <c r="H59" s="218" t="s">
        <v>276</v>
      </c>
      <c r="I59" s="463">
        <v>37579432</v>
      </c>
      <c r="J59" s="458">
        <v>27231934</v>
      </c>
      <c r="K59" s="458">
        <v>150000</v>
      </c>
      <c r="L59" s="458">
        <v>9255094</v>
      </c>
      <c r="M59" s="458">
        <v>272319</v>
      </c>
      <c r="N59" s="458">
        <v>670085</v>
      </c>
      <c r="O59" s="459">
        <v>45.843100000000007</v>
      </c>
      <c r="P59" s="460">
        <v>37.853100000000005</v>
      </c>
      <c r="Q59" s="469">
        <v>7.9899999999999993</v>
      </c>
      <c r="R59" s="471">
        <f t="shared" si="9"/>
        <v>25000</v>
      </c>
      <c r="S59" s="461">
        <v>0</v>
      </c>
      <c r="T59" s="461">
        <v>285703</v>
      </c>
      <c r="U59" s="461">
        <v>80470</v>
      </c>
      <c r="V59" s="461">
        <v>0</v>
      </c>
      <c r="W59" s="461">
        <f t="shared" si="10"/>
        <v>391173</v>
      </c>
      <c r="X59" s="461">
        <v>-25000</v>
      </c>
      <c r="Y59" s="461">
        <v>0</v>
      </c>
      <c r="Z59" s="461">
        <v>0</v>
      </c>
      <c r="AA59" s="461">
        <f t="shared" si="11"/>
        <v>-25000</v>
      </c>
      <c r="AB59" s="461">
        <f t="shared" si="12"/>
        <v>366173</v>
      </c>
      <c r="AC59" s="69">
        <f t="shared" si="13"/>
        <v>123766</v>
      </c>
      <c r="AD59" s="69">
        <f t="shared" si="14"/>
        <v>3912</v>
      </c>
      <c r="AE59" s="461">
        <v>0</v>
      </c>
      <c r="AF59" s="461">
        <v>0</v>
      </c>
      <c r="AG59" s="461">
        <f t="shared" si="15"/>
        <v>0</v>
      </c>
      <c r="AH59" s="461">
        <f t="shared" si="16"/>
        <v>493851</v>
      </c>
      <c r="AI59" s="462">
        <v>0.03</v>
      </c>
      <c r="AJ59" s="462">
        <v>0.03</v>
      </c>
      <c r="AK59" s="462">
        <v>0</v>
      </c>
      <c r="AL59" s="462">
        <v>0.62</v>
      </c>
      <c r="AM59" s="462">
        <v>0</v>
      </c>
      <c r="AN59" s="462">
        <v>0.12</v>
      </c>
      <c r="AO59" s="462">
        <v>0</v>
      </c>
      <c r="AP59" s="462">
        <v>0</v>
      </c>
      <c r="AQ59" s="462">
        <f t="shared" si="17"/>
        <v>0.77</v>
      </c>
      <c r="AR59" s="462">
        <f t="shared" si="18"/>
        <v>0.03</v>
      </c>
      <c r="AS59" s="464">
        <f t="shared" si="19"/>
        <v>0.8</v>
      </c>
      <c r="AT59" s="470">
        <f t="shared" ref="AT59:AT64" si="61">I59+AH59</f>
        <v>38073283</v>
      </c>
      <c r="AU59" s="461">
        <f t="shared" ref="AU59:AU64" si="62">J59+W59</f>
        <v>27623107</v>
      </c>
      <c r="AV59" s="461">
        <f t="shared" ref="AV59:AV64" si="63">K59+AA59</f>
        <v>125000</v>
      </c>
      <c r="AW59" s="461">
        <f t="shared" ref="AW59:AX64" si="64">L59+AC59</f>
        <v>9378860</v>
      </c>
      <c r="AX59" s="461">
        <f t="shared" si="64"/>
        <v>276231</v>
      </c>
      <c r="AY59" s="461">
        <f t="shared" ref="AY59:AY64" si="65">N59+AG59</f>
        <v>670085</v>
      </c>
      <c r="AZ59" s="462">
        <f t="shared" ref="AZ59:AZ64" si="66">O59+AS59</f>
        <v>46.643100000000004</v>
      </c>
      <c r="BA59" s="462">
        <f t="shared" ref="BA59:BB64" si="67">P59+AQ59</f>
        <v>38.623100000000008</v>
      </c>
      <c r="BB59" s="464">
        <f t="shared" si="67"/>
        <v>8.02</v>
      </c>
    </row>
    <row r="60" spans="1:54" s="229" customFormat="1" x14ac:dyDescent="0.2">
      <c r="A60" s="216">
        <v>12</v>
      </c>
      <c r="B60" s="217">
        <v>4438</v>
      </c>
      <c r="C60" s="217">
        <v>600074871</v>
      </c>
      <c r="D60" s="217">
        <v>49864599</v>
      </c>
      <c r="E60" s="215" t="s">
        <v>171</v>
      </c>
      <c r="F60" s="217">
        <v>3113</v>
      </c>
      <c r="G60" s="168" t="s">
        <v>307</v>
      </c>
      <c r="H60" s="218" t="s">
        <v>277</v>
      </c>
      <c r="I60" s="463">
        <v>5931212</v>
      </c>
      <c r="J60" s="458">
        <v>4395187</v>
      </c>
      <c r="K60" s="458">
        <v>0</v>
      </c>
      <c r="L60" s="458">
        <v>1485573</v>
      </c>
      <c r="M60" s="458">
        <v>43952</v>
      </c>
      <c r="N60" s="458">
        <v>6500</v>
      </c>
      <c r="O60" s="459">
        <v>12.64</v>
      </c>
      <c r="P60" s="460">
        <v>12.64</v>
      </c>
      <c r="Q60" s="469">
        <v>0</v>
      </c>
      <c r="R60" s="471">
        <f t="shared" si="9"/>
        <v>0</v>
      </c>
      <c r="S60" s="461">
        <v>-92224</v>
      </c>
      <c r="T60" s="461">
        <v>0</v>
      </c>
      <c r="U60" s="461">
        <v>0</v>
      </c>
      <c r="V60" s="461">
        <v>0</v>
      </c>
      <c r="W60" s="461">
        <f t="shared" si="10"/>
        <v>-92224</v>
      </c>
      <c r="X60" s="461">
        <v>0</v>
      </c>
      <c r="Y60" s="461">
        <v>0</v>
      </c>
      <c r="Z60" s="461">
        <v>0</v>
      </c>
      <c r="AA60" s="461">
        <f t="shared" si="11"/>
        <v>0</v>
      </c>
      <c r="AB60" s="461">
        <f t="shared" si="12"/>
        <v>-92224</v>
      </c>
      <c r="AC60" s="69">
        <f t="shared" si="13"/>
        <v>-31172</v>
      </c>
      <c r="AD60" s="69">
        <f t="shared" si="14"/>
        <v>-922</v>
      </c>
      <c r="AE60" s="461">
        <v>9250</v>
      </c>
      <c r="AF60" s="461">
        <v>0</v>
      </c>
      <c r="AG60" s="461">
        <f t="shared" si="15"/>
        <v>9250</v>
      </c>
      <c r="AH60" s="461">
        <f t="shared" si="16"/>
        <v>-115068</v>
      </c>
      <c r="AI60" s="462">
        <v>0</v>
      </c>
      <c r="AJ60" s="462">
        <v>0</v>
      </c>
      <c r="AK60" s="462">
        <v>-0.26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17"/>
        <v>-0.26</v>
      </c>
      <c r="AR60" s="462">
        <f t="shared" si="18"/>
        <v>0</v>
      </c>
      <c r="AS60" s="464">
        <f t="shared" si="19"/>
        <v>-0.26</v>
      </c>
      <c r="AT60" s="470">
        <f t="shared" si="61"/>
        <v>5816144</v>
      </c>
      <c r="AU60" s="461">
        <f t="shared" si="62"/>
        <v>4302963</v>
      </c>
      <c r="AV60" s="461">
        <f t="shared" si="63"/>
        <v>0</v>
      </c>
      <c r="AW60" s="461">
        <f t="shared" si="64"/>
        <v>1454401</v>
      </c>
      <c r="AX60" s="461">
        <f t="shared" si="64"/>
        <v>43030</v>
      </c>
      <c r="AY60" s="461">
        <f t="shared" si="65"/>
        <v>15750</v>
      </c>
      <c r="AZ60" s="462">
        <f t="shared" si="66"/>
        <v>12.38</v>
      </c>
      <c r="BA60" s="462">
        <f t="shared" si="67"/>
        <v>12.38</v>
      </c>
      <c r="BB60" s="464">
        <f t="shared" si="67"/>
        <v>0</v>
      </c>
    </row>
    <row r="61" spans="1:54" s="229" customFormat="1" x14ac:dyDescent="0.2">
      <c r="A61" s="216">
        <v>12</v>
      </c>
      <c r="B61" s="217">
        <v>4438</v>
      </c>
      <c r="C61" s="217">
        <v>600074871</v>
      </c>
      <c r="D61" s="217">
        <v>49864599</v>
      </c>
      <c r="E61" s="215" t="s">
        <v>171</v>
      </c>
      <c r="F61" s="217">
        <v>3141</v>
      </c>
      <c r="G61" s="168" t="s">
        <v>310</v>
      </c>
      <c r="H61" s="218" t="s">
        <v>277</v>
      </c>
      <c r="I61" s="463">
        <v>2919909</v>
      </c>
      <c r="J61" s="458">
        <v>2119302</v>
      </c>
      <c r="K61" s="458">
        <v>30000</v>
      </c>
      <c r="L61" s="458">
        <v>726464</v>
      </c>
      <c r="M61" s="458">
        <v>21193</v>
      </c>
      <c r="N61" s="458">
        <v>22950</v>
      </c>
      <c r="O61" s="459">
        <v>6.91</v>
      </c>
      <c r="P61" s="460">
        <v>0</v>
      </c>
      <c r="Q61" s="469">
        <v>6.91</v>
      </c>
      <c r="R61" s="471">
        <f t="shared" si="9"/>
        <v>-5000</v>
      </c>
      <c r="S61" s="461">
        <v>0</v>
      </c>
      <c r="T61" s="461">
        <v>0</v>
      </c>
      <c r="U61" s="461">
        <v>0</v>
      </c>
      <c r="V61" s="461">
        <v>0</v>
      </c>
      <c r="W61" s="461">
        <f t="shared" si="10"/>
        <v>-5000</v>
      </c>
      <c r="X61" s="461">
        <v>5000</v>
      </c>
      <c r="Y61" s="461">
        <v>0</v>
      </c>
      <c r="Z61" s="461">
        <v>0</v>
      </c>
      <c r="AA61" s="461">
        <f t="shared" si="11"/>
        <v>5000</v>
      </c>
      <c r="AB61" s="461">
        <f t="shared" si="12"/>
        <v>0</v>
      </c>
      <c r="AC61" s="69">
        <f t="shared" si="13"/>
        <v>0</v>
      </c>
      <c r="AD61" s="69">
        <f t="shared" si="14"/>
        <v>-50</v>
      </c>
      <c r="AE61" s="461">
        <v>0</v>
      </c>
      <c r="AF61" s="461">
        <v>0</v>
      </c>
      <c r="AG61" s="461">
        <f t="shared" si="15"/>
        <v>0</v>
      </c>
      <c r="AH61" s="461">
        <f t="shared" si="16"/>
        <v>-50</v>
      </c>
      <c r="AI61" s="462">
        <v>0</v>
      </c>
      <c r="AJ61" s="462">
        <v>-0.13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17"/>
        <v>0</v>
      </c>
      <c r="AR61" s="462">
        <f t="shared" si="18"/>
        <v>-0.13</v>
      </c>
      <c r="AS61" s="464">
        <f t="shared" si="19"/>
        <v>-0.13</v>
      </c>
      <c r="AT61" s="470">
        <f t="shared" si="61"/>
        <v>2919859</v>
      </c>
      <c r="AU61" s="461">
        <f t="shared" si="62"/>
        <v>2114302</v>
      </c>
      <c r="AV61" s="461">
        <f t="shared" si="63"/>
        <v>35000</v>
      </c>
      <c r="AW61" s="461">
        <f t="shared" si="64"/>
        <v>726464</v>
      </c>
      <c r="AX61" s="461">
        <f t="shared" si="64"/>
        <v>21143</v>
      </c>
      <c r="AY61" s="461">
        <f t="shared" si="65"/>
        <v>22950</v>
      </c>
      <c r="AZ61" s="462">
        <f t="shared" si="66"/>
        <v>6.78</v>
      </c>
      <c r="BA61" s="462">
        <f t="shared" si="67"/>
        <v>0</v>
      </c>
      <c r="BB61" s="464">
        <f t="shared" si="67"/>
        <v>6.78</v>
      </c>
    </row>
    <row r="62" spans="1:54" s="229" customFormat="1" x14ac:dyDescent="0.2">
      <c r="A62" s="216">
        <v>12</v>
      </c>
      <c r="B62" s="217">
        <v>4438</v>
      </c>
      <c r="C62" s="217">
        <v>600074871</v>
      </c>
      <c r="D62" s="217">
        <v>49864599</v>
      </c>
      <c r="E62" s="215" t="s">
        <v>171</v>
      </c>
      <c r="F62" s="217">
        <v>3143</v>
      </c>
      <c r="G62" s="168" t="s">
        <v>614</v>
      </c>
      <c r="H62" s="234" t="s">
        <v>276</v>
      </c>
      <c r="I62" s="463">
        <v>3043877</v>
      </c>
      <c r="J62" s="458">
        <v>2258069</v>
      </c>
      <c r="K62" s="458">
        <v>0</v>
      </c>
      <c r="L62" s="458">
        <v>763227</v>
      </c>
      <c r="M62" s="458">
        <v>22581</v>
      </c>
      <c r="N62" s="458">
        <v>0</v>
      </c>
      <c r="O62" s="459">
        <v>4.9617000000000004</v>
      </c>
      <c r="P62" s="460">
        <v>4.9617000000000004</v>
      </c>
      <c r="Q62" s="469">
        <v>0</v>
      </c>
      <c r="R62" s="471">
        <f t="shared" si="9"/>
        <v>0</v>
      </c>
      <c r="S62" s="461">
        <v>0</v>
      </c>
      <c r="T62" s="461">
        <v>115390</v>
      </c>
      <c r="U62" s="461">
        <v>0</v>
      </c>
      <c r="V62" s="461">
        <v>0</v>
      </c>
      <c r="W62" s="461">
        <f t="shared" si="10"/>
        <v>115390</v>
      </c>
      <c r="X62" s="461">
        <v>0</v>
      </c>
      <c r="Y62" s="461">
        <v>0</v>
      </c>
      <c r="Z62" s="461">
        <v>0</v>
      </c>
      <c r="AA62" s="461">
        <f t="shared" si="11"/>
        <v>0</v>
      </c>
      <c r="AB62" s="461">
        <f t="shared" si="12"/>
        <v>115390</v>
      </c>
      <c r="AC62" s="69">
        <f t="shared" si="13"/>
        <v>39002</v>
      </c>
      <c r="AD62" s="69">
        <f t="shared" si="14"/>
        <v>1154</v>
      </c>
      <c r="AE62" s="461">
        <v>0</v>
      </c>
      <c r="AF62" s="461">
        <v>0</v>
      </c>
      <c r="AG62" s="461">
        <f t="shared" si="15"/>
        <v>0</v>
      </c>
      <c r="AH62" s="461">
        <f t="shared" si="16"/>
        <v>155546</v>
      </c>
      <c r="AI62" s="462">
        <v>0</v>
      </c>
      <c r="AJ62" s="462">
        <v>0</v>
      </c>
      <c r="AK62" s="462">
        <v>0</v>
      </c>
      <c r="AL62" s="462">
        <v>0.3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17"/>
        <v>0.3</v>
      </c>
      <c r="AR62" s="462">
        <f t="shared" si="18"/>
        <v>0</v>
      </c>
      <c r="AS62" s="464">
        <f t="shared" si="19"/>
        <v>0.3</v>
      </c>
      <c r="AT62" s="470">
        <f t="shared" si="61"/>
        <v>3199423</v>
      </c>
      <c r="AU62" s="461">
        <f t="shared" si="62"/>
        <v>2373459</v>
      </c>
      <c r="AV62" s="461">
        <f t="shared" si="63"/>
        <v>0</v>
      </c>
      <c r="AW62" s="461">
        <f t="shared" si="64"/>
        <v>802229</v>
      </c>
      <c r="AX62" s="461">
        <f t="shared" si="64"/>
        <v>23735</v>
      </c>
      <c r="AY62" s="461">
        <f t="shared" si="65"/>
        <v>0</v>
      </c>
      <c r="AZ62" s="462">
        <f t="shared" si="66"/>
        <v>5.2617000000000003</v>
      </c>
      <c r="BA62" s="462">
        <f t="shared" si="67"/>
        <v>5.2617000000000003</v>
      </c>
      <c r="BB62" s="464">
        <f t="shared" si="67"/>
        <v>0</v>
      </c>
    </row>
    <row r="63" spans="1:54" s="229" customFormat="1" x14ac:dyDescent="0.2">
      <c r="A63" s="216">
        <v>12</v>
      </c>
      <c r="B63" s="217">
        <v>4438</v>
      </c>
      <c r="C63" s="217">
        <v>600074871</v>
      </c>
      <c r="D63" s="217">
        <v>49864599</v>
      </c>
      <c r="E63" s="215" t="s">
        <v>171</v>
      </c>
      <c r="F63" s="217">
        <v>3143</v>
      </c>
      <c r="G63" s="168" t="s">
        <v>615</v>
      </c>
      <c r="H63" s="234" t="s">
        <v>277</v>
      </c>
      <c r="I63" s="463">
        <v>102621</v>
      </c>
      <c r="J63" s="458">
        <v>73324</v>
      </c>
      <c r="K63" s="458">
        <v>0</v>
      </c>
      <c r="L63" s="458">
        <v>24784</v>
      </c>
      <c r="M63" s="458">
        <v>733</v>
      </c>
      <c r="N63" s="458">
        <v>3780</v>
      </c>
      <c r="O63" s="459">
        <v>0.28999999999999998</v>
      </c>
      <c r="P63" s="460">
        <v>0</v>
      </c>
      <c r="Q63" s="469">
        <v>0.28999999999999998</v>
      </c>
      <c r="R63" s="471">
        <f t="shared" si="9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0"/>
        <v>0</v>
      </c>
      <c r="X63" s="461">
        <v>0</v>
      </c>
      <c r="Y63" s="461">
        <v>0</v>
      </c>
      <c r="Z63" s="461">
        <v>0</v>
      </c>
      <c r="AA63" s="461">
        <f t="shared" si="11"/>
        <v>0</v>
      </c>
      <c r="AB63" s="461">
        <f t="shared" si="12"/>
        <v>0</v>
      </c>
      <c r="AC63" s="69">
        <f t="shared" si="13"/>
        <v>0</v>
      </c>
      <c r="AD63" s="69">
        <f t="shared" si="14"/>
        <v>0</v>
      </c>
      <c r="AE63" s="461">
        <v>0</v>
      </c>
      <c r="AF63" s="461">
        <v>0</v>
      </c>
      <c r="AG63" s="461">
        <f t="shared" si="15"/>
        <v>0</v>
      </c>
      <c r="AH63" s="461">
        <f t="shared" si="16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17"/>
        <v>0</v>
      </c>
      <c r="AR63" s="462">
        <f t="shared" si="18"/>
        <v>0</v>
      </c>
      <c r="AS63" s="464">
        <f t="shared" si="19"/>
        <v>0</v>
      </c>
      <c r="AT63" s="470">
        <f t="shared" si="61"/>
        <v>102621</v>
      </c>
      <c r="AU63" s="461">
        <f t="shared" si="62"/>
        <v>73324</v>
      </c>
      <c r="AV63" s="461">
        <f t="shared" si="63"/>
        <v>0</v>
      </c>
      <c r="AW63" s="461">
        <f t="shared" si="64"/>
        <v>24784</v>
      </c>
      <c r="AX63" s="461">
        <f t="shared" si="64"/>
        <v>733</v>
      </c>
      <c r="AY63" s="461">
        <f t="shared" si="65"/>
        <v>3780</v>
      </c>
      <c r="AZ63" s="462">
        <f t="shared" si="66"/>
        <v>0.28999999999999998</v>
      </c>
      <c r="BA63" s="462">
        <f t="shared" si="67"/>
        <v>0</v>
      </c>
      <c r="BB63" s="464">
        <f t="shared" si="67"/>
        <v>0.28999999999999998</v>
      </c>
    </row>
    <row r="64" spans="1:54" s="229" customFormat="1" x14ac:dyDescent="0.2">
      <c r="A64" s="216">
        <v>12</v>
      </c>
      <c r="B64" s="217">
        <v>4438</v>
      </c>
      <c r="C64" s="217">
        <v>600074871</v>
      </c>
      <c r="D64" s="217">
        <v>49864599</v>
      </c>
      <c r="E64" s="215" t="s">
        <v>171</v>
      </c>
      <c r="F64" s="217">
        <v>3143</v>
      </c>
      <c r="G64" s="168" t="s">
        <v>312</v>
      </c>
      <c r="H64" s="234" t="s">
        <v>277</v>
      </c>
      <c r="I64" s="463">
        <v>508727</v>
      </c>
      <c r="J64" s="458">
        <v>376513</v>
      </c>
      <c r="K64" s="458">
        <v>0</v>
      </c>
      <c r="L64" s="458">
        <v>127261</v>
      </c>
      <c r="M64" s="458">
        <v>3765</v>
      </c>
      <c r="N64" s="458">
        <v>1188</v>
      </c>
      <c r="O64" s="459">
        <v>0.85</v>
      </c>
      <c r="P64" s="460">
        <v>0.71</v>
      </c>
      <c r="Q64" s="469">
        <v>0.14000000000000001</v>
      </c>
      <c r="R64" s="471">
        <f t="shared" si="9"/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f t="shared" si="10"/>
        <v>0</v>
      </c>
      <c r="X64" s="461">
        <v>0</v>
      </c>
      <c r="Y64" s="461">
        <v>0</v>
      </c>
      <c r="Z64" s="461">
        <v>0</v>
      </c>
      <c r="AA64" s="461">
        <f t="shared" si="11"/>
        <v>0</v>
      </c>
      <c r="AB64" s="461">
        <f t="shared" si="12"/>
        <v>0</v>
      </c>
      <c r="AC64" s="69">
        <f t="shared" si="13"/>
        <v>0</v>
      </c>
      <c r="AD64" s="69">
        <f t="shared" si="14"/>
        <v>0</v>
      </c>
      <c r="AE64" s="461">
        <v>0</v>
      </c>
      <c r="AF64" s="461">
        <v>0</v>
      </c>
      <c r="AG64" s="461">
        <f t="shared" si="15"/>
        <v>0</v>
      </c>
      <c r="AH64" s="461">
        <f t="shared" si="16"/>
        <v>0</v>
      </c>
      <c r="AI64" s="462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17"/>
        <v>0</v>
      </c>
      <c r="AR64" s="462">
        <f t="shared" si="18"/>
        <v>0</v>
      </c>
      <c r="AS64" s="464">
        <f t="shared" si="19"/>
        <v>0</v>
      </c>
      <c r="AT64" s="470">
        <f t="shared" si="61"/>
        <v>508727</v>
      </c>
      <c r="AU64" s="461">
        <f t="shared" si="62"/>
        <v>376513</v>
      </c>
      <c r="AV64" s="461">
        <f t="shared" si="63"/>
        <v>0</v>
      </c>
      <c r="AW64" s="461">
        <f t="shared" si="64"/>
        <v>127261</v>
      </c>
      <c r="AX64" s="461">
        <f t="shared" si="64"/>
        <v>3765</v>
      </c>
      <c r="AY64" s="461">
        <f t="shared" si="65"/>
        <v>1188</v>
      </c>
      <c r="AZ64" s="462">
        <f t="shared" si="66"/>
        <v>0.85</v>
      </c>
      <c r="BA64" s="462">
        <f t="shared" si="67"/>
        <v>0.71</v>
      </c>
      <c r="BB64" s="464">
        <f t="shared" si="67"/>
        <v>0.14000000000000001</v>
      </c>
    </row>
    <row r="65" spans="1:54" s="229" customFormat="1" x14ac:dyDescent="0.2">
      <c r="A65" s="158">
        <v>12</v>
      </c>
      <c r="B65" s="18">
        <v>4438</v>
      </c>
      <c r="C65" s="18">
        <v>600074871</v>
      </c>
      <c r="D65" s="18">
        <v>49864599</v>
      </c>
      <c r="E65" s="167" t="s">
        <v>172</v>
      </c>
      <c r="F65" s="18"/>
      <c r="G65" s="157"/>
      <c r="H65" s="191"/>
      <c r="I65" s="506">
        <v>50085778</v>
      </c>
      <c r="J65" s="503">
        <v>36454329</v>
      </c>
      <c r="K65" s="503">
        <v>180000</v>
      </c>
      <c r="L65" s="503">
        <v>12382403</v>
      </c>
      <c r="M65" s="503">
        <v>364543</v>
      </c>
      <c r="N65" s="503">
        <v>704503</v>
      </c>
      <c r="O65" s="504">
        <v>71.494800000000012</v>
      </c>
      <c r="P65" s="504">
        <v>56.164800000000007</v>
      </c>
      <c r="Q65" s="508">
        <v>15.329999999999998</v>
      </c>
      <c r="R65" s="506">
        <f t="shared" ref="R65:BB65" si="68">SUM(R59:R64)</f>
        <v>20000</v>
      </c>
      <c r="S65" s="503">
        <f t="shared" si="68"/>
        <v>-92224</v>
      </c>
      <c r="T65" s="503">
        <f t="shared" si="68"/>
        <v>401093</v>
      </c>
      <c r="U65" s="503">
        <f t="shared" si="68"/>
        <v>80470</v>
      </c>
      <c r="V65" s="503">
        <f t="shared" si="68"/>
        <v>0</v>
      </c>
      <c r="W65" s="503">
        <f t="shared" si="68"/>
        <v>409339</v>
      </c>
      <c r="X65" s="503">
        <f t="shared" si="68"/>
        <v>-20000</v>
      </c>
      <c r="Y65" s="503">
        <f t="shared" si="68"/>
        <v>0</v>
      </c>
      <c r="Z65" s="503">
        <f t="shared" si="68"/>
        <v>0</v>
      </c>
      <c r="AA65" s="503">
        <f t="shared" si="68"/>
        <v>-20000</v>
      </c>
      <c r="AB65" s="503">
        <f t="shared" si="68"/>
        <v>389339</v>
      </c>
      <c r="AC65" s="503">
        <f t="shared" si="68"/>
        <v>131596</v>
      </c>
      <c r="AD65" s="503">
        <f t="shared" si="68"/>
        <v>4094</v>
      </c>
      <c r="AE65" s="503">
        <f t="shared" si="68"/>
        <v>9250</v>
      </c>
      <c r="AF65" s="503">
        <f t="shared" si="68"/>
        <v>0</v>
      </c>
      <c r="AG65" s="503">
        <f t="shared" si="68"/>
        <v>9250</v>
      </c>
      <c r="AH65" s="503">
        <f t="shared" si="68"/>
        <v>534279</v>
      </c>
      <c r="AI65" s="504">
        <f t="shared" si="68"/>
        <v>0.03</v>
      </c>
      <c r="AJ65" s="504">
        <f t="shared" si="68"/>
        <v>-0.1</v>
      </c>
      <c r="AK65" s="504">
        <f t="shared" si="68"/>
        <v>-0.26</v>
      </c>
      <c r="AL65" s="504">
        <f t="shared" si="68"/>
        <v>0.91999999999999993</v>
      </c>
      <c r="AM65" s="504">
        <f t="shared" si="68"/>
        <v>0</v>
      </c>
      <c r="AN65" s="504">
        <f t="shared" si="68"/>
        <v>0.12</v>
      </c>
      <c r="AO65" s="504">
        <f t="shared" si="68"/>
        <v>0</v>
      </c>
      <c r="AP65" s="504">
        <f t="shared" si="68"/>
        <v>0</v>
      </c>
      <c r="AQ65" s="504">
        <f t="shared" si="68"/>
        <v>0.81</v>
      </c>
      <c r="AR65" s="504">
        <f t="shared" si="68"/>
        <v>-0.1</v>
      </c>
      <c r="AS65" s="40">
        <f t="shared" si="68"/>
        <v>0.71</v>
      </c>
      <c r="AT65" s="510">
        <f t="shared" si="68"/>
        <v>50620057</v>
      </c>
      <c r="AU65" s="503">
        <f t="shared" si="68"/>
        <v>36863668</v>
      </c>
      <c r="AV65" s="503">
        <f t="shared" si="68"/>
        <v>160000</v>
      </c>
      <c r="AW65" s="503">
        <f t="shared" si="68"/>
        <v>12513999</v>
      </c>
      <c r="AX65" s="503">
        <f t="shared" si="68"/>
        <v>368637</v>
      </c>
      <c r="AY65" s="503">
        <f t="shared" si="68"/>
        <v>713753</v>
      </c>
      <c r="AZ65" s="504">
        <f t="shared" si="68"/>
        <v>72.204800000000006</v>
      </c>
      <c r="BA65" s="504">
        <f t="shared" si="68"/>
        <v>56.974800000000009</v>
      </c>
      <c r="BB65" s="40">
        <f t="shared" si="68"/>
        <v>15.23</v>
      </c>
    </row>
    <row r="66" spans="1:54" s="229" customFormat="1" x14ac:dyDescent="0.2">
      <c r="A66" s="216">
        <v>13</v>
      </c>
      <c r="B66" s="217">
        <v>4455</v>
      </c>
      <c r="C66" s="217">
        <v>600074889</v>
      </c>
      <c r="D66" s="217">
        <v>49864611</v>
      </c>
      <c r="E66" s="215" t="s">
        <v>173</v>
      </c>
      <c r="F66" s="217">
        <v>3113</v>
      </c>
      <c r="G66" s="168" t="s">
        <v>309</v>
      </c>
      <c r="H66" s="218" t="s">
        <v>276</v>
      </c>
      <c r="I66" s="463">
        <v>43170025</v>
      </c>
      <c r="J66" s="458">
        <v>31345252</v>
      </c>
      <c r="K66" s="458">
        <v>90000</v>
      </c>
      <c r="L66" s="458">
        <v>10625115</v>
      </c>
      <c r="M66" s="458">
        <v>313453</v>
      </c>
      <c r="N66" s="458">
        <v>796205</v>
      </c>
      <c r="O66" s="459">
        <v>50.441800000000001</v>
      </c>
      <c r="P66" s="460">
        <v>41.851800000000004</v>
      </c>
      <c r="Q66" s="469">
        <v>8.59</v>
      </c>
      <c r="R66" s="471">
        <f t="shared" si="9"/>
        <v>-30000</v>
      </c>
      <c r="S66" s="461">
        <v>0</v>
      </c>
      <c r="T66" s="461">
        <v>-286187</v>
      </c>
      <c r="U66" s="461">
        <v>94707</v>
      </c>
      <c r="V66" s="461">
        <v>0</v>
      </c>
      <c r="W66" s="461">
        <f t="shared" si="10"/>
        <v>-221480</v>
      </c>
      <c r="X66" s="461">
        <v>30000</v>
      </c>
      <c r="Y66" s="461">
        <v>0</v>
      </c>
      <c r="Z66" s="461">
        <v>0</v>
      </c>
      <c r="AA66" s="461">
        <f t="shared" si="11"/>
        <v>30000</v>
      </c>
      <c r="AB66" s="461">
        <f t="shared" si="12"/>
        <v>-191480</v>
      </c>
      <c r="AC66" s="69">
        <f t="shared" si="13"/>
        <v>-64720</v>
      </c>
      <c r="AD66" s="69">
        <f t="shared" si="14"/>
        <v>-2215</v>
      </c>
      <c r="AE66" s="461">
        <v>0</v>
      </c>
      <c r="AF66" s="461">
        <v>0</v>
      </c>
      <c r="AG66" s="461">
        <f t="shared" si="15"/>
        <v>0</v>
      </c>
      <c r="AH66" s="461">
        <f t="shared" si="16"/>
        <v>-258415</v>
      </c>
      <c r="AI66" s="462">
        <v>0.02</v>
      </c>
      <c r="AJ66" s="462">
        <v>-0.15</v>
      </c>
      <c r="AK66" s="462">
        <v>0</v>
      </c>
      <c r="AL66" s="462">
        <v>-0.59</v>
      </c>
      <c r="AM66" s="462">
        <v>0</v>
      </c>
      <c r="AN66" s="462">
        <v>0.14000000000000001</v>
      </c>
      <c r="AO66" s="462">
        <v>0</v>
      </c>
      <c r="AP66" s="462">
        <v>0</v>
      </c>
      <c r="AQ66" s="462">
        <f t="shared" si="17"/>
        <v>-0.42999999999999994</v>
      </c>
      <c r="AR66" s="462">
        <f t="shared" si="18"/>
        <v>-0.15</v>
      </c>
      <c r="AS66" s="464">
        <f t="shared" si="19"/>
        <v>-0.57999999999999996</v>
      </c>
      <c r="AT66" s="470">
        <f t="shared" ref="AT66:AT71" si="69">I66+AH66</f>
        <v>42911610</v>
      </c>
      <c r="AU66" s="461">
        <f t="shared" ref="AU66:AU71" si="70">J66+W66</f>
        <v>31123772</v>
      </c>
      <c r="AV66" s="461">
        <f t="shared" ref="AV66:AV71" si="71">K66+AA66</f>
        <v>120000</v>
      </c>
      <c r="AW66" s="461">
        <f t="shared" ref="AW66:AX71" si="72">L66+AC66</f>
        <v>10560395</v>
      </c>
      <c r="AX66" s="461">
        <f t="shared" si="72"/>
        <v>311238</v>
      </c>
      <c r="AY66" s="461">
        <f t="shared" ref="AY66:AY71" si="73">N66+AG66</f>
        <v>796205</v>
      </c>
      <c r="AZ66" s="462">
        <f t="shared" ref="AZ66:AZ71" si="74">O66+AS66</f>
        <v>49.861800000000002</v>
      </c>
      <c r="BA66" s="462">
        <f t="shared" ref="BA66:BB71" si="75">P66+AQ66</f>
        <v>41.421800000000005</v>
      </c>
      <c r="BB66" s="464">
        <f t="shared" si="75"/>
        <v>8.44</v>
      </c>
    </row>
    <row r="67" spans="1:54" s="229" customFormat="1" x14ac:dyDescent="0.2">
      <c r="A67" s="216">
        <v>13</v>
      </c>
      <c r="B67" s="217">
        <v>4455</v>
      </c>
      <c r="C67" s="217">
        <v>600074889</v>
      </c>
      <c r="D67" s="217">
        <v>49864611</v>
      </c>
      <c r="E67" s="215" t="s">
        <v>173</v>
      </c>
      <c r="F67" s="217">
        <v>3113</v>
      </c>
      <c r="G67" s="168" t="s">
        <v>307</v>
      </c>
      <c r="H67" s="218" t="s">
        <v>277</v>
      </c>
      <c r="I67" s="463">
        <v>2806953</v>
      </c>
      <c r="J67" s="458">
        <v>2074891</v>
      </c>
      <c r="K67" s="458">
        <v>0</v>
      </c>
      <c r="L67" s="458">
        <v>701313</v>
      </c>
      <c r="M67" s="458">
        <v>20749</v>
      </c>
      <c r="N67" s="458">
        <v>10000</v>
      </c>
      <c r="O67" s="459">
        <v>5.96</v>
      </c>
      <c r="P67" s="460">
        <v>5.96</v>
      </c>
      <c r="Q67" s="469">
        <v>0</v>
      </c>
      <c r="R67" s="471">
        <f t="shared" si="9"/>
        <v>0</v>
      </c>
      <c r="S67" s="461">
        <v>-57741</v>
      </c>
      <c r="T67" s="461">
        <v>0</v>
      </c>
      <c r="U67" s="461">
        <v>0</v>
      </c>
      <c r="V67" s="461">
        <v>0</v>
      </c>
      <c r="W67" s="461">
        <f t="shared" si="10"/>
        <v>-57741</v>
      </c>
      <c r="X67" s="461">
        <v>0</v>
      </c>
      <c r="Y67" s="461">
        <v>0</v>
      </c>
      <c r="Z67" s="461">
        <v>0</v>
      </c>
      <c r="AA67" s="461">
        <f t="shared" si="11"/>
        <v>0</v>
      </c>
      <c r="AB67" s="461">
        <f t="shared" si="12"/>
        <v>-57741</v>
      </c>
      <c r="AC67" s="69">
        <f t="shared" si="13"/>
        <v>-19516</v>
      </c>
      <c r="AD67" s="69">
        <f t="shared" si="14"/>
        <v>-577</v>
      </c>
      <c r="AE67" s="461">
        <v>0</v>
      </c>
      <c r="AF67" s="461">
        <v>0</v>
      </c>
      <c r="AG67" s="461">
        <f t="shared" si="15"/>
        <v>0</v>
      </c>
      <c r="AH67" s="461">
        <f t="shared" si="16"/>
        <v>-77834</v>
      </c>
      <c r="AI67" s="462">
        <v>0</v>
      </c>
      <c r="AJ67" s="462">
        <v>0</v>
      </c>
      <c r="AK67" s="462">
        <v>-0.16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17"/>
        <v>-0.16</v>
      </c>
      <c r="AR67" s="462">
        <f t="shared" si="18"/>
        <v>0</v>
      </c>
      <c r="AS67" s="464">
        <f t="shared" si="19"/>
        <v>-0.16</v>
      </c>
      <c r="AT67" s="470">
        <f t="shared" si="69"/>
        <v>2729119</v>
      </c>
      <c r="AU67" s="461">
        <f t="shared" si="70"/>
        <v>2017150</v>
      </c>
      <c r="AV67" s="461">
        <f t="shared" si="71"/>
        <v>0</v>
      </c>
      <c r="AW67" s="461">
        <f t="shared" si="72"/>
        <v>681797</v>
      </c>
      <c r="AX67" s="461">
        <f t="shared" si="72"/>
        <v>20172</v>
      </c>
      <c r="AY67" s="461">
        <f t="shared" si="73"/>
        <v>10000</v>
      </c>
      <c r="AZ67" s="462">
        <f t="shared" si="74"/>
        <v>5.8</v>
      </c>
      <c r="BA67" s="462">
        <f t="shared" si="75"/>
        <v>5.8</v>
      </c>
      <c r="BB67" s="464">
        <f t="shared" si="75"/>
        <v>0</v>
      </c>
    </row>
    <row r="68" spans="1:54" s="229" customFormat="1" x14ac:dyDescent="0.2">
      <c r="A68" s="216">
        <v>13</v>
      </c>
      <c r="B68" s="217">
        <v>4455</v>
      </c>
      <c r="C68" s="217">
        <v>600074889</v>
      </c>
      <c r="D68" s="217">
        <v>49864611</v>
      </c>
      <c r="E68" s="215" t="s">
        <v>173</v>
      </c>
      <c r="F68" s="217">
        <v>3141</v>
      </c>
      <c r="G68" s="168" t="s">
        <v>310</v>
      </c>
      <c r="H68" s="218" t="s">
        <v>277</v>
      </c>
      <c r="I68" s="463">
        <v>2927943</v>
      </c>
      <c r="J68" s="458">
        <v>2154895</v>
      </c>
      <c r="K68" s="458">
        <v>0</v>
      </c>
      <c r="L68" s="458">
        <v>728355</v>
      </c>
      <c r="M68" s="458">
        <v>21549</v>
      </c>
      <c r="N68" s="458">
        <v>23144</v>
      </c>
      <c r="O68" s="459">
        <v>6.93</v>
      </c>
      <c r="P68" s="460">
        <v>0</v>
      </c>
      <c r="Q68" s="469">
        <v>6.93</v>
      </c>
      <c r="R68" s="471">
        <f t="shared" si="9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0"/>
        <v>0</v>
      </c>
      <c r="X68" s="461">
        <v>0</v>
      </c>
      <c r="Y68" s="461">
        <v>0</v>
      </c>
      <c r="Z68" s="461">
        <v>0</v>
      </c>
      <c r="AA68" s="461">
        <f t="shared" si="11"/>
        <v>0</v>
      </c>
      <c r="AB68" s="461">
        <f t="shared" si="12"/>
        <v>0</v>
      </c>
      <c r="AC68" s="69">
        <f t="shared" si="13"/>
        <v>0</v>
      </c>
      <c r="AD68" s="69">
        <f t="shared" si="14"/>
        <v>0</v>
      </c>
      <c r="AE68" s="461">
        <v>0</v>
      </c>
      <c r="AF68" s="461">
        <v>0</v>
      </c>
      <c r="AG68" s="461">
        <f t="shared" si="15"/>
        <v>0</v>
      </c>
      <c r="AH68" s="461">
        <f t="shared" si="16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17"/>
        <v>0</v>
      </c>
      <c r="AR68" s="462">
        <f t="shared" si="18"/>
        <v>0</v>
      </c>
      <c r="AS68" s="464">
        <f t="shared" si="19"/>
        <v>0</v>
      </c>
      <c r="AT68" s="470">
        <f t="shared" si="69"/>
        <v>2927943</v>
      </c>
      <c r="AU68" s="461">
        <f t="shared" si="70"/>
        <v>2154895</v>
      </c>
      <c r="AV68" s="461">
        <f t="shared" si="71"/>
        <v>0</v>
      </c>
      <c r="AW68" s="461">
        <f t="shared" si="72"/>
        <v>728355</v>
      </c>
      <c r="AX68" s="461">
        <f t="shared" si="72"/>
        <v>21549</v>
      </c>
      <c r="AY68" s="461">
        <f t="shared" si="73"/>
        <v>23144</v>
      </c>
      <c r="AZ68" s="462">
        <f t="shared" si="74"/>
        <v>6.93</v>
      </c>
      <c r="BA68" s="462">
        <f t="shared" si="75"/>
        <v>0</v>
      </c>
      <c r="BB68" s="464">
        <f t="shared" si="75"/>
        <v>6.93</v>
      </c>
    </row>
    <row r="69" spans="1:54" s="229" customFormat="1" x14ac:dyDescent="0.2">
      <c r="A69" s="216">
        <v>13</v>
      </c>
      <c r="B69" s="217">
        <v>4455</v>
      </c>
      <c r="C69" s="217">
        <v>600074889</v>
      </c>
      <c r="D69" s="217">
        <v>49864611</v>
      </c>
      <c r="E69" s="215" t="s">
        <v>173</v>
      </c>
      <c r="F69" s="217">
        <v>3143</v>
      </c>
      <c r="G69" s="168" t="s">
        <v>614</v>
      </c>
      <c r="H69" s="234" t="s">
        <v>276</v>
      </c>
      <c r="I69" s="463">
        <v>3682224</v>
      </c>
      <c r="J69" s="458">
        <v>2731620</v>
      </c>
      <c r="K69" s="458">
        <v>0</v>
      </c>
      <c r="L69" s="458">
        <v>923288</v>
      </c>
      <c r="M69" s="458">
        <v>27316</v>
      </c>
      <c r="N69" s="458">
        <v>0</v>
      </c>
      <c r="O69" s="459">
        <v>5.6429999999999998</v>
      </c>
      <c r="P69" s="460">
        <v>5.6429999999999998</v>
      </c>
      <c r="Q69" s="469">
        <v>0</v>
      </c>
      <c r="R69" s="471">
        <f t="shared" si="9"/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0"/>
        <v>0</v>
      </c>
      <c r="X69" s="461">
        <v>0</v>
      </c>
      <c r="Y69" s="461">
        <v>0</v>
      </c>
      <c r="Z69" s="461">
        <v>0</v>
      </c>
      <c r="AA69" s="461">
        <f t="shared" si="11"/>
        <v>0</v>
      </c>
      <c r="AB69" s="461">
        <f t="shared" si="12"/>
        <v>0</v>
      </c>
      <c r="AC69" s="69">
        <f t="shared" si="13"/>
        <v>0</v>
      </c>
      <c r="AD69" s="69">
        <f t="shared" si="14"/>
        <v>0</v>
      </c>
      <c r="AE69" s="461">
        <v>0</v>
      </c>
      <c r="AF69" s="461">
        <v>0</v>
      </c>
      <c r="AG69" s="461">
        <f t="shared" si="15"/>
        <v>0</v>
      </c>
      <c r="AH69" s="461">
        <f t="shared" si="16"/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17"/>
        <v>0</v>
      </c>
      <c r="AR69" s="462">
        <f t="shared" si="18"/>
        <v>0</v>
      </c>
      <c r="AS69" s="464">
        <f t="shared" si="19"/>
        <v>0</v>
      </c>
      <c r="AT69" s="470">
        <f t="shared" si="69"/>
        <v>3682224</v>
      </c>
      <c r="AU69" s="461">
        <f t="shared" si="70"/>
        <v>2731620</v>
      </c>
      <c r="AV69" s="461">
        <f t="shared" si="71"/>
        <v>0</v>
      </c>
      <c r="AW69" s="461">
        <f t="shared" si="72"/>
        <v>923288</v>
      </c>
      <c r="AX69" s="461">
        <f t="shared" si="72"/>
        <v>27316</v>
      </c>
      <c r="AY69" s="461">
        <f t="shared" si="73"/>
        <v>0</v>
      </c>
      <c r="AZ69" s="462">
        <f t="shared" si="74"/>
        <v>5.6429999999999998</v>
      </c>
      <c r="BA69" s="462">
        <f t="shared" si="75"/>
        <v>5.6429999999999998</v>
      </c>
      <c r="BB69" s="464">
        <f t="shared" si="75"/>
        <v>0</v>
      </c>
    </row>
    <row r="70" spans="1:54" s="229" customFormat="1" x14ac:dyDescent="0.2">
      <c r="A70" s="216">
        <v>13</v>
      </c>
      <c r="B70" s="217">
        <v>4455</v>
      </c>
      <c r="C70" s="217">
        <v>600074889</v>
      </c>
      <c r="D70" s="217">
        <v>49864611</v>
      </c>
      <c r="E70" s="215" t="s">
        <v>173</v>
      </c>
      <c r="F70" s="217">
        <v>3143</v>
      </c>
      <c r="G70" s="168" t="s">
        <v>615</v>
      </c>
      <c r="H70" s="234" t="s">
        <v>277</v>
      </c>
      <c r="I70" s="463">
        <v>101887</v>
      </c>
      <c r="J70" s="458">
        <v>72800</v>
      </c>
      <c r="K70" s="458">
        <v>0</v>
      </c>
      <c r="L70" s="458">
        <v>24606</v>
      </c>
      <c r="M70" s="458">
        <v>728</v>
      </c>
      <c r="N70" s="458">
        <v>3753</v>
      </c>
      <c r="O70" s="459">
        <v>0.28999999999999998</v>
      </c>
      <c r="P70" s="460">
        <v>0</v>
      </c>
      <c r="Q70" s="469">
        <v>0.28999999999999998</v>
      </c>
      <c r="R70" s="471">
        <f t="shared" si="9"/>
        <v>0</v>
      </c>
      <c r="S70" s="461">
        <v>0</v>
      </c>
      <c r="T70" s="461">
        <v>0</v>
      </c>
      <c r="U70" s="461">
        <v>0</v>
      </c>
      <c r="V70" s="461">
        <v>0</v>
      </c>
      <c r="W70" s="461">
        <f t="shared" si="10"/>
        <v>0</v>
      </c>
      <c r="X70" s="461">
        <v>0</v>
      </c>
      <c r="Y70" s="461">
        <v>0</v>
      </c>
      <c r="Z70" s="461">
        <v>0</v>
      </c>
      <c r="AA70" s="461">
        <f t="shared" si="11"/>
        <v>0</v>
      </c>
      <c r="AB70" s="461">
        <f t="shared" si="12"/>
        <v>0</v>
      </c>
      <c r="AC70" s="69">
        <f t="shared" si="13"/>
        <v>0</v>
      </c>
      <c r="AD70" s="69">
        <f t="shared" si="14"/>
        <v>0</v>
      </c>
      <c r="AE70" s="461">
        <v>0</v>
      </c>
      <c r="AF70" s="461">
        <v>0</v>
      </c>
      <c r="AG70" s="461">
        <f t="shared" si="15"/>
        <v>0</v>
      </c>
      <c r="AH70" s="461">
        <f t="shared" si="16"/>
        <v>0</v>
      </c>
      <c r="AI70" s="462">
        <v>0</v>
      </c>
      <c r="AJ70" s="462">
        <v>0</v>
      </c>
      <c r="AK70" s="462">
        <v>0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17"/>
        <v>0</v>
      </c>
      <c r="AR70" s="462">
        <f t="shared" si="18"/>
        <v>0</v>
      </c>
      <c r="AS70" s="464">
        <f t="shared" si="19"/>
        <v>0</v>
      </c>
      <c r="AT70" s="470">
        <f t="shared" si="69"/>
        <v>101887</v>
      </c>
      <c r="AU70" s="461">
        <f t="shared" si="70"/>
        <v>72800</v>
      </c>
      <c r="AV70" s="461">
        <f t="shared" si="71"/>
        <v>0</v>
      </c>
      <c r="AW70" s="461">
        <f t="shared" si="72"/>
        <v>24606</v>
      </c>
      <c r="AX70" s="461">
        <f t="shared" si="72"/>
        <v>728</v>
      </c>
      <c r="AY70" s="461">
        <f t="shared" si="73"/>
        <v>3753</v>
      </c>
      <c r="AZ70" s="462">
        <f t="shared" si="74"/>
        <v>0.28999999999999998</v>
      </c>
      <c r="BA70" s="462">
        <f t="shared" si="75"/>
        <v>0</v>
      </c>
      <c r="BB70" s="464">
        <f t="shared" si="75"/>
        <v>0.28999999999999998</v>
      </c>
    </row>
    <row r="71" spans="1:54" s="229" customFormat="1" x14ac:dyDescent="0.2">
      <c r="A71" s="216">
        <v>13</v>
      </c>
      <c r="B71" s="217">
        <v>4455</v>
      </c>
      <c r="C71" s="217">
        <v>600074889</v>
      </c>
      <c r="D71" s="217">
        <v>49864611</v>
      </c>
      <c r="E71" s="215" t="s">
        <v>173</v>
      </c>
      <c r="F71" s="217">
        <v>3143</v>
      </c>
      <c r="G71" s="168" t="s">
        <v>312</v>
      </c>
      <c r="H71" s="234" t="s">
        <v>277</v>
      </c>
      <c r="I71" s="463">
        <v>251099</v>
      </c>
      <c r="J71" s="458">
        <v>186008</v>
      </c>
      <c r="K71" s="458">
        <v>0</v>
      </c>
      <c r="L71" s="458">
        <v>62871</v>
      </c>
      <c r="M71" s="458">
        <v>1860</v>
      </c>
      <c r="N71" s="458">
        <v>360</v>
      </c>
      <c r="O71" s="459">
        <v>0.41</v>
      </c>
      <c r="P71" s="460">
        <v>0.37</v>
      </c>
      <c r="Q71" s="469">
        <v>0.04</v>
      </c>
      <c r="R71" s="471">
        <f t="shared" si="9"/>
        <v>0</v>
      </c>
      <c r="S71" s="461">
        <v>0</v>
      </c>
      <c r="T71" s="461">
        <v>0</v>
      </c>
      <c r="U71" s="461">
        <v>0</v>
      </c>
      <c r="V71" s="461">
        <v>-62003</v>
      </c>
      <c r="W71" s="461">
        <f t="shared" si="10"/>
        <v>-62003</v>
      </c>
      <c r="X71" s="461">
        <v>0</v>
      </c>
      <c r="Y71" s="461">
        <v>0</v>
      </c>
      <c r="Z71" s="461">
        <v>0</v>
      </c>
      <c r="AA71" s="461">
        <f t="shared" si="11"/>
        <v>0</v>
      </c>
      <c r="AB71" s="461">
        <f t="shared" si="12"/>
        <v>-62003</v>
      </c>
      <c r="AC71" s="69">
        <f t="shared" si="13"/>
        <v>-20957</v>
      </c>
      <c r="AD71" s="69">
        <f t="shared" si="14"/>
        <v>-620</v>
      </c>
      <c r="AE71" s="461">
        <v>0</v>
      </c>
      <c r="AF71" s="461">
        <v>0</v>
      </c>
      <c r="AG71" s="461">
        <f t="shared" si="15"/>
        <v>0</v>
      </c>
      <c r="AH71" s="461">
        <f t="shared" si="16"/>
        <v>-83580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-0.12</v>
      </c>
      <c r="AP71" s="462">
        <v>-0.01</v>
      </c>
      <c r="AQ71" s="462">
        <f t="shared" si="17"/>
        <v>-0.12</v>
      </c>
      <c r="AR71" s="462">
        <f t="shared" si="18"/>
        <v>-0.01</v>
      </c>
      <c r="AS71" s="464">
        <f t="shared" si="19"/>
        <v>-0.13</v>
      </c>
      <c r="AT71" s="470">
        <f t="shared" si="69"/>
        <v>167519</v>
      </c>
      <c r="AU71" s="461">
        <f t="shared" si="70"/>
        <v>124005</v>
      </c>
      <c r="AV71" s="461">
        <f t="shared" si="71"/>
        <v>0</v>
      </c>
      <c r="AW71" s="461">
        <f t="shared" si="72"/>
        <v>41914</v>
      </c>
      <c r="AX71" s="461">
        <f t="shared" si="72"/>
        <v>1240</v>
      </c>
      <c r="AY71" s="461">
        <f t="shared" si="73"/>
        <v>360</v>
      </c>
      <c r="AZ71" s="462">
        <f t="shared" si="74"/>
        <v>0.27999999999999997</v>
      </c>
      <c r="BA71" s="462">
        <f t="shared" si="75"/>
        <v>0.25</v>
      </c>
      <c r="BB71" s="464">
        <f t="shared" si="75"/>
        <v>0.03</v>
      </c>
    </row>
    <row r="72" spans="1:54" s="229" customFormat="1" x14ac:dyDescent="0.2">
      <c r="A72" s="158">
        <v>13</v>
      </c>
      <c r="B72" s="18">
        <v>4455</v>
      </c>
      <c r="C72" s="18">
        <v>600074889</v>
      </c>
      <c r="D72" s="18">
        <v>49864611</v>
      </c>
      <c r="E72" s="167" t="s">
        <v>174</v>
      </c>
      <c r="F72" s="18"/>
      <c r="G72" s="157"/>
      <c r="H72" s="191"/>
      <c r="I72" s="506">
        <v>52940131</v>
      </c>
      <c r="J72" s="503">
        <v>38565466</v>
      </c>
      <c r="K72" s="503">
        <v>90000</v>
      </c>
      <c r="L72" s="503">
        <v>13065548</v>
      </c>
      <c r="M72" s="503">
        <v>385655</v>
      </c>
      <c r="N72" s="503">
        <v>833462</v>
      </c>
      <c r="O72" s="504">
        <v>69.674800000000005</v>
      </c>
      <c r="P72" s="504">
        <v>53.824800000000003</v>
      </c>
      <c r="Q72" s="508">
        <v>15.849999999999998</v>
      </c>
      <c r="R72" s="506">
        <f t="shared" ref="R72:BB72" si="76">SUM(R66:R71)</f>
        <v>-30000</v>
      </c>
      <c r="S72" s="503">
        <f t="shared" si="76"/>
        <v>-57741</v>
      </c>
      <c r="T72" s="503">
        <f t="shared" si="76"/>
        <v>-286187</v>
      </c>
      <c r="U72" s="503">
        <f t="shared" si="76"/>
        <v>94707</v>
      </c>
      <c r="V72" s="503">
        <f t="shared" si="76"/>
        <v>-62003</v>
      </c>
      <c r="W72" s="503">
        <f t="shared" si="76"/>
        <v>-341224</v>
      </c>
      <c r="X72" s="503">
        <f t="shared" si="76"/>
        <v>30000</v>
      </c>
      <c r="Y72" s="503">
        <f t="shared" si="76"/>
        <v>0</v>
      </c>
      <c r="Z72" s="503">
        <f t="shared" si="76"/>
        <v>0</v>
      </c>
      <c r="AA72" s="503">
        <f t="shared" si="76"/>
        <v>30000</v>
      </c>
      <c r="AB72" s="503">
        <f t="shared" si="76"/>
        <v>-311224</v>
      </c>
      <c r="AC72" s="503">
        <f t="shared" si="76"/>
        <v>-105193</v>
      </c>
      <c r="AD72" s="503">
        <f t="shared" si="76"/>
        <v>-3412</v>
      </c>
      <c r="AE72" s="503">
        <f t="shared" si="76"/>
        <v>0</v>
      </c>
      <c r="AF72" s="503">
        <f t="shared" si="76"/>
        <v>0</v>
      </c>
      <c r="AG72" s="503">
        <f t="shared" si="76"/>
        <v>0</v>
      </c>
      <c r="AH72" s="503">
        <f t="shared" si="76"/>
        <v>-419829</v>
      </c>
      <c r="AI72" s="504">
        <f t="shared" si="76"/>
        <v>0.02</v>
      </c>
      <c r="AJ72" s="504">
        <f t="shared" si="76"/>
        <v>-0.15</v>
      </c>
      <c r="AK72" s="504">
        <f t="shared" si="76"/>
        <v>-0.16</v>
      </c>
      <c r="AL72" s="504">
        <f t="shared" si="76"/>
        <v>-0.59</v>
      </c>
      <c r="AM72" s="504">
        <f t="shared" si="76"/>
        <v>0</v>
      </c>
      <c r="AN72" s="504">
        <f t="shared" si="76"/>
        <v>0.14000000000000001</v>
      </c>
      <c r="AO72" s="504">
        <f t="shared" si="76"/>
        <v>-0.12</v>
      </c>
      <c r="AP72" s="504">
        <f t="shared" si="76"/>
        <v>-0.01</v>
      </c>
      <c r="AQ72" s="504">
        <f t="shared" si="76"/>
        <v>-0.71</v>
      </c>
      <c r="AR72" s="504">
        <f t="shared" si="76"/>
        <v>-0.16</v>
      </c>
      <c r="AS72" s="40">
        <f t="shared" si="76"/>
        <v>-0.87</v>
      </c>
      <c r="AT72" s="510">
        <f t="shared" si="76"/>
        <v>52520302</v>
      </c>
      <c r="AU72" s="503">
        <f t="shared" si="76"/>
        <v>38224242</v>
      </c>
      <c r="AV72" s="503">
        <f t="shared" si="76"/>
        <v>120000</v>
      </c>
      <c r="AW72" s="503">
        <f t="shared" si="76"/>
        <v>12960355</v>
      </c>
      <c r="AX72" s="503">
        <f t="shared" si="76"/>
        <v>382243</v>
      </c>
      <c r="AY72" s="503">
        <f t="shared" si="76"/>
        <v>833462</v>
      </c>
      <c r="AZ72" s="504">
        <f t="shared" si="76"/>
        <v>68.8048</v>
      </c>
      <c r="BA72" s="504">
        <f t="shared" si="76"/>
        <v>53.114800000000002</v>
      </c>
      <c r="BB72" s="40">
        <f t="shared" si="76"/>
        <v>15.689999999999998</v>
      </c>
    </row>
    <row r="73" spans="1:54" s="229" customFormat="1" x14ac:dyDescent="0.2">
      <c r="A73" s="216">
        <v>14</v>
      </c>
      <c r="B73" s="217">
        <v>4440</v>
      </c>
      <c r="C73" s="217">
        <v>600074897</v>
      </c>
      <c r="D73" s="217">
        <v>48283029</v>
      </c>
      <c r="E73" s="215" t="s">
        <v>175</v>
      </c>
      <c r="F73" s="217">
        <v>3113</v>
      </c>
      <c r="G73" s="168" t="s">
        <v>309</v>
      </c>
      <c r="H73" s="218" t="s">
        <v>276</v>
      </c>
      <c r="I73" s="463">
        <v>29594043</v>
      </c>
      <c r="J73" s="458">
        <v>21403319</v>
      </c>
      <c r="K73" s="458">
        <v>150000</v>
      </c>
      <c r="L73" s="458">
        <v>7285021</v>
      </c>
      <c r="M73" s="458">
        <v>214033</v>
      </c>
      <c r="N73" s="458">
        <v>541670</v>
      </c>
      <c r="O73" s="459">
        <v>36.4818</v>
      </c>
      <c r="P73" s="460">
        <v>29.0718</v>
      </c>
      <c r="Q73" s="469">
        <v>7.41</v>
      </c>
      <c r="R73" s="471">
        <f t="shared" si="9"/>
        <v>-15000</v>
      </c>
      <c r="S73" s="461">
        <v>0</v>
      </c>
      <c r="T73" s="461">
        <v>-130376</v>
      </c>
      <c r="U73" s="461">
        <v>0</v>
      </c>
      <c r="V73" s="461">
        <v>0</v>
      </c>
      <c r="W73" s="461">
        <f t="shared" si="10"/>
        <v>-145376</v>
      </c>
      <c r="X73" s="461">
        <v>15000</v>
      </c>
      <c r="Y73" s="461">
        <v>0</v>
      </c>
      <c r="Z73" s="461">
        <v>0</v>
      </c>
      <c r="AA73" s="461">
        <f t="shared" si="11"/>
        <v>15000</v>
      </c>
      <c r="AB73" s="461">
        <f t="shared" si="12"/>
        <v>-130376</v>
      </c>
      <c r="AC73" s="69">
        <f t="shared" si="13"/>
        <v>-44067</v>
      </c>
      <c r="AD73" s="69">
        <f t="shared" si="14"/>
        <v>-1454</v>
      </c>
      <c r="AE73" s="461">
        <v>0</v>
      </c>
      <c r="AF73" s="461">
        <v>0</v>
      </c>
      <c r="AG73" s="461">
        <f t="shared" si="15"/>
        <v>0</v>
      </c>
      <c r="AH73" s="461">
        <f t="shared" si="16"/>
        <v>-175897</v>
      </c>
      <c r="AI73" s="462">
        <v>-7.0000000000000007E-2</v>
      </c>
      <c r="AJ73" s="462">
        <v>0.11</v>
      </c>
      <c r="AK73" s="462">
        <v>0</v>
      </c>
      <c r="AL73" s="462">
        <v>-0.28999999999999998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17"/>
        <v>-0.36</v>
      </c>
      <c r="AR73" s="462">
        <f t="shared" si="18"/>
        <v>0.11</v>
      </c>
      <c r="AS73" s="464">
        <f t="shared" si="19"/>
        <v>-0.25</v>
      </c>
      <c r="AT73" s="470">
        <f>I73+AH73</f>
        <v>29418146</v>
      </c>
      <c r="AU73" s="461">
        <f>J73+W73</f>
        <v>21257943</v>
      </c>
      <c r="AV73" s="461">
        <f t="shared" ref="AV73:AV77" si="77">K73+AA73</f>
        <v>165000</v>
      </c>
      <c r="AW73" s="461">
        <f t="shared" ref="AW73:AX77" si="78">L73+AC73</f>
        <v>7240954</v>
      </c>
      <c r="AX73" s="461">
        <f t="shared" si="78"/>
        <v>212579</v>
      </c>
      <c r="AY73" s="461">
        <f>N73+AG73</f>
        <v>541670</v>
      </c>
      <c r="AZ73" s="462">
        <f>O73+AS73</f>
        <v>36.2318</v>
      </c>
      <c r="BA73" s="462">
        <f t="shared" ref="BA73:BB77" si="79">P73+AQ73</f>
        <v>28.7118</v>
      </c>
      <c r="BB73" s="464">
        <f t="shared" si="79"/>
        <v>7.5200000000000005</v>
      </c>
    </row>
    <row r="74" spans="1:54" s="229" customFormat="1" x14ac:dyDescent="0.2">
      <c r="A74" s="216">
        <v>14</v>
      </c>
      <c r="B74" s="217">
        <v>4440</v>
      </c>
      <c r="C74" s="217">
        <v>600074897</v>
      </c>
      <c r="D74" s="217">
        <v>48283029</v>
      </c>
      <c r="E74" s="215" t="s">
        <v>175</v>
      </c>
      <c r="F74" s="217">
        <v>3113</v>
      </c>
      <c r="G74" s="168" t="s">
        <v>307</v>
      </c>
      <c r="H74" s="218" t="s">
        <v>277</v>
      </c>
      <c r="I74" s="463">
        <v>3282052</v>
      </c>
      <c r="J74" s="458">
        <v>2434756</v>
      </c>
      <c r="K74" s="458">
        <v>0</v>
      </c>
      <c r="L74" s="458">
        <v>822948</v>
      </c>
      <c r="M74" s="458">
        <v>24348</v>
      </c>
      <c r="N74" s="458">
        <v>0</v>
      </c>
      <c r="O74" s="459">
        <v>7.03</v>
      </c>
      <c r="P74" s="460">
        <v>7.03</v>
      </c>
      <c r="Q74" s="469">
        <v>0</v>
      </c>
      <c r="R74" s="471">
        <f t="shared" si="9"/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10"/>
        <v>0</v>
      </c>
      <c r="X74" s="461">
        <v>0</v>
      </c>
      <c r="Y74" s="461">
        <v>0</v>
      </c>
      <c r="Z74" s="461">
        <v>0</v>
      </c>
      <c r="AA74" s="461">
        <f t="shared" si="11"/>
        <v>0</v>
      </c>
      <c r="AB74" s="461">
        <f t="shared" si="12"/>
        <v>0</v>
      </c>
      <c r="AC74" s="69">
        <f t="shared" si="13"/>
        <v>0</v>
      </c>
      <c r="AD74" s="69">
        <f t="shared" si="14"/>
        <v>0</v>
      </c>
      <c r="AE74" s="461">
        <v>0</v>
      </c>
      <c r="AF74" s="461">
        <v>0</v>
      </c>
      <c r="AG74" s="461">
        <f t="shared" si="15"/>
        <v>0</v>
      </c>
      <c r="AH74" s="461">
        <f t="shared" si="16"/>
        <v>0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17"/>
        <v>0</v>
      </c>
      <c r="AR74" s="462">
        <f t="shared" si="18"/>
        <v>0</v>
      </c>
      <c r="AS74" s="464">
        <f t="shared" si="19"/>
        <v>0</v>
      </c>
      <c r="AT74" s="470">
        <f>I74+AH74</f>
        <v>3282052</v>
      </c>
      <c r="AU74" s="461">
        <f>J74+W74</f>
        <v>2434756</v>
      </c>
      <c r="AV74" s="461">
        <f t="shared" si="77"/>
        <v>0</v>
      </c>
      <c r="AW74" s="461">
        <f t="shared" si="78"/>
        <v>822948</v>
      </c>
      <c r="AX74" s="461">
        <f t="shared" si="78"/>
        <v>24348</v>
      </c>
      <c r="AY74" s="461">
        <f>N74+AG74</f>
        <v>0</v>
      </c>
      <c r="AZ74" s="462">
        <f>O74+AS74</f>
        <v>7.03</v>
      </c>
      <c r="BA74" s="462">
        <f t="shared" si="79"/>
        <v>7.03</v>
      </c>
      <c r="BB74" s="464">
        <f t="shared" si="79"/>
        <v>0</v>
      </c>
    </row>
    <row r="75" spans="1:54" s="229" customFormat="1" x14ac:dyDescent="0.2">
      <c r="A75" s="216">
        <v>14</v>
      </c>
      <c r="B75" s="217">
        <v>4440</v>
      </c>
      <c r="C75" s="217">
        <v>600074897</v>
      </c>
      <c r="D75" s="217">
        <v>48283029</v>
      </c>
      <c r="E75" s="215" t="s">
        <v>175</v>
      </c>
      <c r="F75" s="217">
        <v>3141</v>
      </c>
      <c r="G75" s="168" t="s">
        <v>310</v>
      </c>
      <c r="H75" s="218" t="s">
        <v>277</v>
      </c>
      <c r="I75" s="463">
        <v>2709215</v>
      </c>
      <c r="J75" s="458">
        <v>1994385</v>
      </c>
      <c r="K75" s="458">
        <v>0</v>
      </c>
      <c r="L75" s="458">
        <v>674102</v>
      </c>
      <c r="M75" s="458">
        <v>19944</v>
      </c>
      <c r="N75" s="458">
        <v>20784</v>
      </c>
      <c r="O75" s="459">
        <v>6.41</v>
      </c>
      <c r="P75" s="460">
        <v>0</v>
      </c>
      <c r="Q75" s="469">
        <v>6.41</v>
      </c>
      <c r="R75" s="471">
        <f t="shared" si="9"/>
        <v>0</v>
      </c>
      <c r="S75" s="461">
        <v>0</v>
      </c>
      <c r="T75" s="461">
        <v>0</v>
      </c>
      <c r="U75" s="461">
        <v>0</v>
      </c>
      <c r="V75" s="461">
        <v>0</v>
      </c>
      <c r="W75" s="461">
        <f t="shared" si="10"/>
        <v>0</v>
      </c>
      <c r="X75" s="461">
        <v>0</v>
      </c>
      <c r="Y75" s="461">
        <v>0</v>
      </c>
      <c r="Z75" s="461">
        <v>0</v>
      </c>
      <c r="AA75" s="461">
        <f t="shared" si="11"/>
        <v>0</v>
      </c>
      <c r="AB75" s="461">
        <f t="shared" si="12"/>
        <v>0</v>
      </c>
      <c r="AC75" s="69">
        <f t="shared" si="13"/>
        <v>0</v>
      </c>
      <c r="AD75" s="69">
        <f t="shared" si="14"/>
        <v>0</v>
      </c>
      <c r="AE75" s="461">
        <v>0</v>
      </c>
      <c r="AF75" s="461">
        <v>0</v>
      </c>
      <c r="AG75" s="461">
        <f t="shared" si="15"/>
        <v>0</v>
      </c>
      <c r="AH75" s="461">
        <f t="shared" si="16"/>
        <v>0</v>
      </c>
      <c r="AI75" s="462">
        <v>0</v>
      </c>
      <c r="AJ75" s="462">
        <v>0</v>
      </c>
      <c r="AK75" s="462">
        <v>0</v>
      </c>
      <c r="AL75" s="462">
        <v>0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si="17"/>
        <v>0</v>
      </c>
      <c r="AR75" s="462">
        <f t="shared" si="18"/>
        <v>0</v>
      </c>
      <c r="AS75" s="464">
        <f t="shared" si="19"/>
        <v>0</v>
      </c>
      <c r="AT75" s="470">
        <f>I75+AH75</f>
        <v>2709215</v>
      </c>
      <c r="AU75" s="461">
        <f>J75+W75</f>
        <v>1994385</v>
      </c>
      <c r="AV75" s="461">
        <f t="shared" si="77"/>
        <v>0</v>
      </c>
      <c r="AW75" s="461">
        <f t="shared" si="78"/>
        <v>674102</v>
      </c>
      <c r="AX75" s="461">
        <f t="shared" si="78"/>
        <v>19944</v>
      </c>
      <c r="AY75" s="461">
        <f>N75+AG75</f>
        <v>20784</v>
      </c>
      <c r="AZ75" s="462">
        <f>O75+AS75</f>
        <v>6.41</v>
      </c>
      <c r="BA75" s="462">
        <f t="shared" si="79"/>
        <v>0</v>
      </c>
      <c r="BB75" s="464">
        <f t="shared" si="79"/>
        <v>6.41</v>
      </c>
    </row>
    <row r="76" spans="1:54" s="229" customFormat="1" x14ac:dyDescent="0.2">
      <c r="A76" s="216">
        <v>14</v>
      </c>
      <c r="B76" s="217">
        <v>4440</v>
      </c>
      <c r="C76" s="217">
        <v>600074897</v>
      </c>
      <c r="D76" s="217">
        <v>48283029</v>
      </c>
      <c r="E76" s="215" t="s">
        <v>175</v>
      </c>
      <c r="F76" s="217">
        <v>3143</v>
      </c>
      <c r="G76" s="168" t="s">
        <v>614</v>
      </c>
      <c r="H76" s="234" t="s">
        <v>276</v>
      </c>
      <c r="I76" s="463">
        <v>1995817</v>
      </c>
      <c r="J76" s="458">
        <v>1480576</v>
      </c>
      <c r="K76" s="458">
        <v>0</v>
      </c>
      <c r="L76" s="458">
        <v>500435</v>
      </c>
      <c r="M76" s="458">
        <v>14806</v>
      </c>
      <c r="N76" s="458">
        <v>0</v>
      </c>
      <c r="O76" s="459">
        <v>3.2856999999999998</v>
      </c>
      <c r="P76" s="460">
        <v>3.2856999999999998</v>
      </c>
      <c r="Q76" s="469">
        <v>0</v>
      </c>
      <c r="R76" s="471">
        <f t="shared" si="9"/>
        <v>0</v>
      </c>
      <c r="S76" s="461">
        <v>0</v>
      </c>
      <c r="T76" s="461">
        <v>100027</v>
      </c>
      <c r="U76" s="461">
        <v>0</v>
      </c>
      <c r="V76" s="461">
        <v>0</v>
      </c>
      <c r="W76" s="461">
        <f t="shared" si="10"/>
        <v>100027</v>
      </c>
      <c r="X76" s="461">
        <v>0</v>
      </c>
      <c r="Y76" s="461">
        <v>0</v>
      </c>
      <c r="Z76" s="461">
        <v>0</v>
      </c>
      <c r="AA76" s="461">
        <f t="shared" si="11"/>
        <v>0</v>
      </c>
      <c r="AB76" s="461">
        <f t="shared" si="12"/>
        <v>100027</v>
      </c>
      <c r="AC76" s="69">
        <f t="shared" si="13"/>
        <v>33809</v>
      </c>
      <c r="AD76" s="69">
        <f t="shared" si="14"/>
        <v>1000</v>
      </c>
      <c r="AE76" s="461">
        <v>0</v>
      </c>
      <c r="AF76" s="461">
        <v>0</v>
      </c>
      <c r="AG76" s="461">
        <f t="shared" si="15"/>
        <v>0</v>
      </c>
      <c r="AH76" s="461">
        <f t="shared" si="16"/>
        <v>134836</v>
      </c>
      <c r="AI76" s="462">
        <v>0</v>
      </c>
      <c r="AJ76" s="462">
        <v>0</v>
      </c>
      <c r="AK76" s="462">
        <v>0</v>
      </c>
      <c r="AL76" s="462">
        <v>0.27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si="17"/>
        <v>0.27</v>
      </c>
      <c r="AR76" s="462">
        <f t="shared" si="18"/>
        <v>0</v>
      </c>
      <c r="AS76" s="464">
        <f t="shared" si="19"/>
        <v>0.27</v>
      </c>
      <c r="AT76" s="470">
        <f>I76+AH76</f>
        <v>2130653</v>
      </c>
      <c r="AU76" s="461">
        <f>J76+W76</f>
        <v>1580603</v>
      </c>
      <c r="AV76" s="461">
        <f t="shared" si="77"/>
        <v>0</v>
      </c>
      <c r="AW76" s="461">
        <f t="shared" si="78"/>
        <v>534244</v>
      </c>
      <c r="AX76" s="461">
        <f t="shared" si="78"/>
        <v>15806</v>
      </c>
      <c r="AY76" s="461">
        <f>N76+AG76</f>
        <v>0</v>
      </c>
      <c r="AZ76" s="462">
        <f>O76+AS76</f>
        <v>3.5556999999999999</v>
      </c>
      <c r="BA76" s="462">
        <f t="shared" si="79"/>
        <v>3.5556999999999999</v>
      </c>
      <c r="BB76" s="464">
        <f t="shared" si="79"/>
        <v>0</v>
      </c>
    </row>
    <row r="77" spans="1:54" s="229" customFormat="1" x14ac:dyDescent="0.2">
      <c r="A77" s="216">
        <v>14</v>
      </c>
      <c r="B77" s="217">
        <v>4440</v>
      </c>
      <c r="C77" s="217">
        <v>600074897</v>
      </c>
      <c r="D77" s="217">
        <v>48283029</v>
      </c>
      <c r="E77" s="215" t="s">
        <v>175</v>
      </c>
      <c r="F77" s="217">
        <v>3143</v>
      </c>
      <c r="G77" s="168" t="s">
        <v>615</v>
      </c>
      <c r="H77" s="234" t="s">
        <v>277</v>
      </c>
      <c r="I77" s="463">
        <v>81363</v>
      </c>
      <c r="J77" s="458">
        <v>58135</v>
      </c>
      <c r="K77" s="458">
        <v>0</v>
      </c>
      <c r="L77" s="458">
        <v>19650</v>
      </c>
      <c r="M77" s="458">
        <v>581</v>
      </c>
      <c r="N77" s="458">
        <v>2997</v>
      </c>
      <c r="O77" s="459">
        <v>0.23</v>
      </c>
      <c r="P77" s="460">
        <v>0</v>
      </c>
      <c r="Q77" s="469">
        <v>0.23</v>
      </c>
      <c r="R77" s="471">
        <f t="shared" si="9"/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si="10"/>
        <v>0</v>
      </c>
      <c r="X77" s="461">
        <v>0</v>
      </c>
      <c r="Y77" s="461">
        <v>0</v>
      </c>
      <c r="Z77" s="461">
        <v>0</v>
      </c>
      <c r="AA77" s="461">
        <f t="shared" si="11"/>
        <v>0</v>
      </c>
      <c r="AB77" s="461">
        <f t="shared" si="12"/>
        <v>0</v>
      </c>
      <c r="AC77" s="69">
        <f t="shared" si="13"/>
        <v>0</v>
      </c>
      <c r="AD77" s="69">
        <f t="shared" si="14"/>
        <v>0</v>
      </c>
      <c r="AE77" s="461">
        <v>0</v>
      </c>
      <c r="AF77" s="461">
        <v>0</v>
      </c>
      <c r="AG77" s="461">
        <f t="shared" si="15"/>
        <v>0</v>
      </c>
      <c r="AH77" s="461">
        <f t="shared" si="16"/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17"/>
        <v>0</v>
      </c>
      <c r="AR77" s="462">
        <f t="shared" si="18"/>
        <v>0</v>
      </c>
      <c r="AS77" s="464">
        <f t="shared" si="19"/>
        <v>0</v>
      </c>
      <c r="AT77" s="470">
        <f>I77+AH77</f>
        <v>81363</v>
      </c>
      <c r="AU77" s="461">
        <f>J77+W77</f>
        <v>58135</v>
      </c>
      <c r="AV77" s="461">
        <f t="shared" si="77"/>
        <v>0</v>
      </c>
      <c r="AW77" s="461">
        <f t="shared" si="78"/>
        <v>19650</v>
      </c>
      <c r="AX77" s="461">
        <f t="shared" si="78"/>
        <v>581</v>
      </c>
      <c r="AY77" s="461">
        <f>N77+AG77</f>
        <v>2997</v>
      </c>
      <c r="AZ77" s="462">
        <f>O77+AS77</f>
        <v>0.23</v>
      </c>
      <c r="BA77" s="462">
        <f t="shared" si="79"/>
        <v>0</v>
      </c>
      <c r="BB77" s="464">
        <f t="shared" si="79"/>
        <v>0.23</v>
      </c>
    </row>
    <row r="78" spans="1:54" s="229" customFormat="1" x14ac:dyDescent="0.2">
      <c r="A78" s="158">
        <v>14</v>
      </c>
      <c r="B78" s="18">
        <v>4440</v>
      </c>
      <c r="C78" s="18">
        <v>600074897</v>
      </c>
      <c r="D78" s="18">
        <v>48283029</v>
      </c>
      <c r="E78" s="167" t="s">
        <v>176</v>
      </c>
      <c r="F78" s="18"/>
      <c r="G78" s="157"/>
      <c r="H78" s="191"/>
      <c r="I78" s="506">
        <v>37662490</v>
      </c>
      <c r="J78" s="503">
        <v>27371171</v>
      </c>
      <c r="K78" s="503">
        <v>150000</v>
      </c>
      <c r="L78" s="503">
        <v>9302156</v>
      </c>
      <c r="M78" s="503">
        <v>273712</v>
      </c>
      <c r="N78" s="503">
        <v>565451</v>
      </c>
      <c r="O78" s="504">
        <v>53.4375</v>
      </c>
      <c r="P78" s="504">
        <v>39.387499999999996</v>
      </c>
      <c r="Q78" s="508">
        <v>14.05</v>
      </c>
      <c r="R78" s="506">
        <f t="shared" ref="R78:BB78" si="80">SUM(R73:R77)</f>
        <v>-15000</v>
      </c>
      <c r="S78" s="503">
        <f t="shared" si="80"/>
        <v>0</v>
      </c>
      <c r="T78" s="503">
        <f t="shared" si="80"/>
        <v>-30349</v>
      </c>
      <c r="U78" s="503">
        <f t="shared" si="80"/>
        <v>0</v>
      </c>
      <c r="V78" s="503">
        <f t="shared" si="80"/>
        <v>0</v>
      </c>
      <c r="W78" s="503">
        <f t="shared" si="80"/>
        <v>-45349</v>
      </c>
      <c r="X78" s="503">
        <f t="shared" si="80"/>
        <v>15000</v>
      </c>
      <c r="Y78" s="503">
        <f t="shared" si="80"/>
        <v>0</v>
      </c>
      <c r="Z78" s="503">
        <f t="shared" si="80"/>
        <v>0</v>
      </c>
      <c r="AA78" s="503">
        <f t="shared" si="80"/>
        <v>15000</v>
      </c>
      <c r="AB78" s="503">
        <f t="shared" si="80"/>
        <v>-30349</v>
      </c>
      <c r="AC78" s="503">
        <f t="shared" si="80"/>
        <v>-10258</v>
      </c>
      <c r="AD78" s="503">
        <f t="shared" si="80"/>
        <v>-454</v>
      </c>
      <c r="AE78" s="503">
        <f t="shared" si="80"/>
        <v>0</v>
      </c>
      <c r="AF78" s="503">
        <f t="shared" si="80"/>
        <v>0</v>
      </c>
      <c r="AG78" s="503">
        <f t="shared" si="80"/>
        <v>0</v>
      </c>
      <c r="AH78" s="503">
        <f t="shared" si="80"/>
        <v>-41061</v>
      </c>
      <c r="AI78" s="504">
        <f t="shared" si="80"/>
        <v>-7.0000000000000007E-2</v>
      </c>
      <c r="AJ78" s="504">
        <f t="shared" si="80"/>
        <v>0.11</v>
      </c>
      <c r="AK78" s="504">
        <f t="shared" si="80"/>
        <v>0</v>
      </c>
      <c r="AL78" s="504">
        <f t="shared" si="80"/>
        <v>-1.9999999999999962E-2</v>
      </c>
      <c r="AM78" s="504">
        <f t="shared" si="80"/>
        <v>0</v>
      </c>
      <c r="AN78" s="504">
        <f t="shared" si="80"/>
        <v>0</v>
      </c>
      <c r="AO78" s="504">
        <f t="shared" si="80"/>
        <v>0</v>
      </c>
      <c r="AP78" s="504">
        <f t="shared" si="80"/>
        <v>0</v>
      </c>
      <c r="AQ78" s="504">
        <f t="shared" si="80"/>
        <v>-8.9999999999999969E-2</v>
      </c>
      <c r="AR78" s="504">
        <f t="shared" si="80"/>
        <v>0.11</v>
      </c>
      <c r="AS78" s="40">
        <f t="shared" si="80"/>
        <v>2.0000000000000018E-2</v>
      </c>
      <c r="AT78" s="510">
        <f t="shared" si="80"/>
        <v>37621429</v>
      </c>
      <c r="AU78" s="503">
        <f t="shared" si="80"/>
        <v>27325822</v>
      </c>
      <c r="AV78" s="503">
        <f t="shared" si="80"/>
        <v>165000</v>
      </c>
      <c r="AW78" s="503">
        <f t="shared" si="80"/>
        <v>9291898</v>
      </c>
      <c r="AX78" s="503">
        <f t="shared" si="80"/>
        <v>273258</v>
      </c>
      <c r="AY78" s="503">
        <f t="shared" si="80"/>
        <v>565451</v>
      </c>
      <c r="AZ78" s="504">
        <f t="shared" si="80"/>
        <v>53.457500000000003</v>
      </c>
      <c r="BA78" s="504">
        <f t="shared" si="80"/>
        <v>39.297499999999999</v>
      </c>
      <c r="BB78" s="40">
        <f t="shared" si="80"/>
        <v>14.16</v>
      </c>
    </row>
    <row r="79" spans="1:54" s="229" customFormat="1" x14ac:dyDescent="0.2">
      <c r="A79" s="216">
        <v>15</v>
      </c>
      <c r="B79" s="217">
        <v>4442</v>
      </c>
      <c r="C79" s="217">
        <v>600074901</v>
      </c>
      <c r="D79" s="217">
        <v>48283061</v>
      </c>
      <c r="E79" s="215" t="s">
        <v>177</v>
      </c>
      <c r="F79" s="217">
        <v>3113</v>
      </c>
      <c r="G79" s="168" t="s">
        <v>309</v>
      </c>
      <c r="H79" s="218" t="s">
        <v>276</v>
      </c>
      <c r="I79" s="463">
        <v>20341383</v>
      </c>
      <c r="J79" s="458">
        <v>14799476</v>
      </c>
      <c r="K79" s="458">
        <v>40000</v>
      </c>
      <c r="L79" s="458">
        <v>5015743</v>
      </c>
      <c r="M79" s="458">
        <v>147994</v>
      </c>
      <c r="N79" s="458">
        <v>338170</v>
      </c>
      <c r="O79" s="459">
        <v>23.522500000000001</v>
      </c>
      <c r="P79" s="460">
        <v>18.732500000000002</v>
      </c>
      <c r="Q79" s="469">
        <v>4.79</v>
      </c>
      <c r="R79" s="471">
        <f t="shared" ref="R79:R142" si="81">X79*-1</f>
        <v>0</v>
      </c>
      <c r="S79" s="461">
        <v>0</v>
      </c>
      <c r="T79" s="461">
        <v>-89741</v>
      </c>
      <c r="U79" s="461">
        <v>35902</v>
      </c>
      <c r="V79" s="461">
        <v>0</v>
      </c>
      <c r="W79" s="461">
        <f t="shared" ref="W79:W142" si="82">SUM(R79:V79)</f>
        <v>-53839</v>
      </c>
      <c r="X79" s="461">
        <v>0</v>
      </c>
      <c r="Y79" s="461">
        <v>0</v>
      </c>
      <c r="Z79" s="461">
        <v>0</v>
      </c>
      <c r="AA79" s="461">
        <f t="shared" ref="AA79:AA142" si="83">SUM(X79:Z79)</f>
        <v>0</v>
      </c>
      <c r="AB79" s="461">
        <f t="shared" ref="AB79:AB142" si="84">W79+AA79</f>
        <v>-53839</v>
      </c>
      <c r="AC79" s="69">
        <f t="shared" ref="AC79:AC142" si="85">ROUND((W79+X79+Y79)*33.8%,0)</f>
        <v>-18198</v>
      </c>
      <c r="AD79" s="69">
        <f t="shared" ref="AD79:AD142" si="86">ROUND(W79*1%,0)</f>
        <v>-538</v>
      </c>
      <c r="AE79" s="461">
        <v>0</v>
      </c>
      <c r="AF79" s="461">
        <v>0</v>
      </c>
      <c r="AG79" s="461">
        <f t="shared" ref="AG79:AG142" si="87">SUM(AE79:AF79)</f>
        <v>0</v>
      </c>
      <c r="AH79" s="461">
        <f t="shared" ref="AH79:AH142" si="88">AB79+AC79+AD79+AG79</f>
        <v>-72575</v>
      </c>
      <c r="AI79" s="462">
        <v>0</v>
      </c>
      <c r="AJ79" s="462">
        <v>0</v>
      </c>
      <c r="AK79" s="462">
        <v>0</v>
      </c>
      <c r="AL79" s="462">
        <v>-0.18</v>
      </c>
      <c r="AM79" s="462">
        <v>0</v>
      </c>
      <c r="AN79" s="462">
        <v>0.05</v>
      </c>
      <c r="AO79" s="462">
        <v>0</v>
      </c>
      <c r="AP79" s="462">
        <v>0</v>
      </c>
      <c r="AQ79" s="462">
        <f t="shared" ref="AQ79:AQ142" si="89">AI79+AK79+AL79+AN79+AO79</f>
        <v>-0.13</v>
      </c>
      <c r="AR79" s="462">
        <f t="shared" ref="AR79:AR142" si="90">AJ79+AM79+AP79</f>
        <v>0</v>
      </c>
      <c r="AS79" s="464">
        <f t="shared" ref="AS79:AS142" si="91">SUM(AQ79:AR79)</f>
        <v>-0.13</v>
      </c>
      <c r="AT79" s="470">
        <f t="shared" ref="AT79:AT84" si="92">I79+AH79</f>
        <v>20268808</v>
      </c>
      <c r="AU79" s="461">
        <f t="shared" ref="AU79:AU84" si="93">J79+W79</f>
        <v>14745637</v>
      </c>
      <c r="AV79" s="461">
        <f t="shared" ref="AV79:AV84" si="94">K79+AA79</f>
        <v>40000</v>
      </c>
      <c r="AW79" s="461">
        <f t="shared" ref="AW79:AX84" si="95">L79+AC79</f>
        <v>4997545</v>
      </c>
      <c r="AX79" s="461">
        <f t="shared" si="95"/>
        <v>147456</v>
      </c>
      <c r="AY79" s="461">
        <f t="shared" ref="AY79:AY84" si="96">N79+AG79</f>
        <v>338170</v>
      </c>
      <c r="AZ79" s="462">
        <f t="shared" ref="AZ79:AZ84" si="97">O79+AS79</f>
        <v>23.392500000000002</v>
      </c>
      <c r="BA79" s="462">
        <f t="shared" ref="BA79:BB84" si="98">P79+AQ79</f>
        <v>18.602500000000003</v>
      </c>
      <c r="BB79" s="464">
        <f t="shared" si="98"/>
        <v>4.79</v>
      </c>
    </row>
    <row r="80" spans="1:54" s="229" customFormat="1" x14ac:dyDescent="0.2">
      <c r="A80" s="216">
        <v>15</v>
      </c>
      <c r="B80" s="217">
        <v>4442</v>
      </c>
      <c r="C80" s="217">
        <v>600074901</v>
      </c>
      <c r="D80" s="217">
        <v>48283061</v>
      </c>
      <c r="E80" s="215" t="s">
        <v>177</v>
      </c>
      <c r="F80" s="217">
        <v>3113</v>
      </c>
      <c r="G80" s="168" t="s">
        <v>307</v>
      </c>
      <c r="H80" s="218" t="s">
        <v>277</v>
      </c>
      <c r="I80" s="463">
        <v>1583736</v>
      </c>
      <c r="J80" s="458">
        <v>1174878</v>
      </c>
      <c r="K80" s="458">
        <v>0</v>
      </c>
      <c r="L80" s="458">
        <v>397109</v>
      </c>
      <c r="M80" s="458">
        <v>11749</v>
      </c>
      <c r="N80" s="458">
        <v>0</v>
      </c>
      <c r="O80" s="459">
        <v>3.39</v>
      </c>
      <c r="P80" s="460">
        <v>3.39</v>
      </c>
      <c r="Q80" s="469">
        <v>0</v>
      </c>
      <c r="R80" s="471">
        <f t="shared" si="81"/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si="82"/>
        <v>0</v>
      </c>
      <c r="X80" s="461">
        <v>0</v>
      </c>
      <c r="Y80" s="461">
        <v>0</v>
      </c>
      <c r="Z80" s="461">
        <v>0</v>
      </c>
      <c r="AA80" s="461">
        <f t="shared" si="83"/>
        <v>0</v>
      </c>
      <c r="AB80" s="461">
        <f t="shared" si="84"/>
        <v>0</v>
      </c>
      <c r="AC80" s="69">
        <f t="shared" si="85"/>
        <v>0</v>
      </c>
      <c r="AD80" s="69">
        <f t="shared" si="86"/>
        <v>0</v>
      </c>
      <c r="AE80" s="461">
        <v>0</v>
      </c>
      <c r="AF80" s="461">
        <v>0</v>
      </c>
      <c r="AG80" s="461">
        <f t="shared" si="87"/>
        <v>0</v>
      </c>
      <c r="AH80" s="461">
        <f t="shared" si="88"/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89"/>
        <v>0</v>
      </c>
      <c r="AR80" s="462">
        <f t="shared" si="90"/>
        <v>0</v>
      </c>
      <c r="AS80" s="464">
        <f t="shared" si="91"/>
        <v>0</v>
      </c>
      <c r="AT80" s="470">
        <f t="shared" si="92"/>
        <v>1583736</v>
      </c>
      <c r="AU80" s="461">
        <f t="shared" si="93"/>
        <v>1174878</v>
      </c>
      <c r="AV80" s="461">
        <f t="shared" si="94"/>
        <v>0</v>
      </c>
      <c r="AW80" s="461">
        <f t="shared" si="95"/>
        <v>397109</v>
      </c>
      <c r="AX80" s="461">
        <f t="shared" si="95"/>
        <v>11749</v>
      </c>
      <c r="AY80" s="461">
        <f t="shared" si="96"/>
        <v>0</v>
      </c>
      <c r="AZ80" s="462">
        <f t="shared" si="97"/>
        <v>3.39</v>
      </c>
      <c r="BA80" s="462">
        <f t="shared" si="98"/>
        <v>3.39</v>
      </c>
      <c r="BB80" s="464">
        <f t="shared" si="98"/>
        <v>0</v>
      </c>
    </row>
    <row r="81" spans="1:54" s="229" customFormat="1" x14ac:dyDescent="0.2">
      <c r="A81" s="216">
        <v>15</v>
      </c>
      <c r="B81" s="217">
        <v>4442</v>
      </c>
      <c r="C81" s="217">
        <v>600074901</v>
      </c>
      <c r="D81" s="217">
        <v>48283061</v>
      </c>
      <c r="E81" s="215" t="s">
        <v>177</v>
      </c>
      <c r="F81" s="217">
        <v>3141</v>
      </c>
      <c r="G81" s="168" t="s">
        <v>310</v>
      </c>
      <c r="H81" s="218" t="s">
        <v>277</v>
      </c>
      <c r="I81" s="463">
        <v>1441262</v>
      </c>
      <c r="J81" s="458">
        <v>1051467</v>
      </c>
      <c r="K81" s="458">
        <v>10000</v>
      </c>
      <c r="L81" s="458">
        <v>358776</v>
      </c>
      <c r="M81" s="458">
        <v>10515</v>
      </c>
      <c r="N81" s="458">
        <v>10504</v>
      </c>
      <c r="O81" s="459">
        <v>3.41</v>
      </c>
      <c r="P81" s="460">
        <v>0</v>
      </c>
      <c r="Q81" s="469">
        <v>3.41</v>
      </c>
      <c r="R81" s="471">
        <f t="shared" si="81"/>
        <v>0</v>
      </c>
      <c r="S81" s="461">
        <v>0</v>
      </c>
      <c r="T81" s="461">
        <v>0</v>
      </c>
      <c r="U81" s="461">
        <v>0</v>
      </c>
      <c r="V81" s="461">
        <v>0</v>
      </c>
      <c r="W81" s="461">
        <f t="shared" si="82"/>
        <v>0</v>
      </c>
      <c r="X81" s="461">
        <v>0</v>
      </c>
      <c r="Y81" s="461">
        <v>0</v>
      </c>
      <c r="Z81" s="461">
        <v>0</v>
      </c>
      <c r="AA81" s="461">
        <f t="shared" si="83"/>
        <v>0</v>
      </c>
      <c r="AB81" s="461">
        <f t="shared" si="84"/>
        <v>0</v>
      </c>
      <c r="AC81" s="69">
        <f t="shared" si="85"/>
        <v>0</v>
      </c>
      <c r="AD81" s="69">
        <f t="shared" si="86"/>
        <v>0</v>
      </c>
      <c r="AE81" s="461">
        <v>0</v>
      </c>
      <c r="AF81" s="461">
        <v>0</v>
      </c>
      <c r="AG81" s="461">
        <f t="shared" si="87"/>
        <v>0</v>
      </c>
      <c r="AH81" s="461">
        <f t="shared" si="88"/>
        <v>0</v>
      </c>
      <c r="AI81" s="462">
        <v>0</v>
      </c>
      <c r="AJ81" s="462">
        <v>0</v>
      </c>
      <c r="AK81" s="462">
        <v>0</v>
      </c>
      <c r="AL81" s="462">
        <v>0</v>
      </c>
      <c r="AM81" s="462">
        <v>0</v>
      </c>
      <c r="AN81" s="462">
        <v>0</v>
      </c>
      <c r="AO81" s="462">
        <v>0</v>
      </c>
      <c r="AP81" s="462">
        <v>0</v>
      </c>
      <c r="AQ81" s="462">
        <f t="shared" si="89"/>
        <v>0</v>
      </c>
      <c r="AR81" s="462">
        <f t="shared" si="90"/>
        <v>0</v>
      </c>
      <c r="AS81" s="464">
        <f t="shared" si="91"/>
        <v>0</v>
      </c>
      <c r="AT81" s="470">
        <f t="shared" si="92"/>
        <v>1441262</v>
      </c>
      <c r="AU81" s="461">
        <f t="shared" si="93"/>
        <v>1051467</v>
      </c>
      <c r="AV81" s="461">
        <f t="shared" si="94"/>
        <v>10000</v>
      </c>
      <c r="AW81" s="461">
        <f t="shared" si="95"/>
        <v>358776</v>
      </c>
      <c r="AX81" s="461">
        <f t="shared" si="95"/>
        <v>10515</v>
      </c>
      <c r="AY81" s="461">
        <f t="shared" si="96"/>
        <v>10504</v>
      </c>
      <c r="AZ81" s="462">
        <f t="shared" si="97"/>
        <v>3.41</v>
      </c>
      <c r="BA81" s="462">
        <f t="shared" si="98"/>
        <v>0</v>
      </c>
      <c r="BB81" s="464">
        <f t="shared" si="98"/>
        <v>3.41</v>
      </c>
    </row>
    <row r="82" spans="1:54" s="229" customFormat="1" x14ac:dyDescent="0.2">
      <c r="A82" s="216">
        <v>15</v>
      </c>
      <c r="B82" s="217">
        <v>4442</v>
      </c>
      <c r="C82" s="217">
        <v>600074901</v>
      </c>
      <c r="D82" s="217">
        <v>48283061</v>
      </c>
      <c r="E82" s="210" t="s">
        <v>177</v>
      </c>
      <c r="F82" s="217">
        <v>3143</v>
      </c>
      <c r="G82" s="168" t="s">
        <v>614</v>
      </c>
      <c r="H82" s="234" t="s">
        <v>276</v>
      </c>
      <c r="I82" s="463">
        <v>1798349</v>
      </c>
      <c r="J82" s="458">
        <v>1324161</v>
      </c>
      <c r="K82" s="458">
        <v>10000</v>
      </c>
      <c r="L82" s="458">
        <v>450946</v>
      </c>
      <c r="M82" s="458">
        <v>13242</v>
      </c>
      <c r="N82" s="458">
        <v>0</v>
      </c>
      <c r="O82" s="459">
        <v>2.6551</v>
      </c>
      <c r="P82" s="460">
        <v>2.6551</v>
      </c>
      <c r="Q82" s="469">
        <v>0</v>
      </c>
      <c r="R82" s="471">
        <f t="shared" si="81"/>
        <v>0</v>
      </c>
      <c r="S82" s="461">
        <v>0</v>
      </c>
      <c r="T82" s="461">
        <v>0</v>
      </c>
      <c r="U82" s="461">
        <v>0</v>
      </c>
      <c r="V82" s="461">
        <v>0</v>
      </c>
      <c r="W82" s="461">
        <f t="shared" si="82"/>
        <v>0</v>
      </c>
      <c r="X82" s="461">
        <v>0</v>
      </c>
      <c r="Y82" s="461">
        <v>0</v>
      </c>
      <c r="Z82" s="461">
        <v>0</v>
      </c>
      <c r="AA82" s="461">
        <f t="shared" si="83"/>
        <v>0</v>
      </c>
      <c r="AB82" s="461">
        <f t="shared" si="84"/>
        <v>0</v>
      </c>
      <c r="AC82" s="69">
        <f t="shared" si="85"/>
        <v>0</v>
      </c>
      <c r="AD82" s="69">
        <f t="shared" si="86"/>
        <v>0</v>
      </c>
      <c r="AE82" s="461">
        <v>0</v>
      </c>
      <c r="AF82" s="461">
        <v>0</v>
      </c>
      <c r="AG82" s="461">
        <f t="shared" si="87"/>
        <v>0</v>
      </c>
      <c r="AH82" s="461">
        <f t="shared" si="88"/>
        <v>0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si="89"/>
        <v>0</v>
      </c>
      <c r="AR82" s="462">
        <f t="shared" si="90"/>
        <v>0</v>
      </c>
      <c r="AS82" s="464">
        <f t="shared" si="91"/>
        <v>0</v>
      </c>
      <c r="AT82" s="470">
        <f t="shared" si="92"/>
        <v>1798349</v>
      </c>
      <c r="AU82" s="461">
        <f t="shared" si="93"/>
        <v>1324161</v>
      </c>
      <c r="AV82" s="461">
        <f t="shared" si="94"/>
        <v>10000</v>
      </c>
      <c r="AW82" s="461">
        <f t="shared" si="95"/>
        <v>450946</v>
      </c>
      <c r="AX82" s="461">
        <f t="shared" si="95"/>
        <v>13242</v>
      </c>
      <c r="AY82" s="461">
        <f t="shared" si="96"/>
        <v>0</v>
      </c>
      <c r="AZ82" s="462">
        <f t="shared" si="97"/>
        <v>2.6551</v>
      </c>
      <c r="BA82" s="462">
        <f t="shared" si="98"/>
        <v>2.6551</v>
      </c>
      <c r="BB82" s="464">
        <f t="shared" si="98"/>
        <v>0</v>
      </c>
    </row>
    <row r="83" spans="1:54" s="229" customFormat="1" x14ac:dyDescent="0.2">
      <c r="A83" s="216">
        <v>15</v>
      </c>
      <c r="B83" s="217">
        <v>4442</v>
      </c>
      <c r="C83" s="217">
        <v>600074901</v>
      </c>
      <c r="D83" s="217">
        <v>48283061</v>
      </c>
      <c r="E83" s="210" t="s">
        <v>177</v>
      </c>
      <c r="F83" s="217">
        <v>3143</v>
      </c>
      <c r="G83" s="168" t="s">
        <v>615</v>
      </c>
      <c r="H83" s="234" t="s">
        <v>277</v>
      </c>
      <c r="I83" s="463">
        <v>56441</v>
      </c>
      <c r="J83" s="458">
        <v>40328</v>
      </c>
      <c r="K83" s="458">
        <v>0</v>
      </c>
      <c r="L83" s="458">
        <v>13631</v>
      </c>
      <c r="M83" s="458">
        <v>403</v>
      </c>
      <c r="N83" s="458">
        <v>2079</v>
      </c>
      <c r="O83" s="459">
        <v>0.16</v>
      </c>
      <c r="P83" s="460">
        <v>0</v>
      </c>
      <c r="Q83" s="469">
        <v>0.16</v>
      </c>
      <c r="R83" s="471">
        <f t="shared" si="81"/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si="82"/>
        <v>0</v>
      </c>
      <c r="X83" s="461">
        <v>0</v>
      </c>
      <c r="Y83" s="461">
        <v>0</v>
      </c>
      <c r="Z83" s="461">
        <v>0</v>
      </c>
      <c r="AA83" s="461">
        <f t="shared" si="83"/>
        <v>0</v>
      </c>
      <c r="AB83" s="461">
        <f t="shared" si="84"/>
        <v>0</v>
      </c>
      <c r="AC83" s="69">
        <f t="shared" si="85"/>
        <v>0</v>
      </c>
      <c r="AD83" s="69">
        <f t="shared" si="86"/>
        <v>0</v>
      </c>
      <c r="AE83" s="461">
        <v>0</v>
      </c>
      <c r="AF83" s="461">
        <v>0</v>
      </c>
      <c r="AG83" s="461">
        <f t="shared" si="87"/>
        <v>0</v>
      </c>
      <c r="AH83" s="461">
        <f t="shared" si="88"/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89"/>
        <v>0</v>
      </c>
      <c r="AR83" s="462">
        <f t="shared" si="90"/>
        <v>0</v>
      </c>
      <c r="AS83" s="464">
        <f t="shared" si="91"/>
        <v>0</v>
      </c>
      <c r="AT83" s="470">
        <f t="shared" si="92"/>
        <v>56441</v>
      </c>
      <c r="AU83" s="461">
        <f t="shared" si="93"/>
        <v>40328</v>
      </c>
      <c r="AV83" s="461">
        <f t="shared" si="94"/>
        <v>0</v>
      </c>
      <c r="AW83" s="461">
        <f t="shared" si="95"/>
        <v>13631</v>
      </c>
      <c r="AX83" s="461">
        <f t="shared" si="95"/>
        <v>403</v>
      </c>
      <c r="AY83" s="461">
        <f t="shared" si="96"/>
        <v>2079</v>
      </c>
      <c r="AZ83" s="462">
        <f t="shared" si="97"/>
        <v>0.16</v>
      </c>
      <c r="BA83" s="462">
        <f t="shared" si="98"/>
        <v>0</v>
      </c>
      <c r="BB83" s="464">
        <f t="shared" si="98"/>
        <v>0.16</v>
      </c>
    </row>
    <row r="84" spans="1:54" s="229" customFormat="1" x14ac:dyDescent="0.2">
      <c r="A84" s="216">
        <v>15</v>
      </c>
      <c r="B84" s="217">
        <v>4442</v>
      </c>
      <c r="C84" s="217">
        <v>600074901</v>
      </c>
      <c r="D84" s="217">
        <v>48283061</v>
      </c>
      <c r="E84" s="210" t="s">
        <v>177</v>
      </c>
      <c r="F84" s="217">
        <v>3143</v>
      </c>
      <c r="G84" s="168" t="s">
        <v>312</v>
      </c>
      <c r="H84" s="234" t="s">
        <v>277</v>
      </c>
      <c r="I84" s="463">
        <v>281908</v>
      </c>
      <c r="J84" s="458">
        <v>208837</v>
      </c>
      <c r="K84" s="458">
        <v>0</v>
      </c>
      <c r="L84" s="458">
        <v>70587</v>
      </c>
      <c r="M84" s="458">
        <v>2088</v>
      </c>
      <c r="N84" s="458">
        <v>396</v>
      </c>
      <c r="O84" s="459">
        <v>0.45999999999999996</v>
      </c>
      <c r="P84" s="460">
        <v>0.41</v>
      </c>
      <c r="Q84" s="469">
        <v>0.05</v>
      </c>
      <c r="R84" s="471">
        <f t="shared" si="81"/>
        <v>0</v>
      </c>
      <c r="S84" s="461">
        <v>0</v>
      </c>
      <c r="T84" s="461">
        <v>0</v>
      </c>
      <c r="U84" s="461">
        <v>0</v>
      </c>
      <c r="V84" s="461">
        <v>0</v>
      </c>
      <c r="W84" s="461">
        <f t="shared" si="82"/>
        <v>0</v>
      </c>
      <c r="X84" s="461">
        <v>0</v>
      </c>
      <c r="Y84" s="461">
        <v>0</v>
      </c>
      <c r="Z84" s="461">
        <v>0</v>
      </c>
      <c r="AA84" s="461">
        <f t="shared" si="83"/>
        <v>0</v>
      </c>
      <c r="AB84" s="461">
        <f t="shared" si="84"/>
        <v>0</v>
      </c>
      <c r="AC84" s="69">
        <f t="shared" si="85"/>
        <v>0</v>
      </c>
      <c r="AD84" s="69">
        <f t="shared" si="86"/>
        <v>0</v>
      </c>
      <c r="AE84" s="461">
        <v>0</v>
      </c>
      <c r="AF84" s="461">
        <v>0</v>
      </c>
      <c r="AG84" s="461">
        <f t="shared" si="87"/>
        <v>0</v>
      </c>
      <c r="AH84" s="461">
        <f t="shared" si="88"/>
        <v>0</v>
      </c>
      <c r="AI84" s="462">
        <v>0</v>
      </c>
      <c r="AJ84" s="462">
        <v>0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si="89"/>
        <v>0</v>
      </c>
      <c r="AR84" s="462">
        <f t="shared" si="90"/>
        <v>0</v>
      </c>
      <c r="AS84" s="464">
        <f t="shared" si="91"/>
        <v>0</v>
      </c>
      <c r="AT84" s="470">
        <f t="shared" si="92"/>
        <v>281908</v>
      </c>
      <c r="AU84" s="461">
        <f t="shared" si="93"/>
        <v>208837</v>
      </c>
      <c r="AV84" s="461">
        <f t="shared" si="94"/>
        <v>0</v>
      </c>
      <c r="AW84" s="461">
        <f t="shared" si="95"/>
        <v>70587</v>
      </c>
      <c r="AX84" s="461">
        <f t="shared" si="95"/>
        <v>2088</v>
      </c>
      <c r="AY84" s="461">
        <f t="shared" si="96"/>
        <v>396</v>
      </c>
      <c r="AZ84" s="462">
        <f t="shared" si="97"/>
        <v>0.45999999999999996</v>
      </c>
      <c r="BA84" s="462">
        <f t="shared" si="98"/>
        <v>0.41</v>
      </c>
      <c r="BB84" s="464">
        <f t="shared" si="98"/>
        <v>0.05</v>
      </c>
    </row>
    <row r="85" spans="1:54" s="229" customFormat="1" x14ac:dyDescent="0.2">
      <c r="A85" s="158">
        <v>15</v>
      </c>
      <c r="B85" s="18">
        <v>4442</v>
      </c>
      <c r="C85" s="18">
        <v>600074901</v>
      </c>
      <c r="D85" s="18">
        <v>48283061</v>
      </c>
      <c r="E85" s="167" t="s">
        <v>178</v>
      </c>
      <c r="F85" s="18"/>
      <c r="G85" s="157"/>
      <c r="H85" s="191"/>
      <c r="I85" s="506">
        <v>25503079</v>
      </c>
      <c r="J85" s="503">
        <v>18599147</v>
      </c>
      <c r="K85" s="503">
        <v>60000</v>
      </c>
      <c r="L85" s="503">
        <v>6306792</v>
      </c>
      <c r="M85" s="503">
        <v>185991</v>
      </c>
      <c r="N85" s="503">
        <v>351149</v>
      </c>
      <c r="O85" s="504">
        <v>33.5976</v>
      </c>
      <c r="P85" s="504">
        <v>25.187600000000003</v>
      </c>
      <c r="Q85" s="508">
        <v>8.41</v>
      </c>
      <c r="R85" s="506">
        <f t="shared" ref="R85:BB85" si="99">SUM(R79:R84)</f>
        <v>0</v>
      </c>
      <c r="S85" s="503">
        <f t="shared" si="99"/>
        <v>0</v>
      </c>
      <c r="T85" s="503">
        <f t="shared" si="99"/>
        <v>-89741</v>
      </c>
      <c r="U85" s="503">
        <f t="shared" si="99"/>
        <v>35902</v>
      </c>
      <c r="V85" s="503">
        <f t="shared" si="99"/>
        <v>0</v>
      </c>
      <c r="W85" s="503">
        <f t="shared" si="99"/>
        <v>-53839</v>
      </c>
      <c r="X85" s="503">
        <f t="shared" si="99"/>
        <v>0</v>
      </c>
      <c r="Y85" s="503">
        <f t="shared" si="99"/>
        <v>0</v>
      </c>
      <c r="Z85" s="503">
        <f t="shared" si="99"/>
        <v>0</v>
      </c>
      <c r="AA85" s="503">
        <f t="shared" si="99"/>
        <v>0</v>
      </c>
      <c r="AB85" s="503">
        <f t="shared" si="99"/>
        <v>-53839</v>
      </c>
      <c r="AC85" s="503">
        <f t="shared" si="99"/>
        <v>-18198</v>
      </c>
      <c r="AD85" s="503">
        <f t="shared" si="99"/>
        <v>-538</v>
      </c>
      <c r="AE85" s="503">
        <f t="shared" si="99"/>
        <v>0</v>
      </c>
      <c r="AF85" s="503">
        <f t="shared" si="99"/>
        <v>0</v>
      </c>
      <c r="AG85" s="503">
        <f t="shared" si="99"/>
        <v>0</v>
      </c>
      <c r="AH85" s="503">
        <f t="shared" si="99"/>
        <v>-72575</v>
      </c>
      <c r="AI85" s="504">
        <f t="shared" si="99"/>
        <v>0</v>
      </c>
      <c r="AJ85" s="504">
        <f t="shared" si="99"/>
        <v>0</v>
      </c>
      <c r="AK85" s="504">
        <f t="shared" si="99"/>
        <v>0</v>
      </c>
      <c r="AL85" s="504">
        <f t="shared" si="99"/>
        <v>-0.18</v>
      </c>
      <c r="AM85" s="504">
        <f t="shared" si="99"/>
        <v>0</v>
      </c>
      <c r="AN85" s="504">
        <f t="shared" si="99"/>
        <v>0.05</v>
      </c>
      <c r="AO85" s="504">
        <f t="shared" si="99"/>
        <v>0</v>
      </c>
      <c r="AP85" s="504">
        <f t="shared" si="99"/>
        <v>0</v>
      </c>
      <c r="AQ85" s="504">
        <f t="shared" si="99"/>
        <v>-0.13</v>
      </c>
      <c r="AR85" s="504">
        <f t="shared" si="99"/>
        <v>0</v>
      </c>
      <c r="AS85" s="40">
        <f t="shared" si="99"/>
        <v>-0.13</v>
      </c>
      <c r="AT85" s="510">
        <f t="shared" si="99"/>
        <v>25430504</v>
      </c>
      <c r="AU85" s="503">
        <f t="shared" si="99"/>
        <v>18545308</v>
      </c>
      <c r="AV85" s="503">
        <f t="shared" si="99"/>
        <v>60000</v>
      </c>
      <c r="AW85" s="503">
        <f t="shared" si="99"/>
        <v>6288594</v>
      </c>
      <c r="AX85" s="503">
        <f t="shared" si="99"/>
        <v>185453</v>
      </c>
      <c r="AY85" s="503">
        <f t="shared" si="99"/>
        <v>351149</v>
      </c>
      <c r="AZ85" s="504">
        <f t="shared" si="99"/>
        <v>33.467599999999997</v>
      </c>
      <c r="BA85" s="504">
        <f t="shared" si="99"/>
        <v>25.057600000000004</v>
      </c>
      <c r="BB85" s="40">
        <f t="shared" si="99"/>
        <v>8.41</v>
      </c>
    </row>
    <row r="86" spans="1:54" s="229" customFormat="1" x14ac:dyDescent="0.2">
      <c r="A86" s="216">
        <v>16</v>
      </c>
      <c r="B86" s="217">
        <v>4436</v>
      </c>
      <c r="C86" s="217">
        <v>600074986</v>
      </c>
      <c r="D86" s="217">
        <v>70982198</v>
      </c>
      <c r="E86" s="215" t="s">
        <v>179</v>
      </c>
      <c r="F86" s="217">
        <v>3113</v>
      </c>
      <c r="G86" s="168" t="s">
        <v>309</v>
      </c>
      <c r="H86" s="218" t="s">
        <v>276</v>
      </c>
      <c r="I86" s="463">
        <v>30797357</v>
      </c>
      <c r="J86" s="458">
        <v>22344324</v>
      </c>
      <c r="K86" s="458">
        <v>148449</v>
      </c>
      <c r="L86" s="458">
        <v>7562521</v>
      </c>
      <c r="M86" s="458">
        <v>223443</v>
      </c>
      <c r="N86" s="458">
        <v>518620</v>
      </c>
      <c r="O86" s="459">
        <v>38.644399999999997</v>
      </c>
      <c r="P86" s="460">
        <v>31.534399999999998</v>
      </c>
      <c r="Q86" s="469">
        <v>7.1099999999999994</v>
      </c>
      <c r="R86" s="471">
        <f t="shared" si="81"/>
        <v>20000</v>
      </c>
      <c r="S86" s="461">
        <v>0</v>
      </c>
      <c r="T86" s="461">
        <v>-222120</v>
      </c>
      <c r="U86" s="461">
        <v>47663</v>
      </c>
      <c r="V86" s="461">
        <v>0</v>
      </c>
      <c r="W86" s="461">
        <f t="shared" si="82"/>
        <v>-154457</v>
      </c>
      <c r="X86" s="461">
        <v>-20000</v>
      </c>
      <c r="Y86" s="461">
        <v>0</v>
      </c>
      <c r="Z86" s="461">
        <v>-118449</v>
      </c>
      <c r="AA86" s="461">
        <f t="shared" si="83"/>
        <v>-138449</v>
      </c>
      <c r="AB86" s="461">
        <f t="shared" si="84"/>
        <v>-292906</v>
      </c>
      <c r="AC86" s="69">
        <f t="shared" si="85"/>
        <v>-58966</v>
      </c>
      <c r="AD86" s="69">
        <f t="shared" si="86"/>
        <v>-1545</v>
      </c>
      <c r="AE86" s="461">
        <v>0</v>
      </c>
      <c r="AF86" s="461">
        <v>0</v>
      </c>
      <c r="AG86" s="461">
        <f t="shared" si="87"/>
        <v>0</v>
      </c>
      <c r="AH86" s="461">
        <f t="shared" si="88"/>
        <v>-353417</v>
      </c>
      <c r="AI86" s="462">
        <v>-0.02</v>
      </c>
      <c r="AJ86" s="462">
        <v>0</v>
      </c>
      <c r="AK86" s="462">
        <v>0</v>
      </c>
      <c r="AL86" s="462">
        <v>-0.47</v>
      </c>
      <c r="AM86" s="462">
        <v>0</v>
      </c>
      <c r="AN86" s="462">
        <v>7.0000000000000007E-2</v>
      </c>
      <c r="AO86" s="462">
        <v>0</v>
      </c>
      <c r="AP86" s="462">
        <v>0</v>
      </c>
      <c r="AQ86" s="462">
        <f t="shared" si="89"/>
        <v>-0.42</v>
      </c>
      <c r="AR86" s="462">
        <f t="shared" si="90"/>
        <v>0</v>
      </c>
      <c r="AS86" s="464">
        <f t="shared" si="91"/>
        <v>-0.42</v>
      </c>
      <c r="AT86" s="470">
        <f>I86+AH86</f>
        <v>30443940</v>
      </c>
      <c r="AU86" s="461">
        <f>J86+W86</f>
        <v>22189867</v>
      </c>
      <c r="AV86" s="461">
        <f t="shared" ref="AV86:AV90" si="100">K86+AA86</f>
        <v>10000</v>
      </c>
      <c r="AW86" s="461">
        <f t="shared" ref="AW86:AX90" si="101">L86+AC86</f>
        <v>7503555</v>
      </c>
      <c r="AX86" s="461">
        <f t="shared" si="101"/>
        <v>221898</v>
      </c>
      <c r="AY86" s="461">
        <f>N86+AG86</f>
        <v>518620</v>
      </c>
      <c r="AZ86" s="462">
        <f>O86+AS86</f>
        <v>38.224399999999996</v>
      </c>
      <c r="BA86" s="462">
        <f t="shared" ref="BA86:BB90" si="102">P86+AQ86</f>
        <v>31.114399999999996</v>
      </c>
      <c r="BB86" s="464">
        <f t="shared" si="102"/>
        <v>7.1099999999999994</v>
      </c>
    </row>
    <row r="87" spans="1:54" s="229" customFormat="1" x14ac:dyDescent="0.2">
      <c r="A87" s="216">
        <v>16</v>
      </c>
      <c r="B87" s="217">
        <v>4436</v>
      </c>
      <c r="C87" s="217">
        <v>600074986</v>
      </c>
      <c r="D87" s="217">
        <v>70982198</v>
      </c>
      <c r="E87" s="215" t="s">
        <v>179</v>
      </c>
      <c r="F87" s="217">
        <v>3113</v>
      </c>
      <c r="G87" s="168" t="s">
        <v>307</v>
      </c>
      <c r="H87" s="218" t="s">
        <v>277</v>
      </c>
      <c r="I87" s="463">
        <v>1792703</v>
      </c>
      <c r="J87" s="458">
        <v>1328044</v>
      </c>
      <c r="K87" s="458">
        <v>0</v>
      </c>
      <c r="L87" s="458">
        <v>448879</v>
      </c>
      <c r="M87" s="458">
        <v>13280</v>
      </c>
      <c r="N87" s="458">
        <v>2500</v>
      </c>
      <c r="O87" s="459">
        <v>3.83</v>
      </c>
      <c r="P87" s="460">
        <v>3.83</v>
      </c>
      <c r="Q87" s="469">
        <v>0</v>
      </c>
      <c r="R87" s="471">
        <f t="shared" si="81"/>
        <v>0</v>
      </c>
      <c r="S87" s="461">
        <v>-25660</v>
      </c>
      <c r="T87" s="461">
        <v>0</v>
      </c>
      <c r="U87" s="461">
        <v>0</v>
      </c>
      <c r="V87" s="461">
        <v>0</v>
      </c>
      <c r="W87" s="461">
        <f t="shared" si="82"/>
        <v>-25660</v>
      </c>
      <c r="X87" s="461">
        <v>0</v>
      </c>
      <c r="Y87" s="461">
        <v>0</v>
      </c>
      <c r="Z87" s="461">
        <v>0</v>
      </c>
      <c r="AA87" s="461">
        <f t="shared" si="83"/>
        <v>0</v>
      </c>
      <c r="AB87" s="461">
        <f t="shared" si="84"/>
        <v>-25660</v>
      </c>
      <c r="AC87" s="69">
        <f t="shared" si="85"/>
        <v>-8673</v>
      </c>
      <c r="AD87" s="69">
        <f t="shared" si="86"/>
        <v>-257</v>
      </c>
      <c r="AE87" s="461">
        <v>0</v>
      </c>
      <c r="AF87" s="461">
        <v>0</v>
      </c>
      <c r="AG87" s="461">
        <f t="shared" si="87"/>
        <v>0</v>
      </c>
      <c r="AH87" s="461">
        <f t="shared" si="88"/>
        <v>-34590</v>
      </c>
      <c r="AI87" s="462">
        <v>0</v>
      </c>
      <c r="AJ87" s="462">
        <v>0</v>
      </c>
      <c r="AK87" s="462">
        <v>-7.0000000000000007E-2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89"/>
        <v>-7.0000000000000007E-2</v>
      </c>
      <c r="AR87" s="462">
        <f t="shared" si="90"/>
        <v>0</v>
      </c>
      <c r="AS87" s="464">
        <f t="shared" si="91"/>
        <v>-7.0000000000000007E-2</v>
      </c>
      <c r="AT87" s="470">
        <f>I87+AH87</f>
        <v>1758113</v>
      </c>
      <c r="AU87" s="461">
        <f>J87+W87</f>
        <v>1302384</v>
      </c>
      <c r="AV87" s="461">
        <f t="shared" si="100"/>
        <v>0</v>
      </c>
      <c r="AW87" s="461">
        <f t="shared" si="101"/>
        <v>440206</v>
      </c>
      <c r="AX87" s="461">
        <f t="shared" si="101"/>
        <v>13023</v>
      </c>
      <c r="AY87" s="461">
        <f>N87+AG87</f>
        <v>2500</v>
      </c>
      <c r="AZ87" s="462">
        <f>O87+AS87</f>
        <v>3.7600000000000002</v>
      </c>
      <c r="BA87" s="462">
        <f t="shared" si="102"/>
        <v>3.7600000000000002</v>
      </c>
      <c r="BB87" s="464">
        <f t="shared" si="102"/>
        <v>0</v>
      </c>
    </row>
    <row r="88" spans="1:54" s="229" customFormat="1" x14ac:dyDescent="0.2">
      <c r="A88" s="216">
        <v>16</v>
      </c>
      <c r="B88" s="217">
        <v>4436</v>
      </c>
      <c r="C88" s="217">
        <v>600074986</v>
      </c>
      <c r="D88" s="217">
        <v>70982198</v>
      </c>
      <c r="E88" s="215" t="s">
        <v>179</v>
      </c>
      <c r="F88" s="217">
        <v>3141</v>
      </c>
      <c r="G88" s="168" t="s">
        <v>310</v>
      </c>
      <c r="H88" s="218" t="s">
        <v>277</v>
      </c>
      <c r="I88" s="463">
        <v>1958064</v>
      </c>
      <c r="J88" s="458">
        <v>1441113</v>
      </c>
      <c r="K88" s="458">
        <v>0</v>
      </c>
      <c r="L88" s="458">
        <v>487096</v>
      </c>
      <c r="M88" s="458">
        <v>14411</v>
      </c>
      <c r="N88" s="458">
        <v>15444</v>
      </c>
      <c r="O88" s="459">
        <v>4.63</v>
      </c>
      <c r="P88" s="460">
        <v>0</v>
      </c>
      <c r="Q88" s="469">
        <v>4.63</v>
      </c>
      <c r="R88" s="471">
        <f t="shared" si="81"/>
        <v>0</v>
      </c>
      <c r="S88" s="461">
        <v>0</v>
      </c>
      <c r="T88" s="461">
        <v>0</v>
      </c>
      <c r="U88" s="461">
        <v>0</v>
      </c>
      <c r="V88" s="461">
        <v>0</v>
      </c>
      <c r="W88" s="461">
        <f t="shared" si="82"/>
        <v>0</v>
      </c>
      <c r="X88" s="461">
        <v>0</v>
      </c>
      <c r="Y88" s="461">
        <v>0</v>
      </c>
      <c r="Z88" s="461">
        <v>0</v>
      </c>
      <c r="AA88" s="461">
        <f t="shared" si="83"/>
        <v>0</v>
      </c>
      <c r="AB88" s="461">
        <f t="shared" si="84"/>
        <v>0</v>
      </c>
      <c r="AC88" s="69">
        <f t="shared" si="85"/>
        <v>0</v>
      </c>
      <c r="AD88" s="69">
        <f t="shared" si="86"/>
        <v>0</v>
      </c>
      <c r="AE88" s="461">
        <v>0</v>
      </c>
      <c r="AF88" s="461">
        <v>0</v>
      </c>
      <c r="AG88" s="461">
        <f t="shared" si="87"/>
        <v>0</v>
      </c>
      <c r="AH88" s="461">
        <f t="shared" si="88"/>
        <v>0</v>
      </c>
      <c r="AI88" s="462">
        <v>0</v>
      </c>
      <c r="AJ88" s="462">
        <v>0</v>
      </c>
      <c r="AK88" s="462">
        <v>0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si="89"/>
        <v>0</v>
      </c>
      <c r="AR88" s="462">
        <f t="shared" si="90"/>
        <v>0</v>
      </c>
      <c r="AS88" s="464">
        <f t="shared" si="91"/>
        <v>0</v>
      </c>
      <c r="AT88" s="470">
        <f>I88+AH88</f>
        <v>1958064</v>
      </c>
      <c r="AU88" s="461">
        <f>J88+W88</f>
        <v>1441113</v>
      </c>
      <c r="AV88" s="461">
        <f t="shared" si="100"/>
        <v>0</v>
      </c>
      <c r="AW88" s="461">
        <f t="shared" si="101"/>
        <v>487096</v>
      </c>
      <c r="AX88" s="461">
        <f t="shared" si="101"/>
        <v>14411</v>
      </c>
      <c r="AY88" s="461">
        <f>N88+AG88</f>
        <v>15444</v>
      </c>
      <c r="AZ88" s="462">
        <f>O88+AS88</f>
        <v>4.63</v>
      </c>
      <c r="BA88" s="462">
        <f t="shared" si="102"/>
        <v>0</v>
      </c>
      <c r="BB88" s="464">
        <f t="shared" si="102"/>
        <v>4.63</v>
      </c>
    </row>
    <row r="89" spans="1:54" s="229" customFormat="1" x14ac:dyDescent="0.2">
      <c r="A89" s="216">
        <v>16</v>
      </c>
      <c r="B89" s="217">
        <v>4436</v>
      </c>
      <c r="C89" s="217">
        <v>600074986</v>
      </c>
      <c r="D89" s="217">
        <v>70982198</v>
      </c>
      <c r="E89" s="210" t="s">
        <v>179</v>
      </c>
      <c r="F89" s="217">
        <v>3143</v>
      </c>
      <c r="G89" s="168" t="s">
        <v>614</v>
      </c>
      <c r="H89" s="234" t="s">
        <v>276</v>
      </c>
      <c r="I89" s="463">
        <v>2962347</v>
      </c>
      <c r="J89" s="458">
        <v>2172772</v>
      </c>
      <c r="K89" s="458">
        <v>25000</v>
      </c>
      <c r="L89" s="458">
        <v>742847</v>
      </c>
      <c r="M89" s="458">
        <v>21728</v>
      </c>
      <c r="N89" s="458">
        <v>0</v>
      </c>
      <c r="O89" s="459">
        <v>4.6607000000000003</v>
      </c>
      <c r="P89" s="460">
        <v>4.6607000000000003</v>
      </c>
      <c r="Q89" s="469">
        <v>0</v>
      </c>
      <c r="R89" s="471">
        <f t="shared" si="81"/>
        <v>20000</v>
      </c>
      <c r="S89" s="461">
        <v>0</v>
      </c>
      <c r="T89" s="461">
        <v>-134600</v>
      </c>
      <c r="U89" s="461">
        <v>0</v>
      </c>
      <c r="V89" s="461">
        <v>0</v>
      </c>
      <c r="W89" s="461">
        <f t="shared" si="82"/>
        <v>-114600</v>
      </c>
      <c r="X89" s="461">
        <v>-20000</v>
      </c>
      <c r="Y89" s="461">
        <v>0</v>
      </c>
      <c r="Z89" s="461">
        <v>0</v>
      </c>
      <c r="AA89" s="461">
        <f t="shared" si="83"/>
        <v>-20000</v>
      </c>
      <c r="AB89" s="461">
        <f t="shared" si="84"/>
        <v>-134600</v>
      </c>
      <c r="AC89" s="69">
        <f t="shared" si="85"/>
        <v>-45495</v>
      </c>
      <c r="AD89" s="69">
        <f t="shared" si="86"/>
        <v>-1146</v>
      </c>
      <c r="AE89" s="461">
        <v>0</v>
      </c>
      <c r="AF89" s="461">
        <v>0</v>
      </c>
      <c r="AG89" s="461">
        <f t="shared" si="87"/>
        <v>0</v>
      </c>
      <c r="AH89" s="461">
        <f t="shared" si="88"/>
        <v>-181241</v>
      </c>
      <c r="AI89" s="462">
        <v>0</v>
      </c>
      <c r="AJ89" s="462">
        <v>0</v>
      </c>
      <c r="AK89" s="462">
        <v>0</v>
      </c>
      <c r="AL89" s="462">
        <v>-0.33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89"/>
        <v>-0.33</v>
      </c>
      <c r="AR89" s="462">
        <f t="shared" si="90"/>
        <v>0</v>
      </c>
      <c r="AS89" s="464">
        <f t="shared" si="91"/>
        <v>-0.33</v>
      </c>
      <c r="AT89" s="470">
        <f>I89+AH89</f>
        <v>2781106</v>
      </c>
      <c r="AU89" s="461">
        <f>J89+W89</f>
        <v>2058172</v>
      </c>
      <c r="AV89" s="461">
        <f t="shared" si="100"/>
        <v>5000</v>
      </c>
      <c r="AW89" s="461">
        <f t="shared" si="101"/>
        <v>697352</v>
      </c>
      <c r="AX89" s="461">
        <f t="shared" si="101"/>
        <v>20582</v>
      </c>
      <c r="AY89" s="461">
        <f>N89+AG89</f>
        <v>0</v>
      </c>
      <c r="AZ89" s="462">
        <f>O89+AS89</f>
        <v>4.3307000000000002</v>
      </c>
      <c r="BA89" s="462">
        <f t="shared" si="102"/>
        <v>4.3307000000000002</v>
      </c>
      <c r="BB89" s="464">
        <f t="shared" si="102"/>
        <v>0</v>
      </c>
    </row>
    <row r="90" spans="1:54" s="229" customFormat="1" x14ac:dyDescent="0.2">
      <c r="A90" s="216">
        <v>16</v>
      </c>
      <c r="B90" s="217">
        <v>4436</v>
      </c>
      <c r="C90" s="217">
        <v>600074986</v>
      </c>
      <c r="D90" s="217">
        <v>70982198</v>
      </c>
      <c r="E90" s="210" t="s">
        <v>179</v>
      </c>
      <c r="F90" s="217">
        <v>3143</v>
      </c>
      <c r="G90" s="168" t="s">
        <v>615</v>
      </c>
      <c r="H90" s="234" t="s">
        <v>277</v>
      </c>
      <c r="I90" s="463">
        <v>87227</v>
      </c>
      <c r="J90" s="458">
        <v>62325</v>
      </c>
      <c r="K90" s="458">
        <v>0</v>
      </c>
      <c r="L90" s="458">
        <v>21066</v>
      </c>
      <c r="M90" s="458">
        <v>623</v>
      </c>
      <c r="N90" s="458">
        <v>3213</v>
      </c>
      <c r="O90" s="459">
        <v>0.25</v>
      </c>
      <c r="P90" s="460">
        <v>0</v>
      </c>
      <c r="Q90" s="469">
        <v>0.25</v>
      </c>
      <c r="R90" s="471">
        <f t="shared" si="81"/>
        <v>0</v>
      </c>
      <c r="S90" s="461">
        <v>0</v>
      </c>
      <c r="T90" s="461">
        <v>0</v>
      </c>
      <c r="U90" s="461">
        <v>0</v>
      </c>
      <c r="V90" s="461">
        <v>0</v>
      </c>
      <c r="W90" s="461">
        <f t="shared" si="82"/>
        <v>0</v>
      </c>
      <c r="X90" s="461">
        <v>0</v>
      </c>
      <c r="Y90" s="461">
        <v>0</v>
      </c>
      <c r="Z90" s="461">
        <v>0</v>
      </c>
      <c r="AA90" s="461">
        <f t="shared" si="83"/>
        <v>0</v>
      </c>
      <c r="AB90" s="461">
        <f t="shared" si="84"/>
        <v>0</v>
      </c>
      <c r="AC90" s="69">
        <f t="shared" si="85"/>
        <v>0</v>
      </c>
      <c r="AD90" s="69">
        <f t="shared" si="86"/>
        <v>0</v>
      </c>
      <c r="AE90" s="461">
        <v>0</v>
      </c>
      <c r="AF90" s="461">
        <v>0</v>
      </c>
      <c r="AG90" s="461">
        <f t="shared" si="87"/>
        <v>0</v>
      </c>
      <c r="AH90" s="461">
        <f t="shared" si="88"/>
        <v>0</v>
      </c>
      <c r="AI90" s="462">
        <v>0</v>
      </c>
      <c r="AJ90" s="462">
        <v>0</v>
      </c>
      <c r="AK90" s="462">
        <v>0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89"/>
        <v>0</v>
      </c>
      <c r="AR90" s="462">
        <f t="shared" si="90"/>
        <v>0</v>
      </c>
      <c r="AS90" s="464">
        <f t="shared" si="91"/>
        <v>0</v>
      </c>
      <c r="AT90" s="470">
        <f>I90+AH90</f>
        <v>87227</v>
      </c>
      <c r="AU90" s="461">
        <f>J90+W90</f>
        <v>62325</v>
      </c>
      <c r="AV90" s="461">
        <f t="shared" si="100"/>
        <v>0</v>
      </c>
      <c r="AW90" s="461">
        <f t="shared" si="101"/>
        <v>21066</v>
      </c>
      <c r="AX90" s="461">
        <f t="shared" si="101"/>
        <v>623</v>
      </c>
      <c r="AY90" s="461">
        <f>N90+AG90</f>
        <v>3213</v>
      </c>
      <c r="AZ90" s="462">
        <f>O90+AS90</f>
        <v>0.25</v>
      </c>
      <c r="BA90" s="462">
        <f t="shared" si="102"/>
        <v>0</v>
      </c>
      <c r="BB90" s="464">
        <f t="shared" si="102"/>
        <v>0.25</v>
      </c>
    </row>
    <row r="91" spans="1:54" s="229" customFormat="1" x14ac:dyDescent="0.2">
      <c r="A91" s="158">
        <v>16</v>
      </c>
      <c r="B91" s="18">
        <v>4436</v>
      </c>
      <c r="C91" s="18">
        <v>600074986</v>
      </c>
      <c r="D91" s="18">
        <v>70982198</v>
      </c>
      <c r="E91" s="167" t="s">
        <v>180</v>
      </c>
      <c r="F91" s="18"/>
      <c r="G91" s="157"/>
      <c r="H91" s="191"/>
      <c r="I91" s="506">
        <v>37597698</v>
      </c>
      <c r="J91" s="503">
        <v>27348578</v>
      </c>
      <c r="K91" s="503">
        <v>173449</v>
      </c>
      <c r="L91" s="503">
        <v>9262409</v>
      </c>
      <c r="M91" s="503">
        <v>273485</v>
      </c>
      <c r="N91" s="503">
        <v>539777</v>
      </c>
      <c r="O91" s="504">
        <v>52.015099999999997</v>
      </c>
      <c r="P91" s="504">
        <v>40.025099999999995</v>
      </c>
      <c r="Q91" s="508">
        <v>11.989999999999998</v>
      </c>
      <c r="R91" s="506">
        <f t="shared" ref="R91:BB91" si="103">SUM(R86:R90)</f>
        <v>40000</v>
      </c>
      <c r="S91" s="503">
        <f t="shared" si="103"/>
        <v>-25660</v>
      </c>
      <c r="T91" s="503">
        <f t="shared" si="103"/>
        <v>-356720</v>
      </c>
      <c r="U91" s="503">
        <f t="shared" si="103"/>
        <v>47663</v>
      </c>
      <c r="V91" s="503">
        <f t="shared" si="103"/>
        <v>0</v>
      </c>
      <c r="W91" s="503">
        <f t="shared" si="103"/>
        <v>-294717</v>
      </c>
      <c r="X91" s="503">
        <f t="shared" si="103"/>
        <v>-40000</v>
      </c>
      <c r="Y91" s="503">
        <f t="shared" si="103"/>
        <v>0</v>
      </c>
      <c r="Z91" s="503">
        <f t="shared" si="103"/>
        <v>-118449</v>
      </c>
      <c r="AA91" s="503">
        <f t="shared" si="103"/>
        <v>-158449</v>
      </c>
      <c r="AB91" s="503">
        <f t="shared" si="103"/>
        <v>-453166</v>
      </c>
      <c r="AC91" s="503">
        <f t="shared" si="103"/>
        <v>-113134</v>
      </c>
      <c r="AD91" s="503">
        <f t="shared" si="103"/>
        <v>-2948</v>
      </c>
      <c r="AE91" s="503">
        <f t="shared" si="103"/>
        <v>0</v>
      </c>
      <c r="AF91" s="503">
        <f t="shared" si="103"/>
        <v>0</v>
      </c>
      <c r="AG91" s="503">
        <f t="shared" si="103"/>
        <v>0</v>
      </c>
      <c r="AH91" s="503">
        <f t="shared" si="103"/>
        <v>-569248</v>
      </c>
      <c r="AI91" s="504">
        <f t="shared" si="103"/>
        <v>-0.02</v>
      </c>
      <c r="AJ91" s="504">
        <f t="shared" si="103"/>
        <v>0</v>
      </c>
      <c r="AK91" s="504">
        <f t="shared" si="103"/>
        <v>-7.0000000000000007E-2</v>
      </c>
      <c r="AL91" s="504">
        <f t="shared" si="103"/>
        <v>-0.8</v>
      </c>
      <c r="AM91" s="504">
        <f t="shared" si="103"/>
        <v>0</v>
      </c>
      <c r="AN91" s="504">
        <f t="shared" si="103"/>
        <v>7.0000000000000007E-2</v>
      </c>
      <c r="AO91" s="504">
        <f t="shared" si="103"/>
        <v>0</v>
      </c>
      <c r="AP91" s="504">
        <f t="shared" si="103"/>
        <v>0</v>
      </c>
      <c r="AQ91" s="504">
        <f t="shared" si="103"/>
        <v>-0.82000000000000006</v>
      </c>
      <c r="AR91" s="504">
        <f t="shared" si="103"/>
        <v>0</v>
      </c>
      <c r="AS91" s="40">
        <f t="shared" si="103"/>
        <v>-0.82000000000000006</v>
      </c>
      <c r="AT91" s="510">
        <f t="shared" si="103"/>
        <v>37028450</v>
      </c>
      <c r="AU91" s="503">
        <f t="shared" si="103"/>
        <v>27053861</v>
      </c>
      <c r="AV91" s="503">
        <f t="shared" si="103"/>
        <v>15000</v>
      </c>
      <c r="AW91" s="503">
        <f t="shared" si="103"/>
        <v>9149275</v>
      </c>
      <c r="AX91" s="503">
        <f t="shared" si="103"/>
        <v>270537</v>
      </c>
      <c r="AY91" s="503">
        <f t="shared" si="103"/>
        <v>539777</v>
      </c>
      <c r="AZ91" s="504">
        <f t="shared" si="103"/>
        <v>51.195099999999996</v>
      </c>
      <c r="BA91" s="504">
        <f t="shared" si="103"/>
        <v>39.205099999999995</v>
      </c>
      <c r="BB91" s="40">
        <f t="shared" si="103"/>
        <v>11.989999999999998</v>
      </c>
    </row>
    <row r="92" spans="1:54" s="229" customFormat="1" x14ac:dyDescent="0.2">
      <c r="A92" s="216">
        <v>17</v>
      </c>
      <c r="B92" s="217">
        <v>4454</v>
      </c>
      <c r="C92" s="217">
        <v>600074811</v>
      </c>
      <c r="D92" s="217">
        <v>48283070</v>
      </c>
      <c r="E92" s="215" t="s">
        <v>181</v>
      </c>
      <c r="F92" s="217">
        <v>3113</v>
      </c>
      <c r="G92" s="168" t="s">
        <v>309</v>
      </c>
      <c r="H92" s="218" t="s">
        <v>276</v>
      </c>
      <c r="I92" s="463">
        <v>31647586</v>
      </c>
      <c r="J92" s="458">
        <v>22970566</v>
      </c>
      <c r="K92" s="458">
        <v>64800</v>
      </c>
      <c r="L92" s="458">
        <v>7785954</v>
      </c>
      <c r="M92" s="458">
        <v>229706</v>
      </c>
      <c r="N92" s="458">
        <v>596560</v>
      </c>
      <c r="O92" s="459">
        <v>37.599700000000006</v>
      </c>
      <c r="P92" s="460">
        <v>29.989700000000003</v>
      </c>
      <c r="Q92" s="469">
        <v>7.61</v>
      </c>
      <c r="R92" s="471">
        <f t="shared" si="81"/>
        <v>-3520</v>
      </c>
      <c r="S92" s="461">
        <v>0</v>
      </c>
      <c r="T92" s="461">
        <v>0</v>
      </c>
      <c r="U92" s="461">
        <v>49520</v>
      </c>
      <c r="V92" s="461">
        <v>0</v>
      </c>
      <c r="W92" s="461">
        <f t="shared" si="82"/>
        <v>46000</v>
      </c>
      <c r="X92" s="461">
        <v>3520</v>
      </c>
      <c r="Y92" s="461">
        <v>0</v>
      </c>
      <c r="Z92" s="461">
        <v>0</v>
      </c>
      <c r="AA92" s="461">
        <f t="shared" si="83"/>
        <v>3520</v>
      </c>
      <c r="AB92" s="461">
        <f t="shared" si="84"/>
        <v>49520</v>
      </c>
      <c r="AC92" s="69">
        <f t="shared" si="85"/>
        <v>16738</v>
      </c>
      <c r="AD92" s="69">
        <f t="shared" si="86"/>
        <v>460</v>
      </c>
      <c r="AE92" s="461">
        <v>0</v>
      </c>
      <c r="AF92" s="461">
        <v>0</v>
      </c>
      <c r="AG92" s="461">
        <f t="shared" si="87"/>
        <v>0</v>
      </c>
      <c r="AH92" s="461">
        <f t="shared" si="88"/>
        <v>66718</v>
      </c>
      <c r="AI92" s="462">
        <v>-0.01</v>
      </c>
      <c r="AJ92" s="462">
        <v>0</v>
      </c>
      <c r="AK92" s="462">
        <v>0</v>
      </c>
      <c r="AL92" s="462">
        <v>0</v>
      </c>
      <c r="AM92" s="462">
        <v>0</v>
      </c>
      <c r="AN92" s="462">
        <v>7.0000000000000007E-2</v>
      </c>
      <c r="AO92" s="462">
        <v>0</v>
      </c>
      <c r="AP92" s="462">
        <v>0</v>
      </c>
      <c r="AQ92" s="462">
        <f t="shared" si="89"/>
        <v>6.0000000000000005E-2</v>
      </c>
      <c r="AR92" s="462">
        <f t="shared" si="90"/>
        <v>0</v>
      </c>
      <c r="AS92" s="464">
        <f t="shared" si="91"/>
        <v>6.0000000000000005E-2</v>
      </c>
      <c r="AT92" s="470">
        <f>I92+AH92</f>
        <v>31714304</v>
      </c>
      <c r="AU92" s="461">
        <f>J92+W92</f>
        <v>23016566</v>
      </c>
      <c r="AV92" s="461">
        <f t="shared" ref="AV92:AV96" si="104">K92+AA92</f>
        <v>68320</v>
      </c>
      <c r="AW92" s="461">
        <f t="shared" ref="AW92:AX96" si="105">L92+AC92</f>
        <v>7802692</v>
      </c>
      <c r="AX92" s="461">
        <f t="shared" si="105"/>
        <v>230166</v>
      </c>
      <c r="AY92" s="461">
        <f>N92+AG92</f>
        <v>596560</v>
      </c>
      <c r="AZ92" s="462">
        <f>O92+AS92</f>
        <v>37.659700000000008</v>
      </c>
      <c r="BA92" s="462">
        <f t="shared" ref="BA92:BB96" si="106">P92+AQ92</f>
        <v>30.049700000000001</v>
      </c>
      <c r="BB92" s="464">
        <f t="shared" si="106"/>
        <v>7.61</v>
      </c>
    </row>
    <row r="93" spans="1:54" s="229" customFormat="1" x14ac:dyDescent="0.2">
      <c r="A93" s="216">
        <v>17</v>
      </c>
      <c r="B93" s="217">
        <v>4454</v>
      </c>
      <c r="C93" s="217">
        <v>600074811</v>
      </c>
      <c r="D93" s="217">
        <v>48283070</v>
      </c>
      <c r="E93" s="215" t="s">
        <v>181</v>
      </c>
      <c r="F93" s="217">
        <v>3113</v>
      </c>
      <c r="G93" s="168" t="s">
        <v>307</v>
      </c>
      <c r="H93" s="218" t="s">
        <v>277</v>
      </c>
      <c r="I93" s="463">
        <v>4008768</v>
      </c>
      <c r="J93" s="458">
        <v>2973863</v>
      </c>
      <c r="K93" s="458">
        <v>0</v>
      </c>
      <c r="L93" s="458">
        <v>1005166</v>
      </c>
      <c r="M93" s="458">
        <v>29739</v>
      </c>
      <c r="N93" s="458">
        <v>0</v>
      </c>
      <c r="O93" s="459">
        <v>8.5</v>
      </c>
      <c r="P93" s="460">
        <v>8.5</v>
      </c>
      <c r="Q93" s="469">
        <v>0</v>
      </c>
      <c r="R93" s="471">
        <f t="shared" si="81"/>
        <v>0</v>
      </c>
      <c r="S93" s="461">
        <v>-44295</v>
      </c>
      <c r="T93" s="461">
        <v>0</v>
      </c>
      <c r="U93" s="461">
        <v>0</v>
      </c>
      <c r="V93" s="461">
        <v>0</v>
      </c>
      <c r="W93" s="461">
        <f t="shared" si="82"/>
        <v>-44295</v>
      </c>
      <c r="X93" s="461">
        <v>0</v>
      </c>
      <c r="Y93" s="461">
        <v>0</v>
      </c>
      <c r="Z93" s="461">
        <v>0</v>
      </c>
      <c r="AA93" s="461">
        <f t="shared" si="83"/>
        <v>0</v>
      </c>
      <c r="AB93" s="461">
        <f t="shared" si="84"/>
        <v>-44295</v>
      </c>
      <c r="AC93" s="69">
        <f t="shared" si="85"/>
        <v>-14972</v>
      </c>
      <c r="AD93" s="69">
        <f t="shared" si="86"/>
        <v>-443</v>
      </c>
      <c r="AE93" s="461">
        <v>26250</v>
      </c>
      <c r="AF93" s="461">
        <v>0</v>
      </c>
      <c r="AG93" s="461">
        <f t="shared" si="87"/>
        <v>26250</v>
      </c>
      <c r="AH93" s="461">
        <f t="shared" si="88"/>
        <v>-33460</v>
      </c>
      <c r="AI93" s="462">
        <v>0</v>
      </c>
      <c r="AJ93" s="462">
        <v>0</v>
      </c>
      <c r="AK93" s="462">
        <v>-0.11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si="89"/>
        <v>-0.11</v>
      </c>
      <c r="AR93" s="462">
        <f t="shared" si="90"/>
        <v>0</v>
      </c>
      <c r="AS93" s="464">
        <f t="shared" si="91"/>
        <v>-0.11</v>
      </c>
      <c r="AT93" s="470">
        <f>I93+AH93</f>
        <v>3975308</v>
      </c>
      <c r="AU93" s="461">
        <f>J93+W93</f>
        <v>2929568</v>
      </c>
      <c r="AV93" s="461">
        <f t="shared" si="104"/>
        <v>0</v>
      </c>
      <c r="AW93" s="461">
        <f t="shared" si="105"/>
        <v>990194</v>
      </c>
      <c r="AX93" s="461">
        <f t="shared" si="105"/>
        <v>29296</v>
      </c>
      <c r="AY93" s="461">
        <f>N93+AG93</f>
        <v>26250</v>
      </c>
      <c r="AZ93" s="462">
        <f>O93+AS93</f>
        <v>8.39</v>
      </c>
      <c r="BA93" s="462">
        <f t="shared" si="106"/>
        <v>8.39</v>
      </c>
      <c r="BB93" s="464">
        <f t="shared" si="106"/>
        <v>0</v>
      </c>
    </row>
    <row r="94" spans="1:54" s="229" customFormat="1" x14ac:dyDescent="0.2">
      <c r="A94" s="216">
        <v>17</v>
      </c>
      <c r="B94" s="217">
        <v>4454</v>
      </c>
      <c r="C94" s="217">
        <v>600074811</v>
      </c>
      <c r="D94" s="217">
        <v>48283070</v>
      </c>
      <c r="E94" s="215" t="s">
        <v>181</v>
      </c>
      <c r="F94" s="217">
        <v>3141</v>
      </c>
      <c r="G94" s="168" t="s">
        <v>310</v>
      </c>
      <c r="H94" s="218" t="s">
        <v>277</v>
      </c>
      <c r="I94" s="463">
        <v>2954151</v>
      </c>
      <c r="J94" s="458">
        <v>2172373</v>
      </c>
      <c r="K94" s="458">
        <v>0</v>
      </c>
      <c r="L94" s="458">
        <v>734262</v>
      </c>
      <c r="M94" s="458">
        <v>21724</v>
      </c>
      <c r="N94" s="458">
        <v>25792</v>
      </c>
      <c r="O94" s="459">
        <v>6.98</v>
      </c>
      <c r="P94" s="460">
        <v>0</v>
      </c>
      <c r="Q94" s="469">
        <v>6.98</v>
      </c>
      <c r="R94" s="471">
        <f t="shared" si="81"/>
        <v>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si="82"/>
        <v>0</v>
      </c>
      <c r="X94" s="461">
        <v>0</v>
      </c>
      <c r="Y94" s="461">
        <v>0</v>
      </c>
      <c r="Z94" s="461">
        <v>0</v>
      </c>
      <c r="AA94" s="461">
        <f t="shared" si="83"/>
        <v>0</v>
      </c>
      <c r="AB94" s="461">
        <f t="shared" si="84"/>
        <v>0</v>
      </c>
      <c r="AC94" s="69">
        <f t="shared" si="85"/>
        <v>0</v>
      </c>
      <c r="AD94" s="69">
        <f t="shared" si="86"/>
        <v>0</v>
      </c>
      <c r="AE94" s="461">
        <v>0</v>
      </c>
      <c r="AF94" s="461">
        <v>0</v>
      </c>
      <c r="AG94" s="461">
        <f t="shared" si="87"/>
        <v>0</v>
      </c>
      <c r="AH94" s="461">
        <f t="shared" si="88"/>
        <v>0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si="89"/>
        <v>0</v>
      </c>
      <c r="AR94" s="462">
        <f t="shared" si="90"/>
        <v>0</v>
      </c>
      <c r="AS94" s="464">
        <f t="shared" si="91"/>
        <v>0</v>
      </c>
      <c r="AT94" s="470">
        <f>I94+AH94</f>
        <v>2954151</v>
      </c>
      <c r="AU94" s="461">
        <f>J94+W94</f>
        <v>2172373</v>
      </c>
      <c r="AV94" s="461">
        <f t="shared" si="104"/>
        <v>0</v>
      </c>
      <c r="AW94" s="461">
        <f t="shared" si="105"/>
        <v>734262</v>
      </c>
      <c r="AX94" s="461">
        <f t="shared" si="105"/>
        <v>21724</v>
      </c>
      <c r="AY94" s="461">
        <f>N94+AG94</f>
        <v>25792</v>
      </c>
      <c r="AZ94" s="462">
        <f>O94+AS94</f>
        <v>6.98</v>
      </c>
      <c r="BA94" s="462">
        <f t="shared" si="106"/>
        <v>0</v>
      </c>
      <c r="BB94" s="464">
        <f t="shared" si="106"/>
        <v>6.98</v>
      </c>
    </row>
    <row r="95" spans="1:54" s="229" customFormat="1" x14ac:dyDescent="0.2">
      <c r="A95" s="216">
        <v>17</v>
      </c>
      <c r="B95" s="217">
        <v>4454</v>
      </c>
      <c r="C95" s="217">
        <v>600074811</v>
      </c>
      <c r="D95" s="217">
        <v>48283070</v>
      </c>
      <c r="E95" s="210" t="s">
        <v>181</v>
      </c>
      <c r="F95" s="217">
        <v>3143</v>
      </c>
      <c r="G95" s="168" t="s">
        <v>614</v>
      </c>
      <c r="H95" s="234" t="s">
        <v>276</v>
      </c>
      <c r="I95" s="463">
        <v>3199600</v>
      </c>
      <c r="J95" s="458">
        <v>2353739</v>
      </c>
      <c r="K95" s="458">
        <v>20000</v>
      </c>
      <c r="L95" s="458">
        <v>802324</v>
      </c>
      <c r="M95" s="458">
        <v>23537</v>
      </c>
      <c r="N95" s="458">
        <v>0</v>
      </c>
      <c r="O95" s="459">
        <v>4.7140000000000004</v>
      </c>
      <c r="P95" s="460">
        <v>4.7140000000000004</v>
      </c>
      <c r="Q95" s="469">
        <v>0</v>
      </c>
      <c r="R95" s="471">
        <f t="shared" si="81"/>
        <v>5000</v>
      </c>
      <c r="S95" s="461">
        <v>0</v>
      </c>
      <c r="T95" s="461">
        <v>0</v>
      </c>
      <c r="U95" s="461">
        <v>0</v>
      </c>
      <c r="V95" s="461">
        <v>0</v>
      </c>
      <c r="W95" s="461">
        <f t="shared" si="82"/>
        <v>5000</v>
      </c>
      <c r="X95" s="461">
        <v>-5000</v>
      </c>
      <c r="Y95" s="461">
        <v>0</v>
      </c>
      <c r="Z95" s="461">
        <v>0</v>
      </c>
      <c r="AA95" s="461">
        <f t="shared" si="83"/>
        <v>-5000</v>
      </c>
      <c r="AB95" s="461">
        <f t="shared" si="84"/>
        <v>0</v>
      </c>
      <c r="AC95" s="69">
        <f t="shared" si="85"/>
        <v>0</v>
      </c>
      <c r="AD95" s="69">
        <f t="shared" si="86"/>
        <v>50</v>
      </c>
      <c r="AE95" s="461">
        <v>0</v>
      </c>
      <c r="AF95" s="461">
        <v>0</v>
      </c>
      <c r="AG95" s="461">
        <f t="shared" si="87"/>
        <v>0</v>
      </c>
      <c r="AH95" s="461">
        <f t="shared" si="88"/>
        <v>50</v>
      </c>
      <c r="AI95" s="462">
        <v>0</v>
      </c>
      <c r="AJ95" s="462">
        <v>0</v>
      </c>
      <c r="AK95" s="462">
        <v>0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89"/>
        <v>0</v>
      </c>
      <c r="AR95" s="462">
        <f t="shared" si="90"/>
        <v>0</v>
      </c>
      <c r="AS95" s="464">
        <f t="shared" si="91"/>
        <v>0</v>
      </c>
      <c r="AT95" s="470">
        <f>I95+AH95</f>
        <v>3199650</v>
      </c>
      <c r="AU95" s="461">
        <f>J95+W95</f>
        <v>2358739</v>
      </c>
      <c r="AV95" s="461">
        <f t="shared" si="104"/>
        <v>15000</v>
      </c>
      <c r="AW95" s="461">
        <f t="shared" si="105"/>
        <v>802324</v>
      </c>
      <c r="AX95" s="461">
        <f t="shared" si="105"/>
        <v>23587</v>
      </c>
      <c r="AY95" s="461">
        <f>N95+AG95</f>
        <v>0</v>
      </c>
      <c r="AZ95" s="462">
        <f>O95+AS95</f>
        <v>4.7140000000000004</v>
      </c>
      <c r="BA95" s="462">
        <f t="shared" si="106"/>
        <v>4.7140000000000004</v>
      </c>
      <c r="BB95" s="464">
        <f t="shared" si="106"/>
        <v>0</v>
      </c>
    </row>
    <row r="96" spans="1:54" s="229" customFormat="1" x14ac:dyDescent="0.2">
      <c r="A96" s="216">
        <v>17</v>
      </c>
      <c r="B96" s="217">
        <v>4454</v>
      </c>
      <c r="C96" s="217">
        <v>600074811</v>
      </c>
      <c r="D96" s="217">
        <v>48283070</v>
      </c>
      <c r="E96" s="210" t="s">
        <v>181</v>
      </c>
      <c r="F96" s="217">
        <v>3143</v>
      </c>
      <c r="G96" s="168" t="s">
        <v>615</v>
      </c>
      <c r="H96" s="234" t="s">
        <v>277</v>
      </c>
      <c r="I96" s="463">
        <v>98222</v>
      </c>
      <c r="J96" s="458">
        <v>70181</v>
      </c>
      <c r="K96" s="458">
        <v>0</v>
      </c>
      <c r="L96" s="458">
        <v>23721</v>
      </c>
      <c r="M96" s="458">
        <v>702</v>
      </c>
      <c r="N96" s="458">
        <v>3618</v>
      </c>
      <c r="O96" s="459">
        <v>0.28000000000000003</v>
      </c>
      <c r="P96" s="460">
        <v>0</v>
      </c>
      <c r="Q96" s="469">
        <v>0.28000000000000003</v>
      </c>
      <c r="R96" s="471">
        <f t="shared" si="81"/>
        <v>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si="82"/>
        <v>0</v>
      </c>
      <c r="X96" s="461">
        <v>0</v>
      </c>
      <c r="Y96" s="461">
        <v>0</v>
      </c>
      <c r="Z96" s="461">
        <v>0</v>
      </c>
      <c r="AA96" s="461">
        <f t="shared" si="83"/>
        <v>0</v>
      </c>
      <c r="AB96" s="461">
        <f t="shared" si="84"/>
        <v>0</v>
      </c>
      <c r="AC96" s="69">
        <f t="shared" si="85"/>
        <v>0</v>
      </c>
      <c r="AD96" s="69">
        <f t="shared" si="86"/>
        <v>0</v>
      </c>
      <c r="AE96" s="461">
        <v>0</v>
      </c>
      <c r="AF96" s="461">
        <v>0</v>
      </c>
      <c r="AG96" s="461">
        <f t="shared" si="87"/>
        <v>0</v>
      </c>
      <c r="AH96" s="461">
        <f t="shared" si="88"/>
        <v>0</v>
      </c>
      <c r="AI96" s="462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89"/>
        <v>0</v>
      </c>
      <c r="AR96" s="462">
        <f t="shared" si="90"/>
        <v>0</v>
      </c>
      <c r="AS96" s="464">
        <f t="shared" si="91"/>
        <v>0</v>
      </c>
      <c r="AT96" s="470">
        <f>I96+AH96</f>
        <v>98222</v>
      </c>
      <c r="AU96" s="461">
        <f>J96+W96</f>
        <v>70181</v>
      </c>
      <c r="AV96" s="461">
        <f t="shared" si="104"/>
        <v>0</v>
      </c>
      <c r="AW96" s="461">
        <f t="shared" si="105"/>
        <v>23721</v>
      </c>
      <c r="AX96" s="461">
        <f t="shared" si="105"/>
        <v>702</v>
      </c>
      <c r="AY96" s="461">
        <f>N96+AG96</f>
        <v>3618</v>
      </c>
      <c r="AZ96" s="462">
        <f>O96+AS96</f>
        <v>0.28000000000000003</v>
      </c>
      <c r="BA96" s="462">
        <f t="shared" si="106"/>
        <v>0</v>
      </c>
      <c r="BB96" s="464">
        <f t="shared" si="106"/>
        <v>0.28000000000000003</v>
      </c>
    </row>
    <row r="97" spans="1:54" s="229" customFormat="1" x14ac:dyDescent="0.2">
      <c r="A97" s="158">
        <v>17</v>
      </c>
      <c r="B97" s="18">
        <v>4454</v>
      </c>
      <c r="C97" s="18">
        <v>600074811</v>
      </c>
      <c r="D97" s="18">
        <v>48283070</v>
      </c>
      <c r="E97" s="167" t="s">
        <v>182</v>
      </c>
      <c r="F97" s="18"/>
      <c r="G97" s="157"/>
      <c r="H97" s="191"/>
      <c r="I97" s="506">
        <v>41908327</v>
      </c>
      <c r="J97" s="503">
        <v>30540722</v>
      </c>
      <c r="K97" s="503">
        <v>84800</v>
      </c>
      <c r="L97" s="503">
        <v>10351427</v>
      </c>
      <c r="M97" s="503">
        <v>305408</v>
      </c>
      <c r="N97" s="503">
        <v>625970</v>
      </c>
      <c r="O97" s="504">
        <v>58.073700000000002</v>
      </c>
      <c r="P97" s="504">
        <v>43.203699999999998</v>
      </c>
      <c r="Q97" s="508">
        <v>14.87</v>
      </c>
      <c r="R97" s="506">
        <f t="shared" ref="R97:BB97" si="107">SUM(R92:R96)</f>
        <v>1480</v>
      </c>
      <c r="S97" s="503">
        <f t="shared" si="107"/>
        <v>-44295</v>
      </c>
      <c r="T97" s="503">
        <f t="shared" si="107"/>
        <v>0</v>
      </c>
      <c r="U97" s="503">
        <f t="shared" si="107"/>
        <v>49520</v>
      </c>
      <c r="V97" s="503">
        <f t="shared" si="107"/>
        <v>0</v>
      </c>
      <c r="W97" s="503">
        <f t="shared" si="107"/>
        <v>6705</v>
      </c>
      <c r="X97" s="503">
        <f t="shared" si="107"/>
        <v>-1480</v>
      </c>
      <c r="Y97" s="503">
        <f t="shared" si="107"/>
        <v>0</v>
      </c>
      <c r="Z97" s="503">
        <f t="shared" si="107"/>
        <v>0</v>
      </c>
      <c r="AA97" s="503">
        <f t="shared" si="107"/>
        <v>-1480</v>
      </c>
      <c r="AB97" s="503">
        <f t="shared" si="107"/>
        <v>5225</v>
      </c>
      <c r="AC97" s="503">
        <f t="shared" si="107"/>
        <v>1766</v>
      </c>
      <c r="AD97" s="503">
        <f t="shared" si="107"/>
        <v>67</v>
      </c>
      <c r="AE97" s="503">
        <f t="shared" si="107"/>
        <v>26250</v>
      </c>
      <c r="AF97" s="503">
        <f t="shared" si="107"/>
        <v>0</v>
      </c>
      <c r="AG97" s="503">
        <f t="shared" si="107"/>
        <v>26250</v>
      </c>
      <c r="AH97" s="503">
        <f t="shared" si="107"/>
        <v>33308</v>
      </c>
      <c r="AI97" s="504">
        <f t="shared" si="107"/>
        <v>-0.01</v>
      </c>
      <c r="AJ97" s="504">
        <f t="shared" si="107"/>
        <v>0</v>
      </c>
      <c r="AK97" s="504">
        <f t="shared" si="107"/>
        <v>-0.11</v>
      </c>
      <c r="AL97" s="504">
        <f t="shared" si="107"/>
        <v>0</v>
      </c>
      <c r="AM97" s="504">
        <f t="shared" si="107"/>
        <v>0</v>
      </c>
      <c r="AN97" s="504">
        <f t="shared" si="107"/>
        <v>7.0000000000000007E-2</v>
      </c>
      <c r="AO97" s="504">
        <f t="shared" si="107"/>
        <v>0</v>
      </c>
      <c r="AP97" s="504">
        <f t="shared" si="107"/>
        <v>0</v>
      </c>
      <c r="AQ97" s="504">
        <f t="shared" si="107"/>
        <v>-4.9999999999999996E-2</v>
      </c>
      <c r="AR97" s="504">
        <f t="shared" si="107"/>
        <v>0</v>
      </c>
      <c r="AS97" s="40">
        <f t="shared" si="107"/>
        <v>-4.9999999999999996E-2</v>
      </c>
      <c r="AT97" s="510">
        <f t="shared" si="107"/>
        <v>41941635</v>
      </c>
      <c r="AU97" s="503">
        <f t="shared" si="107"/>
        <v>30547427</v>
      </c>
      <c r="AV97" s="503">
        <f t="shared" si="107"/>
        <v>83320</v>
      </c>
      <c r="AW97" s="503">
        <f t="shared" si="107"/>
        <v>10353193</v>
      </c>
      <c r="AX97" s="503">
        <f t="shared" si="107"/>
        <v>305475</v>
      </c>
      <c r="AY97" s="503">
        <f t="shared" si="107"/>
        <v>652220</v>
      </c>
      <c r="AZ97" s="504">
        <f t="shared" si="107"/>
        <v>58.023700000000005</v>
      </c>
      <c r="BA97" s="504">
        <f t="shared" si="107"/>
        <v>43.153700000000001</v>
      </c>
      <c r="BB97" s="40">
        <f t="shared" si="107"/>
        <v>14.87</v>
      </c>
    </row>
    <row r="98" spans="1:54" s="229" customFormat="1" x14ac:dyDescent="0.2">
      <c r="A98" s="216">
        <v>18</v>
      </c>
      <c r="B98" s="217">
        <v>4479</v>
      </c>
      <c r="C98" s="217">
        <v>600075150</v>
      </c>
      <c r="D98" s="217">
        <v>70982228</v>
      </c>
      <c r="E98" s="215" t="s">
        <v>183</v>
      </c>
      <c r="F98" s="217">
        <v>3111</v>
      </c>
      <c r="G98" s="168" t="s">
        <v>306</v>
      </c>
      <c r="H98" s="218" t="s">
        <v>276</v>
      </c>
      <c r="I98" s="463">
        <v>3266521</v>
      </c>
      <c r="J98" s="458">
        <v>2410847</v>
      </c>
      <c r="K98" s="458">
        <v>0</v>
      </c>
      <c r="L98" s="458">
        <v>814866</v>
      </c>
      <c r="M98" s="458">
        <v>24108</v>
      </c>
      <c r="N98" s="458">
        <v>16700</v>
      </c>
      <c r="O98" s="459">
        <v>4.84</v>
      </c>
      <c r="P98" s="460">
        <v>4</v>
      </c>
      <c r="Q98" s="469">
        <v>0.84</v>
      </c>
      <c r="R98" s="471">
        <f t="shared" si="81"/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si="82"/>
        <v>0</v>
      </c>
      <c r="X98" s="461">
        <v>0</v>
      </c>
      <c r="Y98" s="461">
        <v>0</v>
      </c>
      <c r="Z98" s="461">
        <v>0</v>
      </c>
      <c r="AA98" s="461">
        <f t="shared" si="83"/>
        <v>0</v>
      </c>
      <c r="AB98" s="461">
        <f t="shared" si="84"/>
        <v>0</v>
      </c>
      <c r="AC98" s="69">
        <f t="shared" si="85"/>
        <v>0</v>
      </c>
      <c r="AD98" s="69">
        <f t="shared" si="86"/>
        <v>0</v>
      </c>
      <c r="AE98" s="461">
        <v>0</v>
      </c>
      <c r="AF98" s="461">
        <v>0</v>
      </c>
      <c r="AG98" s="461">
        <f t="shared" si="87"/>
        <v>0</v>
      </c>
      <c r="AH98" s="461">
        <f t="shared" si="88"/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si="89"/>
        <v>0</v>
      </c>
      <c r="AR98" s="462">
        <f t="shared" si="90"/>
        <v>0</v>
      </c>
      <c r="AS98" s="464">
        <f t="shared" si="91"/>
        <v>0</v>
      </c>
      <c r="AT98" s="470">
        <f t="shared" ref="AT98:AT107" si="108">I98+AH98</f>
        <v>3266521</v>
      </c>
      <c r="AU98" s="461">
        <f t="shared" ref="AU98:AU107" si="109">J98+W98</f>
        <v>2410847</v>
      </c>
      <c r="AV98" s="461">
        <f t="shared" ref="AV98:AV107" si="110">K98+AA98</f>
        <v>0</v>
      </c>
      <c r="AW98" s="461">
        <f t="shared" ref="AW98:AX107" si="111">L98+AC98</f>
        <v>814866</v>
      </c>
      <c r="AX98" s="461">
        <f t="shared" si="111"/>
        <v>24108</v>
      </c>
      <c r="AY98" s="461">
        <f t="shared" ref="AY98:AY107" si="112">N98+AG98</f>
        <v>16700</v>
      </c>
      <c r="AZ98" s="462">
        <f t="shared" ref="AZ98:AZ107" si="113">O98+AS98</f>
        <v>4.84</v>
      </c>
      <c r="BA98" s="462">
        <f t="shared" ref="BA98:BB107" si="114">P98+AQ98</f>
        <v>4</v>
      </c>
      <c r="BB98" s="464">
        <f t="shared" si="114"/>
        <v>0.84</v>
      </c>
    </row>
    <row r="99" spans="1:54" s="229" customFormat="1" x14ac:dyDescent="0.2">
      <c r="A99" s="216">
        <v>18</v>
      </c>
      <c r="B99" s="217">
        <v>4479</v>
      </c>
      <c r="C99" s="217">
        <v>600075150</v>
      </c>
      <c r="D99" s="217">
        <v>70982228</v>
      </c>
      <c r="E99" s="215" t="s">
        <v>183</v>
      </c>
      <c r="F99" s="217">
        <v>3111</v>
      </c>
      <c r="G99" s="168" t="s">
        <v>308</v>
      </c>
      <c r="H99" s="218" t="s">
        <v>276</v>
      </c>
      <c r="I99" s="463">
        <v>476497</v>
      </c>
      <c r="J99" s="458">
        <v>353484</v>
      </c>
      <c r="K99" s="458">
        <v>0</v>
      </c>
      <c r="L99" s="458">
        <v>119478</v>
      </c>
      <c r="M99" s="458">
        <v>3535</v>
      </c>
      <c r="N99" s="458">
        <v>0</v>
      </c>
      <c r="O99" s="459">
        <v>1</v>
      </c>
      <c r="P99" s="460">
        <v>1</v>
      </c>
      <c r="Q99" s="469">
        <v>0</v>
      </c>
      <c r="R99" s="471">
        <f t="shared" si="81"/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si="82"/>
        <v>0</v>
      </c>
      <c r="X99" s="461">
        <v>0</v>
      </c>
      <c r="Y99" s="461">
        <v>0</v>
      </c>
      <c r="Z99" s="461">
        <v>0</v>
      </c>
      <c r="AA99" s="461">
        <f t="shared" si="83"/>
        <v>0</v>
      </c>
      <c r="AB99" s="461">
        <f t="shared" si="84"/>
        <v>0</v>
      </c>
      <c r="AC99" s="69">
        <f t="shared" si="85"/>
        <v>0</v>
      </c>
      <c r="AD99" s="69">
        <f t="shared" si="86"/>
        <v>0</v>
      </c>
      <c r="AE99" s="461">
        <v>0</v>
      </c>
      <c r="AF99" s="461">
        <v>0</v>
      </c>
      <c r="AG99" s="461">
        <f t="shared" si="87"/>
        <v>0</v>
      </c>
      <c r="AH99" s="461">
        <f t="shared" si="88"/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89"/>
        <v>0</v>
      </c>
      <c r="AR99" s="462">
        <f t="shared" si="90"/>
        <v>0</v>
      </c>
      <c r="AS99" s="464">
        <f t="shared" si="91"/>
        <v>0</v>
      </c>
      <c r="AT99" s="470">
        <f t="shared" si="108"/>
        <v>476497</v>
      </c>
      <c r="AU99" s="461">
        <f t="shared" si="109"/>
        <v>353484</v>
      </c>
      <c r="AV99" s="461">
        <f t="shared" si="110"/>
        <v>0</v>
      </c>
      <c r="AW99" s="461">
        <f t="shared" si="111"/>
        <v>119478</v>
      </c>
      <c r="AX99" s="461">
        <f t="shared" si="111"/>
        <v>3535</v>
      </c>
      <c r="AY99" s="461">
        <f t="shared" si="112"/>
        <v>0</v>
      </c>
      <c r="AZ99" s="462">
        <f t="shared" si="113"/>
        <v>1</v>
      </c>
      <c r="BA99" s="462">
        <f t="shared" si="114"/>
        <v>1</v>
      </c>
      <c r="BB99" s="464">
        <f t="shared" si="114"/>
        <v>0</v>
      </c>
    </row>
    <row r="100" spans="1:54" s="229" customFormat="1" x14ac:dyDescent="0.2">
      <c r="A100" s="216">
        <v>18</v>
      </c>
      <c r="B100" s="217">
        <v>4479</v>
      </c>
      <c r="C100" s="217">
        <v>600075150</v>
      </c>
      <c r="D100" s="217">
        <v>70982228</v>
      </c>
      <c r="E100" s="215" t="s">
        <v>183</v>
      </c>
      <c r="F100" s="217">
        <v>3114</v>
      </c>
      <c r="G100" s="168" t="s">
        <v>544</v>
      </c>
      <c r="H100" s="218" t="s">
        <v>276</v>
      </c>
      <c r="I100" s="463">
        <v>39740282</v>
      </c>
      <c r="J100" s="458">
        <v>29160123</v>
      </c>
      <c r="K100" s="458">
        <v>0</v>
      </c>
      <c r="L100" s="458">
        <v>9856122</v>
      </c>
      <c r="M100" s="458">
        <v>291602</v>
      </c>
      <c r="N100" s="458">
        <v>432435</v>
      </c>
      <c r="O100" s="459">
        <v>47.2562</v>
      </c>
      <c r="P100" s="460">
        <v>36.786200000000001</v>
      </c>
      <c r="Q100" s="469">
        <v>10.47</v>
      </c>
      <c r="R100" s="471">
        <f t="shared" si="81"/>
        <v>0</v>
      </c>
      <c r="S100" s="461">
        <v>0</v>
      </c>
      <c r="T100" s="461">
        <v>-161184</v>
      </c>
      <c r="U100" s="461">
        <v>0</v>
      </c>
      <c r="V100" s="461">
        <v>19615</v>
      </c>
      <c r="W100" s="461">
        <f t="shared" si="82"/>
        <v>-141569</v>
      </c>
      <c r="X100" s="461">
        <v>0</v>
      </c>
      <c r="Y100" s="461">
        <v>0</v>
      </c>
      <c r="Z100" s="461">
        <v>0</v>
      </c>
      <c r="AA100" s="461">
        <f t="shared" si="83"/>
        <v>0</v>
      </c>
      <c r="AB100" s="461">
        <f t="shared" si="84"/>
        <v>-141569</v>
      </c>
      <c r="AC100" s="69">
        <f t="shared" si="85"/>
        <v>-47850</v>
      </c>
      <c r="AD100" s="69">
        <f t="shared" si="86"/>
        <v>-1416</v>
      </c>
      <c r="AE100" s="461">
        <v>0</v>
      </c>
      <c r="AF100" s="461">
        <v>0</v>
      </c>
      <c r="AG100" s="461">
        <f t="shared" si="87"/>
        <v>0</v>
      </c>
      <c r="AH100" s="461">
        <f t="shared" si="88"/>
        <v>-190835</v>
      </c>
      <c r="AI100" s="462">
        <v>0</v>
      </c>
      <c r="AJ100" s="462">
        <v>0</v>
      </c>
      <c r="AK100" s="462">
        <v>0</v>
      </c>
      <c r="AL100" s="462">
        <v>-0.33</v>
      </c>
      <c r="AM100" s="462">
        <v>0</v>
      </c>
      <c r="AN100" s="462">
        <v>0</v>
      </c>
      <c r="AO100" s="462">
        <v>0.03</v>
      </c>
      <c r="AP100" s="462">
        <v>0</v>
      </c>
      <c r="AQ100" s="462">
        <f t="shared" si="89"/>
        <v>-0.30000000000000004</v>
      </c>
      <c r="AR100" s="462">
        <f t="shared" si="90"/>
        <v>0</v>
      </c>
      <c r="AS100" s="464">
        <f t="shared" si="91"/>
        <v>-0.30000000000000004</v>
      </c>
      <c r="AT100" s="470">
        <f t="shared" si="108"/>
        <v>39549447</v>
      </c>
      <c r="AU100" s="461">
        <f t="shared" si="109"/>
        <v>29018554</v>
      </c>
      <c r="AV100" s="461">
        <f t="shared" si="110"/>
        <v>0</v>
      </c>
      <c r="AW100" s="461">
        <f t="shared" si="111"/>
        <v>9808272</v>
      </c>
      <c r="AX100" s="461">
        <f t="shared" si="111"/>
        <v>290186</v>
      </c>
      <c r="AY100" s="461">
        <f t="shared" si="112"/>
        <v>432435</v>
      </c>
      <c r="AZ100" s="462">
        <f t="shared" si="113"/>
        <v>46.956200000000003</v>
      </c>
      <c r="BA100" s="462">
        <f t="shared" si="114"/>
        <v>36.486200000000004</v>
      </c>
      <c r="BB100" s="464">
        <f t="shared" si="114"/>
        <v>10.47</v>
      </c>
    </row>
    <row r="101" spans="1:54" s="229" customFormat="1" x14ac:dyDescent="0.2">
      <c r="A101" s="216">
        <v>18</v>
      </c>
      <c r="B101" s="217">
        <v>4479</v>
      </c>
      <c r="C101" s="217">
        <v>600075150</v>
      </c>
      <c r="D101" s="217">
        <v>70982228</v>
      </c>
      <c r="E101" s="215" t="s">
        <v>183</v>
      </c>
      <c r="F101" s="217">
        <v>3114</v>
      </c>
      <c r="G101" s="168" t="s">
        <v>308</v>
      </c>
      <c r="H101" s="218" t="s">
        <v>276</v>
      </c>
      <c r="I101" s="463">
        <v>10724313</v>
      </c>
      <c r="J101" s="458">
        <v>7955722</v>
      </c>
      <c r="K101" s="458">
        <v>0</v>
      </c>
      <c r="L101" s="458">
        <v>2689034</v>
      </c>
      <c r="M101" s="458">
        <v>79557</v>
      </c>
      <c r="N101" s="458">
        <v>0</v>
      </c>
      <c r="O101" s="459">
        <v>21.374400000000001</v>
      </c>
      <c r="P101" s="460">
        <v>21.374400000000001</v>
      </c>
      <c r="Q101" s="469">
        <v>0</v>
      </c>
      <c r="R101" s="471">
        <f t="shared" si="81"/>
        <v>0</v>
      </c>
      <c r="S101" s="461">
        <v>0</v>
      </c>
      <c r="T101" s="461">
        <v>-132430</v>
      </c>
      <c r="U101" s="461">
        <v>0</v>
      </c>
      <c r="V101" s="461">
        <v>0</v>
      </c>
      <c r="W101" s="461">
        <f t="shared" si="82"/>
        <v>-132430</v>
      </c>
      <c r="X101" s="461">
        <v>0</v>
      </c>
      <c r="Y101" s="461">
        <v>0</v>
      </c>
      <c r="Z101" s="461">
        <v>0</v>
      </c>
      <c r="AA101" s="461">
        <f t="shared" si="83"/>
        <v>0</v>
      </c>
      <c r="AB101" s="461">
        <f t="shared" si="84"/>
        <v>-132430</v>
      </c>
      <c r="AC101" s="69">
        <f t="shared" si="85"/>
        <v>-44761</v>
      </c>
      <c r="AD101" s="69">
        <f t="shared" si="86"/>
        <v>-1324</v>
      </c>
      <c r="AE101" s="461">
        <v>0</v>
      </c>
      <c r="AF101" s="461">
        <v>0</v>
      </c>
      <c r="AG101" s="461">
        <f t="shared" si="87"/>
        <v>0</v>
      </c>
      <c r="AH101" s="461">
        <f t="shared" si="88"/>
        <v>-178515</v>
      </c>
      <c r="AI101" s="462">
        <v>0</v>
      </c>
      <c r="AJ101" s="462">
        <v>0</v>
      </c>
      <c r="AK101" s="462">
        <v>0</v>
      </c>
      <c r="AL101" s="462">
        <v>-0.42</v>
      </c>
      <c r="AM101" s="462">
        <v>0</v>
      </c>
      <c r="AN101" s="462">
        <v>0</v>
      </c>
      <c r="AO101" s="462">
        <v>0</v>
      </c>
      <c r="AP101" s="462">
        <v>0</v>
      </c>
      <c r="AQ101" s="462">
        <f t="shared" si="89"/>
        <v>-0.42</v>
      </c>
      <c r="AR101" s="462">
        <f t="shared" si="90"/>
        <v>0</v>
      </c>
      <c r="AS101" s="464">
        <f t="shared" si="91"/>
        <v>-0.42</v>
      </c>
      <c r="AT101" s="470">
        <f t="shared" si="108"/>
        <v>10545798</v>
      </c>
      <c r="AU101" s="461">
        <f t="shared" si="109"/>
        <v>7823292</v>
      </c>
      <c r="AV101" s="461">
        <f t="shared" si="110"/>
        <v>0</v>
      </c>
      <c r="AW101" s="461">
        <f t="shared" si="111"/>
        <v>2644273</v>
      </c>
      <c r="AX101" s="461">
        <f t="shared" si="111"/>
        <v>78233</v>
      </c>
      <c r="AY101" s="461">
        <f t="shared" si="112"/>
        <v>0</v>
      </c>
      <c r="AZ101" s="462">
        <f t="shared" si="113"/>
        <v>20.9544</v>
      </c>
      <c r="BA101" s="462">
        <f t="shared" si="114"/>
        <v>20.9544</v>
      </c>
      <c r="BB101" s="464">
        <f t="shared" si="114"/>
        <v>0</v>
      </c>
    </row>
    <row r="102" spans="1:54" s="229" customFormat="1" x14ac:dyDescent="0.2">
      <c r="A102" s="216">
        <v>18</v>
      </c>
      <c r="B102" s="217">
        <v>4479</v>
      </c>
      <c r="C102" s="217">
        <v>600075150</v>
      </c>
      <c r="D102" s="217">
        <v>70982228</v>
      </c>
      <c r="E102" s="215" t="s">
        <v>183</v>
      </c>
      <c r="F102" s="217">
        <v>3124</v>
      </c>
      <c r="G102" s="168" t="s">
        <v>315</v>
      </c>
      <c r="H102" s="218" t="s">
        <v>276</v>
      </c>
      <c r="I102" s="463">
        <v>3579876</v>
      </c>
      <c r="J102" s="458">
        <v>2639137</v>
      </c>
      <c r="K102" s="458">
        <v>0</v>
      </c>
      <c r="L102" s="458">
        <v>892028</v>
      </c>
      <c r="M102" s="458">
        <v>26391</v>
      </c>
      <c r="N102" s="458">
        <v>22320</v>
      </c>
      <c r="O102" s="459">
        <v>4.0285000000000002</v>
      </c>
      <c r="P102" s="460">
        <v>3.4285000000000001</v>
      </c>
      <c r="Q102" s="469">
        <v>0.6</v>
      </c>
      <c r="R102" s="471">
        <f t="shared" si="81"/>
        <v>0</v>
      </c>
      <c r="S102" s="461">
        <v>0</v>
      </c>
      <c r="T102" s="461">
        <v>0</v>
      </c>
      <c r="U102" s="461">
        <v>0</v>
      </c>
      <c r="V102" s="461">
        <v>0</v>
      </c>
      <c r="W102" s="461">
        <f t="shared" si="82"/>
        <v>0</v>
      </c>
      <c r="X102" s="461">
        <v>0</v>
      </c>
      <c r="Y102" s="461">
        <v>0</v>
      </c>
      <c r="Z102" s="461">
        <v>0</v>
      </c>
      <c r="AA102" s="461">
        <f t="shared" si="83"/>
        <v>0</v>
      </c>
      <c r="AB102" s="461">
        <f t="shared" si="84"/>
        <v>0</v>
      </c>
      <c r="AC102" s="69">
        <f t="shared" si="85"/>
        <v>0</v>
      </c>
      <c r="AD102" s="69">
        <f t="shared" si="86"/>
        <v>0</v>
      </c>
      <c r="AE102" s="461">
        <v>0</v>
      </c>
      <c r="AF102" s="461">
        <v>0</v>
      </c>
      <c r="AG102" s="461">
        <f t="shared" si="87"/>
        <v>0</v>
      </c>
      <c r="AH102" s="461">
        <f t="shared" si="88"/>
        <v>0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</v>
      </c>
      <c r="AN102" s="462">
        <v>0</v>
      </c>
      <c r="AO102" s="462">
        <v>0</v>
      </c>
      <c r="AP102" s="462">
        <v>0</v>
      </c>
      <c r="AQ102" s="462">
        <f t="shared" si="89"/>
        <v>0</v>
      </c>
      <c r="AR102" s="462">
        <f t="shared" si="90"/>
        <v>0</v>
      </c>
      <c r="AS102" s="464">
        <f t="shared" si="91"/>
        <v>0</v>
      </c>
      <c r="AT102" s="470">
        <f t="shared" si="108"/>
        <v>3579876</v>
      </c>
      <c r="AU102" s="461">
        <f t="shared" si="109"/>
        <v>2639137</v>
      </c>
      <c r="AV102" s="461">
        <f t="shared" si="110"/>
        <v>0</v>
      </c>
      <c r="AW102" s="461">
        <f t="shared" si="111"/>
        <v>892028</v>
      </c>
      <c r="AX102" s="461">
        <f t="shared" si="111"/>
        <v>26391</v>
      </c>
      <c r="AY102" s="461">
        <f t="shared" si="112"/>
        <v>22320</v>
      </c>
      <c r="AZ102" s="462">
        <f t="shared" si="113"/>
        <v>4.0285000000000002</v>
      </c>
      <c r="BA102" s="462">
        <f t="shared" si="114"/>
        <v>3.4285000000000001</v>
      </c>
      <c r="BB102" s="464">
        <f t="shared" si="114"/>
        <v>0.6</v>
      </c>
    </row>
    <row r="103" spans="1:54" s="229" customFormat="1" x14ac:dyDescent="0.2">
      <c r="A103" s="216">
        <v>18</v>
      </c>
      <c r="B103" s="217">
        <v>4479</v>
      </c>
      <c r="C103" s="217">
        <v>600075150</v>
      </c>
      <c r="D103" s="217">
        <v>70982228</v>
      </c>
      <c r="E103" s="215" t="s">
        <v>183</v>
      </c>
      <c r="F103" s="217">
        <v>3124</v>
      </c>
      <c r="G103" s="168" t="s">
        <v>316</v>
      </c>
      <c r="H103" s="218" t="s">
        <v>276</v>
      </c>
      <c r="I103" s="463">
        <v>724160</v>
      </c>
      <c r="J103" s="458">
        <v>537211</v>
      </c>
      <c r="K103" s="458">
        <v>0</v>
      </c>
      <c r="L103" s="458">
        <v>181577</v>
      </c>
      <c r="M103" s="458">
        <v>5372</v>
      </c>
      <c r="N103" s="458">
        <v>0</v>
      </c>
      <c r="O103" s="459">
        <v>1.7777000000000001</v>
      </c>
      <c r="P103" s="460">
        <v>1.7777000000000001</v>
      </c>
      <c r="Q103" s="469">
        <v>0</v>
      </c>
      <c r="R103" s="471">
        <f t="shared" si="81"/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si="82"/>
        <v>0</v>
      </c>
      <c r="X103" s="461">
        <v>0</v>
      </c>
      <c r="Y103" s="461">
        <v>0</v>
      </c>
      <c r="Z103" s="461">
        <v>0</v>
      </c>
      <c r="AA103" s="461">
        <f t="shared" si="83"/>
        <v>0</v>
      </c>
      <c r="AB103" s="461">
        <f t="shared" si="84"/>
        <v>0</v>
      </c>
      <c r="AC103" s="69">
        <f t="shared" si="85"/>
        <v>0</v>
      </c>
      <c r="AD103" s="69">
        <f t="shared" si="86"/>
        <v>0</v>
      </c>
      <c r="AE103" s="461">
        <v>0</v>
      </c>
      <c r="AF103" s="461">
        <v>0</v>
      </c>
      <c r="AG103" s="461">
        <f t="shared" si="87"/>
        <v>0</v>
      </c>
      <c r="AH103" s="461">
        <f t="shared" si="88"/>
        <v>0</v>
      </c>
      <c r="AI103" s="462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89"/>
        <v>0</v>
      </c>
      <c r="AR103" s="462">
        <f t="shared" si="90"/>
        <v>0</v>
      </c>
      <c r="AS103" s="464">
        <f t="shared" si="91"/>
        <v>0</v>
      </c>
      <c r="AT103" s="470">
        <f t="shared" si="108"/>
        <v>724160</v>
      </c>
      <c r="AU103" s="461">
        <f t="shared" si="109"/>
        <v>537211</v>
      </c>
      <c r="AV103" s="461">
        <f t="shared" si="110"/>
        <v>0</v>
      </c>
      <c r="AW103" s="461">
        <f t="shared" si="111"/>
        <v>181577</v>
      </c>
      <c r="AX103" s="461">
        <f t="shared" si="111"/>
        <v>5372</v>
      </c>
      <c r="AY103" s="461">
        <f t="shared" si="112"/>
        <v>0</v>
      </c>
      <c r="AZ103" s="462">
        <f t="shared" si="113"/>
        <v>1.7777000000000001</v>
      </c>
      <c r="BA103" s="462">
        <f t="shared" si="114"/>
        <v>1.7777000000000001</v>
      </c>
      <c r="BB103" s="464">
        <f t="shared" si="114"/>
        <v>0</v>
      </c>
    </row>
    <row r="104" spans="1:54" s="229" customFormat="1" x14ac:dyDescent="0.2">
      <c r="A104" s="216">
        <v>18</v>
      </c>
      <c r="B104" s="217">
        <v>4479</v>
      </c>
      <c r="C104" s="217">
        <v>600075150</v>
      </c>
      <c r="D104" s="217">
        <v>70982228</v>
      </c>
      <c r="E104" s="210" t="s">
        <v>183</v>
      </c>
      <c r="F104" s="217">
        <v>3141</v>
      </c>
      <c r="G104" s="168" t="s">
        <v>310</v>
      </c>
      <c r="H104" s="218" t="s">
        <v>277</v>
      </c>
      <c r="I104" s="463">
        <v>1618882</v>
      </c>
      <c r="J104" s="458">
        <v>1194372</v>
      </c>
      <c r="K104" s="458">
        <v>0</v>
      </c>
      <c r="L104" s="458">
        <v>403698</v>
      </c>
      <c r="M104" s="458">
        <v>11944</v>
      </c>
      <c r="N104" s="458">
        <v>8868</v>
      </c>
      <c r="O104" s="459">
        <v>3.84</v>
      </c>
      <c r="P104" s="460">
        <v>0</v>
      </c>
      <c r="Q104" s="469">
        <v>3.84</v>
      </c>
      <c r="R104" s="471">
        <f t="shared" si="81"/>
        <v>0</v>
      </c>
      <c r="S104" s="461">
        <v>0</v>
      </c>
      <c r="T104" s="461">
        <v>0</v>
      </c>
      <c r="U104" s="461">
        <v>0</v>
      </c>
      <c r="V104" s="461">
        <v>0</v>
      </c>
      <c r="W104" s="461">
        <f t="shared" si="82"/>
        <v>0</v>
      </c>
      <c r="X104" s="461">
        <v>0</v>
      </c>
      <c r="Y104" s="461">
        <v>0</v>
      </c>
      <c r="Z104" s="461">
        <v>0</v>
      </c>
      <c r="AA104" s="461">
        <f t="shared" si="83"/>
        <v>0</v>
      </c>
      <c r="AB104" s="461">
        <f t="shared" si="84"/>
        <v>0</v>
      </c>
      <c r="AC104" s="69">
        <f t="shared" si="85"/>
        <v>0</v>
      </c>
      <c r="AD104" s="69">
        <f t="shared" si="86"/>
        <v>0</v>
      </c>
      <c r="AE104" s="461">
        <v>0</v>
      </c>
      <c r="AF104" s="461">
        <v>0</v>
      </c>
      <c r="AG104" s="461">
        <f t="shared" si="87"/>
        <v>0</v>
      </c>
      <c r="AH104" s="461">
        <f t="shared" si="88"/>
        <v>0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89"/>
        <v>0</v>
      </c>
      <c r="AR104" s="462">
        <f t="shared" si="90"/>
        <v>0</v>
      </c>
      <c r="AS104" s="464">
        <f t="shared" si="91"/>
        <v>0</v>
      </c>
      <c r="AT104" s="470">
        <f t="shared" si="108"/>
        <v>1618882</v>
      </c>
      <c r="AU104" s="461">
        <f t="shared" si="109"/>
        <v>1194372</v>
      </c>
      <c r="AV104" s="461">
        <f t="shared" si="110"/>
        <v>0</v>
      </c>
      <c r="AW104" s="461">
        <f t="shared" si="111"/>
        <v>403698</v>
      </c>
      <c r="AX104" s="461">
        <f t="shared" si="111"/>
        <v>11944</v>
      </c>
      <c r="AY104" s="461">
        <f t="shared" si="112"/>
        <v>8868</v>
      </c>
      <c r="AZ104" s="462">
        <f t="shared" si="113"/>
        <v>3.84</v>
      </c>
      <c r="BA104" s="462">
        <f t="shared" si="114"/>
        <v>0</v>
      </c>
      <c r="BB104" s="464">
        <f t="shared" si="114"/>
        <v>3.84</v>
      </c>
    </row>
    <row r="105" spans="1:54" s="229" customFormat="1" x14ac:dyDescent="0.2">
      <c r="A105" s="216">
        <v>18</v>
      </c>
      <c r="B105" s="217">
        <v>4479</v>
      </c>
      <c r="C105" s="217">
        <v>600075150</v>
      </c>
      <c r="D105" s="217">
        <v>70982228</v>
      </c>
      <c r="E105" s="215" t="s">
        <v>183</v>
      </c>
      <c r="F105" s="217">
        <v>3143</v>
      </c>
      <c r="G105" s="168" t="s">
        <v>614</v>
      </c>
      <c r="H105" s="234" t="s">
        <v>276</v>
      </c>
      <c r="I105" s="463">
        <v>2261050</v>
      </c>
      <c r="J105" s="458">
        <v>1677337</v>
      </c>
      <c r="K105" s="458">
        <v>0</v>
      </c>
      <c r="L105" s="458">
        <v>566940</v>
      </c>
      <c r="M105" s="458">
        <v>16773</v>
      </c>
      <c r="N105" s="458">
        <v>0</v>
      </c>
      <c r="O105" s="459">
        <v>3.5535999999999999</v>
      </c>
      <c r="P105" s="460">
        <v>3.5535999999999999</v>
      </c>
      <c r="Q105" s="469">
        <v>0</v>
      </c>
      <c r="R105" s="471">
        <f t="shared" si="81"/>
        <v>0</v>
      </c>
      <c r="S105" s="461">
        <v>0</v>
      </c>
      <c r="T105" s="461">
        <v>142939</v>
      </c>
      <c r="U105" s="461">
        <v>0</v>
      </c>
      <c r="V105" s="461">
        <v>0</v>
      </c>
      <c r="W105" s="461">
        <f t="shared" si="82"/>
        <v>142939</v>
      </c>
      <c r="X105" s="461">
        <v>0</v>
      </c>
      <c r="Y105" s="461">
        <v>0</v>
      </c>
      <c r="Z105" s="461">
        <v>0</v>
      </c>
      <c r="AA105" s="461">
        <f t="shared" si="83"/>
        <v>0</v>
      </c>
      <c r="AB105" s="461">
        <f t="shared" si="84"/>
        <v>142939</v>
      </c>
      <c r="AC105" s="69">
        <f t="shared" si="85"/>
        <v>48313</v>
      </c>
      <c r="AD105" s="69">
        <f t="shared" si="86"/>
        <v>1429</v>
      </c>
      <c r="AE105" s="461">
        <v>0</v>
      </c>
      <c r="AF105" s="461">
        <v>0</v>
      </c>
      <c r="AG105" s="461">
        <f t="shared" si="87"/>
        <v>0</v>
      </c>
      <c r="AH105" s="461">
        <f t="shared" si="88"/>
        <v>192681</v>
      </c>
      <c r="AI105" s="462">
        <v>0</v>
      </c>
      <c r="AJ105" s="462">
        <v>0</v>
      </c>
      <c r="AK105" s="462">
        <v>0</v>
      </c>
      <c r="AL105" s="462">
        <v>0.36</v>
      </c>
      <c r="AM105" s="462">
        <v>0</v>
      </c>
      <c r="AN105" s="462">
        <v>0</v>
      </c>
      <c r="AO105" s="462">
        <v>0</v>
      </c>
      <c r="AP105" s="462">
        <v>0</v>
      </c>
      <c r="AQ105" s="462">
        <f t="shared" si="89"/>
        <v>0.36</v>
      </c>
      <c r="AR105" s="462">
        <f t="shared" si="90"/>
        <v>0</v>
      </c>
      <c r="AS105" s="464">
        <f t="shared" si="91"/>
        <v>0.36</v>
      </c>
      <c r="AT105" s="470">
        <f t="shared" si="108"/>
        <v>2453731</v>
      </c>
      <c r="AU105" s="461">
        <f t="shared" si="109"/>
        <v>1820276</v>
      </c>
      <c r="AV105" s="461">
        <f t="shared" si="110"/>
        <v>0</v>
      </c>
      <c r="AW105" s="461">
        <f t="shared" si="111"/>
        <v>615253</v>
      </c>
      <c r="AX105" s="461">
        <f t="shared" si="111"/>
        <v>18202</v>
      </c>
      <c r="AY105" s="461">
        <f t="shared" si="112"/>
        <v>0</v>
      </c>
      <c r="AZ105" s="462">
        <f t="shared" si="113"/>
        <v>3.9135999999999997</v>
      </c>
      <c r="BA105" s="462">
        <f t="shared" si="114"/>
        <v>3.9135999999999997</v>
      </c>
      <c r="BB105" s="464">
        <f t="shared" si="114"/>
        <v>0</v>
      </c>
    </row>
    <row r="106" spans="1:54" s="229" customFormat="1" x14ac:dyDescent="0.2">
      <c r="A106" s="216">
        <v>18</v>
      </c>
      <c r="B106" s="217">
        <v>4479</v>
      </c>
      <c r="C106" s="217">
        <v>600075150</v>
      </c>
      <c r="D106" s="217">
        <v>70982228</v>
      </c>
      <c r="E106" s="215" t="s">
        <v>183</v>
      </c>
      <c r="F106" s="217">
        <v>3143</v>
      </c>
      <c r="G106" s="168" t="s">
        <v>615</v>
      </c>
      <c r="H106" s="234" t="s">
        <v>277</v>
      </c>
      <c r="I106" s="463">
        <v>29319</v>
      </c>
      <c r="J106" s="458">
        <v>20949</v>
      </c>
      <c r="K106" s="458">
        <v>0</v>
      </c>
      <c r="L106" s="458">
        <v>7081</v>
      </c>
      <c r="M106" s="458">
        <v>209</v>
      </c>
      <c r="N106" s="458">
        <v>1080</v>
      </c>
      <c r="O106" s="459">
        <v>0.08</v>
      </c>
      <c r="P106" s="460">
        <v>0</v>
      </c>
      <c r="Q106" s="469">
        <v>0.08</v>
      </c>
      <c r="R106" s="471">
        <f t="shared" si="81"/>
        <v>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si="82"/>
        <v>0</v>
      </c>
      <c r="X106" s="461">
        <v>0</v>
      </c>
      <c r="Y106" s="461">
        <v>0</v>
      </c>
      <c r="Z106" s="461">
        <v>0</v>
      </c>
      <c r="AA106" s="461">
        <f t="shared" si="83"/>
        <v>0</v>
      </c>
      <c r="AB106" s="461">
        <f t="shared" si="84"/>
        <v>0</v>
      </c>
      <c r="AC106" s="69">
        <f t="shared" si="85"/>
        <v>0</v>
      </c>
      <c r="AD106" s="69">
        <f t="shared" si="86"/>
        <v>0</v>
      </c>
      <c r="AE106" s="461">
        <v>0</v>
      </c>
      <c r="AF106" s="461">
        <v>0</v>
      </c>
      <c r="AG106" s="461">
        <f t="shared" si="87"/>
        <v>0</v>
      </c>
      <c r="AH106" s="461">
        <f t="shared" si="88"/>
        <v>0</v>
      </c>
      <c r="AI106" s="462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si="89"/>
        <v>0</v>
      </c>
      <c r="AR106" s="462">
        <f t="shared" si="90"/>
        <v>0</v>
      </c>
      <c r="AS106" s="464">
        <f t="shared" si="91"/>
        <v>0</v>
      </c>
      <c r="AT106" s="470">
        <f t="shared" si="108"/>
        <v>29319</v>
      </c>
      <c r="AU106" s="461">
        <f t="shared" si="109"/>
        <v>20949</v>
      </c>
      <c r="AV106" s="461">
        <f t="shared" si="110"/>
        <v>0</v>
      </c>
      <c r="AW106" s="461">
        <f t="shared" si="111"/>
        <v>7081</v>
      </c>
      <c r="AX106" s="461">
        <f t="shared" si="111"/>
        <v>209</v>
      </c>
      <c r="AY106" s="461">
        <f t="shared" si="112"/>
        <v>1080</v>
      </c>
      <c r="AZ106" s="462">
        <f t="shared" si="113"/>
        <v>0.08</v>
      </c>
      <c r="BA106" s="462">
        <f t="shared" si="114"/>
        <v>0</v>
      </c>
      <c r="BB106" s="464">
        <f t="shared" si="114"/>
        <v>0.08</v>
      </c>
    </row>
    <row r="107" spans="1:54" s="229" customFormat="1" x14ac:dyDescent="0.2">
      <c r="A107" s="216">
        <v>18</v>
      </c>
      <c r="B107" s="217">
        <v>4479</v>
      </c>
      <c r="C107" s="217">
        <v>600075150</v>
      </c>
      <c r="D107" s="217">
        <v>70982228</v>
      </c>
      <c r="E107" s="215" t="s">
        <v>183</v>
      </c>
      <c r="F107" s="217">
        <v>3143</v>
      </c>
      <c r="G107" s="168" t="s">
        <v>312</v>
      </c>
      <c r="H107" s="234" t="s">
        <v>277</v>
      </c>
      <c r="I107" s="463">
        <v>161401</v>
      </c>
      <c r="J107" s="458">
        <v>119560</v>
      </c>
      <c r="K107" s="458">
        <v>0</v>
      </c>
      <c r="L107" s="458">
        <v>40411</v>
      </c>
      <c r="M107" s="458">
        <v>1196</v>
      </c>
      <c r="N107" s="458">
        <v>234</v>
      </c>
      <c r="O107" s="459">
        <v>0.27</v>
      </c>
      <c r="P107" s="460">
        <v>0.24</v>
      </c>
      <c r="Q107" s="469">
        <v>0.03</v>
      </c>
      <c r="R107" s="471">
        <f t="shared" si="81"/>
        <v>0</v>
      </c>
      <c r="S107" s="461">
        <v>0</v>
      </c>
      <c r="T107" s="461">
        <v>0</v>
      </c>
      <c r="U107" s="461">
        <v>0</v>
      </c>
      <c r="V107" s="461">
        <v>0</v>
      </c>
      <c r="W107" s="461">
        <f t="shared" si="82"/>
        <v>0</v>
      </c>
      <c r="X107" s="461">
        <v>0</v>
      </c>
      <c r="Y107" s="461">
        <v>0</v>
      </c>
      <c r="Z107" s="461">
        <v>0</v>
      </c>
      <c r="AA107" s="461">
        <f t="shared" si="83"/>
        <v>0</v>
      </c>
      <c r="AB107" s="461">
        <f t="shared" si="84"/>
        <v>0</v>
      </c>
      <c r="AC107" s="69">
        <f t="shared" si="85"/>
        <v>0</v>
      </c>
      <c r="AD107" s="69">
        <f t="shared" si="86"/>
        <v>0</v>
      </c>
      <c r="AE107" s="461">
        <v>0</v>
      </c>
      <c r="AF107" s="461">
        <v>0</v>
      </c>
      <c r="AG107" s="461">
        <f t="shared" si="87"/>
        <v>0</v>
      </c>
      <c r="AH107" s="461">
        <f t="shared" si="88"/>
        <v>0</v>
      </c>
      <c r="AI107" s="462">
        <v>0</v>
      </c>
      <c r="AJ107" s="462">
        <v>0</v>
      </c>
      <c r="AK107" s="462">
        <v>0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89"/>
        <v>0</v>
      </c>
      <c r="AR107" s="462">
        <f t="shared" si="90"/>
        <v>0</v>
      </c>
      <c r="AS107" s="464">
        <f t="shared" si="91"/>
        <v>0</v>
      </c>
      <c r="AT107" s="470">
        <f t="shared" si="108"/>
        <v>161401</v>
      </c>
      <c r="AU107" s="461">
        <f t="shared" si="109"/>
        <v>119560</v>
      </c>
      <c r="AV107" s="461">
        <f t="shared" si="110"/>
        <v>0</v>
      </c>
      <c r="AW107" s="461">
        <f t="shared" si="111"/>
        <v>40411</v>
      </c>
      <c r="AX107" s="461">
        <f t="shared" si="111"/>
        <v>1196</v>
      </c>
      <c r="AY107" s="461">
        <f t="shared" si="112"/>
        <v>234</v>
      </c>
      <c r="AZ107" s="462">
        <f t="shared" si="113"/>
        <v>0.27</v>
      </c>
      <c r="BA107" s="462">
        <f t="shared" si="114"/>
        <v>0.24</v>
      </c>
      <c r="BB107" s="464">
        <f t="shared" si="114"/>
        <v>0.03</v>
      </c>
    </row>
    <row r="108" spans="1:54" s="229" customFormat="1" x14ac:dyDescent="0.2">
      <c r="A108" s="158">
        <v>18</v>
      </c>
      <c r="B108" s="18">
        <v>4479</v>
      </c>
      <c r="C108" s="18">
        <v>600075150</v>
      </c>
      <c r="D108" s="18">
        <v>70982228</v>
      </c>
      <c r="E108" s="167" t="s">
        <v>184</v>
      </c>
      <c r="F108" s="18"/>
      <c r="G108" s="157"/>
      <c r="H108" s="191"/>
      <c r="I108" s="506">
        <v>62582301</v>
      </c>
      <c r="J108" s="503">
        <v>46068742</v>
      </c>
      <c r="K108" s="503">
        <v>0</v>
      </c>
      <c r="L108" s="503">
        <v>15571235</v>
      </c>
      <c r="M108" s="503">
        <v>460687</v>
      </c>
      <c r="N108" s="503">
        <v>481637</v>
      </c>
      <c r="O108" s="504">
        <v>88.020399999999981</v>
      </c>
      <c r="P108" s="504">
        <v>72.160399999999996</v>
      </c>
      <c r="Q108" s="508">
        <v>15.86</v>
      </c>
      <c r="R108" s="506">
        <f t="shared" ref="R108:BB108" si="115">SUM(R98:R107)</f>
        <v>0</v>
      </c>
      <c r="S108" s="503">
        <f t="shared" si="115"/>
        <v>0</v>
      </c>
      <c r="T108" s="503">
        <f t="shared" si="115"/>
        <v>-150675</v>
      </c>
      <c r="U108" s="503">
        <f t="shared" si="115"/>
        <v>0</v>
      </c>
      <c r="V108" s="503">
        <f t="shared" si="115"/>
        <v>19615</v>
      </c>
      <c r="W108" s="503">
        <f t="shared" si="115"/>
        <v>-131060</v>
      </c>
      <c r="X108" s="503">
        <f t="shared" si="115"/>
        <v>0</v>
      </c>
      <c r="Y108" s="503">
        <f t="shared" si="115"/>
        <v>0</v>
      </c>
      <c r="Z108" s="503">
        <f t="shared" si="115"/>
        <v>0</v>
      </c>
      <c r="AA108" s="503">
        <f t="shared" si="115"/>
        <v>0</v>
      </c>
      <c r="AB108" s="503">
        <f t="shared" si="115"/>
        <v>-131060</v>
      </c>
      <c r="AC108" s="503">
        <f t="shared" si="115"/>
        <v>-44298</v>
      </c>
      <c r="AD108" s="503">
        <f t="shared" si="115"/>
        <v>-1311</v>
      </c>
      <c r="AE108" s="503">
        <f t="shared" si="115"/>
        <v>0</v>
      </c>
      <c r="AF108" s="503">
        <f t="shared" si="115"/>
        <v>0</v>
      </c>
      <c r="AG108" s="503">
        <f t="shared" si="115"/>
        <v>0</v>
      </c>
      <c r="AH108" s="503">
        <f t="shared" si="115"/>
        <v>-176669</v>
      </c>
      <c r="AI108" s="504">
        <f t="shared" si="115"/>
        <v>0</v>
      </c>
      <c r="AJ108" s="504">
        <f t="shared" si="115"/>
        <v>0</v>
      </c>
      <c r="AK108" s="504">
        <f t="shared" si="115"/>
        <v>0</v>
      </c>
      <c r="AL108" s="504">
        <f t="shared" si="115"/>
        <v>-0.39</v>
      </c>
      <c r="AM108" s="504">
        <f t="shared" si="115"/>
        <v>0</v>
      </c>
      <c r="AN108" s="504">
        <f t="shared" si="115"/>
        <v>0</v>
      </c>
      <c r="AO108" s="504">
        <f t="shared" si="115"/>
        <v>0.03</v>
      </c>
      <c r="AP108" s="504">
        <f t="shared" si="115"/>
        <v>0</v>
      </c>
      <c r="AQ108" s="504">
        <f t="shared" si="115"/>
        <v>-0.36</v>
      </c>
      <c r="AR108" s="504">
        <f t="shared" si="115"/>
        <v>0</v>
      </c>
      <c r="AS108" s="40">
        <f t="shared" si="115"/>
        <v>-0.36</v>
      </c>
      <c r="AT108" s="510">
        <f t="shared" si="115"/>
        <v>62405632</v>
      </c>
      <c r="AU108" s="503">
        <f t="shared" si="115"/>
        <v>45937682</v>
      </c>
      <c r="AV108" s="503">
        <f t="shared" si="115"/>
        <v>0</v>
      </c>
      <c r="AW108" s="503">
        <f t="shared" si="115"/>
        <v>15526937</v>
      </c>
      <c r="AX108" s="503">
        <f t="shared" si="115"/>
        <v>459376</v>
      </c>
      <c r="AY108" s="503">
        <f t="shared" si="115"/>
        <v>481637</v>
      </c>
      <c r="AZ108" s="504">
        <f t="shared" si="115"/>
        <v>87.660399999999981</v>
      </c>
      <c r="BA108" s="504">
        <f t="shared" si="115"/>
        <v>71.800399999999996</v>
      </c>
      <c r="BB108" s="40">
        <f t="shared" si="115"/>
        <v>15.86</v>
      </c>
    </row>
    <row r="109" spans="1:54" s="229" customFormat="1" x14ac:dyDescent="0.2">
      <c r="A109" s="216">
        <v>19</v>
      </c>
      <c r="B109" s="217">
        <v>4473</v>
      </c>
      <c r="C109" s="217">
        <v>600075117</v>
      </c>
      <c r="D109" s="217">
        <v>62237021</v>
      </c>
      <c r="E109" s="215" t="s">
        <v>185</v>
      </c>
      <c r="F109" s="217">
        <v>3231</v>
      </c>
      <c r="G109" s="168" t="s">
        <v>311</v>
      </c>
      <c r="H109" s="218" t="s">
        <v>276</v>
      </c>
      <c r="I109" s="463">
        <v>30770763</v>
      </c>
      <c r="J109" s="458">
        <v>22780612</v>
      </c>
      <c r="K109" s="458">
        <v>0</v>
      </c>
      <c r="L109" s="458">
        <v>7699847</v>
      </c>
      <c r="M109" s="458">
        <v>227806</v>
      </c>
      <c r="N109" s="458">
        <v>62498</v>
      </c>
      <c r="O109" s="459">
        <v>40.126200000000004</v>
      </c>
      <c r="P109" s="460">
        <v>36.379800000000003</v>
      </c>
      <c r="Q109" s="469">
        <v>3.7464</v>
      </c>
      <c r="R109" s="471">
        <f t="shared" si="81"/>
        <v>0</v>
      </c>
      <c r="S109" s="461">
        <v>0</v>
      </c>
      <c r="T109" s="461">
        <v>0</v>
      </c>
      <c r="U109" s="461">
        <v>0</v>
      </c>
      <c r="V109" s="461">
        <v>0</v>
      </c>
      <c r="W109" s="461">
        <f t="shared" si="82"/>
        <v>0</v>
      </c>
      <c r="X109" s="461">
        <v>0</v>
      </c>
      <c r="Y109" s="461">
        <v>0</v>
      </c>
      <c r="Z109" s="461">
        <v>0</v>
      </c>
      <c r="AA109" s="461">
        <f t="shared" si="83"/>
        <v>0</v>
      </c>
      <c r="AB109" s="461">
        <f t="shared" si="84"/>
        <v>0</v>
      </c>
      <c r="AC109" s="69">
        <f t="shared" si="85"/>
        <v>0</v>
      </c>
      <c r="AD109" s="69">
        <f t="shared" si="86"/>
        <v>0</v>
      </c>
      <c r="AE109" s="461">
        <v>0</v>
      </c>
      <c r="AF109" s="461">
        <v>0</v>
      </c>
      <c r="AG109" s="461">
        <f t="shared" si="87"/>
        <v>0</v>
      </c>
      <c r="AH109" s="461">
        <f t="shared" si="88"/>
        <v>0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si="89"/>
        <v>0</v>
      </c>
      <c r="AR109" s="462">
        <f t="shared" si="90"/>
        <v>0</v>
      </c>
      <c r="AS109" s="464">
        <f t="shared" si="91"/>
        <v>0</v>
      </c>
      <c r="AT109" s="470">
        <f>I109+AH109</f>
        <v>30770763</v>
      </c>
      <c r="AU109" s="461">
        <f>J109+W109</f>
        <v>22780612</v>
      </c>
      <c r="AV109" s="461">
        <f>K109+AA109</f>
        <v>0</v>
      </c>
      <c r="AW109" s="461">
        <f>L109+AC109</f>
        <v>7699847</v>
      </c>
      <c r="AX109" s="461">
        <f>M109+AD109</f>
        <v>227806</v>
      </c>
      <c r="AY109" s="461">
        <f>N109+AG109</f>
        <v>62498</v>
      </c>
      <c r="AZ109" s="462">
        <f>O109+AS109</f>
        <v>40.126200000000004</v>
      </c>
      <c r="BA109" s="462">
        <f>P109+AQ109</f>
        <v>36.379800000000003</v>
      </c>
      <c r="BB109" s="464">
        <f>Q109+AR109</f>
        <v>3.7464</v>
      </c>
    </row>
    <row r="110" spans="1:54" s="229" customFormat="1" x14ac:dyDescent="0.2">
      <c r="A110" s="158">
        <v>19</v>
      </c>
      <c r="B110" s="18">
        <v>4473</v>
      </c>
      <c r="C110" s="18">
        <v>600075117</v>
      </c>
      <c r="D110" s="18">
        <v>62237021</v>
      </c>
      <c r="E110" s="167" t="s">
        <v>186</v>
      </c>
      <c r="F110" s="18"/>
      <c r="G110" s="157"/>
      <c r="H110" s="191"/>
      <c r="I110" s="506">
        <v>30770763</v>
      </c>
      <c r="J110" s="503">
        <v>22780612</v>
      </c>
      <c r="K110" s="503">
        <v>0</v>
      </c>
      <c r="L110" s="503">
        <v>7699847</v>
      </c>
      <c r="M110" s="503">
        <v>227806</v>
      </c>
      <c r="N110" s="503">
        <v>62498</v>
      </c>
      <c r="O110" s="504">
        <v>40.126200000000004</v>
      </c>
      <c r="P110" s="504">
        <v>36.379800000000003</v>
      </c>
      <c r="Q110" s="508">
        <v>3.7464</v>
      </c>
      <c r="R110" s="506">
        <f t="shared" ref="R110:BB110" si="116">SUM(R109)</f>
        <v>0</v>
      </c>
      <c r="S110" s="503">
        <f t="shared" si="116"/>
        <v>0</v>
      </c>
      <c r="T110" s="503">
        <f t="shared" si="116"/>
        <v>0</v>
      </c>
      <c r="U110" s="503">
        <f t="shared" si="116"/>
        <v>0</v>
      </c>
      <c r="V110" s="503">
        <f t="shared" si="116"/>
        <v>0</v>
      </c>
      <c r="W110" s="503">
        <f t="shared" si="116"/>
        <v>0</v>
      </c>
      <c r="X110" s="503">
        <f t="shared" si="116"/>
        <v>0</v>
      </c>
      <c r="Y110" s="503">
        <f t="shared" si="116"/>
        <v>0</v>
      </c>
      <c r="Z110" s="503">
        <f t="shared" si="116"/>
        <v>0</v>
      </c>
      <c r="AA110" s="503">
        <f t="shared" si="116"/>
        <v>0</v>
      </c>
      <c r="AB110" s="503">
        <f t="shared" si="116"/>
        <v>0</v>
      </c>
      <c r="AC110" s="503">
        <f t="shared" si="116"/>
        <v>0</v>
      </c>
      <c r="AD110" s="503">
        <f t="shared" si="116"/>
        <v>0</v>
      </c>
      <c r="AE110" s="503">
        <f t="shared" si="116"/>
        <v>0</v>
      </c>
      <c r="AF110" s="503">
        <f t="shared" si="116"/>
        <v>0</v>
      </c>
      <c r="AG110" s="503">
        <f t="shared" si="116"/>
        <v>0</v>
      </c>
      <c r="AH110" s="503">
        <f t="shared" si="116"/>
        <v>0</v>
      </c>
      <c r="AI110" s="504">
        <f t="shared" si="116"/>
        <v>0</v>
      </c>
      <c r="AJ110" s="504">
        <f t="shared" si="116"/>
        <v>0</v>
      </c>
      <c r="AK110" s="504">
        <f t="shared" si="116"/>
        <v>0</v>
      </c>
      <c r="AL110" s="504">
        <f t="shared" si="116"/>
        <v>0</v>
      </c>
      <c r="AM110" s="504">
        <f t="shared" si="116"/>
        <v>0</v>
      </c>
      <c r="AN110" s="504">
        <f t="shared" si="116"/>
        <v>0</v>
      </c>
      <c r="AO110" s="504">
        <f t="shared" si="116"/>
        <v>0</v>
      </c>
      <c r="AP110" s="504">
        <f t="shared" si="116"/>
        <v>0</v>
      </c>
      <c r="AQ110" s="504">
        <f t="shared" si="116"/>
        <v>0</v>
      </c>
      <c r="AR110" s="504">
        <f t="shared" si="116"/>
        <v>0</v>
      </c>
      <c r="AS110" s="40">
        <f t="shared" si="116"/>
        <v>0</v>
      </c>
      <c r="AT110" s="510">
        <f t="shared" si="116"/>
        <v>30770763</v>
      </c>
      <c r="AU110" s="503">
        <f t="shared" si="116"/>
        <v>22780612</v>
      </c>
      <c r="AV110" s="503">
        <f t="shared" si="116"/>
        <v>0</v>
      </c>
      <c r="AW110" s="503">
        <f t="shared" si="116"/>
        <v>7699847</v>
      </c>
      <c r="AX110" s="503">
        <f t="shared" si="116"/>
        <v>227806</v>
      </c>
      <c r="AY110" s="503">
        <f t="shared" si="116"/>
        <v>62498</v>
      </c>
      <c r="AZ110" s="504">
        <f t="shared" si="116"/>
        <v>40.126200000000004</v>
      </c>
      <c r="BA110" s="504">
        <f t="shared" si="116"/>
        <v>36.379800000000003</v>
      </c>
      <c r="BB110" s="40">
        <f t="shared" si="116"/>
        <v>3.7464</v>
      </c>
    </row>
    <row r="111" spans="1:54" s="229" customFormat="1" x14ac:dyDescent="0.2">
      <c r="A111" s="216">
        <v>20</v>
      </c>
      <c r="B111" s="217">
        <v>4485</v>
      </c>
      <c r="C111" s="217">
        <v>600074102</v>
      </c>
      <c r="D111" s="217">
        <v>70695113</v>
      </c>
      <c r="E111" s="215" t="s">
        <v>187</v>
      </c>
      <c r="F111" s="217">
        <v>3111</v>
      </c>
      <c r="G111" s="168" t="s">
        <v>306</v>
      </c>
      <c r="H111" s="218" t="s">
        <v>276</v>
      </c>
      <c r="I111" s="463">
        <v>3180707</v>
      </c>
      <c r="J111" s="458">
        <v>2264821</v>
      </c>
      <c r="K111" s="458">
        <v>85000</v>
      </c>
      <c r="L111" s="458">
        <v>794239</v>
      </c>
      <c r="M111" s="458">
        <v>22647</v>
      </c>
      <c r="N111" s="458">
        <v>14000</v>
      </c>
      <c r="O111" s="459">
        <v>4.8</v>
      </c>
      <c r="P111" s="460">
        <v>4</v>
      </c>
      <c r="Q111" s="469">
        <v>0.80000000000000016</v>
      </c>
      <c r="R111" s="471">
        <f t="shared" si="81"/>
        <v>-5000</v>
      </c>
      <c r="S111" s="461">
        <v>0</v>
      </c>
      <c r="T111" s="461">
        <v>0</v>
      </c>
      <c r="U111" s="461">
        <v>0</v>
      </c>
      <c r="V111" s="461">
        <v>0</v>
      </c>
      <c r="W111" s="461">
        <f t="shared" si="82"/>
        <v>-5000</v>
      </c>
      <c r="X111" s="461">
        <v>5000</v>
      </c>
      <c r="Y111" s="461">
        <v>0</v>
      </c>
      <c r="Z111" s="461">
        <v>0</v>
      </c>
      <c r="AA111" s="461">
        <f t="shared" si="83"/>
        <v>5000</v>
      </c>
      <c r="AB111" s="461">
        <f t="shared" si="84"/>
        <v>0</v>
      </c>
      <c r="AC111" s="69">
        <f t="shared" si="85"/>
        <v>0</v>
      </c>
      <c r="AD111" s="69">
        <f t="shared" si="86"/>
        <v>-50</v>
      </c>
      <c r="AE111" s="461">
        <v>0</v>
      </c>
      <c r="AF111" s="461">
        <v>0</v>
      </c>
      <c r="AG111" s="461">
        <f t="shared" si="87"/>
        <v>0</v>
      </c>
      <c r="AH111" s="461">
        <f t="shared" si="88"/>
        <v>-50</v>
      </c>
      <c r="AI111" s="462">
        <v>0</v>
      </c>
      <c r="AJ111" s="462">
        <v>-0.02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si="89"/>
        <v>0</v>
      </c>
      <c r="AR111" s="462">
        <f t="shared" si="90"/>
        <v>-0.02</v>
      </c>
      <c r="AS111" s="464">
        <f t="shared" si="91"/>
        <v>-0.02</v>
      </c>
      <c r="AT111" s="470">
        <f>I111+AH111</f>
        <v>3180657</v>
      </c>
      <c r="AU111" s="461">
        <f>J111+W111</f>
        <v>2259821</v>
      </c>
      <c r="AV111" s="461">
        <f t="shared" ref="AV111:AV113" si="117">K111+AA111</f>
        <v>90000</v>
      </c>
      <c r="AW111" s="461">
        <f t="shared" ref="AW111:AX113" si="118">L111+AC111</f>
        <v>794239</v>
      </c>
      <c r="AX111" s="461">
        <f t="shared" si="118"/>
        <v>22597</v>
      </c>
      <c r="AY111" s="461">
        <f>N111+AG111</f>
        <v>14000</v>
      </c>
      <c r="AZ111" s="462">
        <f>O111+AS111</f>
        <v>4.78</v>
      </c>
      <c r="BA111" s="462">
        <f t="shared" ref="BA111:BB113" si="119">P111+AQ111</f>
        <v>4</v>
      </c>
      <c r="BB111" s="464">
        <f t="shared" si="119"/>
        <v>0.78000000000000014</v>
      </c>
    </row>
    <row r="112" spans="1:54" s="229" customFormat="1" x14ac:dyDescent="0.2">
      <c r="A112" s="216">
        <v>20</v>
      </c>
      <c r="B112" s="217">
        <v>4485</v>
      </c>
      <c r="C112" s="217">
        <v>600074102</v>
      </c>
      <c r="D112" s="217">
        <v>70695113</v>
      </c>
      <c r="E112" s="215" t="s">
        <v>187</v>
      </c>
      <c r="F112" s="217">
        <v>3111</v>
      </c>
      <c r="G112" s="168" t="s">
        <v>307</v>
      </c>
      <c r="H112" s="218" t="s">
        <v>277</v>
      </c>
      <c r="I112" s="463">
        <v>934021</v>
      </c>
      <c r="J112" s="458">
        <v>692894</v>
      </c>
      <c r="K112" s="458">
        <v>0</v>
      </c>
      <c r="L112" s="458">
        <v>234198</v>
      </c>
      <c r="M112" s="458">
        <v>6929</v>
      </c>
      <c r="N112" s="458">
        <v>0</v>
      </c>
      <c r="O112" s="459">
        <v>2</v>
      </c>
      <c r="P112" s="460">
        <v>2</v>
      </c>
      <c r="Q112" s="469">
        <v>0</v>
      </c>
      <c r="R112" s="471">
        <f t="shared" si="81"/>
        <v>0</v>
      </c>
      <c r="S112" s="461">
        <v>0</v>
      </c>
      <c r="T112" s="461">
        <v>0</v>
      </c>
      <c r="U112" s="461">
        <v>0</v>
      </c>
      <c r="V112" s="461">
        <v>0</v>
      </c>
      <c r="W112" s="461">
        <f t="shared" si="82"/>
        <v>0</v>
      </c>
      <c r="X112" s="461">
        <v>0</v>
      </c>
      <c r="Y112" s="461">
        <v>0</v>
      </c>
      <c r="Z112" s="461">
        <v>0</v>
      </c>
      <c r="AA112" s="461">
        <f t="shared" si="83"/>
        <v>0</v>
      </c>
      <c r="AB112" s="461">
        <f t="shared" si="84"/>
        <v>0</v>
      </c>
      <c r="AC112" s="69">
        <f t="shared" si="85"/>
        <v>0</v>
      </c>
      <c r="AD112" s="69">
        <f t="shared" si="86"/>
        <v>0</v>
      </c>
      <c r="AE112" s="461">
        <v>0</v>
      </c>
      <c r="AF112" s="461">
        <v>0</v>
      </c>
      <c r="AG112" s="461">
        <f t="shared" si="87"/>
        <v>0</v>
      </c>
      <c r="AH112" s="461">
        <f t="shared" si="88"/>
        <v>0</v>
      </c>
      <c r="AI112" s="462">
        <v>0</v>
      </c>
      <c r="AJ112" s="462">
        <v>0</v>
      </c>
      <c r="AK112" s="462">
        <v>0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89"/>
        <v>0</v>
      </c>
      <c r="AR112" s="462">
        <f t="shared" si="90"/>
        <v>0</v>
      </c>
      <c r="AS112" s="464">
        <f t="shared" si="91"/>
        <v>0</v>
      </c>
      <c r="AT112" s="470">
        <f>I112+AH112</f>
        <v>934021</v>
      </c>
      <c r="AU112" s="461">
        <f>J112+W112</f>
        <v>692894</v>
      </c>
      <c r="AV112" s="461">
        <f t="shared" si="117"/>
        <v>0</v>
      </c>
      <c r="AW112" s="461">
        <f t="shared" si="118"/>
        <v>234198</v>
      </c>
      <c r="AX112" s="461">
        <f t="shared" si="118"/>
        <v>6929</v>
      </c>
      <c r="AY112" s="461">
        <f>N112+AG112</f>
        <v>0</v>
      </c>
      <c r="AZ112" s="462">
        <f>O112+AS112</f>
        <v>2</v>
      </c>
      <c r="BA112" s="462">
        <f t="shared" si="119"/>
        <v>2</v>
      </c>
      <c r="BB112" s="464">
        <f t="shared" si="119"/>
        <v>0</v>
      </c>
    </row>
    <row r="113" spans="1:54" s="229" customFormat="1" x14ac:dyDescent="0.2">
      <c r="A113" s="216">
        <v>20</v>
      </c>
      <c r="B113" s="217">
        <v>4485</v>
      </c>
      <c r="C113" s="217">
        <v>600074102</v>
      </c>
      <c r="D113" s="217">
        <v>70695113</v>
      </c>
      <c r="E113" s="215" t="s">
        <v>187</v>
      </c>
      <c r="F113" s="217">
        <v>3141</v>
      </c>
      <c r="G113" s="168" t="s">
        <v>310</v>
      </c>
      <c r="H113" s="218" t="s">
        <v>277</v>
      </c>
      <c r="I113" s="463">
        <v>927932</v>
      </c>
      <c r="J113" s="458">
        <v>685715</v>
      </c>
      <c r="K113" s="458">
        <v>0</v>
      </c>
      <c r="L113" s="458">
        <v>231772</v>
      </c>
      <c r="M113" s="458">
        <v>6857</v>
      </c>
      <c r="N113" s="458">
        <v>3588</v>
      </c>
      <c r="O113" s="459">
        <v>2.2000000000000002</v>
      </c>
      <c r="P113" s="460">
        <v>0</v>
      </c>
      <c r="Q113" s="469">
        <v>2.2000000000000002</v>
      </c>
      <c r="R113" s="471">
        <f t="shared" si="81"/>
        <v>0</v>
      </c>
      <c r="S113" s="461">
        <v>0</v>
      </c>
      <c r="T113" s="461">
        <v>0</v>
      </c>
      <c r="U113" s="461">
        <v>0</v>
      </c>
      <c r="V113" s="461">
        <v>0</v>
      </c>
      <c r="W113" s="461">
        <f t="shared" si="82"/>
        <v>0</v>
      </c>
      <c r="X113" s="461">
        <v>0</v>
      </c>
      <c r="Y113" s="461">
        <v>0</v>
      </c>
      <c r="Z113" s="461">
        <v>0</v>
      </c>
      <c r="AA113" s="461">
        <f t="shared" si="83"/>
        <v>0</v>
      </c>
      <c r="AB113" s="461">
        <f t="shared" si="84"/>
        <v>0</v>
      </c>
      <c r="AC113" s="69">
        <f t="shared" si="85"/>
        <v>0</v>
      </c>
      <c r="AD113" s="69">
        <f t="shared" si="86"/>
        <v>0</v>
      </c>
      <c r="AE113" s="461">
        <v>0</v>
      </c>
      <c r="AF113" s="461">
        <v>0</v>
      </c>
      <c r="AG113" s="461">
        <f t="shared" si="87"/>
        <v>0</v>
      </c>
      <c r="AH113" s="461">
        <f t="shared" si="88"/>
        <v>0</v>
      </c>
      <c r="AI113" s="462">
        <v>0</v>
      </c>
      <c r="AJ113" s="462">
        <v>0</v>
      </c>
      <c r="AK113" s="462">
        <v>0</v>
      </c>
      <c r="AL113" s="462">
        <v>0</v>
      </c>
      <c r="AM113" s="462">
        <v>0</v>
      </c>
      <c r="AN113" s="462">
        <v>0</v>
      </c>
      <c r="AO113" s="462">
        <v>0</v>
      </c>
      <c r="AP113" s="462">
        <v>0</v>
      </c>
      <c r="AQ113" s="462">
        <f t="shared" si="89"/>
        <v>0</v>
      </c>
      <c r="AR113" s="462">
        <f t="shared" si="90"/>
        <v>0</v>
      </c>
      <c r="AS113" s="464">
        <f t="shared" si="91"/>
        <v>0</v>
      </c>
      <c r="AT113" s="470">
        <f>I113+AH113</f>
        <v>927932</v>
      </c>
      <c r="AU113" s="461">
        <f>J113+W113</f>
        <v>685715</v>
      </c>
      <c r="AV113" s="461">
        <f t="shared" si="117"/>
        <v>0</v>
      </c>
      <c r="AW113" s="461">
        <f t="shared" si="118"/>
        <v>231772</v>
      </c>
      <c r="AX113" s="461">
        <f t="shared" si="118"/>
        <v>6857</v>
      </c>
      <c r="AY113" s="461">
        <f>N113+AG113</f>
        <v>3588</v>
      </c>
      <c r="AZ113" s="462">
        <f>O113+AS113</f>
        <v>2.2000000000000002</v>
      </c>
      <c r="BA113" s="462">
        <f t="shared" si="119"/>
        <v>0</v>
      </c>
      <c r="BB113" s="464">
        <f t="shared" si="119"/>
        <v>2.2000000000000002</v>
      </c>
    </row>
    <row r="114" spans="1:54" s="229" customFormat="1" x14ac:dyDescent="0.2">
      <c r="A114" s="158">
        <v>20</v>
      </c>
      <c r="B114" s="18">
        <v>4485</v>
      </c>
      <c r="C114" s="18">
        <v>600074102</v>
      </c>
      <c r="D114" s="18">
        <v>70695113</v>
      </c>
      <c r="E114" s="167" t="s">
        <v>188</v>
      </c>
      <c r="F114" s="18"/>
      <c r="G114" s="157"/>
      <c r="H114" s="191"/>
      <c r="I114" s="506">
        <v>5042660</v>
      </c>
      <c r="J114" s="503">
        <v>3643430</v>
      </c>
      <c r="K114" s="503">
        <v>85000</v>
      </c>
      <c r="L114" s="503">
        <v>1260209</v>
      </c>
      <c r="M114" s="503">
        <v>36433</v>
      </c>
      <c r="N114" s="503">
        <v>17588</v>
      </c>
      <c r="O114" s="504">
        <v>9</v>
      </c>
      <c r="P114" s="504">
        <v>6</v>
      </c>
      <c r="Q114" s="508">
        <v>3.0000000000000004</v>
      </c>
      <c r="R114" s="506">
        <f t="shared" ref="R114:BB114" si="120">SUM(R111:R113)</f>
        <v>-5000</v>
      </c>
      <c r="S114" s="503">
        <f t="shared" si="120"/>
        <v>0</v>
      </c>
      <c r="T114" s="503">
        <f t="shared" si="120"/>
        <v>0</v>
      </c>
      <c r="U114" s="503">
        <f t="shared" si="120"/>
        <v>0</v>
      </c>
      <c r="V114" s="503">
        <f t="shared" si="120"/>
        <v>0</v>
      </c>
      <c r="W114" s="503">
        <f t="shared" si="120"/>
        <v>-5000</v>
      </c>
      <c r="X114" s="503">
        <f t="shared" si="120"/>
        <v>5000</v>
      </c>
      <c r="Y114" s="503">
        <f t="shared" si="120"/>
        <v>0</v>
      </c>
      <c r="Z114" s="503">
        <f t="shared" si="120"/>
        <v>0</v>
      </c>
      <c r="AA114" s="503">
        <f t="shared" si="120"/>
        <v>5000</v>
      </c>
      <c r="AB114" s="503">
        <f t="shared" si="120"/>
        <v>0</v>
      </c>
      <c r="AC114" s="503">
        <f t="shared" si="120"/>
        <v>0</v>
      </c>
      <c r="AD114" s="503">
        <f t="shared" si="120"/>
        <v>-50</v>
      </c>
      <c r="AE114" s="503">
        <f t="shared" si="120"/>
        <v>0</v>
      </c>
      <c r="AF114" s="503">
        <f t="shared" si="120"/>
        <v>0</v>
      </c>
      <c r="AG114" s="503">
        <f t="shared" si="120"/>
        <v>0</v>
      </c>
      <c r="AH114" s="503">
        <f t="shared" si="120"/>
        <v>-50</v>
      </c>
      <c r="AI114" s="504">
        <f t="shared" si="120"/>
        <v>0</v>
      </c>
      <c r="AJ114" s="504">
        <f t="shared" si="120"/>
        <v>-0.02</v>
      </c>
      <c r="AK114" s="504">
        <f t="shared" si="120"/>
        <v>0</v>
      </c>
      <c r="AL114" s="504">
        <f t="shared" si="120"/>
        <v>0</v>
      </c>
      <c r="AM114" s="504">
        <f t="shared" si="120"/>
        <v>0</v>
      </c>
      <c r="AN114" s="504">
        <f t="shared" si="120"/>
        <v>0</v>
      </c>
      <c r="AO114" s="504">
        <f t="shared" si="120"/>
        <v>0</v>
      </c>
      <c r="AP114" s="504">
        <f t="shared" si="120"/>
        <v>0</v>
      </c>
      <c r="AQ114" s="504">
        <f t="shared" si="120"/>
        <v>0</v>
      </c>
      <c r="AR114" s="504">
        <f t="shared" si="120"/>
        <v>-0.02</v>
      </c>
      <c r="AS114" s="40">
        <f t="shared" si="120"/>
        <v>-0.02</v>
      </c>
      <c r="AT114" s="510">
        <f t="shared" si="120"/>
        <v>5042610</v>
      </c>
      <c r="AU114" s="503">
        <f t="shared" si="120"/>
        <v>3638430</v>
      </c>
      <c r="AV114" s="503">
        <f t="shared" si="120"/>
        <v>90000</v>
      </c>
      <c r="AW114" s="503">
        <f t="shared" si="120"/>
        <v>1260209</v>
      </c>
      <c r="AX114" s="503">
        <f t="shared" si="120"/>
        <v>36383</v>
      </c>
      <c r="AY114" s="503">
        <f t="shared" si="120"/>
        <v>17588</v>
      </c>
      <c r="AZ114" s="504">
        <f t="shared" si="120"/>
        <v>8.98</v>
      </c>
      <c r="BA114" s="504">
        <f t="shared" si="120"/>
        <v>6</v>
      </c>
      <c r="BB114" s="40">
        <f t="shared" si="120"/>
        <v>2.9800000000000004</v>
      </c>
    </row>
    <row r="115" spans="1:54" s="229" customFormat="1" x14ac:dyDescent="0.2">
      <c r="A115" s="216">
        <v>21</v>
      </c>
      <c r="B115" s="217">
        <v>4435</v>
      </c>
      <c r="C115" s="217">
        <v>650034295</v>
      </c>
      <c r="D115" s="217">
        <v>72744669</v>
      </c>
      <c r="E115" s="215" t="s">
        <v>189</v>
      </c>
      <c r="F115" s="217">
        <v>3111</v>
      </c>
      <c r="G115" s="168" t="s">
        <v>306</v>
      </c>
      <c r="H115" s="218" t="s">
        <v>276</v>
      </c>
      <c r="I115" s="463">
        <v>4143914</v>
      </c>
      <c r="J115" s="458">
        <v>3025871</v>
      </c>
      <c r="K115" s="458">
        <v>30000</v>
      </c>
      <c r="L115" s="458">
        <v>1032884</v>
      </c>
      <c r="M115" s="458">
        <v>30259</v>
      </c>
      <c r="N115" s="458">
        <v>24900</v>
      </c>
      <c r="O115" s="459">
        <v>6.58</v>
      </c>
      <c r="P115" s="460">
        <v>5.5</v>
      </c>
      <c r="Q115" s="469">
        <v>1.08</v>
      </c>
      <c r="R115" s="471">
        <f t="shared" si="81"/>
        <v>0</v>
      </c>
      <c r="S115" s="461">
        <v>0</v>
      </c>
      <c r="T115" s="461">
        <v>-198450</v>
      </c>
      <c r="U115" s="461">
        <v>0</v>
      </c>
      <c r="V115" s="461">
        <v>0</v>
      </c>
      <c r="W115" s="461">
        <f t="shared" si="82"/>
        <v>-198450</v>
      </c>
      <c r="X115" s="461">
        <v>0</v>
      </c>
      <c r="Y115" s="461">
        <v>0</v>
      </c>
      <c r="Z115" s="461">
        <v>0</v>
      </c>
      <c r="AA115" s="461">
        <f t="shared" si="83"/>
        <v>0</v>
      </c>
      <c r="AB115" s="461">
        <f t="shared" si="84"/>
        <v>-198450</v>
      </c>
      <c r="AC115" s="69">
        <f t="shared" si="85"/>
        <v>-67076</v>
      </c>
      <c r="AD115" s="69">
        <f t="shared" si="86"/>
        <v>-1985</v>
      </c>
      <c r="AE115" s="461">
        <v>0</v>
      </c>
      <c r="AF115" s="461">
        <v>0</v>
      </c>
      <c r="AG115" s="461">
        <f t="shared" si="87"/>
        <v>0</v>
      </c>
      <c r="AH115" s="461">
        <f t="shared" si="88"/>
        <v>-267511</v>
      </c>
      <c r="AI115" s="462">
        <v>0</v>
      </c>
      <c r="AJ115" s="462">
        <v>0</v>
      </c>
      <c r="AK115" s="462">
        <v>0</v>
      </c>
      <c r="AL115" s="462">
        <v>-0.5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si="89"/>
        <v>-0.5</v>
      </c>
      <c r="AR115" s="462">
        <f t="shared" si="90"/>
        <v>0</v>
      </c>
      <c r="AS115" s="464">
        <f t="shared" si="91"/>
        <v>-0.5</v>
      </c>
      <c r="AT115" s="470">
        <f t="shared" ref="AT115:AT120" si="121">I115+AH115</f>
        <v>3876403</v>
      </c>
      <c r="AU115" s="461">
        <f t="shared" ref="AU115:AU120" si="122">J115+W115</f>
        <v>2827421</v>
      </c>
      <c r="AV115" s="461">
        <f t="shared" ref="AV115:AV120" si="123">K115+AA115</f>
        <v>30000</v>
      </c>
      <c r="AW115" s="461">
        <f t="shared" ref="AW115:AX120" si="124">L115+AC115</f>
        <v>965808</v>
      </c>
      <c r="AX115" s="461">
        <f t="shared" si="124"/>
        <v>28274</v>
      </c>
      <c r="AY115" s="461">
        <f t="shared" ref="AY115:AY120" si="125">N115+AG115</f>
        <v>24900</v>
      </c>
      <c r="AZ115" s="462">
        <f t="shared" ref="AZ115:AZ120" si="126">O115+AS115</f>
        <v>6.08</v>
      </c>
      <c r="BA115" s="462">
        <f t="shared" ref="BA115:BB120" si="127">P115+AQ115</f>
        <v>5</v>
      </c>
      <c r="BB115" s="464">
        <f t="shared" si="127"/>
        <v>1.08</v>
      </c>
    </row>
    <row r="116" spans="1:54" s="229" customFormat="1" x14ac:dyDescent="0.2">
      <c r="A116" s="216">
        <v>21</v>
      </c>
      <c r="B116" s="217">
        <v>4435</v>
      </c>
      <c r="C116" s="217">
        <v>650034295</v>
      </c>
      <c r="D116" s="217">
        <v>72744669</v>
      </c>
      <c r="E116" s="215" t="s">
        <v>189</v>
      </c>
      <c r="F116" s="217">
        <v>3117</v>
      </c>
      <c r="G116" s="168" t="s">
        <v>309</v>
      </c>
      <c r="H116" s="218" t="s">
        <v>276</v>
      </c>
      <c r="I116" s="463">
        <v>6147752</v>
      </c>
      <c r="J116" s="458">
        <v>4441066</v>
      </c>
      <c r="K116" s="458">
        <v>40000</v>
      </c>
      <c r="L116" s="458">
        <v>1514601</v>
      </c>
      <c r="M116" s="458">
        <v>44410</v>
      </c>
      <c r="N116" s="458">
        <v>107675</v>
      </c>
      <c r="O116" s="459">
        <v>8.7096999999999998</v>
      </c>
      <c r="P116" s="460">
        <v>5.8029999999999999</v>
      </c>
      <c r="Q116" s="469">
        <v>2.9066999999999998</v>
      </c>
      <c r="R116" s="471">
        <f t="shared" si="81"/>
        <v>0</v>
      </c>
      <c r="S116" s="461">
        <v>0</v>
      </c>
      <c r="T116" s="461">
        <v>0</v>
      </c>
      <c r="U116" s="461">
        <v>0</v>
      </c>
      <c r="V116" s="461">
        <v>0</v>
      </c>
      <c r="W116" s="461">
        <f t="shared" si="82"/>
        <v>0</v>
      </c>
      <c r="X116" s="461">
        <v>0</v>
      </c>
      <c r="Y116" s="461">
        <v>0</v>
      </c>
      <c r="Z116" s="461">
        <v>0</v>
      </c>
      <c r="AA116" s="461">
        <f t="shared" si="83"/>
        <v>0</v>
      </c>
      <c r="AB116" s="461">
        <f t="shared" si="84"/>
        <v>0</v>
      </c>
      <c r="AC116" s="69">
        <f t="shared" si="85"/>
        <v>0</v>
      </c>
      <c r="AD116" s="69">
        <f t="shared" si="86"/>
        <v>0</v>
      </c>
      <c r="AE116" s="461">
        <v>0</v>
      </c>
      <c r="AF116" s="461">
        <v>0</v>
      </c>
      <c r="AG116" s="461">
        <f t="shared" si="87"/>
        <v>0</v>
      </c>
      <c r="AH116" s="461">
        <f t="shared" si="88"/>
        <v>0</v>
      </c>
      <c r="AI116" s="462">
        <v>0</v>
      </c>
      <c r="AJ116" s="462">
        <v>0</v>
      </c>
      <c r="AK116" s="462">
        <v>0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si="89"/>
        <v>0</v>
      </c>
      <c r="AR116" s="462">
        <f t="shared" si="90"/>
        <v>0</v>
      </c>
      <c r="AS116" s="464">
        <f t="shared" si="91"/>
        <v>0</v>
      </c>
      <c r="AT116" s="470">
        <f t="shared" si="121"/>
        <v>6147752</v>
      </c>
      <c r="AU116" s="461">
        <f t="shared" si="122"/>
        <v>4441066</v>
      </c>
      <c r="AV116" s="461">
        <f t="shared" si="123"/>
        <v>40000</v>
      </c>
      <c r="AW116" s="461">
        <f t="shared" si="124"/>
        <v>1514601</v>
      </c>
      <c r="AX116" s="461">
        <f t="shared" si="124"/>
        <v>44410</v>
      </c>
      <c r="AY116" s="461">
        <f t="shared" si="125"/>
        <v>107675</v>
      </c>
      <c r="AZ116" s="462">
        <f t="shared" si="126"/>
        <v>8.7096999999999998</v>
      </c>
      <c r="BA116" s="462">
        <f t="shared" si="127"/>
        <v>5.8029999999999999</v>
      </c>
      <c r="BB116" s="464">
        <f t="shared" si="127"/>
        <v>2.9066999999999998</v>
      </c>
    </row>
    <row r="117" spans="1:54" s="229" customFormat="1" x14ac:dyDescent="0.2">
      <c r="A117" s="216">
        <v>21</v>
      </c>
      <c r="B117" s="217">
        <v>4435</v>
      </c>
      <c r="C117" s="217">
        <v>650034295</v>
      </c>
      <c r="D117" s="217">
        <v>72744669</v>
      </c>
      <c r="E117" s="215" t="s">
        <v>189</v>
      </c>
      <c r="F117" s="217">
        <v>3117</v>
      </c>
      <c r="G117" s="168" t="s">
        <v>307</v>
      </c>
      <c r="H117" s="218" t="s">
        <v>277</v>
      </c>
      <c r="I117" s="463">
        <v>648631</v>
      </c>
      <c r="J117" s="458">
        <v>481180</v>
      </c>
      <c r="K117" s="458">
        <v>0</v>
      </c>
      <c r="L117" s="458">
        <v>162639</v>
      </c>
      <c r="M117" s="458">
        <v>4812</v>
      </c>
      <c r="N117" s="458">
        <v>0</v>
      </c>
      <c r="O117" s="459">
        <v>1.39</v>
      </c>
      <c r="P117" s="460">
        <v>1.39</v>
      </c>
      <c r="Q117" s="469">
        <v>0</v>
      </c>
      <c r="R117" s="471">
        <f t="shared" si="81"/>
        <v>0</v>
      </c>
      <c r="S117" s="461">
        <v>-28871</v>
      </c>
      <c r="T117" s="461">
        <v>0</v>
      </c>
      <c r="U117" s="461">
        <v>0</v>
      </c>
      <c r="V117" s="461">
        <v>0</v>
      </c>
      <c r="W117" s="461">
        <f t="shared" si="82"/>
        <v>-28871</v>
      </c>
      <c r="X117" s="461">
        <v>0</v>
      </c>
      <c r="Y117" s="461">
        <v>0</v>
      </c>
      <c r="Z117" s="461">
        <v>0</v>
      </c>
      <c r="AA117" s="461">
        <f t="shared" si="83"/>
        <v>0</v>
      </c>
      <c r="AB117" s="461">
        <f t="shared" si="84"/>
        <v>-28871</v>
      </c>
      <c r="AC117" s="69">
        <f t="shared" si="85"/>
        <v>-9758</v>
      </c>
      <c r="AD117" s="69">
        <f t="shared" si="86"/>
        <v>-289</v>
      </c>
      <c r="AE117" s="461">
        <v>0</v>
      </c>
      <c r="AF117" s="461">
        <v>0</v>
      </c>
      <c r="AG117" s="461">
        <f t="shared" si="87"/>
        <v>0</v>
      </c>
      <c r="AH117" s="461">
        <f t="shared" si="88"/>
        <v>-38918</v>
      </c>
      <c r="AI117" s="462">
        <v>0</v>
      </c>
      <c r="AJ117" s="462">
        <v>0</v>
      </c>
      <c r="AK117" s="462">
        <v>-0.08</v>
      </c>
      <c r="AL117" s="462">
        <v>0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si="89"/>
        <v>-0.08</v>
      </c>
      <c r="AR117" s="462">
        <f t="shared" si="90"/>
        <v>0</v>
      </c>
      <c r="AS117" s="464">
        <f t="shared" si="91"/>
        <v>-0.08</v>
      </c>
      <c r="AT117" s="470">
        <f t="shared" si="121"/>
        <v>609713</v>
      </c>
      <c r="AU117" s="461">
        <f t="shared" si="122"/>
        <v>452309</v>
      </c>
      <c r="AV117" s="461">
        <f t="shared" si="123"/>
        <v>0</v>
      </c>
      <c r="AW117" s="461">
        <f t="shared" si="124"/>
        <v>152881</v>
      </c>
      <c r="AX117" s="461">
        <f t="shared" si="124"/>
        <v>4523</v>
      </c>
      <c r="AY117" s="461">
        <f t="shared" si="125"/>
        <v>0</v>
      </c>
      <c r="AZ117" s="462">
        <f t="shared" si="126"/>
        <v>1.3099999999999998</v>
      </c>
      <c r="BA117" s="462">
        <f t="shared" si="127"/>
        <v>1.3099999999999998</v>
      </c>
      <c r="BB117" s="464">
        <f t="shared" si="127"/>
        <v>0</v>
      </c>
    </row>
    <row r="118" spans="1:54" s="229" customFormat="1" x14ac:dyDescent="0.2">
      <c r="A118" s="216">
        <v>21</v>
      </c>
      <c r="B118" s="217">
        <v>4435</v>
      </c>
      <c r="C118" s="217">
        <v>650034295</v>
      </c>
      <c r="D118" s="217">
        <v>72744669</v>
      </c>
      <c r="E118" s="210" t="s">
        <v>189</v>
      </c>
      <c r="F118" s="217">
        <v>3141</v>
      </c>
      <c r="G118" s="168" t="s">
        <v>310</v>
      </c>
      <c r="H118" s="218" t="s">
        <v>277</v>
      </c>
      <c r="I118" s="463">
        <v>1225296</v>
      </c>
      <c r="J118" s="458">
        <v>899067</v>
      </c>
      <c r="K118" s="458">
        <v>5000</v>
      </c>
      <c r="L118" s="458">
        <v>305575</v>
      </c>
      <c r="M118" s="458">
        <v>8990</v>
      </c>
      <c r="N118" s="458">
        <v>6664</v>
      </c>
      <c r="O118" s="459">
        <v>2.91</v>
      </c>
      <c r="P118" s="460">
        <v>0</v>
      </c>
      <c r="Q118" s="469">
        <v>2.91</v>
      </c>
      <c r="R118" s="471">
        <f t="shared" si="81"/>
        <v>0</v>
      </c>
      <c r="S118" s="461">
        <v>0</v>
      </c>
      <c r="T118" s="461">
        <v>0</v>
      </c>
      <c r="U118" s="461">
        <v>0</v>
      </c>
      <c r="V118" s="461">
        <v>0</v>
      </c>
      <c r="W118" s="461">
        <f t="shared" si="82"/>
        <v>0</v>
      </c>
      <c r="X118" s="461">
        <v>0</v>
      </c>
      <c r="Y118" s="461">
        <v>0</v>
      </c>
      <c r="Z118" s="461">
        <v>0</v>
      </c>
      <c r="AA118" s="461">
        <f t="shared" si="83"/>
        <v>0</v>
      </c>
      <c r="AB118" s="461">
        <f t="shared" si="84"/>
        <v>0</v>
      </c>
      <c r="AC118" s="69">
        <f t="shared" si="85"/>
        <v>0</v>
      </c>
      <c r="AD118" s="69">
        <f t="shared" si="86"/>
        <v>0</v>
      </c>
      <c r="AE118" s="461">
        <v>0</v>
      </c>
      <c r="AF118" s="461">
        <v>0</v>
      </c>
      <c r="AG118" s="461">
        <f t="shared" si="87"/>
        <v>0</v>
      </c>
      <c r="AH118" s="461">
        <f t="shared" si="88"/>
        <v>0</v>
      </c>
      <c r="AI118" s="462">
        <v>0</v>
      </c>
      <c r="AJ118" s="462">
        <v>0</v>
      </c>
      <c r="AK118" s="462">
        <v>0</v>
      </c>
      <c r="AL118" s="462">
        <v>0</v>
      </c>
      <c r="AM118" s="462">
        <v>0</v>
      </c>
      <c r="AN118" s="462">
        <v>0</v>
      </c>
      <c r="AO118" s="462">
        <v>0</v>
      </c>
      <c r="AP118" s="462">
        <v>0</v>
      </c>
      <c r="AQ118" s="462">
        <f t="shared" si="89"/>
        <v>0</v>
      </c>
      <c r="AR118" s="462">
        <f t="shared" si="90"/>
        <v>0</v>
      </c>
      <c r="AS118" s="464">
        <f t="shared" si="91"/>
        <v>0</v>
      </c>
      <c r="AT118" s="470">
        <f t="shared" si="121"/>
        <v>1225296</v>
      </c>
      <c r="AU118" s="461">
        <f t="shared" si="122"/>
        <v>899067</v>
      </c>
      <c r="AV118" s="461">
        <f t="shared" si="123"/>
        <v>5000</v>
      </c>
      <c r="AW118" s="461">
        <f t="shared" si="124"/>
        <v>305575</v>
      </c>
      <c r="AX118" s="461">
        <f t="shared" si="124"/>
        <v>8990</v>
      </c>
      <c r="AY118" s="461">
        <f t="shared" si="125"/>
        <v>6664</v>
      </c>
      <c r="AZ118" s="462">
        <f t="shared" si="126"/>
        <v>2.91</v>
      </c>
      <c r="BA118" s="462">
        <f t="shared" si="127"/>
        <v>0</v>
      </c>
      <c r="BB118" s="464">
        <f t="shared" si="127"/>
        <v>2.91</v>
      </c>
    </row>
    <row r="119" spans="1:54" s="229" customFormat="1" x14ac:dyDescent="0.2">
      <c r="A119" s="216">
        <v>21</v>
      </c>
      <c r="B119" s="217">
        <v>4435</v>
      </c>
      <c r="C119" s="217">
        <v>650034295</v>
      </c>
      <c r="D119" s="217">
        <v>72744669</v>
      </c>
      <c r="E119" s="215" t="s">
        <v>189</v>
      </c>
      <c r="F119" s="217">
        <v>3143</v>
      </c>
      <c r="G119" s="168" t="s">
        <v>614</v>
      </c>
      <c r="H119" s="234" t="s">
        <v>276</v>
      </c>
      <c r="I119" s="463">
        <v>656521</v>
      </c>
      <c r="J119" s="458">
        <v>482071</v>
      </c>
      <c r="K119" s="458">
        <v>5000</v>
      </c>
      <c r="L119" s="458">
        <v>164630</v>
      </c>
      <c r="M119" s="458">
        <v>4820</v>
      </c>
      <c r="N119" s="458">
        <v>0</v>
      </c>
      <c r="O119" s="459">
        <v>0.9375</v>
      </c>
      <c r="P119" s="460">
        <v>0.9375</v>
      </c>
      <c r="Q119" s="469">
        <v>0</v>
      </c>
      <c r="R119" s="471">
        <f t="shared" si="81"/>
        <v>0</v>
      </c>
      <c r="S119" s="461">
        <v>0</v>
      </c>
      <c r="T119" s="461">
        <v>0</v>
      </c>
      <c r="U119" s="461">
        <v>0</v>
      </c>
      <c r="V119" s="461">
        <v>0</v>
      </c>
      <c r="W119" s="461">
        <f t="shared" si="82"/>
        <v>0</v>
      </c>
      <c r="X119" s="461">
        <v>0</v>
      </c>
      <c r="Y119" s="461">
        <v>0</v>
      </c>
      <c r="Z119" s="461">
        <v>0</v>
      </c>
      <c r="AA119" s="461">
        <f t="shared" si="83"/>
        <v>0</v>
      </c>
      <c r="AB119" s="461">
        <f t="shared" si="84"/>
        <v>0</v>
      </c>
      <c r="AC119" s="69">
        <f t="shared" si="85"/>
        <v>0</v>
      </c>
      <c r="AD119" s="69">
        <f t="shared" si="86"/>
        <v>0</v>
      </c>
      <c r="AE119" s="461">
        <v>0</v>
      </c>
      <c r="AF119" s="461">
        <v>0</v>
      </c>
      <c r="AG119" s="461">
        <f t="shared" si="87"/>
        <v>0</v>
      </c>
      <c r="AH119" s="461">
        <f t="shared" si="88"/>
        <v>0</v>
      </c>
      <c r="AI119" s="462">
        <v>0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89"/>
        <v>0</v>
      </c>
      <c r="AR119" s="462">
        <f t="shared" si="90"/>
        <v>0</v>
      </c>
      <c r="AS119" s="464">
        <f t="shared" si="91"/>
        <v>0</v>
      </c>
      <c r="AT119" s="470">
        <f t="shared" si="121"/>
        <v>656521</v>
      </c>
      <c r="AU119" s="461">
        <f t="shared" si="122"/>
        <v>482071</v>
      </c>
      <c r="AV119" s="461">
        <f t="shared" si="123"/>
        <v>5000</v>
      </c>
      <c r="AW119" s="461">
        <f t="shared" si="124"/>
        <v>164630</v>
      </c>
      <c r="AX119" s="461">
        <f t="shared" si="124"/>
        <v>4820</v>
      </c>
      <c r="AY119" s="461">
        <f t="shared" si="125"/>
        <v>0</v>
      </c>
      <c r="AZ119" s="462">
        <f t="shared" si="126"/>
        <v>0.9375</v>
      </c>
      <c r="BA119" s="462">
        <f t="shared" si="127"/>
        <v>0.9375</v>
      </c>
      <c r="BB119" s="464">
        <f t="shared" si="127"/>
        <v>0</v>
      </c>
    </row>
    <row r="120" spans="1:54" s="229" customFormat="1" x14ac:dyDescent="0.2">
      <c r="A120" s="216">
        <v>21</v>
      </c>
      <c r="B120" s="217">
        <v>4435</v>
      </c>
      <c r="C120" s="217">
        <v>650034295</v>
      </c>
      <c r="D120" s="217">
        <v>72744669</v>
      </c>
      <c r="E120" s="215" t="s">
        <v>189</v>
      </c>
      <c r="F120" s="217">
        <v>3143</v>
      </c>
      <c r="G120" s="168" t="s">
        <v>615</v>
      </c>
      <c r="H120" s="234" t="s">
        <v>277</v>
      </c>
      <c r="I120" s="463">
        <v>21990</v>
      </c>
      <c r="J120" s="458">
        <v>15712</v>
      </c>
      <c r="K120" s="458">
        <v>0</v>
      </c>
      <c r="L120" s="458">
        <v>5311</v>
      </c>
      <c r="M120" s="458">
        <v>157</v>
      </c>
      <c r="N120" s="458">
        <v>810</v>
      </c>
      <c r="O120" s="459">
        <v>0.06</v>
      </c>
      <c r="P120" s="460">
        <v>0</v>
      </c>
      <c r="Q120" s="469">
        <v>0.06</v>
      </c>
      <c r="R120" s="471">
        <f t="shared" si="81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82"/>
        <v>0</v>
      </c>
      <c r="X120" s="461">
        <v>0</v>
      </c>
      <c r="Y120" s="461">
        <v>0</v>
      </c>
      <c r="Z120" s="461">
        <v>0</v>
      </c>
      <c r="AA120" s="461">
        <f t="shared" si="83"/>
        <v>0</v>
      </c>
      <c r="AB120" s="461">
        <f t="shared" si="84"/>
        <v>0</v>
      </c>
      <c r="AC120" s="69">
        <f t="shared" si="85"/>
        <v>0</v>
      </c>
      <c r="AD120" s="69">
        <f t="shared" si="86"/>
        <v>0</v>
      </c>
      <c r="AE120" s="461">
        <v>0</v>
      </c>
      <c r="AF120" s="461">
        <v>0</v>
      </c>
      <c r="AG120" s="461">
        <f t="shared" si="87"/>
        <v>0</v>
      </c>
      <c r="AH120" s="461">
        <f t="shared" si="88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89"/>
        <v>0</v>
      </c>
      <c r="AR120" s="462">
        <f t="shared" si="90"/>
        <v>0</v>
      </c>
      <c r="AS120" s="464">
        <f t="shared" si="91"/>
        <v>0</v>
      </c>
      <c r="AT120" s="470">
        <f t="shared" si="121"/>
        <v>21990</v>
      </c>
      <c r="AU120" s="461">
        <f t="shared" si="122"/>
        <v>15712</v>
      </c>
      <c r="AV120" s="461">
        <f t="shared" si="123"/>
        <v>0</v>
      </c>
      <c r="AW120" s="461">
        <f t="shared" si="124"/>
        <v>5311</v>
      </c>
      <c r="AX120" s="461">
        <f t="shared" si="124"/>
        <v>157</v>
      </c>
      <c r="AY120" s="461">
        <f t="shared" si="125"/>
        <v>810</v>
      </c>
      <c r="AZ120" s="462">
        <f t="shared" si="126"/>
        <v>0.06</v>
      </c>
      <c r="BA120" s="462">
        <f t="shared" si="127"/>
        <v>0</v>
      </c>
      <c r="BB120" s="464">
        <f t="shared" si="127"/>
        <v>0.06</v>
      </c>
    </row>
    <row r="121" spans="1:54" s="229" customFormat="1" x14ac:dyDescent="0.2">
      <c r="A121" s="158">
        <v>21</v>
      </c>
      <c r="B121" s="18">
        <v>4435</v>
      </c>
      <c r="C121" s="18">
        <v>650034295</v>
      </c>
      <c r="D121" s="18">
        <v>72744669</v>
      </c>
      <c r="E121" s="167" t="s">
        <v>190</v>
      </c>
      <c r="F121" s="18"/>
      <c r="G121" s="157"/>
      <c r="H121" s="191"/>
      <c r="I121" s="506">
        <v>12844104</v>
      </c>
      <c r="J121" s="503">
        <v>9344967</v>
      </c>
      <c r="K121" s="503">
        <v>80000</v>
      </c>
      <c r="L121" s="503">
        <v>3185640</v>
      </c>
      <c r="M121" s="503">
        <v>93448</v>
      </c>
      <c r="N121" s="503">
        <v>140049</v>
      </c>
      <c r="O121" s="504">
        <v>20.587199999999999</v>
      </c>
      <c r="P121" s="504">
        <v>13.630500000000001</v>
      </c>
      <c r="Q121" s="508">
        <v>6.9566999999999997</v>
      </c>
      <c r="R121" s="506">
        <f t="shared" ref="R121:BB121" si="128">SUM(R115:R120)</f>
        <v>0</v>
      </c>
      <c r="S121" s="503">
        <f t="shared" si="128"/>
        <v>-28871</v>
      </c>
      <c r="T121" s="503">
        <f t="shared" si="128"/>
        <v>-198450</v>
      </c>
      <c r="U121" s="503">
        <f t="shared" si="128"/>
        <v>0</v>
      </c>
      <c r="V121" s="503">
        <f t="shared" si="128"/>
        <v>0</v>
      </c>
      <c r="W121" s="503">
        <f t="shared" si="128"/>
        <v>-227321</v>
      </c>
      <c r="X121" s="503">
        <f t="shared" si="128"/>
        <v>0</v>
      </c>
      <c r="Y121" s="503">
        <f t="shared" si="128"/>
        <v>0</v>
      </c>
      <c r="Z121" s="503">
        <f t="shared" si="128"/>
        <v>0</v>
      </c>
      <c r="AA121" s="503">
        <f t="shared" si="128"/>
        <v>0</v>
      </c>
      <c r="AB121" s="503">
        <f t="shared" si="128"/>
        <v>-227321</v>
      </c>
      <c r="AC121" s="503">
        <f t="shared" si="128"/>
        <v>-76834</v>
      </c>
      <c r="AD121" s="503">
        <f t="shared" si="128"/>
        <v>-2274</v>
      </c>
      <c r="AE121" s="503">
        <f t="shared" si="128"/>
        <v>0</v>
      </c>
      <c r="AF121" s="503">
        <f t="shared" si="128"/>
        <v>0</v>
      </c>
      <c r="AG121" s="503">
        <f t="shared" si="128"/>
        <v>0</v>
      </c>
      <c r="AH121" s="503">
        <f t="shared" si="128"/>
        <v>-306429</v>
      </c>
      <c r="AI121" s="504">
        <f t="shared" si="128"/>
        <v>0</v>
      </c>
      <c r="AJ121" s="504">
        <f t="shared" si="128"/>
        <v>0</v>
      </c>
      <c r="AK121" s="504">
        <f t="shared" si="128"/>
        <v>-0.08</v>
      </c>
      <c r="AL121" s="504">
        <f t="shared" si="128"/>
        <v>-0.5</v>
      </c>
      <c r="AM121" s="504">
        <f t="shared" si="128"/>
        <v>0</v>
      </c>
      <c r="AN121" s="504">
        <f t="shared" si="128"/>
        <v>0</v>
      </c>
      <c r="AO121" s="504">
        <f t="shared" si="128"/>
        <v>0</v>
      </c>
      <c r="AP121" s="504">
        <f t="shared" si="128"/>
        <v>0</v>
      </c>
      <c r="AQ121" s="504">
        <f t="shared" si="128"/>
        <v>-0.57999999999999996</v>
      </c>
      <c r="AR121" s="504">
        <f t="shared" si="128"/>
        <v>0</v>
      </c>
      <c r="AS121" s="40">
        <f t="shared" si="128"/>
        <v>-0.57999999999999996</v>
      </c>
      <c r="AT121" s="510">
        <f t="shared" si="128"/>
        <v>12537675</v>
      </c>
      <c r="AU121" s="503">
        <f t="shared" si="128"/>
        <v>9117646</v>
      </c>
      <c r="AV121" s="503">
        <f t="shared" si="128"/>
        <v>80000</v>
      </c>
      <c r="AW121" s="503">
        <f t="shared" si="128"/>
        <v>3108806</v>
      </c>
      <c r="AX121" s="503">
        <f t="shared" si="128"/>
        <v>91174</v>
      </c>
      <c r="AY121" s="503">
        <f t="shared" si="128"/>
        <v>140049</v>
      </c>
      <c r="AZ121" s="504">
        <f t="shared" si="128"/>
        <v>20.007199999999997</v>
      </c>
      <c r="BA121" s="504">
        <f t="shared" si="128"/>
        <v>13.050500000000001</v>
      </c>
      <c r="BB121" s="40">
        <f t="shared" si="128"/>
        <v>6.9566999999999997</v>
      </c>
    </row>
    <row r="122" spans="1:54" s="229" customFormat="1" x14ac:dyDescent="0.2">
      <c r="A122" s="216">
        <v>22</v>
      </c>
      <c r="B122" s="217">
        <v>4412</v>
      </c>
      <c r="C122" s="217">
        <v>600074447</v>
      </c>
      <c r="D122" s="217">
        <v>70698554</v>
      </c>
      <c r="E122" s="215" t="s">
        <v>191</v>
      </c>
      <c r="F122" s="217">
        <v>3111</v>
      </c>
      <c r="G122" s="168" t="s">
        <v>306</v>
      </c>
      <c r="H122" s="218" t="s">
        <v>276</v>
      </c>
      <c r="I122" s="463">
        <v>3583908</v>
      </c>
      <c r="J122" s="458">
        <v>2645036</v>
      </c>
      <c r="K122" s="458">
        <v>0</v>
      </c>
      <c r="L122" s="458">
        <v>894022</v>
      </c>
      <c r="M122" s="458">
        <v>26450</v>
      </c>
      <c r="N122" s="458">
        <v>18400</v>
      </c>
      <c r="O122" s="459">
        <v>5.2</v>
      </c>
      <c r="P122" s="460">
        <v>4</v>
      </c>
      <c r="Q122" s="469">
        <v>1.2</v>
      </c>
      <c r="R122" s="471">
        <f t="shared" si="81"/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82"/>
        <v>0</v>
      </c>
      <c r="X122" s="461">
        <v>0</v>
      </c>
      <c r="Y122" s="461">
        <v>0</v>
      </c>
      <c r="Z122" s="461">
        <v>0</v>
      </c>
      <c r="AA122" s="461">
        <f t="shared" si="83"/>
        <v>0</v>
      </c>
      <c r="AB122" s="461">
        <f t="shared" si="84"/>
        <v>0</v>
      </c>
      <c r="AC122" s="69">
        <f t="shared" si="85"/>
        <v>0</v>
      </c>
      <c r="AD122" s="69">
        <f t="shared" si="86"/>
        <v>0</v>
      </c>
      <c r="AE122" s="461">
        <v>0</v>
      </c>
      <c r="AF122" s="461">
        <v>0</v>
      </c>
      <c r="AG122" s="461">
        <f t="shared" si="87"/>
        <v>0</v>
      </c>
      <c r="AH122" s="461">
        <f t="shared" si="88"/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89"/>
        <v>0</v>
      </c>
      <c r="AR122" s="462">
        <f t="shared" si="90"/>
        <v>0</v>
      </c>
      <c r="AS122" s="464">
        <f t="shared" si="91"/>
        <v>0</v>
      </c>
      <c r="AT122" s="470">
        <f>I122+AH122</f>
        <v>3583908</v>
      </c>
      <c r="AU122" s="461">
        <f>J122+W122</f>
        <v>2645036</v>
      </c>
      <c r="AV122" s="461">
        <f t="shared" ref="AV122:AV124" si="129">K122+AA122</f>
        <v>0</v>
      </c>
      <c r="AW122" s="461">
        <f t="shared" ref="AW122:AX124" si="130">L122+AC122</f>
        <v>894022</v>
      </c>
      <c r="AX122" s="461">
        <f t="shared" si="130"/>
        <v>26450</v>
      </c>
      <c r="AY122" s="461">
        <f>N122+AG122</f>
        <v>18400</v>
      </c>
      <c r="AZ122" s="462">
        <f>O122+AS122</f>
        <v>5.2</v>
      </c>
      <c r="BA122" s="462">
        <f t="shared" ref="BA122:BB124" si="131">P122+AQ122</f>
        <v>4</v>
      </c>
      <c r="BB122" s="464">
        <f t="shared" si="131"/>
        <v>1.2</v>
      </c>
    </row>
    <row r="123" spans="1:54" s="229" customFormat="1" x14ac:dyDescent="0.2">
      <c r="A123" s="216">
        <v>22</v>
      </c>
      <c r="B123" s="217">
        <v>4412</v>
      </c>
      <c r="C123" s="217">
        <v>600074447</v>
      </c>
      <c r="D123" s="217">
        <v>70698554</v>
      </c>
      <c r="E123" s="215" t="s">
        <v>191</v>
      </c>
      <c r="F123" s="217">
        <v>3111</v>
      </c>
      <c r="G123" s="168" t="s">
        <v>307</v>
      </c>
      <c r="H123" s="218" t="s">
        <v>277</v>
      </c>
      <c r="I123" s="463">
        <v>350257</v>
      </c>
      <c r="J123" s="458">
        <v>259835</v>
      </c>
      <c r="K123" s="458">
        <v>0</v>
      </c>
      <c r="L123" s="458">
        <v>87824</v>
      </c>
      <c r="M123" s="458">
        <v>2598</v>
      </c>
      <c r="N123" s="458">
        <v>0</v>
      </c>
      <c r="O123" s="459">
        <v>0.75</v>
      </c>
      <c r="P123" s="460">
        <v>0.75</v>
      </c>
      <c r="Q123" s="469">
        <v>0</v>
      </c>
      <c r="R123" s="471">
        <f t="shared" si="81"/>
        <v>0</v>
      </c>
      <c r="S123" s="461">
        <v>115482</v>
      </c>
      <c r="T123" s="461">
        <v>0</v>
      </c>
      <c r="U123" s="461">
        <v>0</v>
      </c>
      <c r="V123" s="461">
        <v>0</v>
      </c>
      <c r="W123" s="461">
        <f t="shared" si="82"/>
        <v>115482</v>
      </c>
      <c r="X123" s="461">
        <v>0</v>
      </c>
      <c r="Y123" s="461">
        <v>0</v>
      </c>
      <c r="Z123" s="461">
        <v>0</v>
      </c>
      <c r="AA123" s="461">
        <f t="shared" si="83"/>
        <v>0</v>
      </c>
      <c r="AB123" s="461">
        <f t="shared" si="84"/>
        <v>115482</v>
      </c>
      <c r="AC123" s="69">
        <f t="shared" si="85"/>
        <v>39033</v>
      </c>
      <c r="AD123" s="69">
        <f t="shared" si="86"/>
        <v>1155</v>
      </c>
      <c r="AE123" s="461">
        <v>0</v>
      </c>
      <c r="AF123" s="461">
        <v>0</v>
      </c>
      <c r="AG123" s="461">
        <f t="shared" si="87"/>
        <v>0</v>
      </c>
      <c r="AH123" s="461">
        <f t="shared" si="88"/>
        <v>155670</v>
      </c>
      <c r="AI123" s="462">
        <v>0</v>
      </c>
      <c r="AJ123" s="462">
        <v>0</v>
      </c>
      <c r="AK123" s="462">
        <v>0.33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89"/>
        <v>0.33</v>
      </c>
      <c r="AR123" s="462">
        <f t="shared" si="90"/>
        <v>0</v>
      </c>
      <c r="AS123" s="464">
        <f t="shared" si="91"/>
        <v>0.33</v>
      </c>
      <c r="AT123" s="470">
        <f>I123+AH123</f>
        <v>505927</v>
      </c>
      <c r="AU123" s="461">
        <f>J123+W123</f>
        <v>375317</v>
      </c>
      <c r="AV123" s="461">
        <f t="shared" si="129"/>
        <v>0</v>
      </c>
      <c r="AW123" s="461">
        <f t="shared" si="130"/>
        <v>126857</v>
      </c>
      <c r="AX123" s="461">
        <f t="shared" si="130"/>
        <v>3753</v>
      </c>
      <c r="AY123" s="461">
        <f>N123+AG123</f>
        <v>0</v>
      </c>
      <c r="AZ123" s="462">
        <f>O123+AS123</f>
        <v>1.08</v>
      </c>
      <c r="BA123" s="462">
        <f t="shared" si="131"/>
        <v>1.08</v>
      </c>
      <c r="BB123" s="464">
        <f t="shared" si="131"/>
        <v>0</v>
      </c>
    </row>
    <row r="124" spans="1:54" s="229" customFormat="1" x14ac:dyDescent="0.2">
      <c r="A124" s="216">
        <v>22</v>
      </c>
      <c r="B124" s="217">
        <v>4412</v>
      </c>
      <c r="C124" s="217">
        <v>600074447</v>
      </c>
      <c r="D124" s="217">
        <v>70698554</v>
      </c>
      <c r="E124" s="210" t="s">
        <v>191</v>
      </c>
      <c r="F124" s="217">
        <v>3141</v>
      </c>
      <c r="G124" s="168" t="s">
        <v>310</v>
      </c>
      <c r="H124" s="218" t="s">
        <v>277</v>
      </c>
      <c r="I124" s="463">
        <v>613255</v>
      </c>
      <c r="J124" s="458">
        <v>453162</v>
      </c>
      <c r="K124" s="458">
        <v>0</v>
      </c>
      <c r="L124" s="458">
        <v>153169</v>
      </c>
      <c r="M124" s="458">
        <v>4532</v>
      </c>
      <c r="N124" s="458">
        <v>2392</v>
      </c>
      <c r="O124" s="459">
        <v>1.46</v>
      </c>
      <c r="P124" s="460">
        <v>0</v>
      </c>
      <c r="Q124" s="469">
        <v>1.46</v>
      </c>
      <c r="R124" s="471">
        <f t="shared" si="81"/>
        <v>0</v>
      </c>
      <c r="S124" s="461">
        <v>0</v>
      </c>
      <c r="T124" s="461">
        <v>0</v>
      </c>
      <c r="U124" s="461">
        <v>0</v>
      </c>
      <c r="V124" s="461">
        <v>0</v>
      </c>
      <c r="W124" s="461">
        <f t="shared" si="82"/>
        <v>0</v>
      </c>
      <c r="X124" s="461">
        <v>0</v>
      </c>
      <c r="Y124" s="461">
        <v>0</v>
      </c>
      <c r="Z124" s="461">
        <v>0</v>
      </c>
      <c r="AA124" s="461">
        <f t="shared" si="83"/>
        <v>0</v>
      </c>
      <c r="AB124" s="461">
        <f t="shared" si="84"/>
        <v>0</v>
      </c>
      <c r="AC124" s="69">
        <f t="shared" si="85"/>
        <v>0</v>
      </c>
      <c r="AD124" s="69">
        <f t="shared" si="86"/>
        <v>0</v>
      </c>
      <c r="AE124" s="461">
        <v>0</v>
      </c>
      <c r="AF124" s="461">
        <v>0</v>
      </c>
      <c r="AG124" s="461">
        <f t="shared" si="87"/>
        <v>0</v>
      </c>
      <c r="AH124" s="461">
        <f t="shared" si="88"/>
        <v>0</v>
      </c>
      <c r="AI124" s="462">
        <v>0</v>
      </c>
      <c r="AJ124" s="462">
        <v>0</v>
      </c>
      <c r="AK124" s="462">
        <v>0</v>
      </c>
      <c r="AL124" s="462">
        <v>0</v>
      </c>
      <c r="AM124" s="462">
        <v>0</v>
      </c>
      <c r="AN124" s="462">
        <v>0</v>
      </c>
      <c r="AO124" s="462">
        <v>0</v>
      </c>
      <c r="AP124" s="462">
        <v>0</v>
      </c>
      <c r="AQ124" s="462">
        <f t="shared" si="89"/>
        <v>0</v>
      </c>
      <c r="AR124" s="462">
        <f t="shared" si="90"/>
        <v>0</v>
      </c>
      <c r="AS124" s="464">
        <f t="shared" si="91"/>
        <v>0</v>
      </c>
      <c r="AT124" s="470">
        <f>I124+AH124</f>
        <v>613255</v>
      </c>
      <c r="AU124" s="461">
        <f>J124+W124</f>
        <v>453162</v>
      </c>
      <c r="AV124" s="461">
        <f t="shared" si="129"/>
        <v>0</v>
      </c>
      <c r="AW124" s="461">
        <f t="shared" si="130"/>
        <v>153169</v>
      </c>
      <c r="AX124" s="461">
        <f t="shared" si="130"/>
        <v>4532</v>
      </c>
      <c r="AY124" s="461">
        <f>N124+AG124</f>
        <v>2392</v>
      </c>
      <c r="AZ124" s="462">
        <f>O124+AS124</f>
        <v>1.46</v>
      </c>
      <c r="BA124" s="462">
        <f t="shared" si="131"/>
        <v>0</v>
      </c>
      <c r="BB124" s="464">
        <f t="shared" si="131"/>
        <v>1.46</v>
      </c>
    </row>
    <row r="125" spans="1:54" s="229" customFormat="1" x14ac:dyDescent="0.2">
      <c r="A125" s="158">
        <v>22</v>
      </c>
      <c r="B125" s="18">
        <v>4412</v>
      </c>
      <c r="C125" s="18">
        <v>600074447</v>
      </c>
      <c r="D125" s="18">
        <v>70698554</v>
      </c>
      <c r="E125" s="167" t="s">
        <v>192</v>
      </c>
      <c r="F125" s="18"/>
      <c r="G125" s="157"/>
      <c r="H125" s="191"/>
      <c r="I125" s="506">
        <v>4547420</v>
      </c>
      <c r="J125" s="503">
        <v>3358033</v>
      </c>
      <c r="K125" s="503">
        <v>0</v>
      </c>
      <c r="L125" s="503">
        <v>1135015</v>
      </c>
      <c r="M125" s="503">
        <v>33580</v>
      </c>
      <c r="N125" s="503">
        <v>20792</v>
      </c>
      <c r="O125" s="504">
        <v>7.41</v>
      </c>
      <c r="P125" s="504">
        <v>4.75</v>
      </c>
      <c r="Q125" s="508">
        <v>2.66</v>
      </c>
      <c r="R125" s="506">
        <f t="shared" ref="R125:BB125" si="132">SUM(R122:R124)</f>
        <v>0</v>
      </c>
      <c r="S125" s="503">
        <f t="shared" si="132"/>
        <v>115482</v>
      </c>
      <c r="T125" s="503">
        <f t="shared" si="132"/>
        <v>0</v>
      </c>
      <c r="U125" s="503">
        <f t="shared" si="132"/>
        <v>0</v>
      </c>
      <c r="V125" s="503">
        <f t="shared" si="132"/>
        <v>0</v>
      </c>
      <c r="W125" s="503">
        <f t="shared" si="132"/>
        <v>115482</v>
      </c>
      <c r="X125" s="503">
        <f t="shared" si="132"/>
        <v>0</v>
      </c>
      <c r="Y125" s="503">
        <f t="shared" si="132"/>
        <v>0</v>
      </c>
      <c r="Z125" s="503">
        <f t="shared" si="132"/>
        <v>0</v>
      </c>
      <c r="AA125" s="503">
        <f t="shared" si="132"/>
        <v>0</v>
      </c>
      <c r="AB125" s="503">
        <f t="shared" si="132"/>
        <v>115482</v>
      </c>
      <c r="AC125" s="503">
        <f t="shared" si="132"/>
        <v>39033</v>
      </c>
      <c r="AD125" s="503">
        <f t="shared" si="132"/>
        <v>1155</v>
      </c>
      <c r="AE125" s="503">
        <f t="shared" si="132"/>
        <v>0</v>
      </c>
      <c r="AF125" s="503">
        <f t="shared" si="132"/>
        <v>0</v>
      </c>
      <c r="AG125" s="503">
        <f t="shared" si="132"/>
        <v>0</v>
      </c>
      <c r="AH125" s="503">
        <f t="shared" si="132"/>
        <v>155670</v>
      </c>
      <c r="AI125" s="504">
        <f t="shared" si="132"/>
        <v>0</v>
      </c>
      <c r="AJ125" s="504">
        <f t="shared" si="132"/>
        <v>0</v>
      </c>
      <c r="AK125" s="504">
        <f t="shared" si="132"/>
        <v>0.33</v>
      </c>
      <c r="AL125" s="504">
        <f t="shared" si="132"/>
        <v>0</v>
      </c>
      <c r="AM125" s="504">
        <f t="shared" si="132"/>
        <v>0</v>
      </c>
      <c r="AN125" s="504">
        <f t="shared" si="132"/>
        <v>0</v>
      </c>
      <c r="AO125" s="504">
        <f t="shared" si="132"/>
        <v>0</v>
      </c>
      <c r="AP125" s="504">
        <f t="shared" si="132"/>
        <v>0</v>
      </c>
      <c r="AQ125" s="504">
        <f t="shared" si="132"/>
        <v>0.33</v>
      </c>
      <c r="AR125" s="504">
        <f t="shared" si="132"/>
        <v>0</v>
      </c>
      <c r="AS125" s="40">
        <f t="shared" si="132"/>
        <v>0.33</v>
      </c>
      <c r="AT125" s="510">
        <f t="shared" si="132"/>
        <v>4703090</v>
      </c>
      <c r="AU125" s="503">
        <f t="shared" si="132"/>
        <v>3473515</v>
      </c>
      <c r="AV125" s="503">
        <f t="shared" si="132"/>
        <v>0</v>
      </c>
      <c r="AW125" s="503">
        <f t="shared" si="132"/>
        <v>1174048</v>
      </c>
      <c r="AX125" s="503">
        <f t="shared" si="132"/>
        <v>34735</v>
      </c>
      <c r="AY125" s="503">
        <f t="shared" si="132"/>
        <v>20792</v>
      </c>
      <c r="AZ125" s="504">
        <f t="shared" si="132"/>
        <v>7.74</v>
      </c>
      <c r="BA125" s="504">
        <f t="shared" si="132"/>
        <v>5.08</v>
      </c>
      <c r="BB125" s="40">
        <f t="shared" si="132"/>
        <v>2.66</v>
      </c>
    </row>
    <row r="126" spans="1:54" s="229" customFormat="1" x14ac:dyDescent="0.2">
      <c r="A126" s="216">
        <v>23</v>
      </c>
      <c r="B126" s="217">
        <v>4413</v>
      </c>
      <c r="C126" s="217">
        <v>600074455</v>
      </c>
      <c r="D126" s="217">
        <v>70695369</v>
      </c>
      <c r="E126" s="215" t="s">
        <v>193</v>
      </c>
      <c r="F126" s="217">
        <v>3111</v>
      </c>
      <c r="G126" s="168" t="s">
        <v>306</v>
      </c>
      <c r="H126" s="218" t="s">
        <v>276</v>
      </c>
      <c r="I126" s="463">
        <v>9421202</v>
      </c>
      <c r="J126" s="458">
        <v>6948295</v>
      </c>
      <c r="K126" s="458">
        <v>0</v>
      </c>
      <c r="L126" s="458">
        <v>2348524</v>
      </c>
      <c r="M126" s="458">
        <v>69483</v>
      </c>
      <c r="N126" s="458">
        <v>54900</v>
      </c>
      <c r="O126" s="459">
        <v>13.99</v>
      </c>
      <c r="P126" s="460">
        <v>11</v>
      </c>
      <c r="Q126" s="469">
        <v>2.99</v>
      </c>
      <c r="R126" s="471">
        <f t="shared" si="81"/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si="82"/>
        <v>0</v>
      </c>
      <c r="X126" s="461">
        <v>0</v>
      </c>
      <c r="Y126" s="461">
        <v>0</v>
      </c>
      <c r="Z126" s="461">
        <v>0</v>
      </c>
      <c r="AA126" s="461">
        <f t="shared" si="83"/>
        <v>0</v>
      </c>
      <c r="AB126" s="461">
        <f t="shared" si="84"/>
        <v>0</v>
      </c>
      <c r="AC126" s="69">
        <f t="shared" si="85"/>
        <v>0</v>
      </c>
      <c r="AD126" s="69">
        <f t="shared" si="86"/>
        <v>0</v>
      </c>
      <c r="AE126" s="461">
        <v>0</v>
      </c>
      <c r="AF126" s="461">
        <v>0</v>
      </c>
      <c r="AG126" s="461">
        <f t="shared" si="87"/>
        <v>0</v>
      </c>
      <c r="AH126" s="461">
        <f t="shared" si="88"/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89"/>
        <v>0</v>
      </c>
      <c r="AR126" s="462">
        <f t="shared" si="90"/>
        <v>0</v>
      </c>
      <c r="AS126" s="464">
        <f t="shared" si="91"/>
        <v>0</v>
      </c>
      <c r="AT126" s="470">
        <f>I126+AH126</f>
        <v>9421202</v>
      </c>
      <c r="AU126" s="461">
        <f>J126+W126</f>
        <v>6948295</v>
      </c>
      <c r="AV126" s="461">
        <f t="shared" ref="AV126:AV130" si="133">K126+AA126</f>
        <v>0</v>
      </c>
      <c r="AW126" s="461">
        <f t="shared" ref="AW126:AX130" si="134">L126+AC126</f>
        <v>2348524</v>
      </c>
      <c r="AX126" s="461">
        <f t="shared" si="134"/>
        <v>69483</v>
      </c>
      <c r="AY126" s="461">
        <f>N126+AG126</f>
        <v>54900</v>
      </c>
      <c r="AZ126" s="462">
        <f>O126+AS126</f>
        <v>13.99</v>
      </c>
      <c r="BA126" s="462">
        <f t="shared" ref="BA126:BB130" si="135">P126+AQ126</f>
        <v>11</v>
      </c>
      <c r="BB126" s="464">
        <f t="shared" si="135"/>
        <v>2.99</v>
      </c>
    </row>
    <row r="127" spans="1:54" s="229" customFormat="1" x14ac:dyDescent="0.2">
      <c r="A127" s="216">
        <v>23</v>
      </c>
      <c r="B127" s="217">
        <v>4413</v>
      </c>
      <c r="C127" s="217">
        <v>600074455</v>
      </c>
      <c r="D127" s="217">
        <v>70695369</v>
      </c>
      <c r="E127" s="215" t="s">
        <v>193</v>
      </c>
      <c r="F127" s="217">
        <v>3111</v>
      </c>
      <c r="G127" s="168" t="s">
        <v>307</v>
      </c>
      <c r="H127" s="218" t="s">
        <v>277</v>
      </c>
      <c r="I127" s="463">
        <v>2101547</v>
      </c>
      <c r="J127" s="458">
        <v>1559011</v>
      </c>
      <c r="K127" s="458">
        <v>0</v>
      </c>
      <c r="L127" s="458">
        <v>526946</v>
      </c>
      <c r="M127" s="458">
        <v>15590</v>
      </c>
      <c r="N127" s="458">
        <v>0</v>
      </c>
      <c r="O127" s="459">
        <v>4.5</v>
      </c>
      <c r="P127" s="460">
        <v>4.5</v>
      </c>
      <c r="Q127" s="469">
        <v>0</v>
      </c>
      <c r="R127" s="471">
        <f t="shared" si="81"/>
        <v>0</v>
      </c>
      <c r="S127" s="461">
        <v>-28870</v>
      </c>
      <c r="T127" s="461">
        <v>0</v>
      </c>
      <c r="U127" s="461">
        <v>0</v>
      </c>
      <c r="V127" s="461">
        <v>0</v>
      </c>
      <c r="W127" s="461">
        <f t="shared" si="82"/>
        <v>-28870</v>
      </c>
      <c r="X127" s="461">
        <v>0</v>
      </c>
      <c r="Y127" s="461">
        <v>0</v>
      </c>
      <c r="Z127" s="461">
        <v>0</v>
      </c>
      <c r="AA127" s="461">
        <f t="shared" si="83"/>
        <v>0</v>
      </c>
      <c r="AB127" s="461">
        <f t="shared" si="84"/>
        <v>-28870</v>
      </c>
      <c r="AC127" s="69">
        <f t="shared" si="85"/>
        <v>-9758</v>
      </c>
      <c r="AD127" s="69">
        <f t="shared" si="86"/>
        <v>-289</v>
      </c>
      <c r="AE127" s="461">
        <v>12000</v>
      </c>
      <c r="AF127" s="461">
        <v>0</v>
      </c>
      <c r="AG127" s="461">
        <f t="shared" si="87"/>
        <v>12000</v>
      </c>
      <c r="AH127" s="461">
        <f t="shared" si="88"/>
        <v>-26917</v>
      </c>
      <c r="AI127" s="462">
        <v>0</v>
      </c>
      <c r="AJ127" s="462">
        <v>0</v>
      </c>
      <c r="AK127" s="462">
        <v>-0.08</v>
      </c>
      <c r="AL127" s="462">
        <v>0</v>
      </c>
      <c r="AM127" s="462">
        <v>0</v>
      </c>
      <c r="AN127" s="462">
        <v>0</v>
      </c>
      <c r="AO127" s="462">
        <v>0</v>
      </c>
      <c r="AP127" s="462">
        <v>0</v>
      </c>
      <c r="AQ127" s="462">
        <f t="shared" si="89"/>
        <v>-0.08</v>
      </c>
      <c r="AR127" s="462">
        <f t="shared" si="90"/>
        <v>0</v>
      </c>
      <c r="AS127" s="464">
        <f t="shared" si="91"/>
        <v>-0.08</v>
      </c>
      <c r="AT127" s="470">
        <f>I127+AH127</f>
        <v>2074630</v>
      </c>
      <c r="AU127" s="461">
        <f>J127+W127</f>
        <v>1530141</v>
      </c>
      <c r="AV127" s="461">
        <f t="shared" si="133"/>
        <v>0</v>
      </c>
      <c r="AW127" s="461">
        <f t="shared" si="134"/>
        <v>517188</v>
      </c>
      <c r="AX127" s="461">
        <f t="shared" si="134"/>
        <v>15301</v>
      </c>
      <c r="AY127" s="461">
        <f>N127+AG127</f>
        <v>12000</v>
      </c>
      <c r="AZ127" s="462">
        <f>O127+AS127</f>
        <v>4.42</v>
      </c>
      <c r="BA127" s="462">
        <f t="shared" si="135"/>
        <v>4.42</v>
      </c>
      <c r="BB127" s="464">
        <f t="shared" si="135"/>
        <v>0</v>
      </c>
    </row>
    <row r="128" spans="1:54" s="229" customFormat="1" x14ac:dyDescent="0.2">
      <c r="A128" s="216">
        <v>23</v>
      </c>
      <c r="B128" s="217">
        <v>4413</v>
      </c>
      <c r="C128" s="217">
        <v>600074455</v>
      </c>
      <c r="D128" s="217">
        <v>70695369</v>
      </c>
      <c r="E128" s="215" t="s">
        <v>193</v>
      </c>
      <c r="F128" s="217">
        <v>3141</v>
      </c>
      <c r="G128" s="168" t="s">
        <v>310</v>
      </c>
      <c r="H128" s="218" t="s">
        <v>277</v>
      </c>
      <c r="I128" s="463">
        <v>1623476</v>
      </c>
      <c r="J128" s="458">
        <v>1198187</v>
      </c>
      <c r="K128" s="458">
        <v>0</v>
      </c>
      <c r="L128" s="458">
        <v>404987</v>
      </c>
      <c r="M128" s="458">
        <v>11982</v>
      </c>
      <c r="N128" s="458">
        <v>8320</v>
      </c>
      <c r="O128" s="459">
        <v>3.85</v>
      </c>
      <c r="P128" s="460">
        <v>0</v>
      </c>
      <c r="Q128" s="469">
        <v>3.85</v>
      </c>
      <c r="R128" s="471">
        <f t="shared" si="81"/>
        <v>0</v>
      </c>
      <c r="S128" s="461">
        <v>0</v>
      </c>
      <c r="T128" s="461">
        <v>0</v>
      </c>
      <c r="U128" s="461">
        <v>0</v>
      </c>
      <c r="V128" s="461">
        <v>0</v>
      </c>
      <c r="W128" s="461">
        <f t="shared" si="82"/>
        <v>0</v>
      </c>
      <c r="X128" s="461">
        <v>0</v>
      </c>
      <c r="Y128" s="461">
        <v>0</v>
      </c>
      <c r="Z128" s="461">
        <v>0</v>
      </c>
      <c r="AA128" s="461">
        <f t="shared" si="83"/>
        <v>0</v>
      </c>
      <c r="AB128" s="461">
        <f t="shared" si="84"/>
        <v>0</v>
      </c>
      <c r="AC128" s="69">
        <f t="shared" si="85"/>
        <v>0</v>
      </c>
      <c r="AD128" s="69">
        <f t="shared" si="86"/>
        <v>0</v>
      </c>
      <c r="AE128" s="461">
        <v>0</v>
      </c>
      <c r="AF128" s="461">
        <v>0</v>
      </c>
      <c r="AG128" s="461">
        <f t="shared" si="87"/>
        <v>0</v>
      </c>
      <c r="AH128" s="461">
        <f t="shared" si="88"/>
        <v>0</v>
      </c>
      <c r="AI128" s="462">
        <v>0</v>
      </c>
      <c r="AJ128" s="462">
        <v>0</v>
      </c>
      <c r="AK128" s="462">
        <v>0</v>
      </c>
      <c r="AL128" s="462">
        <v>0</v>
      </c>
      <c r="AM128" s="462">
        <v>0</v>
      </c>
      <c r="AN128" s="462">
        <v>0</v>
      </c>
      <c r="AO128" s="462">
        <v>0</v>
      </c>
      <c r="AP128" s="462">
        <v>0</v>
      </c>
      <c r="AQ128" s="462">
        <f t="shared" si="89"/>
        <v>0</v>
      </c>
      <c r="AR128" s="462">
        <f t="shared" si="90"/>
        <v>0</v>
      </c>
      <c r="AS128" s="464">
        <f t="shared" si="91"/>
        <v>0</v>
      </c>
      <c r="AT128" s="470">
        <f>I128+AH128</f>
        <v>1623476</v>
      </c>
      <c r="AU128" s="461">
        <f>J128+W128</f>
        <v>1198187</v>
      </c>
      <c r="AV128" s="461">
        <f t="shared" si="133"/>
        <v>0</v>
      </c>
      <c r="AW128" s="461">
        <f t="shared" si="134"/>
        <v>404987</v>
      </c>
      <c r="AX128" s="461">
        <f t="shared" si="134"/>
        <v>11982</v>
      </c>
      <c r="AY128" s="461">
        <f>N128+AG128</f>
        <v>8320</v>
      </c>
      <c r="AZ128" s="462">
        <f>O128+AS128</f>
        <v>3.85</v>
      </c>
      <c r="BA128" s="462">
        <f t="shared" si="135"/>
        <v>0</v>
      </c>
      <c r="BB128" s="464">
        <f t="shared" si="135"/>
        <v>3.85</v>
      </c>
    </row>
    <row r="129" spans="1:54" s="229" customFormat="1" x14ac:dyDescent="0.2">
      <c r="A129" s="216">
        <v>23</v>
      </c>
      <c r="B129" s="217">
        <v>4413</v>
      </c>
      <c r="C129" s="217">
        <v>600074455</v>
      </c>
      <c r="D129" s="217">
        <v>70695369</v>
      </c>
      <c r="E129" s="215" t="s">
        <v>193</v>
      </c>
      <c r="F129" s="217">
        <v>3143</v>
      </c>
      <c r="G129" s="168" t="s">
        <v>614</v>
      </c>
      <c r="H129" s="234" t="s">
        <v>276</v>
      </c>
      <c r="I129" s="463">
        <v>1165916</v>
      </c>
      <c r="J129" s="458">
        <v>864923</v>
      </c>
      <c r="K129" s="458">
        <v>0</v>
      </c>
      <c r="L129" s="458">
        <v>292344</v>
      </c>
      <c r="M129" s="458">
        <v>8649</v>
      </c>
      <c r="N129" s="458">
        <v>0</v>
      </c>
      <c r="O129" s="459">
        <v>2</v>
      </c>
      <c r="P129" s="460">
        <v>2</v>
      </c>
      <c r="Q129" s="469">
        <v>0</v>
      </c>
      <c r="R129" s="471">
        <f t="shared" si="81"/>
        <v>0</v>
      </c>
      <c r="S129" s="461">
        <v>0</v>
      </c>
      <c r="T129" s="461">
        <v>0</v>
      </c>
      <c r="U129" s="461">
        <v>0</v>
      </c>
      <c r="V129" s="461">
        <v>0</v>
      </c>
      <c r="W129" s="461">
        <f t="shared" si="82"/>
        <v>0</v>
      </c>
      <c r="X129" s="461">
        <v>0</v>
      </c>
      <c r="Y129" s="461">
        <v>0</v>
      </c>
      <c r="Z129" s="461">
        <v>0</v>
      </c>
      <c r="AA129" s="461">
        <f t="shared" si="83"/>
        <v>0</v>
      </c>
      <c r="AB129" s="461">
        <f t="shared" si="84"/>
        <v>0</v>
      </c>
      <c r="AC129" s="69">
        <f t="shared" si="85"/>
        <v>0</v>
      </c>
      <c r="AD129" s="69">
        <f t="shared" si="86"/>
        <v>0</v>
      </c>
      <c r="AE129" s="461">
        <v>0</v>
      </c>
      <c r="AF129" s="461">
        <v>0</v>
      </c>
      <c r="AG129" s="461">
        <f t="shared" si="87"/>
        <v>0</v>
      </c>
      <c r="AH129" s="461">
        <f t="shared" si="88"/>
        <v>0</v>
      </c>
      <c r="AI129" s="462">
        <v>0</v>
      </c>
      <c r="AJ129" s="462">
        <v>0</v>
      </c>
      <c r="AK129" s="462">
        <v>0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si="89"/>
        <v>0</v>
      </c>
      <c r="AR129" s="462">
        <f t="shared" si="90"/>
        <v>0</v>
      </c>
      <c r="AS129" s="464">
        <f t="shared" si="91"/>
        <v>0</v>
      </c>
      <c r="AT129" s="470">
        <f>I129+AH129</f>
        <v>1165916</v>
      </c>
      <c r="AU129" s="461">
        <f>J129+W129</f>
        <v>864923</v>
      </c>
      <c r="AV129" s="461">
        <f t="shared" si="133"/>
        <v>0</v>
      </c>
      <c r="AW129" s="461">
        <f t="shared" si="134"/>
        <v>292344</v>
      </c>
      <c r="AX129" s="461">
        <f t="shared" si="134"/>
        <v>8649</v>
      </c>
      <c r="AY129" s="461">
        <f>N129+AG129</f>
        <v>0</v>
      </c>
      <c r="AZ129" s="462">
        <f>O129+AS129</f>
        <v>2</v>
      </c>
      <c r="BA129" s="462">
        <f t="shared" si="135"/>
        <v>2</v>
      </c>
      <c r="BB129" s="464">
        <f t="shared" si="135"/>
        <v>0</v>
      </c>
    </row>
    <row r="130" spans="1:54" s="229" customFormat="1" x14ac:dyDescent="0.2">
      <c r="A130" s="216">
        <v>23</v>
      </c>
      <c r="B130" s="217">
        <v>4413</v>
      </c>
      <c r="C130" s="217">
        <v>600074455</v>
      </c>
      <c r="D130" s="217">
        <v>70695369</v>
      </c>
      <c r="E130" s="215" t="s">
        <v>193</v>
      </c>
      <c r="F130" s="217">
        <v>3143</v>
      </c>
      <c r="G130" s="168" t="s">
        <v>615</v>
      </c>
      <c r="H130" s="234" t="s">
        <v>277</v>
      </c>
      <c r="I130" s="463">
        <v>25655</v>
      </c>
      <c r="J130" s="458">
        <v>18331</v>
      </c>
      <c r="K130" s="458">
        <v>0</v>
      </c>
      <c r="L130" s="458">
        <v>6196</v>
      </c>
      <c r="M130" s="458">
        <v>183</v>
      </c>
      <c r="N130" s="458">
        <v>945</v>
      </c>
      <c r="O130" s="459">
        <v>7.0000000000000007E-2</v>
      </c>
      <c r="P130" s="460">
        <v>0</v>
      </c>
      <c r="Q130" s="469">
        <v>7.0000000000000007E-2</v>
      </c>
      <c r="R130" s="471">
        <f t="shared" si="81"/>
        <v>0</v>
      </c>
      <c r="S130" s="461">
        <v>0</v>
      </c>
      <c r="T130" s="461">
        <v>0</v>
      </c>
      <c r="U130" s="461">
        <v>0</v>
      </c>
      <c r="V130" s="461">
        <v>0</v>
      </c>
      <c r="W130" s="461">
        <f t="shared" si="82"/>
        <v>0</v>
      </c>
      <c r="X130" s="461">
        <v>0</v>
      </c>
      <c r="Y130" s="461">
        <v>0</v>
      </c>
      <c r="Z130" s="461">
        <v>0</v>
      </c>
      <c r="AA130" s="461">
        <f t="shared" si="83"/>
        <v>0</v>
      </c>
      <c r="AB130" s="461">
        <f t="shared" si="84"/>
        <v>0</v>
      </c>
      <c r="AC130" s="69">
        <f t="shared" si="85"/>
        <v>0</v>
      </c>
      <c r="AD130" s="69">
        <f t="shared" si="86"/>
        <v>0</v>
      </c>
      <c r="AE130" s="461">
        <v>0</v>
      </c>
      <c r="AF130" s="461">
        <v>0</v>
      </c>
      <c r="AG130" s="461">
        <f t="shared" si="87"/>
        <v>0</v>
      </c>
      <c r="AH130" s="461">
        <f t="shared" si="88"/>
        <v>0</v>
      </c>
      <c r="AI130" s="462">
        <v>0</v>
      </c>
      <c r="AJ130" s="462">
        <v>0</v>
      </c>
      <c r="AK130" s="462">
        <v>0</v>
      </c>
      <c r="AL130" s="462">
        <v>0</v>
      </c>
      <c r="AM130" s="462">
        <v>0</v>
      </c>
      <c r="AN130" s="462">
        <v>0</v>
      </c>
      <c r="AO130" s="462">
        <v>0</v>
      </c>
      <c r="AP130" s="462">
        <v>0</v>
      </c>
      <c r="AQ130" s="462">
        <f t="shared" si="89"/>
        <v>0</v>
      </c>
      <c r="AR130" s="462">
        <f t="shared" si="90"/>
        <v>0</v>
      </c>
      <c r="AS130" s="464">
        <f t="shared" si="91"/>
        <v>0</v>
      </c>
      <c r="AT130" s="470">
        <f>I130+AH130</f>
        <v>25655</v>
      </c>
      <c r="AU130" s="461">
        <f>J130+W130</f>
        <v>18331</v>
      </c>
      <c r="AV130" s="461">
        <f t="shared" si="133"/>
        <v>0</v>
      </c>
      <c r="AW130" s="461">
        <f t="shared" si="134"/>
        <v>6196</v>
      </c>
      <c r="AX130" s="461">
        <f t="shared" si="134"/>
        <v>183</v>
      </c>
      <c r="AY130" s="461">
        <f>N130+AG130</f>
        <v>945</v>
      </c>
      <c r="AZ130" s="462">
        <f>O130+AS130</f>
        <v>7.0000000000000007E-2</v>
      </c>
      <c r="BA130" s="462">
        <f t="shared" si="135"/>
        <v>0</v>
      </c>
      <c r="BB130" s="464">
        <f t="shared" si="135"/>
        <v>7.0000000000000007E-2</v>
      </c>
    </row>
    <row r="131" spans="1:54" s="229" customFormat="1" x14ac:dyDescent="0.2">
      <c r="A131" s="158">
        <v>23</v>
      </c>
      <c r="B131" s="18">
        <v>4413</v>
      </c>
      <c r="C131" s="18">
        <v>600074455</v>
      </c>
      <c r="D131" s="18">
        <v>70695369</v>
      </c>
      <c r="E131" s="167" t="s">
        <v>194</v>
      </c>
      <c r="F131" s="18"/>
      <c r="G131" s="157"/>
      <c r="H131" s="191"/>
      <c r="I131" s="506">
        <v>14337796</v>
      </c>
      <c r="J131" s="503">
        <v>10588747</v>
      </c>
      <c r="K131" s="503">
        <v>0</v>
      </c>
      <c r="L131" s="503">
        <v>3578997</v>
      </c>
      <c r="M131" s="503">
        <v>105887</v>
      </c>
      <c r="N131" s="503">
        <v>64165</v>
      </c>
      <c r="O131" s="504">
        <v>24.410000000000004</v>
      </c>
      <c r="P131" s="504">
        <v>17.5</v>
      </c>
      <c r="Q131" s="508">
        <v>6.91</v>
      </c>
      <c r="R131" s="506">
        <f t="shared" ref="R131:BB131" si="136">SUM(R126:R130)</f>
        <v>0</v>
      </c>
      <c r="S131" s="503">
        <f t="shared" si="136"/>
        <v>-28870</v>
      </c>
      <c r="T131" s="503">
        <f t="shared" si="136"/>
        <v>0</v>
      </c>
      <c r="U131" s="503">
        <f t="shared" si="136"/>
        <v>0</v>
      </c>
      <c r="V131" s="503">
        <f t="shared" si="136"/>
        <v>0</v>
      </c>
      <c r="W131" s="503">
        <f t="shared" si="136"/>
        <v>-28870</v>
      </c>
      <c r="X131" s="503">
        <f t="shared" si="136"/>
        <v>0</v>
      </c>
      <c r="Y131" s="503">
        <f t="shared" si="136"/>
        <v>0</v>
      </c>
      <c r="Z131" s="503">
        <f t="shared" si="136"/>
        <v>0</v>
      </c>
      <c r="AA131" s="503">
        <f t="shared" si="136"/>
        <v>0</v>
      </c>
      <c r="AB131" s="503">
        <f t="shared" si="136"/>
        <v>-28870</v>
      </c>
      <c r="AC131" s="503">
        <f t="shared" si="136"/>
        <v>-9758</v>
      </c>
      <c r="AD131" s="503">
        <f t="shared" si="136"/>
        <v>-289</v>
      </c>
      <c r="AE131" s="503">
        <f t="shared" si="136"/>
        <v>12000</v>
      </c>
      <c r="AF131" s="503">
        <f t="shared" si="136"/>
        <v>0</v>
      </c>
      <c r="AG131" s="503">
        <f t="shared" si="136"/>
        <v>12000</v>
      </c>
      <c r="AH131" s="503">
        <f t="shared" si="136"/>
        <v>-26917</v>
      </c>
      <c r="AI131" s="504">
        <f t="shared" si="136"/>
        <v>0</v>
      </c>
      <c r="AJ131" s="504">
        <f t="shared" si="136"/>
        <v>0</v>
      </c>
      <c r="AK131" s="504">
        <f t="shared" si="136"/>
        <v>-0.08</v>
      </c>
      <c r="AL131" s="504">
        <f t="shared" si="136"/>
        <v>0</v>
      </c>
      <c r="AM131" s="504">
        <f t="shared" si="136"/>
        <v>0</v>
      </c>
      <c r="AN131" s="504">
        <f t="shared" si="136"/>
        <v>0</v>
      </c>
      <c r="AO131" s="504">
        <f t="shared" si="136"/>
        <v>0</v>
      </c>
      <c r="AP131" s="504">
        <f t="shared" si="136"/>
        <v>0</v>
      </c>
      <c r="AQ131" s="504">
        <f t="shared" si="136"/>
        <v>-0.08</v>
      </c>
      <c r="AR131" s="504">
        <f t="shared" si="136"/>
        <v>0</v>
      </c>
      <c r="AS131" s="40">
        <f t="shared" si="136"/>
        <v>-0.08</v>
      </c>
      <c r="AT131" s="510">
        <f t="shared" si="136"/>
        <v>14310879</v>
      </c>
      <c r="AU131" s="503">
        <f t="shared" si="136"/>
        <v>10559877</v>
      </c>
      <c r="AV131" s="503">
        <f t="shared" si="136"/>
        <v>0</v>
      </c>
      <c r="AW131" s="503">
        <f t="shared" si="136"/>
        <v>3569239</v>
      </c>
      <c r="AX131" s="503">
        <f t="shared" si="136"/>
        <v>105598</v>
      </c>
      <c r="AY131" s="503">
        <f t="shared" si="136"/>
        <v>76165</v>
      </c>
      <c r="AZ131" s="504">
        <f t="shared" si="136"/>
        <v>24.330000000000002</v>
      </c>
      <c r="BA131" s="504">
        <f t="shared" si="136"/>
        <v>17.420000000000002</v>
      </c>
      <c r="BB131" s="40">
        <f t="shared" si="136"/>
        <v>6.91</v>
      </c>
    </row>
    <row r="132" spans="1:54" s="229" customFormat="1" x14ac:dyDescent="0.2">
      <c r="A132" s="216">
        <v>24</v>
      </c>
      <c r="B132" s="217">
        <v>4429</v>
      </c>
      <c r="C132" s="217">
        <v>600074595</v>
      </c>
      <c r="D132" s="217">
        <v>70698520</v>
      </c>
      <c r="E132" s="215" t="s">
        <v>195</v>
      </c>
      <c r="F132" s="217">
        <v>3111</v>
      </c>
      <c r="G132" s="168" t="s">
        <v>306</v>
      </c>
      <c r="H132" s="218" t="s">
        <v>276</v>
      </c>
      <c r="I132" s="463">
        <v>1389813</v>
      </c>
      <c r="J132" s="458">
        <v>1025677</v>
      </c>
      <c r="K132" s="458">
        <v>0</v>
      </c>
      <c r="L132" s="458">
        <v>346679</v>
      </c>
      <c r="M132" s="458">
        <v>10257</v>
      </c>
      <c r="N132" s="458">
        <v>7200</v>
      </c>
      <c r="O132" s="459">
        <v>2.36</v>
      </c>
      <c r="P132" s="460">
        <v>2</v>
      </c>
      <c r="Q132" s="469">
        <v>0.36</v>
      </c>
      <c r="R132" s="471">
        <f t="shared" si="81"/>
        <v>0</v>
      </c>
      <c r="S132" s="461">
        <v>0</v>
      </c>
      <c r="T132" s="461">
        <v>0</v>
      </c>
      <c r="U132" s="461">
        <v>0</v>
      </c>
      <c r="V132" s="461">
        <v>0</v>
      </c>
      <c r="W132" s="461">
        <f t="shared" si="82"/>
        <v>0</v>
      </c>
      <c r="X132" s="461">
        <v>0</v>
      </c>
      <c r="Y132" s="461">
        <v>0</v>
      </c>
      <c r="Z132" s="461">
        <v>0</v>
      </c>
      <c r="AA132" s="461">
        <f t="shared" si="83"/>
        <v>0</v>
      </c>
      <c r="AB132" s="461">
        <f t="shared" si="84"/>
        <v>0</v>
      </c>
      <c r="AC132" s="69">
        <f t="shared" si="85"/>
        <v>0</v>
      </c>
      <c r="AD132" s="69">
        <f t="shared" si="86"/>
        <v>0</v>
      </c>
      <c r="AE132" s="461">
        <v>0</v>
      </c>
      <c r="AF132" s="461">
        <v>0</v>
      </c>
      <c r="AG132" s="461">
        <f t="shared" si="87"/>
        <v>0</v>
      </c>
      <c r="AH132" s="461">
        <f t="shared" si="88"/>
        <v>0</v>
      </c>
      <c r="AI132" s="462">
        <v>0</v>
      </c>
      <c r="AJ132" s="462">
        <v>0</v>
      </c>
      <c r="AK132" s="462">
        <v>0</v>
      </c>
      <c r="AL132" s="462">
        <v>0</v>
      </c>
      <c r="AM132" s="462">
        <v>0</v>
      </c>
      <c r="AN132" s="462">
        <v>0</v>
      </c>
      <c r="AO132" s="462">
        <v>0</v>
      </c>
      <c r="AP132" s="462">
        <v>0</v>
      </c>
      <c r="AQ132" s="462">
        <f t="shared" si="89"/>
        <v>0</v>
      </c>
      <c r="AR132" s="462">
        <f t="shared" si="90"/>
        <v>0</v>
      </c>
      <c r="AS132" s="464">
        <f t="shared" si="91"/>
        <v>0</v>
      </c>
      <c r="AT132" s="470">
        <f t="shared" ref="AT132:AT137" si="137">I132+AH132</f>
        <v>1389813</v>
      </c>
      <c r="AU132" s="461">
        <f t="shared" ref="AU132:AU137" si="138">J132+W132</f>
        <v>1025677</v>
      </c>
      <c r="AV132" s="461">
        <f t="shared" ref="AV132:AV137" si="139">K132+AA132</f>
        <v>0</v>
      </c>
      <c r="AW132" s="461">
        <f t="shared" ref="AW132:AX137" si="140">L132+AC132</f>
        <v>346679</v>
      </c>
      <c r="AX132" s="461">
        <f t="shared" si="140"/>
        <v>10257</v>
      </c>
      <c r="AY132" s="461">
        <f t="shared" ref="AY132:AY137" si="141">N132+AG132</f>
        <v>7200</v>
      </c>
      <c r="AZ132" s="462">
        <f t="shared" ref="AZ132:AZ137" si="142">O132+AS132</f>
        <v>2.36</v>
      </c>
      <c r="BA132" s="462">
        <f t="shared" ref="BA132:BB137" si="143">P132+AQ132</f>
        <v>2</v>
      </c>
      <c r="BB132" s="464">
        <f t="shared" si="143"/>
        <v>0.36</v>
      </c>
    </row>
    <row r="133" spans="1:54" s="229" customFormat="1" x14ac:dyDescent="0.2">
      <c r="A133" s="216">
        <v>24</v>
      </c>
      <c r="B133" s="217">
        <v>4429</v>
      </c>
      <c r="C133" s="217">
        <v>600074595</v>
      </c>
      <c r="D133" s="217">
        <v>70698520</v>
      </c>
      <c r="E133" s="215" t="s">
        <v>195</v>
      </c>
      <c r="F133" s="217">
        <v>3117</v>
      </c>
      <c r="G133" s="168" t="s">
        <v>309</v>
      </c>
      <c r="H133" s="218" t="s">
        <v>276</v>
      </c>
      <c r="I133" s="463">
        <v>3189170</v>
      </c>
      <c r="J133" s="458">
        <v>2307705</v>
      </c>
      <c r="K133" s="458">
        <v>20000</v>
      </c>
      <c r="L133" s="458">
        <v>786764</v>
      </c>
      <c r="M133" s="458">
        <v>23076</v>
      </c>
      <c r="N133" s="458">
        <v>51625</v>
      </c>
      <c r="O133" s="459">
        <v>4.5979999999999999</v>
      </c>
      <c r="P133" s="460">
        <v>3.5709000000000004</v>
      </c>
      <c r="Q133" s="469">
        <v>1.0270999999999999</v>
      </c>
      <c r="R133" s="471">
        <f t="shared" si="81"/>
        <v>0</v>
      </c>
      <c r="S133" s="461">
        <v>0</v>
      </c>
      <c r="T133" s="461">
        <v>0</v>
      </c>
      <c r="U133" s="461">
        <v>0</v>
      </c>
      <c r="V133" s="461">
        <v>0</v>
      </c>
      <c r="W133" s="461">
        <f t="shared" si="82"/>
        <v>0</v>
      </c>
      <c r="X133" s="461">
        <v>0</v>
      </c>
      <c r="Y133" s="461">
        <v>0</v>
      </c>
      <c r="Z133" s="461">
        <v>0</v>
      </c>
      <c r="AA133" s="461">
        <f t="shared" si="83"/>
        <v>0</v>
      </c>
      <c r="AB133" s="461">
        <f t="shared" si="84"/>
        <v>0</v>
      </c>
      <c r="AC133" s="69">
        <f t="shared" si="85"/>
        <v>0</v>
      </c>
      <c r="AD133" s="69">
        <f t="shared" si="86"/>
        <v>0</v>
      </c>
      <c r="AE133" s="461">
        <v>0</v>
      </c>
      <c r="AF133" s="461">
        <v>0</v>
      </c>
      <c r="AG133" s="461">
        <f t="shared" si="87"/>
        <v>0</v>
      </c>
      <c r="AH133" s="461">
        <f t="shared" si="88"/>
        <v>0</v>
      </c>
      <c r="AI133" s="462">
        <v>0</v>
      </c>
      <c r="AJ133" s="462">
        <v>0</v>
      </c>
      <c r="AK133" s="462">
        <v>0</v>
      </c>
      <c r="AL133" s="462">
        <v>0</v>
      </c>
      <c r="AM133" s="462">
        <v>0</v>
      </c>
      <c r="AN133" s="462">
        <v>0</v>
      </c>
      <c r="AO133" s="462">
        <v>0</v>
      </c>
      <c r="AP133" s="462">
        <v>0</v>
      </c>
      <c r="AQ133" s="462">
        <f t="shared" si="89"/>
        <v>0</v>
      </c>
      <c r="AR133" s="462">
        <f t="shared" si="90"/>
        <v>0</v>
      </c>
      <c r="AS133" s="464">
        <f t="shared" si="91"/>
        <v>0</v>
      </c>
      <c r="AT133" s="470">
        <f t="shared" si="137"/>
        <v>3189170</v>
      </c>
      <c r="AU133" s="461">
        <f t="shared" si="138"/>
        <v>2307705</v>
      </c>
      <c r="AV133" s="461">
        <f t="shared" si="139"/>
        <v>20000</v>
      </c>
      <c r="AW133" s="461">
        <f t="shared" si="140"/>
        <v>786764</v>
      </c>
      <c r="AX133" s="461">
        <f t="shared" si="140"/>
        <v>23076</v>
      </c>
      <c r="AY133" s="461">
        <f t="shared" si="141"/>
        <v>51625</v>
      </c>
      <c r="AZ133" s="462">
        <f t="shared" si="142"/>
        <v>4.5979999999999999</v>
      </c>
      <c r="BA133" s="462">
        <f t="shared" si="143"/>
        <v>3.5709000000000004</v>
      </c>
      <c r="BB133" s="464">
        <f t="shared" si="143"/>
        <v>1.0270999999999999</v>
      </c>
    </row>
    <row r="134" spans="1:54" s="229" customFormat="1" x14ac:dyDescent="0.2">
      <c r="A134" s="216">
        <v>24</v>
      </c>
      <c r="B134" s="217">
        <v>4429</v>
      </c>
      <c r="C134" s="217">
        <v>600074595</v>
      </c>
      <c r="D134" s="217">
        <v>70698520</v>
      </c>
      <c r="E134" s="215" t="s">
        <v>195</v>
      </c>
      <c r="F134" s="217">
        <v>3117</v>
      </c>
      <c r="G134" s="168" t="s">
        <v>307</v>
      </c>
      <c r="H134" s="218" t="s">
        <v>277</v>
      </c>
      <c r="I134" s="463">
        <v>1109148</v>
      </c>
      <c r="J134" s="458">
        <v>822810</v>
      </c>
      <c r="K134" s="458">
        <v>0</v>
      </c>
      <c r="L134" s="458">
        <v>278110</v>
      </c>
      <c r="M134" s="458">
        <v>8228</v>
      </c>
      <c r="N134" s="458">
        <v>0</v>
      </c>
      <c r="O134" s="459">
        <v>2.38</v>
      </c>
      <c r="P134" s="460">
        <v>2.38</v>
      </c>
      <c r="Q134" s="469">
        <v>0</v>
      </c>
      <c r="R134" s="471">
        <f t="shared" si="81"/>
        <v>0</v>
      </c>
      <c r="S134" s="461">
        <v>-21159</v>
      </c>
      <c r="T134" s="461">
        <v>0</v>
      </c>
      <c r="U134" s="461">
        <v>0</v>
      </c>
      <c r="V134" s="461">
        <v>0</v>
      </c>
      <c r="W134" s="461">
        <f t="shared" si="82"/>
        <v>-21159</v>
      </c>
      <c r="X134" s="461">
        <v>0</v>
      </c>
      <c r="Y134" s="461">
        <v>0</v>
      </c>
      <c r="Z134" s="461">
        <v>0</v>
      </c>
      <c r="AA134" s="461">
        <f t="shared" si="83"/>
        <v>0</v>
      </c>
      <c r="AB134" s="461">
        <f t="shared" si="84"/>
        <v>-21159</v>
      </c>
      <c r="AC134" s="69">
        <f t="shared" si="85"/>
        <v>-7152</v>
      </c>
      <c r="AD134" s="69">
        <f t="shared" si="86"/>
        <v>-212</v>
      </c>
      <c r="AE134" s="461">
        <v>8000</v>
      </c>
      <c r="AF134" s="461">
        <v>0</v>
      </c>
      <c r="AG134" s="461">
        <f t="shared" si="87"/>
        <v>8000</v>
      </c>
      <c r="AH134" s="461">
        <f t="shared" si="88"/>
        <v>-20523</v>
      </c>
      <c r="AI134" s="462">
        <v>0</v>
      </c>
      <c r="AJ134" s="462">
        <v>0</v>
      </c>
      <c r="AK134" s="462">
        <v>-7.0000000000000007E-2</v>
      </c>
      <c r="AL134" s="462">
        <v>0</v>
      </c>
      <c r="AM134" s="462">
        <v>0</v>
      </c>
      <c r="AN134" s="462">
        <v>0</v>
      </c>
      <c r="AO134" s="462">
        <v>0</v>
      </c>
      <c r="AP134" s="462">
        <v>0</v>
      </c>
      <c r="AQ134" s="462">
        <f t="shared" si="89"/>
        <v>-7.0000000000000007E-2</v>
      </c>
      <c r="AR134" s="462">
        <f t="shared" si="90"/>
        <v>0</v>
      </c>
      <c r="AS134" s="464">
        <f t="shared" si="91"/>
        <v>-7.0000000000000007E-2</v>
      </c>
      <c r="AT134" s="470">
        <f t="shared" si="137"/>
        <v>1088625</v>
      </c>
      <c r="AU134" s="461">
        <f t="shared" si="138"/>
        <v>801651</v>
      </c>
      <c r="AV134" s="461">
        <f t="shared" si="139"/>
        <v>0</v>
      </c>
      <c r="AW134" s="461">
        <f t="shared" si="140"/>
        <v>270958</v>
      </c>
      <c r="AX134" s="461">
        <f t="shared" si="140"/>
        <v>8016</v>
      </c>
      <c r="AY134" s="461">
        <f t="shared" si="141"/>
        <v>8000</v>
      </c>
      <c r="AZ134" s="462">
        <f t="shared" si="142"/>
        <v>2.31</v>
      </c>
      <c r="BA134" s="462">
        <f t="shared" si="143"/>
        <v>2.31</v>
      </c>
      <c r="BB134" s="464">
        <f t="shared" si="143"/>
        <v>0</v>
      </c>
    </row>
    <row r="135" spans="1:54" s="229" customFormat="1" x14ac:dyDescent="0.2">
      <c r="A135" s="216">
        <v>24</v>
      </c>
      <c r="B135" s="217">
        <v>4429</v>
      </c>
      <c r="C135" s="217">
        <v>600074595</v>
      </c>
      <c r="D135" s="217">
        <v>70698520</v>
      </c>
      <c r="E135" s="215" t="s">
        <v>195</v>
      </c>
      <c r="F135" s="217">
        <v>3141</v>
      </c>
      <c r="G135" s="168" t="s">
        <v>310</v>
      </c>
      <c r="H135" s="218" t="s">
        <v>277</v>
      </c>
      <c r="I135" s="463">
        <v>647638</v>
      </c>
      <c r="J135" s="458">
        <v>478592</v>
      </c>
      <c r="K135" s="458">
        <v>0</v>
      </c>
      <c r="L135" s="458">
        <v>161764</v>
      </c>
      <c r="M135" s="458">
        <v>4786</v>
      </c>
      <c r="N135" s="458">
        <v>2496</v>
      </c>
      <c r="O135" s="459">
        <v>1.54</v>
      </c>
      <c r="P135" s="460">
        <v>0</v>
      </c>
      <c r="Q135" s="469">
        <v>1.54</v>
      </c>
      <c r="R135" s="471">
        <f t="shared" si="81"/>
        <v>0</v>
      </c>
      <c r="S135" s="461">
        <v>0</v>
      </c>
      <c r="T135" s="461">
        <v>0</v>
      </c>
      <c r="U135" s="461">
        <v>0</v>
      </c>
      <c r="V135" s="461">
        <v>0</v>
      </c>
      <c r="W135" s="461">
        <f t="shared" si="82"/>
        <v>0</v>
      </c>
      <c r="X135" s="461">
        <v>0</v>
      </c>
      <c r="Y135" s="461">
        <v>0</v>
      </c>
      <c r="Z135" s="461">
        <v>0</v>
      </c>
      <c r="AA135" s="461">
        <f t="shared" si="83"/>
        <v>0</v>
      </c>
      <c r="AB135" s="461">
        <f t="shared" si="84"/>
        <v>0</v>
      </c>
      <c r="AC135" s="69">
        <f t="shared" si="85"/>
        <v>0</v>
      </c>
      <c r="AD135" s="69">
        <f t="shared" si="86"/>
        <v>0</v>
      </c>
      <c r="AE135" s="461">
        <v>0</v>
      </c>
      <c r="AF135" s="461">
        <v>0</v>
      </c>
      <c r="AG135" s="461">
        <f t="shared" si="87"/>
        <v>0</v>
      </c>
      <c r="AH135" s="461">
        <f t="shared" si="88"/>
        <v>0</v>
      </c>
      <c r="AI135" s="462">
        <v>0</v>
      </c>
      <c r="AJ135" s="462">
        <v>0</v>
      </c>
      <c r="AK135" s="462">
        <v>0</v>
      </c>
      <c r="AL135" s="462">
        <v>0</v>
      </c>
      <c r="AM135" s="462">
        <v>0</v>
      </c>
      <c r="AN135" s="462">
        <v>0</v>
      </c>
      <c r="AO135" s="462">
        <v>0</v>
      </c>
      <c r="AP135" s="462">
        <v>0</v>
      </c>
      <c r="AQ135" s="462">
        <f t="shared" si="89"/>
        <v>0</v>
      </c>
      <c r="AR135" s="462">
        <f t="shared" si="90"/>
        <v>0</v>
      </c>
      <c r="AS135" s="464">
        <f t="shared" si="91"/>
        <v>0</v>
      </c>
      <c r="AT135" s="470">
        <f t="shared" si="137"/>
        <v>647638</v>
      </c>
      <c r="AU135" s="461">
        <f t="shared" si="138"/>
        <v>478592</v>
      </c>
      <c r="AV135" s="461">
        <f t="shared" si="139"/>
        <v>0</v>
      </c>
      <c r="AW135" s="461">
        <f t="shared" si="140"/>
        <v>161764</v>
      </c>
      <c r="AX135" s="461">
        <f t="shared" si="140"/>
        <v>4786</v>
      </c>
      <c r="AY135" s="461">
        <f t="shared" si="141"/>
        <v>2496</v>
      </c>
      <c r="AZ135" s="462">
        <f t="shared" si="142"/>
        <v>1.54</v>
      </c>
      <c r="BA135" s="462">
        <f t="shared" si="143"/>
        <v>0</v>
      </c>
      <c r="BB135" s="464">
        <f t="shared" si="143"/>
        <v>1.54</v>
      </c>
    </row>
    <row r="136" spans="1:54" s="229" customFormat="1" x14ac:dyDescent="0.2">
      <c r="A136" s="216">
        <v>24</v>
      </c>
      <c r="B136" s="217">
        <v>4429</v>
      </c>
      <c r="C136" s="217">
        <v>600074595</v>
      </c>
      <c r="D136" s="217">
        <v>70698520</v>
      </c>
      <c r="E136" s="215" t="s">
        <v>195</v>
      </c>
      <c r="F136" s="217">
        <v>3143</v>
      </c>
      <c r="G136" s="168" t="s">
        <v>614</v>
      </c>
      <c r="H136" s="234" t="s">
        <v>276</v>
      </c>
      <c r="I136" s="463">
        <v>1076322</v>
      </c>
      <c r="J136" s="458">
        <v>798458</v>
      </c>
      <c r="K136" s="458">
        <v>0</v>
      </c>
      <c r="L136" s="458">
        <v>269879</v>
      </c>
      <c r="M136" s="458">
        <v>7985</v>
      </c>
      <c r="N136" s="458">
        <v>0</v>
      </c>
      <c r="O136" s="459">
        <v>1.8303</v>
      </c>
      <c r="P136" s="460">
        <v>1.8303</v>
      </c>
      <c r="Q136" s="469">
        <v>0</v>
      </c>
      <c r="R136" s="471">
        <f t="shared" si="81"/>
        <v>0</v>
      </c>
      <c r="S136" s="461">
        <v>0</v>
      </c>
      <c r="T136" s="461">
        <v>-87162</v>
      </c>
      <c r="U136" s="461">
        <v>0</v>
      </c>
      <c r="V136" s="461">
        <v>0</v>
      </c>
      <c r="W136" s="461">
        <f t="shared" si="82"/>
        <v>-87162</v>
      </c>
      <c r="X136" s="461">
        <v>0</v>
      </c>
      <c r="Y136" s="461">
        <v>0</v>
      </c>
      <c r="Z136" s="461">
        <v>0</v>
      </c>
      <c r="AA136" s="461">
        <f t="shared" si="83"/>
        <v>0</v>
      </c>
      <c r="AB136" s="461">
        <f t="shared" si="84"/>
        <v>-87162</v>
      </c>
      <c r="AC136" s="69">
        <f t="shared" si="85"/>
        <v>-29461</v>
      </c>
      <c r="AD136" s="69">
        <f t="shared" si="86"/>
        <v>-872</v>
      </c>
      <c r="AE136" s="461">
        <v>0</v>
      </c>
      <c r="AF136" s="461">
        <v>0</v>
      </c>
      <c r="AG136" s="461">
        <f t="shared" si="87"/>
        <v>0</v>
      </c>
      <c r="AH136" s="461">
        <f t="shared" si="88"/>
        <v>-117495</v>
      </c>
      <c r="AI136" s="462">
        <v>0</v>
      </c>
      <c r="AJ136" s="462">
        <v>0</v>
      </c>
      <c r="AK136" s="462">
        <v>0</v>
      </c>
      <c r="AL136" s="462">
        <v>-0.22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si="89"/>
        <v>-0.22</v>
      </c>
      <c r="AR136" s="462">
        <f t="shared" si="90"/>
        <v>0</v>
      </c>
      <c r="AS136" s="464">
        <f t="shared" si="91"/>
        <v>-0.22</v>
      </c>
      <c r="AT136" s="470">
        <f t="shared" si="137"/>
        <v>958827</v>
      </c>
      <c r="AU136" s="461">
        <f t="shared" si="138"/>
        <v>711296</v>
      </c>
      <c r="AV136" s="461">
        <f t="shared" si="139"/>
        <v>0</v>
      </c>
      <c r="AW136" s="461">
        <f t="shared" si="140"/>
        <v>240418</v>
      </c>
      <c r="AX136" s="461">
        <f t="shared" si="140"/>
        <v>7113</v>
      </c>
      <c r="AY136" s="461">
        <f t="shared" si="141"/>
        <v>0</v>
      </c>
      <c r="AZ136" s="462">
        <f t="shared" si="142"/>
        <v>1.6103000000000001</v>
      </c>
      <c r="BA136" s="462">
        <f t="shared" si="143"/>
        <v>1.6103000000000001</v>
      </c>
      <c r="BB136" s="464">
        <f t="shared" si="143"/>
        <v>0</v>
      </c>
    </row>
    <row r="137" spans="1:54" s="229" customFormat="1" x14ac:dyDescent="0.2">
      <c r="A137" s="216">
        <v>24</v>
      </c>
      <c r="B137" s="217">
        <v>4429</v>
      </c>
      <c r="C137" s="217">
        <v>600074595</v>
      </c>
      <c r="D137" s="217">
        <v>70698520</v>
      </c>
      <c r="E137" s="215" t="s">
        <v>195</v>
      </c>
      <c r="F137" s="217">
        <v>3143</v>
      </c>
      <c r="G137" s="168" t="s">
        <v>615</v>
      </c>
      <c r="H137" s="234" t="s">
        <v>277</v>
      </c>
      <c r="I137" s="463">
        <v>21990</v>
      </c>
      <c r="J137" s="458">
        <v>15712</v>
      </c>
      <c r="K137" s="458">
        <v>0</v>
      </c>
      <c r="L137" s="458">
        <v>5311</v>
      </c>
      <c r="M137" s="458">
        <v>157</v>
      </c>
      <c r="N137" s="458">
        <v>810</v>
      </c>
      <c r="O137" s="459">
        <v>0.06</v>
      </c>
      <c r="P137" s="460">
        <v>0</v>
      </c>
      <c r="Q137" s="469">
        <v>0.06</v>
      </c>
      <c r="R137" s="471">
        <f t="shared" si="81"/>
        <v>0</v>
      </c>
      <c r="S137" s="461">
        <v>0</v>
      </c>
      <c r="T137" s="461">
        <v>0</v>
      </c>
      <c r="U137" s="461">
        <v>0</v>
      </c>
      <c r="V137" s="461">
        <v>0</v>
      </c>
      <c r="W137" s="461">
        <f t="shared" si="82"/>
        <v>0</v>
      </c>
      <c r="X137" s="461">
        <v>0</v>
      </c>
      <c r="Y137" s="461">
        <v>0</v>
      </c>
      <c r="Z137" s="461">
        <v>0</v>
      </c>
      <c r="AA137" s="461">
        <f t="shared" si="83"/>
        <v>0</v>
      </c>
      <c r="AB137" s="461">
        <f t="shared" si="84"/>
        <v>0</v>
      </c>
      <c r="AC137" s="69">
        <f t="shared" si="85"/>
        <v>0</v>
      </c>
      <c r="AD137" s="69">
        <f t="shared" si="86"/>
        <v>0</v>
      </c>
      <c r="AE137" s="461">
        <v>0</v>
      </c>
      <c r="AF137" s="461">
        <v>0</v>
      </c>
      <c r="AG137" s="461">
        <f t="shared" si="87"/>
        <v>0</v>
      </c>
      <c r="AH137" s="461">
        <f t="shared" si="88"/>
        <v>0</v>
      </c>
      <c r="AI137" s="462">
        <v>0</v>
      </c>
      <c r="AJ137" s="462">
        <v>0</v>
      </c>
      <c r="AK137" s="462">
        <v>0</v>
      </c>
      <c r="AL137" s="462">
        <v>0</v>
      </c>
      <c r="AM137" s="462">
        <v>0</v>
      </c>
      <c r="AN137" s="462">
        <v>0</v>
      </c>
      <c r="AO137" s="462">
        <v>0</v>
      </c>
      <c r="AP137" s="462">
        <v>0</v>
      </c>
      <c r="AQ137" s="462">
        <f t="shared" si="89"/>
        <v>0</v>
      </c>
      <c r="AR137" s="462">
        <f t="shared" si="90"/>
        <v>0</v>
      </c>
      <c r="AS137" s="464">
        <f t="shared" si="91"/>
        <v>0</v>
      </c>
      <c r="AT137" s="470">
        <f t="shared" si="137"/>
        <v>21990</v>
      </c>
      <c r="AU137" s="461">
        <f t="shared" si="138"/>
        <v>15712</v>
      </c>
      <c r="AV137" s="461">
        <f t="shared" si="139"/>
        <v>0</v>
      </c>
      <c r="AW137" s="461">
        <f t="shared" si="140"/>
        <v>5311</v>
      </c>
      <c r="AX137" s="461">
        <f t="shared" si="140"/>
        <v>157</v>
      </c>
      <c r="AY137" s="461">
        <f t="shared" si="141"/>
        <v>810</v>
      </c>
      <c r="AZ137" s="462">
        <f t="shared" si="142"/>
        <v>0.06</v>
      </c>
      <c r="BA137" s="462">
        <f t="shared" si="143"/>
        <v>0</v>
      </c>
      <c r="BB137" s="464">
        <f t="shared" si="143"/>
        <v>0.06</v>
      </c>
    </row>
    <row r="138" spans="1:54" s="229" customFormat="1" x14ac:dyDescent="0.2">
      <c r="A138" s="158">
        <v>24</v>
      </c>
      <c r="B138" s="18">
        <v>4429</v>
      </c>
      <c r="C138" s="18">
        <v>600074595</v>
      </c>
      <c r="D138" s="18">
        <v>70698520</v>
      </c>
      <c r="E138" s="167" t="s">
        <v>196</v>
      </c>
      <c r="F138" s="18"/>
      <c r="G138" s="157"/>
      <c r="H138" s="191"/>
      <c r="I138" s="506">
        <v>7434081</v>
      </c>
      <c r="J138" s="503">
        <v>5448954</v>
      </c>
      <c r="K138" s="503">
        <v>20000</v>
      </c>
      <c r="L138" s="503">
        <v>1848507</v>
      </c>
      <c r="M138" s="503">
        <v>54489</v>
      </c>
      <c r="N138" s="503">
        <v>62131</v>
      </c>
      <c r="O138" s="504">
        <v>12.7683</v>
      </c>
      <c r="P138" s="504">
        <v>9.7812000000000001</v>
      </c>
      <c r="Q138" s="508">
        <v>2.9870999999999999</v>
      </c>
      <c r="R138" s="506">
        <f t="shared" ref="R138:BB138" si="144">SUM(R132:R137)</f>
        <v>0</v>
      </c>
      <c r="S138" s="503">
        <f t="shared" si="144"/>
        <v>-21159</v>
      </c>
      <c r="T138" s="503">
        <f t="shared" si="144"/>
        <v>-87162</v>
      </c>
      <c r="U138" s="503">
        <f t="shared" si="144"/>
        <v>0</v>
      </c>
      <c r="V138" s="503">
        <f t="shared" si="144"/>
        <v>0</v>
      </c>
      <c r="W138" s="503">
        <f t="shared" si="144"/>
        <v>-108321</v>
      </c>
      <c r="X138" s="503">
        <f t="shared" si="144"/>
        <v>0</v>
      </c>
      <c r="Y138" s="503">
        <f t="shared" si="144"/>
        <v>0</v>
      </c>
      <c r="Z138" s="503">
        <f t="shared" si="144"/>
        <v>0</v>
      </c>
      <c r="AA138" s="503">
        <f t="shared" si="144"/>
        <v>0</v>
      </c>
      <c r="AB138" s="503">
        <f t="shared" si="144"/>
        <v>-108321</v>
      </c>
      <c r="AC138" s="503">
        <f t="shared" si="144"/>
        <v>-36613</v>
      </c>
      <c r="AD138" s="503">
        <f t="shared" si="144"/>
        <v>-1084</v>
      </c>
      <c r="AE138" s="503">
        <f t="shared" si="144"/>
        <v>8000</v>
      </c>
      <c r="AF138" s="503">
        <f t="shared" si="144"/>
        <v>0</v>
      </c>
      <c r="AG138" s="503">
        <f t="shared" si="144"/>
        <v>8000</v>
      </c>
      <c r="AH138" s="503">
        <f t="shared" si="144"/>
        <v>-138018</v>
      </c>
      <c r="AI138" s="504">
        <f t="shared" si="144"/>
        <v>0</v>
      </c>
      <c r="AJ138" s="504">
        <f t="shared" si="144"/>
        <v>0</v>
      </c>
      <c r="AK138" s="504">
        <f t="shared" si="144"/>
        <v>-7.0000000000000007E-2</v>
      </c>
      <c r="AL138" s="504">
        <f t="shared" si="144"/>
        <v>-0.22</v>
      </c>
      <c r="AM138" s="504">
        <f t="shared" si="144"/>
        <v>0</v>
      </c>
      <c r="AN138" s="504">
        <f t="shared" si="144"/>
        <v>0</v>
      </c>
      <c r="AO138" s="504">
        <f t="shared" si="144"/>
        <v>0</v>
      </c>
      <c r="AP138" s="504">
        <f t="shared" si="144"/>
        <v>0</v>
      </c>
      <c r="AQ138" s="504">
        <f t="shared" si="144"/>
        <v>-0.29000000000000004</v>
      </c>
      <c r="AR138" s="504">
        <f t="shared" si="144"/>
        <v>0</v>
      </c>
      <c r="AS138" s="40">
        <f t="shared" si="144"/>
        <v>-0.29000000000000004</v>
      </c>
      <c r="AT138" s="510">
        <f t="shared" si="144"/>
        <v>7296063</v>
      </c>
      <c r="AU138" s="503">
        <f t="shared" si="144"/>
        <v>5340633</v>
      </c>
      <c r="AV138" s="503">
        <f t="shared" si="144"/>
        <v>20000</v>
      </c>
      <c r="AW138" s="503">
        <f t="shared" si="144"/>
        <v>1811894</v>
      </c>
      <c r="AX138" s="503">
        <f t="shared" si="144"/>
        <v>53405</v>
      </c>
      <c r="AY138" s="503">
        <f t="shared" si="144"/>
        <v>70131</v>
      </c>
      <c r="AZ138" s="504">
        <f t="shared" si="144"/>
        <v>12.478300000000001</v>
      </c>
      <c r="BA138" s="504">
        <f t="shared" si="144"/>
        <v>9.491200000000001</v>
      </c>
      <c r="BB138" s="40">
        <f t="shared" si="144"/>
        <v>2.9870999999999999</v>
      </c>
    </row>
    <row r="139" spans="1:54" s="229" customFormat="1" x14ac:dyDescent="0.2">
      <c r="A139" s="216">
        <v>25</v>
      </c>
      <c r="B139" s="217">
        <v>4452</v>
      </c>
      <c r="C139" s="217">
        <v>600074919</v>
      </c>
      <c r="D139" s="217">
        <v>70698511</v>
      </c>
      <c r="E139" s="215" t="s">
        <v>197</v>
      </c>
      <c r="F139" s="217">
        <v>3113</v>
      </c>
      <c r="G139" s="168" t="s">
        <v>309</v>
      </c>
      <c r="H139" s="218" t="s">
        <v>276</v>
      </c>
      <c r="I139" s="463">
        <v>30324273</v>
      </c>
      <c r="J139" s="458">
        <v>22054855</v>
      </c>
      <c r="K139" s="458">
        <v>15000</v>
      </c>
      <c r="L139" s="458">
        <v>7459611</v>
      </c>
      <c r="M139" s="458">
        <v>220547</v>
      </c>
      <c r="N139" s="458">
        <v>574260</v>
      </c>
      <c r="O139" s="459">
        <v>35.92</v>
      </c>
      <c r="P139" s="460">
        <v>28.97</v>
      </c>
      <c r="Q139" s="469">
        <v>6.95</v>
      </c>
      <c r="R139" s="471">
        <f t="shared" si="81"/>
        <v>0</v>
      </c>
      <c r="S139" s="461">
        <v>0</v>
      </c>
      <c r="T139" s="461">
        <v>-22572</v>
      </c>
      <c r="U139" s="461">
        <v>35902</v>
      </c>
      <c r="V139" s="461">
        <v>0</v>
      </c>
      <c r="W139" s="461">
        <f t="shared" si="82"/>
        <v>13330</v>
      </c>
      <c r="X139" s="461">
        <v>0</v>
      </c>
      <c r="Y139" s="461">
        <v>0</v>
      </c>
      <c r="Z139" s="461">
        <v>0</v>
      </c>
      <c r="AA139" s="461">
        <f t="shared" si="83"/>
        <v>0</v>
      </c>
      <c r="AB139" s="461">
        <f t="shared" si="84"/>
        <v>13330</v>
      </c>
      <c r="AC139" s="69">
        <f t="shared" si="85"/>
        <v>4506</v>
      </c>
      <c r="AD139" s="69">
        <f t="shared" si="86"/>
        <v>133</v>
      </c>
      <c r="AE139" s="461">
        <v>0</v>
      </c>
      <c r="AF139" s="461">
        <v>0</v>
      </c>
      <c r="AG139" s="461">
        <f t="shared" si="87"/>
        <v>0</v>
      </c>
      <c r="AH139" s="461">
        <f t="shared" si="88"/>
        <v>17969</v>
      </c>
      <c r="AI139" s="462">
        <v>0</v>
      </c>
      <c r="AJ139" s="462">
        <v>0</v>
      </c>
      <c r="AK139" s="462">
        <v>0</v>
      </c>
      <c r="AL139" s="462">
        <v>-0.05</v>
      </c>
      <c r="AM139" s="462">
        <v>0</v>
      </c>
      <c r="AN139" s="462">
        <v>0.05</v>
      </c>
      <c r="AO139" s="462">
        <v>0</v>
      </c>
      <c r="AP139" s="462">
        <v>0</v>
      </c>
      <c r="AQ139" s="462">
        <f t="shared" si="89"/>
        <v>0</v>
      </c>
      <c r="AR139" s="462">
        <f t="shared" si="90"/>
        <v>0</v>
      </c>
      <c r="AS139" s="464">
        <f t="shared" si="91"/>
        <v>0</v>
      </c>
      <c r="AT139" s="470">
        <f t="shared" ref="AT139:AT144" si="145">I139+AH139</f>
        <v>30342242</v>
      </c>
      <c r="AU139" s="461">
        <f t="shared" ref="AU139:AU144" si="146">J139+W139</f>
        <v>22068185</v>
      </c>
      <c r="AV139" s="461">
        <f t="shared" ref="AV139:AV144" si="147">K139+AA139</f>
        <v>15000</v>
      </c>
      <c r="AW139" s="461">
        <f t="shared" ref="AW139:AX144" si="148">L139+AC139</f>
        <v>7464117</v>
      </c>
      <c r="AX139" s="461">
        <f t="shared" si="148"/>
        <v>220680</v>
      </c>
      <c r="AY139" s="461">
        <f t="shared" ref="AY139:AY144" si="149">N139+AG139</f>
        <v>574260</v>
      </c>
      <c r="AZ139" s="462">
        <f t="shared" ref="AZ139:AZ144" si="150">O139+AS139</f>
        <v>35.92</v>
      </c>
      <c r="BA139" s="462">
        <f t="shared" ref="BA139:BB144" si="151">P139+AQ139</f>
        <v>28.97</v>
      </c>
      <c r="BB139" s="464">
        <f t="shared" si="151"/>
        <v>6.95</v>
      </c>
    </row>
    <row r="140" spans="1:54" s="229" customFormat="1" x14ac:dyDescent="0.2">
      <c r="A140" s="216">
        <v>25</v>
      </c>
      <c r="B140" s="217">
        <v>4452</v>
      </c>
      <c r="C140" s="217">
        <v>600074919</v>
      </c>
      <c r="D140" s="217">
        <v>70698511</v>
      </c>
      <c r="E140" s="215" t="s">
        <v>197</v>
      </c>
      <c r="F140" s="217">
        <v>3113</v>
      </c>
      <c r="G140" s="168" t="s">
        <v>308</v>
      </c>
      <c r="H140" s="218" t="s">
        <v>276</v>
      </c>
      <c r="I140" s="463">
        <v>537141</v>
      </c>
      <c r="J140" s="458">
        <v>398472</v>
      </c>
      <c r="K140" s="458">
        <v>0</v>
      </c>
      <c r="L140" s="458">
        <v>134684</v>
      </c>
      <c r="M140" s="458">
        <v>3985</v>
      </c>
      <c r="N140" s="458">
        <v>0</v>
      </c>
      <c r="O140" s="459">
        <v>1</v>
      </c>
      <c r="P140" s="460">
        <v>1</v>
      </c>
      <c r="Q140" s="469">
        <v>0</v>
      </c>
      <c r="R140" s="471">
        <f t="shared" si="81"/>
        <v>0</v>
      </c>
      <c r="S140" s="461">
        <v>0</v>
      </c>
      <c r="T140" s="461">
        <v>32116</v>
      </c>
      <c r="U140" s="461">
        <v>0</v>
      </c>
      <c r="V140" s="461">
        <v>0</v>
      </c>
      <c r="W140" s="461">
        <f t="shared" si="82"/>
        <v>32116</v>
      </c>
      <c r="X140" s="461">
        <v>0</v>
      </c>
      <c r="Y140" s="461">
        <v>0</v>
      </c>
      <c r="Z140" s="461">
        <v>0</v>
      </c>
      <c r="AA140" s="461">
        <f t="shared" si="83"/>
        <v>0</v>
      </c>
      <c r="AB140" s="461">
        <f t="shared" si="84"/>
        <v>32116</v>
      </c>
      <c r="AC140" s="69">
        <f t="shared" si="85"/>
        <v>10855</v>
      </c>
      <c r="AD140" s="69">
        <f t="shared" si="86"/>
        <v>321</v>
      </c>
      <c r="AE140" s="461">
        <v>0</v>
      </c>
      <c r="AF140" s="461">
        <v>0</v>
      </c>
      <c r="AG140" s="461">
        <f t="shared" si="87"/>
        <v>0</v>
      </c>
      <c r="AH140" s="461">
        <f t="shared" si="88"/>
        <v>43292</v>
      </c>
      <c r="AI140" s="462">
        <v>0</v>
      </c>
      <c r="AJ140" s="462">
        <v>0</v>
      </c>
      <c r="AK140" s="462">
        <v>0</v>
      </c>
      <c r="AL140" s="462">
        <v>0.09</v>
      </c>
      <c r="AM140" s="462">
        <v>0</v>
      </c>
      <c r="AN140" s="462">
        <v>0</v>
      </c>
      <c r="AO140" s="462">
        <v>0</v>
      </c>
      <c r="AP140" s="462">
        <v>0</v>
      </c>
      <c r="AQ140" s="462">
        <f t="shared" si="89"/>
        <v>0.09</v>
      </c>
      <c r="AR140" s="462">
        <f t="shared" si="90"/>
        <v>0</v>
      </c>
      <c r="AS140" s="464">
        <f t="shared" si="91"/>
        <v>0.09</v>
      </c>
      <c r="AT140" s="470">
        <f t="shared" si="145"/>
        <v>580433</v>
      </c>
      <c r="AU140" s="461">
        <f t="shared" si="146"/>
        <v>430588</v>
      </c>
      <c r="AV140" s="461">
        <f t="shared" si="147"/>
        <v>0</v>
      </c>
      <c r="AW140" s="461">
        <f t="shared" si="148"/>
        <v>145539</v>
      </c>
      <c r="AX140" s="461">
        <f t="shared" si="148"/>
        <v>4306</v>
      </c>
      <c r="AY140" s="461">
        <f t="shared" si="149"/>
        <v>0</v>
      </c>
      <c r="AZ140" s="462">
        <f t="shared" si="150"/>
        <v>1.0900000000000001</v>
      </c>
      <c r="BA140" s="462">
        <f t="shared" si="151"/>
        <v>1.0900000000000001</v>
      </c>
      <c r="BB140" s="464">
        <f t="shared" si="151"/>
        <v>0</v>
      </c>
    </row>
    <row r="141" spans="1:54" s="229" customFormat="1" x14ac:dyDescent="0.2">
      <c r="A141" s="216">
        <v>25</v>
      </c>
      <c r="B141" s="217">
        <v>4452</v>
      </c>
      <c r="C141" s="217">
        <v>600074919</v>
      </c>
      <c r="D141" s="217">
        <v>70698511</v>
      </c>
      <c r="E141" s="215" t="s">
        <v>197</v>
      </c>
      <c r="F141" s="217">
        <v>3113</v>
      </c>
      <c r="G141" s="168" t="s">
        <v>307</v>
      </c>
      <c r="H141" s="218" t="s">
        <v>277</v>
      </c>
      <c r="I141" s="463">
        <v>1360713</v>
      </c>
      <c r="J141" s="458">
        <v>1007206</v>
      </c>
      <c r="K141" s="458">
        <v>0</v>
      </c>
      <c r="L141" s="458">
        <v>340435</v>
      </c>
      <c r="M141" s="458">
        <v>10072</v>
      </c>
      <c r="N141" s="458">
        <v>3000</v>
      </c>
      <c r="O141" s="459">
        <v>2.86</v>
      </c>
      <c r="P141" s="460">
        <v>2.86</v>
      </c>
      <c r="Q141" s="469">
        <v>0</v>
      </c>
      <c r="R141" s="471">
        <f t="shared" si="81"/>
        <v>0</v>
      </c>
      <c r="S141" s="461">
        <v>44911</v>
      </c>
      <c r="T141" s="461">
        <v>0</v>
      </c>
      <c r="U141" s="461">
        <v>0</v>
      </c>
      <c r="V141" s="461">
        <v>0</v>
      </c>
      <c r="W141" s="461">
        <f t="shared" si="82"/>
        <v>44911</v>
      </c>
      <c r="X141" s="461">
        <v>0</v>
      </c>
      <c r="Y141" s="461">
        <v>0</v>
      </c>
      <c r="Z141" s="461">
        <v>0</v>
      </c>
      <c r="AA141" s="461">
        <f t="shared" si="83"/>
        <v>0</v>
      </c>
      <c r="AB141" s="461">
        <f t="shared" si="84"/>
        <v>44911</v>
      </c>
      <c r="AC141" s="69">
        <f t="shared" si="85"/>
        <v>15180</v>
      </c>
      <c r="AD141" s="69">
        <f t="shared" si="86"/>
        <v>449</v>
      </c>
      <c r="AE141" s="461">
        <v>1250</v>
      </c>
      <c r="AF141" s="461">
        <v>0</v>
      </c>
      <c r="AG141" s="461">
        <f t="shared" si="87"/>
        <v>1250</v>
      </c>
      <c r="AH141" s="461">
        <f t="shared" si="88"/>
        <v>61790</v>
      </c>
      <c r="AI141" s="462">
        <v>0</v>
      </c>
      <c r="AJ141" s="462">
        <v>0</v>
      </c>
      <c r="AK141" s="462">
        <v>0.13</v>
      </c>
      <c r="AL141" s="462">
        <v>0</v>
      </c>
      <c r="AM141" s="462">
        <v>0</v>
      </c>
      <c r="AN141" s="462">
        <v>0</v>
      </c>
      <c r="AO141" s="462">
        <v>0</v>
      </c>
      <c r="AP141" s="462">
        <v>0</v>
      </c>
      <c r="AQ141" s="462">
        <f t="shared" si="89"/>
        <v>0.13</v>
      </c>
      <c r="AR141" s="462">
        <f t="shared" si="90"/>
        <v>0</v>
      </c>
      <c r="AS141" s="464">
        <f t="shared" si="91"/>
        <v>0.13</v>
      </c>
      <c r="AT141" s="470">
        <f t="shared" si="145"/>
        <v>1422503</v>
      </c>
      <c r="AU141" s="461">
        <f t="shared" si="146"/>
        <v>1052117</v>
      </c>
      <c r="AV141" s="461">
        <f t="shared" si="147"/>
        <v>0</v>
      </c>
      <c r="AW141" s="461">
        <f t="shared" si="148"/>
        <v>355615</v>
      </c>
      <c r="AX141" s="461">
        <f t="shared" si="148"/>
        <v>10521</v>
      </c>
      <c r="AY141" s="461">
        <f t="shared" si="149"/>
        <v>4250</v>
      </c>
      <c r="AZ141" s="462">
        <f t="shared" si="150"/>
        <v>2.9899999999999998</v>
      </c>
      <c r="BA141" s="462">
        <f t="shared" si="151"/>
        <v>2.9899999999999998</v>
      </c>
      <c r="BB141" s="464">
        <f t="shared" si="151"/>
        <v>0</v>
      </c>
    </row>
    <row r="142" spans="1:54" s="229" customFormat="1" x14ac:dyDescent="0.2">
      <c r="A142" s="216">
        <v>25</v>
      </c>
      <c r="B142" s="217">
        <v>4452</v>
      </c>
      <c r="C142" s="217">
        <v>600074919</v>
      </c>
      <c r="D142" s="217">
        <v>70698511</v>
      </c>
      <c r="E142" s="215" t="s">
        <v>197</v>
      </c>
      <c r="F142" s="217">
        <v>3141</v>
      </c>
      <c r="G142" s="168" t="s">
        <v>310</v>
      </c>
      <c r="H142" s="218" t="s">
        <v>277</v>
      </c>
      <c r="I142" s="463">
        <v>1814684</v>
      </c>
      <c r="J142" s="458">
        <v>1335789</v>
      </c>
      <c r="K142" s="458">
        <v>0</v>
      </c>
      <c r="L142" s="458">
        <v>451497</v>
      </c>
      <c r="M142" s="458">
        <v>13358</v>
      </c>
      <c r="N142" s="458">
        <v>14040</v>
      </c>
      <c r="O142" s="459">
        <v>4.29</v>
      </c>
      <c r="P142" s="460">
        <v>0</v>
      </c>
      <c r="Q142" s="469">
        <v>4.29</v>
      </c>
      <c r="R142" s="471">
        <f t="shared" si="81"/>
        <v>0</v>
      </c>
      <c r="S142" s="461">
        <v>0</v>
      </c>
      <c r="T142" s="461">
        <v>0</v>
      </c>
      <c r="U142" s="461">
        <v>0</v>
      </c>
      <c r="V142" s="461">
        <v>0</v>
      </c>
      <c r="W142" s="461">
        <f t="shared" si="82"/>
        <v>0</v>
      </c>
      <c r="X142" s="461">
        <v>0</v>
      </c>
      <c r="Y142" s="461">
        <v>0</v>
      </c>
      <c r="Z142" s="461">
        <v>0</v>
      </c>
      <c r="AA142" s="461">
        <f t="shared" si="83"/>
        <v>0</v>
      </c>
      <c r="AB142" s="461">
        <f t="shared" si="84"/>
        <v>0</v>
      </c>
      <c r="AC142" s="69">
        <f t="shared" si="85"/>
        <v>0</v>
      </c>
      <c r="AD142" s="69">
        <f t="shared" si="86"/>
        <v>0</v>
      </c>
      <c r="AE142" s="461">
        <v>0</v>
      </c>
      <c r="AF142" s="461">
        <v>0</v>
      </c>
      <c r="AG142" s="461">
        <f t="shared" si="87"/>
        <v>0</v>
      </c>
      <c r="AH142" s="461">
        <f t="shared" si="88"/>
        <v>0</v>
      </c>
      <c r="AI142" s="462">
        <v>0</v>
      </c>
      <c r="AJ142" s="462">
        <v>0</v>
      </c>
      <c r="AK142" s="462">
        <v>0</v>
      </c>
      <c r="AL142" s="462">
        <v>0</v>
      </c>
      <c r="AM142" s="462">
        <v>0</v>
      </c>
      <c r="AN142" s="462">
        <v>0</v>
      </c>
      <c r="AO142" s="462">
        <v>0</v>
      </c>
      <c r="AP142" s="462">
        <v>0</v>
      </c>
      <c r="AQ142" s="462">
        <f t="shared" si="89"/>
        <v>0</v>
      </c>
      <c r="AR142" s="462">
        <f t="shared" si="90"/>
        <v>0</v>
      </c>
      <c r="AS142" s="464">
        <f t="shared" si="91"/>
        <v>0</v>
      </c>
      <c r="AT142" s="470">
        <f t="shared" si="145"/>
        <v>1814684</v>
      </c>
      <c r="AU142" s="461">
        <f t="shared" si="146"/>
        <v>1335789</v>
      </c>
      <c r="AV142" s="461">
        <f t="shared" si="147"/>
        <v>0</v>
      </c>
      <c r="AW142" s="461">
        <f t="shared" si="148"/>
        <v>451497</v>
      </c>
      <c r="AX142" s="461">
        <f t="shared" si="148"/>
        <v>13358</v>
      </c>
      <c r="AY142" s="461">
        <f t="shared" si="149"/>
        <v>14040</v>
      </c>
      <c r="AZ142" s="462">
        <f t="shared" si="150"/>
        <v>4.29</v>
      </c>
      <c r="BA142" s="462">
        <f t="shared" si="151"/>
        <v>0</v>
      </c>
      <c r="BB142" s="464">
        <f t="shared" si="151"/>
        <v>4.29</v>
      </c>
    </row>
    <row r="143" spans="1:54" s="229" customFormat="1" x14ac:dyDescent="0.2">
      <c r="A143" s="216">
        <v>25</v>
      </c>
      <c r="B143" s="217">
        <v>4452</v>
      </c>
      <c r="C143" s="217">
        <v>600074919</v>
      </c>
      <c r="D143" s="217">
        <v>70698511</v>
      </c>
      <c r="E143" s="210" t="s">
        <v>197</v>
      </c>
      <c r="F143" s="217">
        <v>3143</v>
      </c>
      <c r="G143" s="168" t="s">
        <v>614</v>
      </c>
      <c r="H143" s="234" t="s">
        <v>276</v>
      </c>
      <c r="I143" s="463">
        <v>1574995</v>
      </c>
      <c r="J143" s="458">
        <v>1168394</v>
      </c>
      <c r="K143" s="458">
        <v>0</v>
      </c>
      <c r="L143" s="458">
        <v>394917</v>
      </c>
      <c r="M143" s="458">
        <v>11684</v>
      </c>
      <c r="N143" s="458">
        <v>0</v>
      </c>
      <c r="O143" s="459">
        <v>2.4430000000000001</v>
      </c>
      <c r="P143" s="460">
        <v>2.4430000000000001</v>
      </c>
      <c r="Q143" s="469">
        <v>0</v>
      </c>
      <c r="R143" s="471">
        <f t="shared" ref="R143:R207" si="152">X143*-1</f>
        <v>0</v>
      </c>
      <c r="S143" s="461">
        <v>0</v>
      </c>
      <c r="T143" s="461">
        <v>0</v>
      </c>
      <c r="U143" s="461">
        <v>0</v>
      </c>
      <c r="V143" s="461">
        <v>0</v>
      </c>
      <c r="W143" s="461">
        <f t="shared" ref="W143:W207" si="153">SUM(R143:V143)</f>
        <v>0</v>
      </c>
      <c r="X143" s="461">
        <v>0</v>
      </c>
      <c r="Y143" s="461">
        <v>0</v>
      </c>
      <c r="Z143" s="461">
        <v>0</v>
      </c>
      <c r="AA143" s="461">
        <f t="shared" ref="AA143:AA207" si="154">SUM(X143:Z143)</f>
        <v>0</v>
      </c>
      <c r="AB143" s="461">
        <f t="shared" ref="AB143:AB207" si="155">W143+AA143</f>
        <v>0</v>
      </c>
      <c r="AC143" s="69">
        <f t="shared" ref="AC143:AC207" si="156">ROUND((W143+X143+Y143)*33.8%,0)</f>
        <v>0</v>
      </c>
      <c r="AD143" s="69">
        <f t="shared" ref="AD143:AD207" si="157">ROUND(W143*1%,0)</f>
        <v>0</v>
      </c>
      <c r="AE143" s="461">
        <v>0</v>
      </c>
      <c r="AF143" s="461">
        <v>0</v>
      </c>
      <c r="AG143" s="461">
        <f t="shared" ref="AG143:AG207" si="158">SUM(AE143:AF143)</f>
        <v>0</v>
      </c>
      <c r="AH143" s="461">
        <f t="shared" ref="AH143:AH207" si="159">AB143+AC143+AD143+AG143</f>
        <v>0</v>
      </c>
      <c r="AI143" s="462">
        <v>0</v>
      </c>
      <c r="AJ143" s="462">
        <v>0</v>
      </c>
      <c r="AK143" s="462">
        <v>0</v>
      </c>
      <c r="AL143" s="462">
        <v>0</v>
      </c>
      <c r="AM143" s="462">
        <v>0</v>
      </c>
      <c r="AN143" s="462">
        <v>0</v>
      </c>
      <c r="AO143" s="462">
        <v>0</v>
      </c>
      <c r="AP143" s="462">
        <v>0</v>
      </c>
      <c r="AQ143" s="462">
        <f t="shared" ref="AQ143:AQ207" si="160">AI143+AK143+AL143+AN143+AO143</f>
        <v>0</v>
      </c>
      <c r="AR143" s="462">
        <f t="shared" ref="AR143:AR207" si="161">AJ143+AM143+AP143</f>
        <v>0</v>
      </c>
      <c r="AS143" s="464">
        <f t="shared" ref="AS143:AS207" si="162">SUM(AQ143:AR143)</f>
        <v>0</v>
      </c>
      <c r="AT143" s="470">
        <f t="shared" si="145"/>
        <v>1574995</v>
      </c>
      <c r="AU143" s="461">
        <f t="shared" si="146"/>
        <v>1168394</v>
      </c>
      <c r="AV143" s="461">
        <f t="shared" si="147"/>
        <v>0</v>
      </c>
      <c r="AW143" s="461">
        <f t="shared" si="148"/>
        <v>394917</v>
      </c>
      <c r="AX143" s="461">
        <f t="shared" si="148"/>
        <v>11684</v>
      </c>
      <c r="AY143" s="461">
        <f t="shared" si="149"/>
        <v>0</v>
      </c>
      <c r="AZ143" s="462">
        <f t="shared" si="150"/>
        <v>2.4430000000000001</v>
      </c>
      <c r="BA143" s="462">
        <f t="shared" si="151"/>
        <v>2.4430000000000001</v>
      </c>
      <c r="BB143" s="464">
        <f t="shared" si="151"/>
        <v>0</v>
      </c>
    </row>
    <row r="144" spans="1:54" s="229" customFormat="1" x14ac:dyDescent="0.2">
      <c r="A144" s="216">
        <v>25</v>
      </c>
      <c r="B144" s="217">
        <v>4452</v>
      </c>
      <c r="C144" s="217">
        <v>600074919</v>
      </c>
      <c r="D144" s="217">
        <v>70698511</v>
      </c>
      <c r="E144" s="210" t="s">
        <v>197</v>
      </c>
      <c r="F144" s="217">
        <v>3143</v>
      </c>
      <c r="G144" s="168" t="s">
        <v>615</v>
      </c>
      <c r="H144" s="234" t="s">
        <v>277</v>
      </c>
      <c r="I144" s="463">
        <v>61572</v>
      </c>
      <c r="J144" s="458">
        <v>43994</v>
      </c>
      <c r="K144" s="458">
        <v>0</v>
      </c>
      <c r="L144" s="458">
        <v>14870</v>
      </c>
      <c r="M144" s="458">
        <v>440</v>
      </c>
      <c r="N144" s="458">
        <v>2268</v>
      </c>
      <c r="O144" s="459">
        <v>0.18</v>
      </c>
      <c r="P144" s="460">
        <v>0</v>
      </c>
      <c r="Q144" s="469">
        <v>0.18</v>
      </c>
      <c r="R144" s="471">
        <f t="shared" si="152"/>
        <v>0</v>
      </c>
      <c r="S144" s="461">
        <v>0</v>
      </c>
      <c r="T144" s="461">
        <v>0</v>
      </c>
      <c r="U144" s="461">
        <v>0</v>
      </c>
      <c r="V144" s="461">
        <v>0</v>
      </c>
      <c r="W144" s="461">
        <f t="shared" si="153"/>
        <v>0</v>
      </c>
      <c r="X144" s="461">
        <v>0</v>
      </c>
      <c r="Y144" s="461">
        <v>0</v>
      </c>
      <c r="Z144" s="461">
        <v>0</v>
      </c>
      <c r="AA144" s="461">
        <f t="shared" si="154"/>
        <v>0</v>
      </c>
      <c r="AB144" s="461">
        <f t="shared" si="155"/>
        <v>0</v>
      </c>
      <c r="AC144" s="69">
        <f t="shared" si="156"/>
        <v>0</v>
      </c>
      <c r="AD144" s="69">
        <f t="shared" si="157"/>
        <v>0</v>
      </c>
      <c r="AE144" s="461">
        <v>0</v>
      </c>
      <c r="AF144" s="461">
        <v>0</v>
      </c>
      <c r="AG144" s="461">
        <f t="shared" si="158"/>
        <v>0</v>
      </c>
      <c r="AH144" s="461">
        <f t="shared" si="159"/>
        <v>0</v>
      </c>
      <c r="AI144" s="462">
        <v>0</v>
      </c>
      <c r="AJ144" s="462">
        <v>0</v>
      </c>
      <c r="AK144" s="462">
        <v>0</v>
      </c>
      <c r="AL144" s="462">
        <v>0</v>
      </c>
      <c r="AM144" s="462">
        <v>0</v>
      </c>
      <c r="AN144" s="462">
        <v>0</v>
      </c>
      <c r="AO144" s="462">
        <v>0</v>
      </c>
      <c r="AP144" s="462">
        <v>0</v>
      </c>
      <c r="AQ144" s="462">
        <f t="shared" si="160"/>
        <v>0</v>
      </c>
      <c r="AR144" s="462">
        <f t="shared" si="161"/>
        <v>0</v>
      </c>
      <c r="AS144" s="464">
        <f t="shared" si="162"/>
        <v>0</v>
      </c>
      <c r="AT144" s="470">
        <f t="shared" si="145"/>
        <v>61572</v>
      </c>
      <c r="AU144" s="461">
        <f t="shared" si="146"/>
        <v>43994</v>
      </c>
      <c r="AV144" s="461">
        <f t="shared" si="147"/>
        <v>0</v>
      </c>
      <c r="AW144" s="461">
        <f t="shared" si="148"/>
        <v>14870</v>
      </c>
      <c r="AX144" s="461">
        <f t="shared" si="148"/>
        <v>440</v>
      </c>
      <c r="AY144" s="461">
        <f t="shared" si="149"/>
        <v>2268</v>
      </c>
      <c r="AZ144" s="462">
        <f t="shared" si="150"/>
        <v>0.18</v>
      </c>
      <c r="BA144" s="462">
        <f t="shared" si="151"/>
        <v>0</v>
      </c>
      <c r="BB144" s="464">
        <f t="shared" si="151"/>
        <v>0.18</v>
      </c>
    </row>
    <row r="145" spans="1:54" s="229" customFormat="1" x14ac:dyDescent="0.2">
      <c r="A145" s="158">
        <v>25</v>
      </c>
      <c r="B145" s="18">
        <v>4452</v>
      </c>
      <c r="C145" s="18">
        <v>600074919</v>
      </c>
      <c r="D145" s="18">
        <v>70698511</v>
      </c>
      <c r="E145" s="167" t="s">
        <v>198</v>
      </c>
      <c r="F145" s="18"/>
      <c r="G145" s="157"/>
      <c r="H145" s="191"/>
      <c r="I145" s="506">
        <v>35673378</v>
      </c>
      <c r="J145" s="503">
        <v>26008710</v>
      </c>
      <c r="K145" s="503">
        <v>15000</v>
      </c>
      <c r="L145" s="503">
        <v>8796014</v>
      </c>
      <c r="M145" s="503">
        <v>260086</v>
      </c>
      <c r="N145" s="503">
        <v>593568</v>
      </c>
      <c r="O145" s="504">
        <v>46.692999999999998</v>
      </c>
      <c r="P145" s="504">
        <v>35.272999999999996</v>
      </c>
      <c r="Q145" s="508">
        <v>11.42</v>
      </c>
      <c r="R145" s="506">
        <f t="shared" ref="R145:BB145" si="163">SUM(R139:R144)</f>
        <v>0</v>
      </c>
      <c r="S145" s="503">
        <f t="shared" si="163"/>
        <v>44911</v>
      </c>
      <c r="T145" s="503">
        <f t="shared" si="163"/>
        <v>9544</v>
      </c>
      <c r="U145" s="503">
        <f t="shared" si="163"/>
        <v>35902</v>
      </c>
      <c r="V145" s="503">
        <f t="shared" si="163"/>
        <v>0</v>
      </c>
      <c r="W145" s="503">
        <f t="shared" si="163"/>
        <v>90357</v>
      </c>
      <c r="X145" s="503">
        <f t="shared" si="163"/>
        <v>0</v>
      </c>
      <c r="Y145" s="503">
        <f t="shared" si="163"/>
        <v>0</v>
      </c>
      <c r="Z145" s="503">
        <f t="shared" si="163"/>
        <v>0</v>
      </c>
      <c r="AA145" s="503">
        <f t="shared" si="163"/>
        <v>0</v>
      </c>
      <c r="AB145" s="503">
        <f t="shared" si="163"/>
        <v>90357</v>
      </c>
      <c r="AC145" s="503">
        <f t="shared" si="163"/>
        <v>30541</v>
      </c>
      <c r="AD145" s="503">
        <f t="shared" si="163"/>
        <v>903</v>
      </c>
      <c r="AE145" s="503">
        <f t="shared" si="163"/>
        <v>1250</v>
      </c>
      <c r="AF145" s="503">
        <f t="shared" si="163"/>
        <v>0</v>
      </c>
      <c r="AG145" s="503">
        <f t="shared" si="163"/>
        <v>1250</v>
      </c>
      <c r="AH145" s="503">
        <f t="shared" si="163"/>
        <v>123051</v>
      </c>
      <c r="AI145" s="504">
        <f t="shared" si="163"/>
        <v>0</v>
      </c>
      <c r="AJ145" s="504">
        <f t="shared" si="163"/>
        <v>0</v>
      </c>
      <c r="AK145" s="504">
        <f t="shared" si="163"/>
        <v>0.13</v>
      </c>
      <c r="AL145" s="504">
        <f t="shared" si="163"/>
        <v>3.9999999999999994E-2</v>
      </c>
      <c r="AM145" s="504">
        <f t="shared" si="163"/>
        <v>0</v>
      </c>
      <c r="AN145" s="504">
        <f t="shared" si="163"/>
        <v>0.05</v>
      </c>
      <c r="AO145" s="504">
        <f t="shared" si="163"/>
        <v>0</v>
      </c>
      <c r="AP145" s="504">
        <f t="shared" si="163"/>
        <v>0</v>
      </c>
      <c r="AQ145" s="504">
        <f t="shared" si="163"/>
        <v>0.22</v>
      </c>
      <c r="AR145" s="504">
        <f t="shared" si="163"/>
        <v>0</v>
      </c>
      <c r="AS145" s="40">
        <f t="shared" si="163"/>
        <v>0.22</v>
      </c>
      <c r="AT145" s="510">
        <f t="shared" si="163"/>
        <v>35796429</v>
      </c>
      <c r="AU145" s="503">
        <f t="shared" si="163"/>
        <v>26099067</v>
      </c>
      <c r="AV145" s="503">
        <f t="shared" si="163"/>
        <v>15000</v>
      </c>
      <c r="AW145" s="503">
        <f t="shared" si="163"/>
        <v>8826555</v>
      </c>
      <c r="AX145" s="503">
        <f t="shared" si="163"/>
        <v>260989</v>
      </c>
      <c r="AY145" s="503">
        <f t="shared" si="163"/>
        <v>594818</v>
      </c>
      <c r="AZ145" s="504">
        <f t="shared" si="163"/>
        <v>46.913000000000004</v>
      </c>
      <c r="BA145" s="504">
        <f t="shared" si="163"/>
        <v>35.492999999999995</v>
      </c>
      <c r="BB145" s="40">
        <f t="shared" si="163"/>
        <v>11.42</v>
      </c>
    </row>
    <row r="146" spans="1:54" s="229" customFormat="1" x14ac:dyDescent="0.2">
      <c r="A146" s="216">
        <v>26</v>
      </c>
      <c r="B146" s="217">
        <v>4468</v>
      </c>
      <c r="C146" s="217">
        <v>600075052</v>
      </c>
      <c r="D146" s="217">
        <v>70698546</v>
      </c>
      <c r="E146" s="215" t="s">
        <v>199</v>
      </c>
      <c r="F146" s="217">
        <v>3231</v>
      </c>
      <c r="G146" s="168" t="s">
        <v>311</v>
      </c>
      <c r="H146" s="218" t="s">
        <v>276</v>
      </c>
      <c r="I146" s="463">
        <v>7792099</v>
      </c>
      <c r="J146" s="458">
        <v>5664930</v>
      </c>
      <c r="K146" s="458">
        <v>104000</v>
      </c>
      <c r="L146" s="458">
        <v>1949898</v>
      </c>
      <c r="M146" s="458">
        <v>56649</v>
      </c>
      <c r="N146" s="458">
        <v>16622</v>
      </c>
      <c r="O146" s="459">
        <v>9.8630000000000013</v>
      </c>
      <c r="P146" s="460">
        <v>9.0894000000000013</v>
      </c>
      <c r="Q146" s="469">
        <v>0.77360000000000007</v>
      </c>
      <c r="R146" s="471">
        <f t="shared" si="152"/>
        <v>32950</v>
      </c>
      <c r="S146" s="461">
        <v>0</v>
      </c>
      <c r="T146" s="461">
        <v>0</v>
      </c>
      <c r="U146" s="461">
        <v>0</v>
      </c>
      <c r="V146" s="461">
        <v>0</v>
      </c>
      <c r="W146" s="461">
        <f t="shared" si="153"/>
        <v>32950</v>
      </c>
      <c r="X146" s="461">
        <v>-32950</v>
      </c>
      <c r="Y146" s="461">
        <v>0</v>
      </c>
      <c r="Z146" s="461">
        <v>0</v>
      </c>
      <c r="AA146" s="461">
        <f t="shared" si="154"/>
        <v>-32950</v>
      </c>
      <c r="AB146" s="461">
        <f t="shared" si="155"/>
        <v>0</v>
      </c>
      <c r="AC146" s="69">
        <f t="shared" si="156"/>
        <v>0</v>
      </c>
      <c r="AD146" s="69">
        <f t="shared" si="157"/>
        <v>330</v>
      </c>
      <c r="AE146" s="461">
        <v>0</v>
      </c>
      <c r="AF146" s="461">
        <v>0</v>
      </c>
      <c r="AG146" s="461">
        <f t="shared" si="158"/>
        <v>0</v>
      </c>
      <c r="AH146" s="461">
        <f t="shared" si="159"/>
        <v>330</v>
      </c>
      <c r="AI146" s="462">
        <v>0.02</v>
      </c>
      <c r="AJ146" s="462">
        <v>0.08</v>
      </c>
      <c r="AK146" s="462">
        <v>0</v>
      </c>
      <c r="AL146" s="462">
        <v>0</v>
      </c>
      <c r="AM146" s="462">
        <v>0</v>
      </c>
      <c r="AN146" s="462">
        <v>0</v>
      </c>
      <c r="AO146" s="462">
        <v>0</v>
      </c>
      <c r="AP146" s="462">
        <v>0</v>
      </c>
      <c r="AQ146" s="462">
        <f t="shared" si="160"/>
        <v>0.02</v>
      </c>
      <c r="AR146" s="462">
        <f t="shared" si="161"/>
        <v>0.08</v>
      </c>
      <c r="AS146" s="464">
        <f t="shared" si="162"/>
        <v>0.1</v>
      </c>
      <c r="AT146" s="470">
        <f>I146+AH146</f>
        <v>7792429</v>
      </c>
      <c r="AU146" s="461">
        <f>J146+W146</f>
        <v>5697880</v>
      </c>
      <c r="AV146" s="461">
        <f>K146+AA146</f>
        <v>71050</v>
      </c>
      <c r="AW146" s="461">
        <f>L146+AC146</f>
        <v>1949898</v>
      </c>
      <c r="AX146" s="461">
        <f>M146+AD146</f>
        <v>56979</v>
      </c>
      <c r="AY146" s="461">
        <f>N146+AG146</f>
        <v>16622</v>
      </c>
      <c r="AZ146" s="462">
        <f>O146+AS146</f>
        <v>9.963000000000001</v>
      </c>
      <c r="BA146" s="462">
        <f>P146+AQ146</f>
        <v>9.1094000000000008</v>
      </c>
      <c r="BB146" s="464">
        <f>Q146+AR146</f>
        <v>0.85360000000000003</v>
      </c>
    </row>
    <row r="147" spans="1:54" s="229" customFormat="1" x14ac:dyDescent="0.2">
      <c r="A147" s="158">
        <v>26</v>
      </c>
      <c r="B147" s="18">
        <v>4468</v>
      </c>
      <c r="C147" s="18">
        <v>600075052</v>
      </c>
      <c r="D147" s="18">
        <v>70698546</v>
      </c>
      <c r="E147" s="167" t="s">
        <v>200</v>
      </c>
      <c r="F147" s="18"/>
      <c r="G147" s="157"/>
      <c r="H147" s="191"/>
      <c r="I147" s="506">
        <v>7792099</v>
      </c>
      <c r="J147" s="503">
        <v>5664930</v>
      </c>
      <c r="K147" s="503">
        <v>104000</v>
      </c>
      <c r="L147" s="503">
        <v>1949898</v>
      </c>
      <c r="M147" s="503">
        <v>56649</v>
      </c>
      <c r="N147" s="503">
        <v>16622</v>
      </c>
      <c r="O147" s="504">
        <v>9.8630000000000013</v>
      </c>
      <c r="P147" s="504">
        <v>9.0894000000000013</v>
      </c>
      <c r="Q147" s="508">
        <v>0.77360000000000007</v>
      </c>
      <c r="R147" s="506">
        <f t="shared" ref="R147:BB147" si="164">SUM(R146)</f>
        <v>32950</v>
      </c>
      <c r="S147" s="503">
        <f t="shared" si="164"/>
        <v>0</v>
      </c>
      <c r="T147" s="503">
        <f t="shared" si="164"/>
        <v>0</v>
      </c>
      <c r="U147" s="503">
        <f t="shared" si="164"/>
        <v>0</v>
      </c>
      <c r="V147" s="503">
        <f t="shared" si="164"/>
        <v>0</v>
      </c>
      <c r="W147" s="503">
        <f t="shared" si="164"/>
        <v>32950</v>
      </c>
      <c r="X147" s="503">
        <f t="shared" si="164"/>
        <v>-32950</v>
      </c>
      <c r="Y147" s="503">
        <f t="shared" si="164"/>
        <v>0</v>
      </c>
      <c r="Z147" s="503">
        <f t="shared" si="164"/>
        <v>0</v>
      </c>
      <c r="AA147" s="503">
        <f t="shared" si="164"/>
        <v>-32950</v>
      </c>
      <c r="AB147" s="503">
        <f t="shared" si="164"/>
        <v>0</v>
      </c>
      <c r="AC147" s="503">
        <f t="shared" si="164"/>
        <v>0</v>
      </c>
      <c r="AD147" s="503">
        <f t="shared" si="164"/>
        <v>330</v>
      </c>
      <c r="AE147" s="503">
        <f t="shared" si="164"/>
        <v>0</v>
      </c>
      <c r="AF147" s="503">
        <f t="shared" si="164"/>
        <v>0</v>
      </c>
      <c r="AG147" s="503">
        <f t="shared" si="164"/>
        <v>0</v>
      </c>
      <c r="AH147" s="503">
        <f t="shared" si="164"/>
        <v>330</v>
      </c>
      <c r="AI147" s="504">
        <f t="shared" si="164"/>
        <v>0.02</v>
      </c>
      <c r="AJ147" s="504">
        <f t="shared" si="164"/>
        <v>0.08</v>
      </c>
      <c r="AK147" s="504">
        <f t="shared" si="164"/>
        <v>0</v>
      </c>
      <c r="AL147" s="504">
        <f t="shared" si="164"/>
        <v>0</v>
      </c>
      <c r="AM147" s="504">
        <f t="shared" si="164"/>
        <v>0</v>
      </c>
      <c r="AN147" s="504">
        <f t="shared" si="164"/>
        <v>0</v>
      </c>
      <c r="AO147" s="504">
        <f t="shared" si="164"/>
        <v>0</v>
      </c>
      <c r="AP147" s="504">
        <f t="shared" si="164"/>
        <v>0</v>
      </c>
      <c r="AQ147" s="504">
        <f t="shared" si="164"/>
        <v>0.02</v>
      </c>
      <c r="AR147" s="504">
        <f t="shared" si="164"/>
        <v>0.08</v>
      </c>
      <c r="AS147" s="40">
        <f t="shared" si="164"/>
        <v>0.1</v>
      </c>
      <c r="AT147" s="510">
        <f t="shared" si="164"/>
        <v>7792429</v>
      </c>
      <c r="AU147" s="503">
        <f t="shared" si="164"/>
        <v>5697880</v>
      </c>
      <c r="AV147" s="503">
        <f t="shared" si="164"/>
        <v>71050</v>
      </c>
      <c r="AW147" s="503">
        <f t="shared" si="164"/>
        <v>1949898</v>
      </c>
      <c r="AX147" s="503">
        <f t="shared" si="164"/>
        <v>56979</v>
      </c>
      <c r="AY147" s="503">
        <f t="shared" si="164"/>
        <v>16622</v>
      </c>
      <c r="AZ147" s="504">
        <f t="shared" si="164"/>
        <v>9.963000000000001</v>
      </c>
      <c r="BA147" s="504">
        <f t="shared" si="164"/>
        <v>9.1094000000000008</v>
      </c>
      <c r="BB147" s="40">
        <f t="shared" si="164"/>
        <v>0.85360000000000003</v>
      </c>
    </row>
    <row r="148" spans="1:54" s="229" customFormat="1" x14ac:dyDescent="0.2">
      <c r="A148" s="216">
        <v>27</v>
      </c>
      <c r="B148" s="217">
        <v>4414</v>
      </c>
      <c r="C148" s="217">
        <v>600074307</v>
      </c>
      <c r="D148" s="217">
        <v>70695831</v>
      </c>
      <c r="E148" s="215" t="s">
        <v>201</v>
      </c>
      <c r="F148" s="217">
        <v>3111</v>
      </c>
      <c r="G148" s="168" t="s">
        <v>306</v>
      </c>
      <c r="H148" s="218" t="s">
        <v>276</v>
      </c>
      <c r="I148" s="463">
        <v>5417641</v>
      </c>
      <c r="J148" s="458">
        <v>3983065</v>
      </c>
      <c r="K148" s="458">
        <v>15000</v>
      </c>
      <c r="L148" s="458">
        <v>1351346</v>
      </c>
      <c r="M148" s="458">
        <v>39830</v>
      </c>
      <c r="N148" s="458">
        <v>28400</v>
      </c>
      <c r="O148" s="459">
        <v>7.9462999999999999</v>
      </c>
      <c r="P148" s="460">
        <v>6.2062999999999997</v>
      </c>
      <c r="Q148" s="469">
        <v>1.7399999999999998</v>
      </c>
      <c r="R148" s="471">
        <f t="shared" si="152"/>
        <v>5000</v>
      </c>
      <c r="S148" s="461">
        <v>0</v>
      </c>
      <c r="T148" s="461">
        <v>0</v>
      </c>
      <c r="U148" s="461">
        <v>0</v>
      </c>
      <c r="V148" s="461">
        <v>0</v>
      </c>
      <c r="W148" s="461">
        <f t="shared" si="153"/>
        <v>5000</v>
      </c>
      <c r="X148" s="461">
        <v>-5000</v>
      </c>
      <c r="Y148" s="461">
        <v>0</v>
      </c>
      <c r="Z148" s="461">
        <v>0</v>
      </c>
      <c r="AA148" s="461">
        <f t="shared" si="154"/>
        <v>-5000</v>
      </c>
      <c r="AB148" s="461">
        <f t="shared" si="155"/>
        <v>0</v>
      </c>
      <c r="AC148" s="69">
        <f t="shared" si="156"/>
        <v>0</v>
      </c>
      <c r="AD148" s="69">
        <f t="shared" si="157"/>
        <v>50</v>
      </c>
      <c r="AE148" s="461">
        <v>0</v>
      </c>
      <c r="AF148" s="461">
        <v>0</v>
      </c>
      <c r="AG148" s="461">
        <f t="shared" si="158"/>
        <v>0</v>
      </c>
      <c r="AH148" s="461">
        <f t="shared" si="159"/>
        <v>50</v>
      </c>
      <c r="AI148" s="462">
        <v>0</v>
      </c>
      <c r="AJ148" s="462">
        <v>0.02</v>
      </c>
      <c r="AK148" s="462">
        <v>0</v>
      </c>
      <c r="AL148" s="462">
        <v>0</v>
      </c>
      <c r="AM148" s="462">
        <v>0</v>
      </c>
      <c r="AN148" s="462">
        <v>0</v>
      </c>
      <c r="AO148" s="462">
        <v>0</v>
      </c>
      <c r="AP148" s="462">
        <v>0</v>
      </c>
      <c r="AQ148" s="462">
        <f t="shared" si="160"/>
        <v>0</v>
      </c>
      <c r="AR148" s="462">
        <f t="shared" si="161"/>
        <v>0.02</v>
      </c>
      <c r="AS148" s="464">
        <f t="shared" si="162"/>
        <v>0.02</v>
      </c>
      <c r="AT148" s="470">
        <f>I148+AH148</f>
        <v>5417691</v>
      </c>
      <c r="AU148" s="461">
        <f>J148+W148</f>
        <v>3988065</v>
      </c>
      <c r="AV148" s="461">
        <f t="shared" ref="AV148:AV150" si="165">K148+AA148</f>
        <v>10000</v>
      </c>
      <c r="AW148" s="461">
        <f t="shared" ref="AW148:AX150" si="166">L148+AC148</f>
        <v>1351346</v>
      </c>
      <c r="AX148" s="461">
        <f t="shared" si="166"/>
        <v>39880</v>
      </c>
      <c r="AY148" s="461">
        <f>N148+AG148</f>
        <v>28400</v>
      </c>
      <c r="AZ148" s="462">
        <f>O148+AS148</f>
        <v>7.9662999999999995</v>
      </c>
      <c r="BA148" s="462">
        <f t="shared" ref="BA148:BB150" si="167">P148+AQ148</f>
        <v>6.2062999999999997</v>
      </c>
      <c r="BB148" s="464">
        <f t="shared" si="167"/>
        <v>1.7599999999999998</v>
      </c>
    </row>
    <row r="149" spans="1:54" s="229" customFormat="1" x14ac:dyDescent="0.2">
      <c r="A149" s="216">
        <v>27</v>
      </c>
      <c r="B149" s="217">
        <v>4414</v>
      </c>
      <c r="C149" s="217">
        <v>600074307</v>
      </c>
      <c r="D149" s="217">
        <v>70695831</v>
      </c>
      <c r="E149" s="215" t="s">
        <v>201</v>
      </c>
      <c r="F149" s="217">
        <v>3111</v>
      </c>
      <c r="G149" s="168" t="s">
        <v>307</v>
      </c>
      <c r="H149" s="218" t="s">
        <v>277</v>
      </c>
      <c r="I149" s="463">
        <v>404730</v>
      </c>
      <c r="J149" s="458">
        <v>300245</v>
      </c>
      <c r="K149" s="458">
        <v>0</v>
      </c>
      <c r="L149" s="458">
        <v>101483</v>
      </c>
      <c r="M149" s="458">
        <v>3002</v>
      </c>
      <c r="N149" s="458">
        <v>0</v>
      </c>
      <c r="O149" s="459">
        <v>1</v>
      </c>
      <c r="P149" s="460">
        <v>1</v>
      </c>
      <c r="Q149" s="469">
        <v>0</v>
      </c>
      <c r="R149" s="471">
        <f t="shared" si="152"/>
        <v>0</v>
      </c>
      <c r="S149" s="461">
        <v>15400</v>
      </c>
      <c r="T149" s="461">
        <v>0</v>
      </c>
      <c r="U149" s="461">
        <v>0</v>
      </c>
      <c r="V149" s="461">
        <v>0</v>
      </c>
      <c r="W149" s="461">
        <f t="shared" si="153"/>
        <v>15400</v>
      </c>
      <c r="X149" s="461">
        <v>0</v>
      </c>
      <c r="Y149" s="461">
        <v>0</v>
      </c>
      <c r="Z149" s="461">
        <v>0</v>
      </c>
      <c r="AA149" s="461">
        <f t="shared" si="154"/>
        <v>0</v>
      </c>
      <c r="AB149" s="461">
        <f t="shared" si="155"/>
        <v>15400</v>
      </c>
      <c r="AC149" s="69">
        <f t="shared" si="156"/>
        <v>5205</v>
      </c>
      <c r="AD149" s="69">
        <f t="shared" si="157"/>
        <v>154</v>
      </c>
      <c r="AE149" s="461">
        <v>6500</v>
      </c>
      <c r="AF149" s="461">
        <v>0</v>
      </c>
      <c r="AG149" s="461">
        <f t="shared" si="158"/>
        <v>6500</v>
      </c>
      <c r="AH149" s="461">
        <f t="shared" si="159"/>
        <v>27259</v>
      </c>
      <c r="AI149" s="462">
        <v>0</v>
      </c>
      <c r="AJ149" s="462">
        <v>0</v>
      </c>
      <c r="AK149" s="462">
        <v>0</v>
      </c>
      <c r="AL149" s="462">
        <v>0</v>
      </c>
      <c r="AM149" s="462">
        <v>0</v>
      </c>
      <c r="AN149" s="462">
        <v>0</v>
      </c>
      <c r="AO149" s="462">
        <v>0</v>
      </c>
      <c r="AP149" s="462">
        <v>0</v>
      </c>
      <c r="AQ149" s="462">
        <f t="shared" si="160"/>
        <v>0</v>
      </c>
      <c r="AR149" s="462">
        <f t="shared" si="161"/>
        <v>0</v>
      </c>
      <c r="AS149" s="464">
        <f t="shared" si="162"/>
        <v>0</v>
      </c>
      <c r="AT149" s="470">
        <f>I149+AH149</f>
        <v>431989</v>
      </c>
      <c r="AU149" s="461">
        <f>J149+W149</f>
        <v>315645</v>
      </c>
      <c r="AV149" s="461">
        <f t="shared" si="165"/>
        <v>0</v>
      </c>
      <c r="AW149" s="461">
        <f t="shared" si="166"/>
        <v>106688</v>
      </c>
      <c r="AX149" s="461">
        <f t="shared" si="166"/>
        <v>3156</v>
      </c>
      <c r="AY149" s="461">
        <f>N149+AG149</f>
        <v>6500</v>
      </c>
      <c r="AZ149" s="462">
        <f>O149+AS149</f>
        <v>1</v>
      </c>
      <c r="BA149" s="462">
        <f t="shared" si="167"/>
        <v>1</v>
      </c>
      <c r="BB149" s="464">
        <f t="shared" si="167"/>
        <v>0</v>
      </c>
    </row>
    <row r="150" spans="1:54" s="229" customFormat="1" x14ac:dyDescent="0.2">
      <c r="A150" s="216">
        <v>27</v>
      </c>
      <c r="B150" s="217">
        <v>4414</v>
      </c>
      <c r="C150" s="217">
        <v>600074307</v>
      </c>
      <c r="D150" s="217">
        <v>70695831</v>
      </c>
      <c r="E150" s="210" t="s">
        <v>201</v>
      </c>
      <c r="F150" s="217">
        <v>3141</v>
      </c>
      <c r="G150" s="168" t="s">
        <v>310</v>
      </c>
      <c r="H150" s="218" t="s">
        <v>277</v>
      </c>
      <c r="I150" s="463">
        <v>320418</v>
      </c>
      <c r="J150" s="458">
        <v>206206</v>
      </c>
      <c r="K150" s="458">
        <v>30000</v>
      </c>
      <c r="L150" s="458">
        <v>79838</v>
      </c>
      <c r="M150" s="458">
        <v>2062</v>
      </c>
      <c r="N150" s="458">
        <v>2312</v>
      </c>
      <c r="O150" s="459">
        <v>0.64</v>
      </c>
      <c r="P150" s="460">
        <v>0</v>
      </c>
      <c r="Q150" s="469">
        <v>0.64</v>
      </c>
      <c r="R150" s="471">
        <f t="shared" si="152"/>
        <v>0</v>
      </c>
      <c r="S150" s="461">
        <v>0</v>
      </c>
      <c r="T150" s="461">
        <v>0</v>
      </c>
      <c r="U150" s="461">
        <v>0</v>
      </c>
      <c r="V150" s="461">
        <v>0</v>
      </c>
      <c r="W150" s="461">
        <f t="shared" si="153"/>
        <v>0</v>
      </c>
      <c r="X150" s="461">
        <v>0</v>
      </c>
      <c r="Y150" s="461">
        <v>0</v>
      </c>
      <c r="Z150" s="461">
        <v>0</v>
      </c>
      <c r="AA150" s="461">
        <f t="shared" si="154"/>
        <v>0</v>
      </c>
      <c r="AB150" s="461">
        <f t="shared" si="155"/>
        <v>0</v>
      </c>
      <c r="AC150" s="69">
        <f t="shared" si="156"/>
        <v>0</v>
      </c>
      <c r="AD150" s="69">
        <f t="shared" si="157"/>
        <v>0</v>
      </c>
      <c r="AE150" s="461">
        <v>0</v>
      </c>
      <c r="AF150" s="461">
        <v>0</v>
      </c>
      <c r="AG150" s="461">
        <f t="shared" si="158"/>
        <v>0</v>
      </c>
      <c r="AH150" s="461">
        <f t="shared" si="159"/>
        <v>0</v>
      </c>
      <c r="AI150" s="462">
        <v>0</v>
      </c>
      <c r="AJ150" s="462">
        <v>0</v>
      </c>
      <c r="AK150" s="462">
        <v>0</v>
      </c>
      <c r="AL150" s="462">
        <v>0</v>
      </c>
      <c r="AM150" s="462">
        <v>0</v>
      </c>
      <c r="AN150" s="462">
        <v>0</v>
      </c>
      <c r="AO150" s="462">
        <v>0</v>
      </c>
      <c r="AP150" s="462">
        <v>0</v>
      </c>
      <c r="AQ150" s="462">
        <f t="shared" si="160"/>
        <v>0</v>
      </c>
      <c r="AR150" s="462">
        <f t="shared" si="161"/>
        <v>0</v>
      </c>
      <c r="AS150" s="464">
        <f t="shared" si="162"/>
        <v>0</v>
      </c>
      <c r="AT150" s="470">
        <f>I150+AH150</f>
        <v>320418</v>
      </c>
      <c r="AU150" s="461">
        <f>J150+W150</f>
        <v>206206</v>
      </c>
      <c r="AV150" s="461">
        <f t="shared" si="165"/>
        <v>30000</v>
      </c>
      <c r="AW150" s="461">
        <f t="shared" si="166"/>
        <v>79838</v>
      </c>
      <c r="AX150" s="461">
        <f t="shared" si="166"/>
        <v>2062</v>
      </c>
      <c r="AY150" s="461">
        <f>N150+AG150</f>
        <v>2312</v>
      </c>
      <c r="AZ150" s="462">
        <f>O150+AS150</f>
        <v>0.64</v>
      </c>
      <c r="BA150" s="462">
        <f t="shared" si="167"/>
        <v>0</v>
      </c>
      <c r="BB150" s="464">
        <f t="shared" si="167"/>
        <v>0.64</v>
      </c>
    </row>
    <row r="151" spans="1:54" s="229" customFormat="1" x14ac:dyDescent="0.2">
      <c r="A151" s="158">
        <v>27</v>
      </c>
      <c r="B151" s="18">
        <v>4414</v>
      </c>
      <c r="C151" s="18">
        <v>600074307</v>
      </c>
      <c r="D151" s="18">
        <v>70695831</v>
      </c>
      <c r="E151" s="167" t="s">
        <v>202</v>
      </c>
      <c r="F151" s="18"/>
      <c r="G151" s="157"/>
      <c r="H151" s="191"/>
      <c r="I151" s="506">
        <v>6142789</v>
      </c>
      <c r="J151" s="503">
        <v>4489516</v>
      </c>
      <c r="K151" s="503">
        <v>45000</v>
      </c>
      <c r="L151" s="503">
        <v>1532667</v>
      </c>
      <c r="M151" s="503">
        <v>44894</v>
      </c>
      <c r="N151" s="503">
        <v>30712</v>
      </c>
      <c r="O151" s="504">
        <v>9.5863000000000014</v>
      </c>
      <c r="P151" s="504">
        <v>7.2062999999999997</v>
      </c>
      <c r="Q151" s="508">
        <v>2.38</v>
      </c>
      <c r="R151" s="506">
        <f t="shared" ref="R151:BB151" si="168">SUM(R148:R150)</f>
        <v>5000</v>
      </c>
      <c r="S151" s="503">
        <f t="shared" si="168"/>
        <v>15400</v>
      </c>
      <c r="T151" s="503">
        <f t="shared" si="168"/>
        <v>0</v>
      </c>
      <c r="U151" s="503">
        <f t="shared" si="168"/>
        <v>0</v>
      </c>
      <c r="V151" s="503">
        <f t="shared" si="168"/>
        <v>0</v>
      </c>
      <c r="W151" s="503">
        <f t="shared" si="168"/>
        <v>20400</v>
      </c>
      <c r="X151" s="503">
        <f t="shared" si="168"/>
        <v>-5000</v>
      </c>
      <c r="Y151" s="503">
        <f t="shared" si="168"/>
        <v>0</v>
      </c>
      <c r="Z151" s="503">
        <f t="shared" si="168"/>
        <v>0</v>
      </c>
      <c r="AA151" s="503">
        <f t="shared" si="168"/>
        <v>-5000</v>
      </c>
      <c r="AB151" s="503">
        <f t="shared" si="168"/>
        <v>15400</v>
      </c>
      <c r="AC151" s="503">
        <f t="shared" si="168"/>
        <v>5205</v>
      </c>
      <c r="AD151" s="503">
        <f t="shared" si="168"/>
        <v>204</v>
      </c>
      <c r="AE151" s="503">
        <f t="shared" si="168"/>
        <v>6500</v>
      </c>
      <c r="AF151" s="503">
        <f t="shared" si="168"/>
        <v>0</v>
      </c>
      <c r="AG151" s="503">
        <f t="shared" si="168"/>
        <v>6500</v>
      </c>
      <c r="AH151" s="503">
        <f t="shared" si="168"/>
        <v>27309</v>
      </c>
      <c r="AI151" s="504">
        <f t="shared" si="168"/>
        <v>0</v>
      </c>
      <c r="AJ151" s="504">
        <f t="shared" si="168"/>
        <v>0.02</v>
      </c>
      <c r="AK151" s="504">
        <f t="shared" si="168"/>
        <v>0</v>
      </c>
      <c r="AL151" s="504">
        <f t="shared" si="168"/>
        <v>0</v>
      </c>
      <c r="AM151" s="504">
        <f t="shared" si="168"/>
        <v>0</v>
      </c>
      <c r="AN151" s="504">
        <f t="shared" si="168"/>
        <v>0</v>
      </c>
      <c r="AO151" s="504">
        <f t="shared" si="168"/>
        <v>0</v>
      </c>
      <c r="AP151" s="504">
        <f t="shared" si="168"/>
        <v>0</v>
      </c>
      <c r="AQ151" s="504">
        <f t="shared" si="168"/>
        <v>0</v>
      </c>
      <c r="AR151" s="504">
        <f t="shared" si="168"/>
        <v>0.02</v>
      </c>
      <c r="AS151" s="40">
        <f t="shared" si="168"/>
        <v>0.02</v>
      </c>
      <c r="AT151" s="510">
        <f t="shared" si="168"/>
        <v>6170098</v>
      </c>
      <c r="AU151" s="503">
        <f t="shared" si="168"/>
        <v>4509916</v>
      </c>
      <c r="AV151" s="503">
        <f t="shared" si="168"/>
        <v>40000</v>
      </c>
      <c r="AW151" s="503">
        <f t="shared" si="168"/>
        <v>1537872</v>
      </c>
      <c r="AX151" s="503">
        <f t="shared" si="168"/>
        <v>45098</v>
      </c>
      <c r="AY151" s="503">
        <f t="shared" si="168"/>
        <v>37212</v>
      </c>
      <c r="AZ151" s="504">
        <f t="shared" si="168"/>
        <v>9.6063000000000009</v>
      </c>
      <c r="BA151" s="504">
        <f t="shared" si="168"/>
        <v>7.2062999999999997</v>
      </c>
      <c r="BB151" s="40">
        <f t="shared" si="168"/>
        <v>2.4</v>
      </c>
    </row>
    <row r="152" spans="1:54" s="229" customFormat="1" x14ac:dyDescent="0.2">
      <c r="A152" s="216">
        <v>28</v>
      </c>
      <c r="B152" s="217">
        <v>4444</v>
      </c>
      <c r="C152" s="217">
        <v>600074731</v>
      </c>
      <c r="D152" s="217">
        <v>48282979</v>
      </c>
      <c r="E152" s="215" t="s">
        <v>203</v>
      </c>
      <c r="F152" s="217">
        <v>3113</v>
      </c>
      <c r="G152" s="168" t="s">
        <v>309</v>
      </c>
      <c r="H152" s="218" t="s">
        <v>276</v>
      </c>
      <c r="I152" s="463">
        <v>13633884</v>
      </c>
      <c r="J152" s="458">
        <v>9881932</v>
      </c>
      <c r="K152" s="458">
        <v>42200</v>
      </c>
      <c r="L152" s="458">
        <v>3354357</v>
      </c>
      <c r="M152" s="458">
        <v>98820</v>
      </c>
      <c r="N152" s="458">
        <v>256575</v>
      </c>
      <c r="O152" s="459">
        <v>17.026299999999999</v>
      </c>
      <c r="P152" s="460">
        <v>13.1363</v>
      </c>
      <c r="Q152" s="469">
        <v>3.89</v>
      </c>
      <c r="R152" s="471">
        <f t="shared" si="152"/>
        <v>0</v>
      </c>
      <c r="S152" s="461">
        <v>0</v>
      </c>
      <c r="T152" s="461">
        <v>35742</v>
      </c>
      <c r="U152" s="461">
        <v>0</v>
      </c>
      <c r="V152" s="461">
        <v>0</v>
      </c>
      <c r="W152" s="461">
        <f t="shared" si="153"/>
        <v>35742</v>
      </c>
      <c r="X152" s="461">
        <v>0</v>
      </c>
      <c r="Y152" s="461">
        <v>0</v>
      </c>
      <c r="Z152" s="461">
        <v>0</v>
      </c>
      <c r="AA152" s="461">
        <f t="shared" si="154"/>
        <v>0</v>
      </c>
      <c r="AB152" s="461">
        <f t="shared" si="155"/>
        <v>35742</v>
      </c>
      <c r="AC152" s="69">
        <f t="shared" si="156"/>
        <v>12081</v>
      </c>
      <c r="AD152" s="69">
        <f t="shared" si="157"/>
        <v>357</v>
      </c>
      <c r="AE152" s="461">
        <v>0</v>
      </c>
      <c r="AF152" s="461">
        <v>0</v>
      </c>
      <c r="AG152" s="461">
        <f t="shared" si="158"/>
        <v>0</v>
      </c>
      <c r="AH152" s="461">
        <f t="shared" si="159"/>
        <v>48180</v>
      </c>
      <c r="AI152" s="462">
        <v>0</v>
      </c>
      <c r="AJ152" s="462">
        <v>0</v>
      </c>
      <c r="AK152" s="462">
        <v>0</v>
      </c>
      <c r="AL152" s="462">
        <v>0.08</v>
      </c>
      <c r="AM152" s="462">
        <v>0</v>
      </c>
      <c r="AN152" s="462">
        <v>0</v>
      </c>
      <c r="AO152" s="462">
        <v>0</v>
      </c>
      <c r="AP152" s="462">
        <v>0</v>
      </c>
      <c r="AQ152" s="462">
        <f t="shared" si="160"/>
        <v>0.08</v>
      </c>
      <c r="AR152" s="462">
        <f t="shared" si="161"/>
        <v>0</v>
      </c>
      <c r="AS152" s="464">
        <f t="shared" si="162"/>
        <v>0.08</v>
      </c>
      <c r="AT152" s="470">
        <f t="shared" ref="AT152:AT157" si="169">I152+AH152</f>
        <v>13682064</v>
      </c>
      <c r="AU152" s="461">
        <f t="shared" ref="AU152:AU157" si="170">J152+W152</f>
        <v>9917674</v>
      </c>
      <c r="AV152" s="461">
        <f t="shared" ref="AV152:AV157" si="171">K152+AA152</f>
        <v>42200</v>
      </c>
      <c r="AW152" s="461">
        <f t="shared" ref="AW152:AX157" si="172">L152+AC152</f>
        <v>3366438</v>
      </c>
      <c r="AX152" s="461">
        <f t="shared" si="172"/>
        <v>99177</v>
      </c>
      <c r="AY152" s="461">
        <f t="shared" ref="AY152:AY157" si="173">N152+AG152</f>
        <v>256575</v>
      </c>
      <c r="AZ152" s="462">
        <f t="shared" ref="AZ152:AZ157" si="174">O152+AS152</f>
        <v>17.106299999999997</v>
      </c>
      <c r="BA152" s="462">
        <f t="shared" ref="BA152:BB157" si="175">P152+AQ152</f>
        <v>13.2163</v>
      </c>
      <c r="BB152" s="464">
        <f t="shared" si="175"/>
        <v>3.89</v>
      </c>
    </row>
    <row r="153" spans="1:54" s="229" customFormat="1" x14ac:dyDescent="0.2">
      <c r="A153" s="216">
        <v>28</v>
      </c>
      <c r="B153" s="217">
        <v>4444</v>
      </c>
      <c r="C153" s="217">
        <v>600074731</v>
      </c>
      <c r="D153" s="217">
        <v>48282979</v>
      </c>
      <c r="E153" s="215" t="s">
        <v>203</v>
      </c>
      <c r="F153" s="217">
        <v>3113</v>
      </c>
      <c r="G153" s="168" t="s">
        <v>314</v>
      </c>
      <c r="H153" s="218" t="s">
        <v>277</v>
      </c>
      <c r="I153" s="463">
        <v>2897887</v>
      </c>
      <c r="J153" s="458">
        <v>2141237</v>
      </c>
      <c r="K153" s="458">
        <v>0</v>
      </c>
      <c r="L153" s="458">
        <v>723738</v>
      </c>
      <c r="M153" s="458">
        <v>21412</v>
      </c>
      <c r="N153" s="458">
        <v>11500</v>
      </c>
      <c r="O153" s="459">
        <v>6.18</v>
      </c>
      <c r="P153" s="460">
        <v>6.18</v>
      </c>
      <c r="Q153" s="469">
        <v>0</v>
      </c>
      <c r="R153" s="471">
        <f t="shared" si="152"/>
        <v>0</v>
      </c>
      <c r="S153" s="461">
        <v>-115482</v>
      </c>
      <c r="T153" s="461">
        <v>0</v>
      </c>
      <c r="U153" s="461">
        <v>0</v>
      </c>
      <c r="V153" s="461">
        <v>0</v>
      </c>
      <c r="W153" s="461">
        <f t="shared" si="153"/>
        <v>-115482</v>
      </c>
      <c r="X153" s="461">
        <v>0</v>
      </c>
      <c r="Y153" s="461">
        <v>0</v>
      </c>
      <c r="Z153" s="461">
        <v>0</v>
      </c>
      <c r="AA153" s="461">
        <f t="shared" si="154"/>
        <v>0</v>
      </c>
      <c r="AB153" s="461">
        <f t="shared" si="155"/>
        <v>-115482</v>
      </c>
      <c r="AC153" s="69">
        <f t="shared" si="156"/>
        <v>-39033</v>
      </c>
      <c r="AD153" s="69">
        <f t="shared" si="157"/>
        <v>-1155</v>
      </c>
      <c r="AE153" s="461">
        <v>0</v>
      </c>
      <c r="AF153" s="461">
        <v>0</v>
      </c>
      <c r="AG153" s="461">
        <f t="shared" si="158"/>
        <v>0</v>
      </c>
      <c r="AH153" s="461">
        <f t="shared" si="159"/>
        <v>-155670</v>
      </c>
      <c r="AI153" s="462">
        <v>0</v>
      </c>
      <c r="AJ153" s="462">
        <v>0</v>
      </c>
      <c r="AK153" s="462">
        <v>-0.33</v>
      </c>
      <c r="AL153" s="462">
        <v>0</v>
      </c>
      <c r="AM153" s="462">
        <v>0</v>
      </c>
      <c r="AN153" s="462">
        <v>0</v>
      </c>
      <c r="AO153" s="462">
        <v>0</v>
      </c>
      <c r="AP153" s="462">
        <v>0</v>
      </c>
      <c r="AQ153" s="462">
        <f t="shared" si="160"/>
        <v>-0.33</v>
      </c>
      <c r="AR153" s="462">
        <f t="shared" si="161"/>
        <v>0</v>
      </c>
      <c r="AS153" s="464">
        <f t="shared" si="162"/>
        <v>-0.33</v>
      </c>
      <c r="AT153" s="470">
        <f t="shared" si="169"/>
        <v>2742217</v>
      </c>
      <c r="AU153" s="461">
        <f t="shared" si="170"/>
        <v>2025755</v>
      </c>
      <c r="AV153" s="461">
        <f t="shared" si="171"/>
        <v>0</v>
      </c>
      <c r="AW153" s="461">
        <f t="shared" si="172"/>
        <v>684705</v>
      </c>
      <c r="AX153" s="461">
        <f t="shared" si="172"/>
        <v>20257</v>
      </c>
      <c r="AY153" s="461">
        <f t="shared" si="173"/>
        <v>11500</v>
      </c>
      <c r="AZ153" s="462">
        <f t="shared" si="174"/>
        <v>5.85</v>
      </c>
      <c r="BA153" s="462">
        <f t="shared" si="175"/>
        <v>5.85</v>
      </c>
      <c r="BB153" s="464">
        <f t="shared" si="175"/>
        <v>0</v>
      </c>
    </row>
    <row r="154" spans="1:54" s="229" customFormat="1" x14ac:dyDescent="0.2">
      <c r="A154" s="216">
        <v>28</v>
      </c>
      <c r="B154" s="217">
        <v>4444</v>
      </c>
      <c r="C154" s="217">
        <v>600074731</v>
      </c>
      <c r="D154" s="217">
        <v>48282979</v>
      </c>
      <c r="E154" s="215" t="s">
        <v>203</v>
      </c>
      <c r="F154" s="217">
        <v>3141</v>
      </c>
      <c r="G154" s="168" t="s">
        <v>310</v>
      </c>
      <c r="H154" s="218" t="s">
        <v>277</v>
      </c>
      <c r="I154" s="463">
        <v>2210749</v>
      </c>
      <c r="J154" s="458">
        <v>1587659</v>
      </c>
      <c r="K154" s="458">
        <v>42000</v>
      </c>
      <c r="L154" s="458">
        <v>550825</v>
      </c>
      <c r="M154" s="458">
        <v>15877</v>
      </c>
      <c r="N154" s="458">
        <v>14388</v>
      </c>
      <c r="O154" s="459">
        <v>5.0750000000000002</v>
      </c>
      <c r="P154" s="460">
        <v>0</v>
      </c>
      <c r="Q154" s="469">
        <v>5.0750000000000002</v>
      </c>
      <c r="R154" s="471">
        <f t="shared" si="152"/>
        <v>0</v>
      </c>
      <c r="S154" s="461">
        <v>0</v>
      </c>
      <c r="T154" s="461">
        <v>0</v>
      </c>
      <c r="U154" s="461">
        <v>0</v>
      </c>
      <c r="V154" s="461">
        <v>0</v>
      </c>
      <c r="W154" s="461">
        <f t="shared" si="153"/>
        <v>0</v>
      </c>
      <c r="X154" s="461">
        <v>0</v>
      </c>
      <c r="Y154" s="461">
        <v>0</v>
      </c>
      <c r="Z154" s="461">
        <v>0</v>
      </c>
      <c r="AA154" s="461">
        <f t="shared" si="154"/>
        <v>0</v>
      </c>
      <c r="AB154" s="461">
        <f t="shared" si="155"/>
        <v>0</v>
      </c>
      <c r="AC154" s="69">
        <f t="shared" si="156"/>
        <v>0</v>
      </c>
      <c r="AD154" s="69">
        <f t="shared" si="157"/>
        <v>0</v>
      </c>
      <c r="AE154" s="461">
        <v>0</v>
      </c>
      <c r="AF154" s="461">
        <v>0</v>
      </c>
      <c r="AG154" s="461">
        <f t="shared" si="158"/>
        <v>0</v>
      </c>
      <c r="AH154" s="461">
        <f t="shared" si="159"/>
        <v>0</v>
      </c>
      <c r="AI154" s="462">
        <v>0</v>
      </c>
      <c r="AJ154" s="462">
        <v>0</v>
      </c>
      <c r="AK154" s="462">
        <v>0</v>
      </c>
      <c r="AL154" s="462">
        <v>0</v>
      </c>
      <c r="AM154" s="462">
        <v>0</v>
      </c>
      <c r="AN154" s="462">
        <v>0</v>
      </c>
      <c r="AO154" s="462">
        <v>0</v>
      </c>
      <c r="AP154" s="462">
        <v>0</v>
      </c>
      <c r="AQ154" s="462">
        <f t="shared" si="160"/>
        <v>0</v>
      </c>
      <c r="AR154" s="462">
        <f t="shared" si="161"/>
        <v>0</v>
      </c>
      <c r="AS154" s="464">
        <f t="shared" si="162"/>
        <v>0</v>
      </c>
      <c r="AT154" s="470">
        <f t="shared" si="169"/>
        <v>2210749</v>
      </c>
      <c r="AU154" s="461">
        <f t="shared" si="170"/>
        <v>1587659</v>
      </c>
      <c r="AV154" s="461">
        <f t="shared" si="171"/>
        <v>42000</v>
      </c>
      <c r="AW154" s="461">
        <f t="shared" si="172"/>
        <v>550825</v>
      </c>
      <c r="AX154" s="461">
        <f t="shared" si="172"/>
        <v>15877</v>
      </c>
      <c r="AY154" s="461">
        <f t="shared" si="173"/>
        <v>14388</v>
      </c>
      <c r="AZ154" s="462">
        <f t="shared" si="174"/>
        <v>5.0750000000000002</v>
      </c>
      <c r="BA154" s="462">
        <f t="shared" si="175"/>
        <v>0</v>
      </c>
      <c r="BB154" s="464">
        <f t="shared" si="175"/>
        <v>5.0750000000000002</v>
      </c>
    </row>
    <row r="155" spans="1:54" s="229" customFormat="1" x14ac:dyDescent="0.2">
      <c r="A155" s="216">
        <v>28</v>
      </c>
      <c r="B155" s="217">
        <v>4444</v>
      </c>
      <c r="C155" s="217">
        <v>600074731</v>
      </c>
      <c r="D155" s="217">
        <v>48282979</v>
      </c>
      <c r="E155" s="215" t="s">
        <v>203</v>
      </c>
      <c r="F155" s="217">
        <v>3143</v>
      </c>
      <c r="G155" s="168" t="s">
        <v>614</v>
      </c>
      <c r="H155" s="234" t="s">
        <v>276</v>
      </c>
      <c r="I155" s="463">
        <v>1380320</v>
      </c>
      <c r="J155" s="458">
        <v>924718</v>
      </c>
      <c r="K155" s="458">
        <v>100000</v>
      </c>
      <c r="L155" s="458">
        <v>346355</v>
      </c>
      <c r="M155" s="458">
        <v>9247</v>
      </c>
      <c r="N155" s="458">
        <v>0</v>
      </c>
      <c r="O155" s="459">
        <v>1.9166999999999998</v>
      </c>
      <c r="P155" s="460">
        <v>1.9166999999999998</v>
      </c>
      <c r="Q155" s="469">
        <v>0</v>
      </c>
      <c r="R155" s="471">
        <f t="shared" si="152"/>
        <v>-10000</v>
      </c>
      <c r="S155" s="461">
        <v>0</v>
      </c>
      <c r="T155" s="461">
        <v>71365</v>
      </c>
      <c r="U155" s="461">
        <v>0</v>
      </c>
      <c r="V155" s="461">
        <v>0</v>
      </c>
      <c r="W155" s="461">
        <f t="shared" si="153"/>
        <v>61365</v>
      </c>
      <c r="X155" s="461">
        <v>10000</v>
      </c>
      <c r="Y155" s="461">
        <v>0</v>
      </c>
      <c r="Z155" s="461">
        <v>0</v>
      </c>
      <c r="AA155" s="461">
        <f t="shared" si="154"/>
        <v>10000</v>
      </c>
      <c r="AB155" s="461">
        <f t="shared" si="155"/>
        <v>71365</v>
      </c>
      <c r="AC155" s="69">
        <f t="shared" si="156"/>
        <v>24121</v>
      </c>
      <c r="AD155" s="69">
        <f t="shared" si="157"/>
        <v>614</v>
      </c>
      <c r="AE155" s="461">
        <v>0</v>
      </c>
      <c r="AF155" s="461">
        <v>0</v>
      </c>
      <c r="AG155" s="461">
        <f t="shared" si="158"/>
        <v>0</v>
      </c>
      <c r="AH155" s="461">
        <f t="shared" si="159"/>
        <v>96100</v>
      </c>
      <c r="AI155" s="462">
        <v>-0.03</v>
      </c>
      <c r="AJ155" s="462">
        <v>0</v>
      </c>
      <c r="AK155" s="462">
        <v>0</v>
      </c>
      <c r="AL155" s="462">
        <v>0.17</v>
      </c>
      <c r="AM155" s="462">
        <v>0</v>
      </c>
      <c r="AN155" s="462">
        <v>0</v>
      </c>
      <c r="AO155" s="462">
        <v>0</v>
      </c>
      <c r="AP155" s="462">
        <v>0</v>
      </c>
      <c r="AQ155" s="462">
        <f t="shared" si="160"/>
        <v>0.14000000000000001</v>
      </c>
      <c r="AR155" s="462">
        <f t="shared" si="161"/>
        <v>0</v>
      </c>
      <c r="AS155" s="464">
        <f t="shared" si="162"/>
        <v>0.14000000000000001</v>
      </c>
      <c r="AT155" s="470">
        <f t="shared" si="169"/>
        <v>1476420</v>
      </c>
      <c r="AU155" s="461">
        <f t="shared" si="170"/>
        <v>986083</v>
      </c>
      <c r="AV155" s="461">
        <f t="shared" si="171"/>
        <v>110000</v>
      </c>
      <c r="AW155" s="461">
        <f t="shared" si="172"/>
        <v>370476</v>
      </c>
      <c r="AX155" s="461">
        <f t="shared" si="172"/>
        <v>9861</v>
      </c>
      <c r="AY155" s="461">
        <f t="shared" si="173"/>
        <v>0</v>
      </c>
      <c r="AZ155" s="462">
        <f t="shared" si="174"/>
        <v>2.0566999999999998</v>
      </c>
      <c r="BA155" s="462">
        <f t="shared" si="175"/>
        <v>2.0566999999999998</v>
      </c>
      <c r="BB155" s="464">
        <f t="shared" si="175"/>
        <v>0</v>
      </c>
    </row>
    <row r="156" spans="1:54" s="229" customFormat="1" x14ac:dyDescent="0.2">
      <c r="A156" s="216">
        <v>28</v>
      </c>
      <c r="B156" s="217">
        <v>4444</v>
      </c>
      <c r="C156" s="217">
        <v>600074731</v>
      </c>
      <c r="D156" s="217">
        <v>48282979</v>
      </c>
      <c r="E156" s="215" t="s">
        <v>203</v>
      </c>
      <c r="F156" s="217">
        <v>3143</v>
      </c>
      <c r="G156" s="168" t="s">
        <v>615</v>
      </c>
      <c r="H156" s="234" t="s">
        <v>277</v>
      </c>
      <c r="I156" s="463">
        <v>48379</v>
      </c>
      <c r="J156" s="458">
        <v>34567</v>
      </c>
      <c r="K156" s="458">
        <v>0</v>
      </c>
      <c r="L156" s="458">
        <v>11684</v>
      </c>
      <c r="M156" s="458">
        <v>346</v>
      </c>
      <c r="N156" s="458">
        <v>1782</v>
      </c>
      <c r="O156" s="459">
        <v>0.14000000000000001</v>
      </c>
      <c r="P156" s="460">
        <v>0</v>
      </c>
      <c r="Q156" s="469">
        <v>0.14000000000000001</v>
      </c>
      <c r="R156" s="471">
        <f t="shared" si="152"/>
        <v>0</v>
      </c>
      <c r="S156" s="461">
        <v>0</v>
      </c>
      <c r="T156" s="461">
        <v>0</v>
      </c>
      <c r="U156" s="461">
        <v>0</v>
      </c>
      <c r="V156" s="461">
        <v>0</v>
      </c>
      <c r="W156" s="461">
        <f t="shared" si="153"/>
        <v>0</v>
      </c>
      <c r="X156" s="461">
        <v>0</v>
      </c>
      <c r="Y156" s="461">
        <v>0</v>
      </c>
      <c r="Z156" s="461">
        <v>0</v>
      </c>
      <c r="AA156" s="461">
        <f t="shared" si="154"/>
        <v>0</v>
      </c>
      <c r="AB156" s="461">
        <f t="shared" si="155"/>
        <v>0</v>
      </c>
      <c r="AC156" s="69">
        <f t="shared" si="156"/>
        <v>0</v>
      </c>
      <c r="AD156" s="69">
        <f t="shared" si="157"/>
        <v>0</v>
      </c>
      <c r="AE156" s="461">
        <v>0</v>
      </c>
      <c r="AF156" s="461">
        <v>0</v>
      </c>
      <c r="AG156" s="461">
        <f t="shared" si="158"/>
        <v>0</v>
      </c>
      <c r="AH156" s="461">
        <f t="shared" si="159"/>
        <v>0</v>
      </c>
      <c r="AI156" s="462">
        <v>0</v>
      </c>
      <c r="AJ156" s="462">
        <v>0</v>
      </c>
      <c r="AK156" s="462">
        <v>0</v>
      </c>
      <c r="AL156" s="462">
        <v>0</v>
      </c>
      <c r="AM156" s="462">
        <v>0</v>
      </c>
      <c r="AN156" s="462">
        <v>0</v>
      </c>
      <c r="AO156" s="462">
        <v>0</v>
      </c>
      <c r="AP156" s="462">
        <v>0</v>
      </c>
      <c r="AQ156" s="462">
        <f t="shared" si="160"/>
        <v>0</v>
      </c>
      <c r="AR156" s="462">
        <f t="shared" si="161"/>
        <v>0</v>
      </c>
      <c r="AS156" s="464">
        <f t="shared" si="162"/>
        <v>0</v>
      </c>
      <c r="AT156" s="470">
        <f t="shared" si="169"/>
        <v>48379</v>
      </c>
      <c r="AU156" s="461">
        <f t="shared" si="170"/>
        <v>34567</v>
      </c>
      <c r="AV156" s="461">
        <f t="shared" si="171"/>
        <v>0</v>
      </c>
      <c r="AW156" s="461">
        <f t="shared" si="172"/>
        <v>11684</v>
      </c>
      <c r="AX156" s="461">
        <f t="shared" si="172"/>
        <v>346</v>
      </c>
      <c r="AY156" s="461">
        <f t="shared" si="173"/>
        <v>1782</v>
      </c>
      <c r="AZ156" s="462">
        <f t="shared" si="174"/>
        <v>0.14000000000000001</v>
      </c>
      <c r="BA156" s="462">
        <f t="shared" si="175"/>
        <v>0</v>
      </c>
      <c r="BB156" s="464">
        <f t="shared" si="175"/>
        <v>0.14000000000000001</v>
      </c>
    </row>
    <row r="157" spans="1:54" s="229" customFormat="1" x14ac:dyDescent="0.2">
      <c r="A157" s="216">
        <v>28</v>
      </c>
      <c r="B157" s="217">
        <v>4444</v>
      </c>
      <c r="C157" s="217">
        <v>600074731</v>
      </c>
      <c r="D157" s="217">
        <v>48282979</v>
      </c>
      <c r="E157" s="215" t="s">
        <v>203</v>
      </c>
      <c r="F157" s="217">
        <v>3143</v>
      </c>
      <c r="G157" s="168" t="s">
        <v>312</v>
      </c>
      <c r="H157" s="234" t="s">
        <v>277</v>
      </c>
      <c r="I157" s="463">
        <v>230374</v>
      </c>
      <c r="J157" s="458">
        <v>170634</v>
      </c>
      <c r="K157" s="458">
        <v>0</v>
      </c>
      <c r="L157" s="458">
        <v>57674</v>
      </c>
      <c r="M157" s="458">
        <v>1706</v>
      </c>
      <c r="N157" s="458">
        <v>360</v>
      </c>
      <c r="O157" s="459">
        <v>0.37</v>
      </c>
      <c r="P157" s="460">
        <v>0.33</v>
      </c>
      <c r="Q157" s="469">
        <v>0.04</v>
      </c>
      <c r="R157" s="471">
        <f t="shared" si="152"/>
        <v>0</v>
      </c>
      <c r="S157" s="461">
        <v>0</v>
      </c>
      <c r="T157" s="461">
        <v>0</v>
      </c>
      <c r="U157" s="461">
        <v>0</v>
      </c>
      <c r="V157" s="461">
        <v>0</v>
      </c>
      <c r="W157" s="461">
        <f t="shared" si="153"/>
        <v>0</v>
      </c>
      <c r="X157" s="461">
        <v>0</v>
      </c>
      <c r="Y157" s="461">
        <v>0</v>
      </c>
      <c r="Z157" s="461">
        <v>0</v>
      </c>
      <c r="AA157" s="461">
        <f t="shared" si="154"/>
        <v>0</v>
      </c>
      <c r="AB157" s="461">
        <f t="shared" si="155"/>
        <v>0</v>
      </c>
      <c r="AC157" s="69">
        <f t="shared" si="156"/>
        <v>0</v>
      </c>
      <c r="AD157" s="69">
        <f t="shared" si="157"/>
        <v>0</v>
      </c>
      <c r="AE157" s="461">
        <v>0</v>
      </c>
      <c r="AF157" s="461">
        <v>0</v>
      </c>
      <c r="AG157" s="461">
        <f t="shared" si="158"/>
        <v>0</v>
      </c>
      <c r="AH157" s="461">
        <f t="shared" si="159"/>
        <v>0</v>
      </c>
      <c r="AI157" s="462">
        <v>0</v>
      </c>
      <c r="AJ157" s="462">
        <v>0</v>
      </c>
      <c r="AK157" s="462">
        <v>0</v>
      </c>
      <c r="AL157" s="462">
        <v>0</v>
      </c>
      <c r="AM157" s="462">
        <v>0</v>
      </c>
      <c r="AN157" s="462">
        <v>0</v>
      </c>
      <c r="AO157" s="462">
        <v>0</v>
      </c>
      <c r="AP157" s="462">
        <v>0</v>
      </c>
      <c r="AQ157" s="462">
        <f t="shared" si="160"/>
        <v>0</v>
      </c>
      <c r="AR157" s="462">
        <f t="shared" si="161"/>
        <v>0</v>
      </c>
      <c r="AS157" s="464">
        <f t="shared" si="162"/>
        <v>0</v>
      </c>
      <c r="AT157" s="470">
        <f t="shared" si="169"/>
        <v>230374</v>
      </c>
      <c r="AU157" s="461">
        <f t="shared" si="170"/>
        <v>170634</v>
      </c>
      <c r="AV157" s="461">
        <f t="shared" si="171"/>
        <v>0</v>
      </c>
      <c r="AW157" s="461">
        <f t="shared" si="172"/>
        <v>57674</v>
      </c>
      <c r="AX157" s="461">
        <f t="shared" si="172"/>
        <v>1706</v>
      </c>
      <c r="AY157" s="461">
        <f t="shared" si="173"/>
        <v>360</v>
      </c>
      <c r="AZ157" s="462">
        <f t="shared" si="174"/>
        <v>0.37</v>
      </c>
      <c r="BA157" s="462">
        <f t="shared" si="175"/>
        <v>0.33</v>
      </c>
      <c r="BB157" s="464">
        <f t="shared" si="175"/>
        <v>0.04</v>
      </c>
    </row>
    <row r="158" spans="1:54" s="229" customFormat="1" x14ac:dyDescent="0.2">
      <c r="A158" s="158">
        <v>28</v>
      </c>
      <c r="B158" s="18">
        <v>4444</v>
      </c>
      <c r="C158" s="18">
        <v>600074731</v>
      </c>
      <c r="D158" s="18">
        <v>48282979</v>
      </c>
      <c r="E158" s="167" t="s">
        <v>204</v>
      </c>
      <c r="F158" s="18"/>
      <c r="G158" s="157"/>
      <c r="H158" s="191"/>
      <c r="I158" s="506">
        <v>20401593</v>
      </c>
      <c r="J158" s="503">
        <v>14740747</v>
      </c>
      <c r="K158" s="503">
        <v>184200</v>
      </c>
      <c r="L158" s="503">
        <v>5044633</v>
      </c>
      <c r="M158" s="503">
        <v>147408</v>
      </c>
      <c r="N158" s="503">
        <v>284605</v>
      </c>
      <c r="O158" s="504">
        <v>30.707999999999998</v>
      </c>
      <c r="P158" s="504">
        <v>21.562999999999995</v>
      </c>
      <c r="Q158" s="508">
        <v>9.1449999999999996</v>
      </c>
      <c r="R158" s="506">
        <f t="shared" ref="R158:BB158" si="176">SUM(R152:R157)</f>
        <v>-10000</v>
      </c>
      <c r="S158" s="503">
        <f t="shared" si="176"/>
        <v>-115482</v>
      </c>
      <c r="T158" s="503">
        <f t="shared" si="176"/>
        <v>107107</v>
      </c>
      <c r="U158" s="503">
        <f t="shared" si="176"/>
        <v>0</v>
      </c>
      <c r="V158" s="503">
        <f t="shared" si="176"/>
        <v>0</v>
      </c>
      <c r="W158" s="503">
        <f t="shared" si="176"/>
        <v>-18375</v>
      </c>
      <c r="X158" s="503">
        <f t="shared" si="176"/>
        <v>10000</v>
      </c>
      <c r="Y158" s="503">
        <f t="shared" si="176"/>
        <v>0</v>
      </c>
      <c r="Z158" s="503">
        <f t="shared" si="176"/>
        <v>0</v>
      </c>
      <c r="AA158" s="503">
        <f t="shared" si="176"/>
        <v>10000</v>
      </c>
      <c r="AB158" s="503">
        <f t="shared" si="176"/>
        <v>-8375</v>
      </c>
      <c r="AC158" s="503">
        <f t="shared" si="176"/>
        <v>-2831</v>
      </c>
      <c r="AD158" s="503">
        <f t="shared" si="176"/>
        <v>-184</v>
      </c>
      <c r="AE158" s="503">
        <f t="shared" si="176"/>
        <v>0</v>
      </c>
      <c r="AF158" s="503">
        <f t="shared" si="176"/>
        <v>0</v>
      </c>
      <c r="AG158" s="503">
        <f t="shared" si="176"/>
        <v>0</v>
      </c>
      <c r="AH158" s="503">
        <f t="shared" si="176"/>
        <v>-11390</v>
      </c>
      <c r="AI158" s="504">
        <f t="shared" si="176"/>
        <v>-0.03</v>
      </c>
      <c r="AJ158" s="504">
        <f t="shared" si="176"/>
        <v>0</v>
      </c>
      <c r="AK158" s="504">
        <f t="shared" si="176"/>
        <v>-0.33</v>
      </c>
      <c r="AL158" s="504">
        <f t="shared" si="176"/>
        <v>0.25</v>
      </c>
      <c r="AM158" s="504">
        <f t="shared" si="176"/>
        <v>0</v>
      </c>
      <c r="AN158" s="504">
        <f t="shared" si="176"/>
        <v>0</v>
      </c>
      <c r="AO158" s="504">
        <f t="shared" si="176"/>
        <v>0</v>
      </c>
      <c r="AP158" s="504">
        <f t="shared" si="176"/>
        <v>0</v>
      </c>
      <c r="AQ158" s="504">
        <f t="shared" si="176"/>
        <v>-0.10999999999999999</v>
      </c>
      <c r="AR158" s="504">
        <f t="shared" si="176"/>
        <v>0</v>
      </c>
      <c r="AS158" s="40">
        <f t="shared" si="176"/>
        <v>-0.10999999999999999</v>
      </c>
      <c r="AT158" s="510">
        <f t="shared" si="176"/>
        <v>20390203</v>
      </c>
      <c r="AU158" s="503">
        <f t="shared" si="176"/>
        <v>14722372</v>
      </c>
      <c r="AV158" s="503">
        <f t="shared" si="176"/>
        <v>194200</v>
      </c>
      <c r="AW158" s="503">
        <f t="shared" si="176"/>
        <v>5041802</v>
      </c>
      <c r="AX158" s="503">
        <f t="shared" si="176"/>
        <v>147224</v>
      </c>
      <c r="AY158" s="503">
        <f t="shared" si="176"/>
        <v>284605</v>
      </c>
      <c r="AZ158" s="504">
        <f t="shared" si="176"/>
        <v>30.597999999999999</v>
      </c>
      <c r="BA158" s="504">
        <f t="shared" si="176"/>
        <v>21.452999999999996</v>
      </c>
      <c r="BB158" s="40">
        <f t="shared" si="176"/>
        <v>9.1449999999999996</v>
      </c>
    </row>
    <row r="159" spans="1:54" s="229" customFormat="1" ht="12.75" customHeight="1" x14ac:dyDescent="0.2">
      <c r="A159" s="216">
        <v>29</v>
      </c>
      <c r="B159" s="217">
        <v>4445</v>
      </c>
      <c r="C159" s="217">
        <v>600075044</v>
      </c>
      <c r="D159" s="217">
        <v>72742631</v>
      </c>
      <c r="E159" s="215" t="s">
        <v>205</v>
      </c>
      <c r="F159" s="217">
        <v>3111</v>
      </c>
      <c r="G159" s="168" t="s">
        <v>306</v>
      </c>
      <c r="H159" s="218" t="s">
        <v>276</v>
      </c>
      <c r="I159" s="463">
        <v>2759514</v>
      </c>
      <c r="J159" s="458">
        <v>2039402</v>
      </c>
      <c r="K159" s="458">
        <v>0</v>
      </c>
      <c r="L159" s="458">
        <v>689318</v>
      </c>
      <c r="M159" s="458">
        <v>20394</v>
      </c>
      <c r="N159" s="458">
        <v>10400</v>
      </c>
      <c r="O159" s="459">
        <v>4.72</v>
      </c>
      <c r="P159" s="460">
        <v>4</v>
      </c>
      <c r="Q159" s="469">
        <v>0.72</v>
      </c>
      <c r="R159" s="471">
        <f t="shared" si="152"/>
        <v>0</v>
      </c>
      <c r="S159" s="461">
        <v>0</v>
      </c>
      <c r="T159" s="461">
        <v>0</v>
      </c>
      <c r="U159" s="461">
        <v>0</v>
      </c>
      <c r="V159" s="461">
        <v>0</v>
      </c>
      <c r="W159" s="461">
        <f t="shared" si="153"/>
        <v>0</v>
      </c>
      <c r="X159" s="461">
        <v>0</v>
      </c>
      <c r="Y159" s="461">
        <v>0</v>
      </c>
      <c r="Z159" s="461">
        <v>0</v>
      </c>
      <c r="AA159" s="461">
        <f t="shared" si="154"/>
        <v>0</v>
      </c>
      <c r="AB159" s="461">
        <f t="shared" si="155"/>
        <v>0</v>
      </c>
      <c r="AC159" s="69">
        <f t="shared" si="156"/>
        <v>0</v>
      </c>
      <c r="AD159" s="69">
        <f t="shared" si="157"/>
        <v>0</v>
      </c>
      <c r="AE159" s="461">
        <v>0</v>
      </c>
      <c r="AF159" s="461">
        <v>0</v>
      </c>
      <c r="AG159" s="461">
        <f t="shared" si="158"/>
        <v>0</v>
      </c>
      <c r="AH159" s="461">
        <f t="shared" si="159"/>
        <v>0</v>
      </c>
      <c r="AI159" s="462">
        <v>0</v>
      </c>
      <c r="AJ159" s="462">
        <v>0</v>
      </c>
      <c r="AK159" s="462">
        <v>0</v>
      </c>
      <c r="AL159" s="462">
        <v>0</v>
      </c>
      <c r="AM159" s="462">
        <v>0</v>
      </c>
      <c r="AN159" s="462">
        <v>0</v>
      </c>
      <c r="AO159" s="462">
        <v>0</v>
      </c>
      <c r="AP159" s="462">
        <v>0</v>
      </c>
      <c r="AQ159" s="462">
        <f t="shared" si="160"/>
        <v>0</v>
      </c>
      <c r="AR159" s="462">
        <f t="shared" si="161"/>
        <v>0</v>
      </c>
      <c r="AS159" s="464">
        <f t="shared" si="162"/>
        <v>0</v>
      </c>
      <c r="AT159" s="470">
        <f t="shared" ref="AT159:AT164" si="177">I159+AH159</f>
        <v>2759514</v>
      </c>
      <c r="AU159" s="461">
        <f t="shared" ref="AU159:AU164" si="178">J159+W159</f>
        <v>2039402</v>
      </c>
      <c r="AV159" s="461">
        <f t="shared" ref="AV159:AV164" si="179">K159+AA159</f>
        <v>0</v>
      </c>
      <c r="AW159" s="461">
        <f t="shared" ref="AW159:AX164" si="180">L159+AC159</f>
        <v>689318</v>
      </c>
      <c r="AX159" s="461">
        <f t="shared" si="180"/>
        <v>20394</v>
      </c>
      <c r="AY159" s="461">
        <f t="shared" ref="AY159:AY164" si="181">N159+AG159</f>
        <v>10400</v>
      </c>
      <c r="AZ159" s="462">
        <f t="shared" ref="AZ159:AZ164" si="182">O159+AS159</f>
        <v>4.72</v>
      </c>
      <c r="BA159" s="462">
        <f t="shared" ref="BA159:BB164" si="183">P159+AQ159</f>
        <v>4</v>
      </c>
      <c r="BB159" s="464">
        <f t="shared" si="183"/>
        <v>0.72</v>
      </c>
    </row>
    <row r="160" spans="1:54" s="229" customFormat="1" ht="12.75" customHeight="1" x14ac:dyDescent="0.2">
      <c r="A160" s="216">
        <v>29</v>
      </c>
      <c r="B160" s="217">
        <v>4445</v>
      </c>
      <c r="C160" s="217">
        <v>600075044</v>
      </c>
      <c r="D160" s="217">
        <v>72742631</v>
      </c>
      <c r="E160" s="215" t="s">
        <v>205</v>
      </c>
      <c r="F160" s="217">
        <v>3117</v>
      </c>
      <c r="G160" s="168" t="s">
        <v>309</v>
      </c>
      <c r="H160" s="218" t="s">
        <v>276</v>
      </c>
      <c r="I160" s="463">
        <v>3566717</v>
      </c>
      <c r="J160" s="458">
        <v>2605447</v>
      </c>
      <c r="K160" s="458">
        <v>0</v>
      </c>
      <c r="L160" s="458">
        <v>880641</v>
      </c>
      <c r="M160" s="458">
        <v>26054</v>
      </c>
      <c r="N160" s="458">
        <v>54575</v>
      </c>
      <c r="O160" s="459">
        <v>5.3037000000000001</v>
      </c>
      <c r="P160" s="460">
        <v>3.6316000000000002</v>
      </c>
      <c r="Q160" s="469">
        <v>1.6720999999999999</v>
      </c>
      <c r="R160" s="471">
        <f t="shared" si="152"/>
        <v>0</v>
      </c>
      <c r="S160" s="461">
        <v>0</v>
      </c>
      <c r="T160" s="461">
        <v>0</v>
      </c>
      <c r="U160" s="461">
        <v>0</v>
      </c>
      <c r="V160" s="461">
        <v>0</v>
      </c>
      <c r="W160" s="461">
        <f t="shared" si="153"/>
        <v>0</v>
      </c>
      <c r="X160" s="461">
        <v>0</v>
      </c>
      <c r="Y160" s="461">
        <v>0</v>
      </c>
      <c r="Z160" s="461">
        <v>0</v>
      </c>
      <c r="AA160" s="461">
        <f t="shared" si="154"/>
        <v>0</v>
      </c>
      <c r="AB160" s="461">
        <f t="shared" si="155"/>
        <v>0</v>
      </c>
      <c r="AC160" s="69">
        <f t="shared" si="156"/>
        <v>0</v>
      </c>
      <c r="AD160" s="69">
        <f t="shared" si="157"/>
        <v>0</v>
      </c>
      <c r="AE160" s="461">
        <v>0</v>
      </c>
      <c r="AF160" s="461">
        <v>0</v>
      </c>
      <c r="AG160" s="461">
        <f t="shared" si="158"/>
        <v>0</v>
      </c>
      <c r="AH160" s="461">
        <f t="shared" si="159"/>
        <v>0</v>
      </c>
      <c r="AI160" s="462">
        <v>0</v>
      </c>
      <c r="AJ160" s="462">
        <v>0</v>
      </c>
      <c r="AK160" s="462">
        <v>0</v>
      </c>
      <c r="AL160" s="462">
        <v>0</v>
      </c>
      <c r="AM160" s="462">
        <v>0</v>
      </c>
      <c r="AN160" s="462">
        <v>0</v>
      </c>
      <c r="AO160" s="462">
        <v>0</v>
      </c>
      <c r="AP160" s="462">
        <v>0</v>
      </c>
      <c r="AQ160" s="462">
        <f t="shared" si="160"/>
        <v>0</v>
      </c>
      <c r="AR160" s="462">
        <f t="shared" si="161"/>
        <v>0</v>
      </c>
      <c r="AS160" s="464">
        <f t="shared" si="162"/>
        <v>0</v>
      </c>
      <c r="AT160" s="470">
        <f t="shared" si="177"/>
        <v>3566717</v>
      </c>
      <c r="AU160" s="461">
        <f t="shared" si="178"/>
        <v>2605447</v>
      </c>
      <c r="AV160" s="461">
        <f t="shared" si="179"/>
        <v>0</v>
      </c>
      <c r="AW160" s="461">
        <f t="shared" si="180"/>
        <v>880641</v>
      </c>
      <c r="AX160" s="461">
        <f t="shared" si="180"/>
        <v>26054</v>
      </c>
      <c r="AY160" s="461">
        <f t="shared" si="181"/>
        <v>54575</v>
      </c>
      <c r="AZ160" s="462">
        <f t="shared" si="182"/>
        <v>5.3037000000000001</v>
      </c>
      <c r="BA160" s="462">
        <f t="shared" si="183"/>
        <v>3.6316000000000002</v>
      </c>
      <c r="BB160" s="464">
        <f t="shared" si="183"/>
        <v>1.6720999999999999</v>
      </c>
    </row>
    <row r="161" spans="1:54" s="229" customFormat="1" ht="12.75" customHeight="1" x14ac:dyDescent="0.2">
      <c r="A161" s="216">
        <v>29</v>
      </c>
      <c r="B161" s="217">
        <v>4445</v>
      </c>
      <c r="C161" s="217">
        <v>600075044</v>
      </c>
      <c r="D161" s="217">
        <v>72742631</v>
      </c>
      <c r="E161" s="215" t="s">
        <v>205</v>
      </c>
      <c r="F161" s="217">
        <v>3117</v>
      </c>
      <c r="G161" s="168" t="s">
        <v>307</v>
      </c>
      <c r="H161" s="218" t="s">
        <v>277</v>
      </c>
      <c r="I161" s="463">
        <v>236504</v>
      </c>
      <c r="J161" s="458">
        <v>173223</v>
      </c>
      <c r="K161" s="458">
        <v>0</v>
      </c>
      <c r="L161" s="458">
        <v>58549</v>
      </c>
      <c r="M161" s="458">
        <v>1732</v>
      </c>
      <c r="N161" s="458">
        <v>3000</v>
      </c>
      <c r="O161" s="459">
        <v>0.5</v>
      </c>
      <c r="P161" s="460">
        <v>0.5</v>
      </c>
      <c r="Q161" s="469">
        <v>0</v>
      </c>
      <c r="R161" s="471">
        <f t="shared" si="152"/>
        <v>0</v>
      </c>
      <c r="S161" s="461">
        <v>115482</v>
      </c>
      <c r="T161" s="461">
        <v>0</v>
      </c>
      <c r="U161" s="461">
        <v>0</v>
      </c>
      <c r="V161" s="461">
        <v>0</v>
      </c>
      <c r="W161" s="461">
        <f t="shared" si="153"/>
        <v>115482</v>
      </c>
      <c r="X161" s="461">
        <v>0</v>
      </c>
      <c r="Y161" s="461">
        <v>0</v>
      </c>
      <c r="Z161" s="461">
        <v>0</v>
      </c>
      <c r="AA161" s="461">
        <f t="shared" si="154"/>
        <v>0</v>
      </c>
      <c r="AB161" s="461">
        <f t="shared" si="155"/>
        <v>115482</v>
      </c>
      <c r="AC161" s="69">
        <f t="shared" si="156"/>
        <v>39033</v>
      </c>
      <c r="AD161" s="69">
        <f t="shared" si="157"/>
        <v>1155</v>
      </c>
      <c r="AE161" s="461">
        <v>0</v>
      </c>
      <c r="AF161" s="461">
        <v>0</v>
      </c>
      <c r="AG161" s="461">
        <f t="shared" si="158"/>
        <v>0</v>
      </c>
      <c r="AH161" s="461">
        <f t="shared" si="159"/>
        <v>155670</v>
      </c>
      <c r="AI161" s="462">
        <v>0</v>
      </c>
      <c r="AJ161" s="462">
        <v>0</v>
      </c>
      <c r="AK161" s="462">
        <v>0.33</v>
      </c>
      <c r="AL161" s="462">
        <v>0</v>
      </c>
      <c r="AM161" s="462">
        <v>0</v>
      </c>
      <c r="AN161" s="462">
        <v>0</v>
      </c>
      <c r="AO161" s="462">
        <v>0</v>
      </c>
      <c r="AP161" s="462">
        <v>0</v>
      </c>
      <c r="AQ161" s="462">
        <f t="shared" si="160"/>
        <v>0.33</v>
      </c>
      <c r="AR161" s="462">
        <f t="shared" si="161"/>
        <v>0</v>
      </c>
      <c r="AS161" s="464">
        <f t="shared" si="162"/>
        <v>0.33</v>
      </c>
      <c r="AT161" s="470">
        <f t="shared" si="177"/>
        <v>392174</v>
      </c>
      <c r="AU161" s="461">
        <f t="shared" si="178"/>
        <v>288705</v>
      </c>
      <c r="AV161" s="461">
        <f t="shared" si="179"/>
        <v>0</v>
      </c>
      <c r="AW161" s="461">
        <f t="shared" si="180"/>
        <v>97582</v>
      </c>
      <c r="AX161" s="461">
        <f t="shared" si="180"/>
        <v>2887</v>
      </c>
      <c r="AY161" s="461">
        <f t="shared" si="181"/>
        <v>3000</v>
      </c>
      <c r="AZ161" s="462">
        <f t="shared" si="182"/>
        <v>0.83000000000000007</v>
      </c>
      <c r="BA161" s="462">
        <f t="shared" si="183"/>
        <v>0.83000000000000007</v>
      </c>
      <c r="BB161" s="464">
        <f t="shared" si="183"/>
        <v>0</v>
      </c>
    </row>
    <row r="162" spans="1:54" s="229" customFormat="1" ht="12.75" customHeight="1" x14ac:dyDescent="0.2">
      <c r="A162" s="216">
        <v>29</v>
      </c>
      <c r="B162" s="217">
        <v>4445</v>
      </c>
      <c r="C162" s="217">
        <v>600075044</v>
      </c>
      <c r="D162" s="217">
        <v>72742631</v>
      </c>
      <c r="E162" s="215" t="s">
        <v>205</v>
      </c>
      <c r="F162" s="217">
        <v>3141</v>
      </c>
      <c r="G162" s="168" t="s">
        <v>310</v>
      </c>
      <c r="H162" s="218" t="s">
        <v>277</v>
      </c>
      <c r="I162" s="463">
        <v>807035</v>
      </c>
      <c r="J162" s="458">
        <v>596260</v>
      </c>
      <c r="K162" s="458">
        <v>0</v>
      </c>
      <c r="L162" s="458">
        <v>201536</v>
      </c>
      <c r="M162" s="458">
        <v>5963</v>
      </c>
      <c r="N162" s="458">
        <v>3276</v>
      </c>
      <c r="O162" s="459">
        <v>1.92</v>
      </c>
      <c r="P162" s="460">
        <v>0</v>
      </c>
      <c r="Q162" s="469">
        <v>1.92</v>
      </c>
      <c r="R162" s="471">
        <f t="shared" si="152"/>
        <v>0</v>
      </c>
      <c r="S162" s="461">
        <v>0</v>
      </c>
      <c r="T162" s="461">
        <v>0</v>
      </c>
      <c r="U162" s="461">
        <v>0</v>
      </c>
      <c r="V162" s="461">
        <v>0</v>
      </c>
      <c r="W162" s="461">
        <f t="shared" si="153"/>
        <v>0</v>
      </c>
      <c r="X162" s="461">
        <v>0</v>
      </c>
      <c r="Y162" s="461">
        <v>0</v>
      </c>
      <c r="Z162" s="461">
        <v>0</v>
      </c>
      <c r="AA162" s="461">
        <f t="shared" si="154"/>
        <v>0</v>
      </c>
      <c r="AB162" s="461">
        <f t="shared" si="155"/>
        <v>0</v>
      </c>
      <c r="AC162" s="69">
        <f t="shared" si="156"/>
        <v>0</v>
      </c>
      <c r="AD162" s="69">
        <f t="shared" si="157"/>
        <v>0</v>
      </c>
      <c r="AE162" s="461">
        <v>0</v>
      </c>
      <c r="AF162" s="461">
        <v>0</v>
      </c>
      <c r="AG162" s="461">
        <f t="shared" si="158"/>
        <v>0</v>
      </c>
      <c r="AH162" s="461">
        <f t="shared" si="159"/>
        <v>0</v>
      </c>
      <c r="AI162" s="462">
        <v>0</v>
      </c>
      <c r="AJ162" s="462">
        <v>0</v>
      </c>
      <c r="AK162" s="462">
        <v>0</v>
      </c>
      <c r="AL162" s="462">
        <v>0</v>
      </c>
      <c r="AM162" s="462">
        <v>0</v>
      </c>
      <c r="AN162" s="462">
        <v>0</v>
      </c>
      <c r="AO162" s="462">
        <v>0</v>
      </c>
      <c r="AP162" s="462">
        <v>0</v>
      </c>
      <c r="AQ162" s="462">
        <f t="shared" si="160"/>
        <v>0</v>
      </c>
      <c r="AR162" s="462">
        <f t="shared" si="161"/>
        <v>0</v>
      </c>
      <c r="AS162" s="464">
        <f t="shared" si="162"/>
        <v>0</v>
      </c>
      <c r="AT162" s="470">
        <f t="shared" si="177"/>
        <v>807035</v>
      </c>
      <c r="AU162" s="461">
        <f t="shared" si="178"/>
        <v>596260</v>
      </c>
      <c r="AV162" s="461">
        <f t="shared" si="179"/>
        <v>0</v>
      </c>
      <c r="AW162" s="461">
        <f t="shared" si="180"/>
        <v>201536</v>
      </c>
      <c r="AX162" s="461">
        <f t="shared" si="180"/>
        <v>5963</v>
      </c>
      <c r="AY162" s="461">
        <f t="shared" si="181"/>
        <v>3276</v>
      </c>
      <c r="AZ162" s="462">
        <f t="shared" si="182"/>
        <v>1.92</v>
      </c>
      <c r="BA162" s="462">
        <f t="shared" si="183"/>
        <v>0</v>
      </c>
      <c r="BB162" s="464">
        <f t="shared" si="183"/>
        <v>1.92</v>
      </c>
    </row>
    <row r="163" spans="1:54" s="229" customFormat="1" ht="12.75" customHeight="1" x14ac:dyDescent="0.2">
      <c r="A163" s="216">
        <v>29</v>
      </c>
      <c r="B163" s="217">
        <v>4445</v>
      </c>
      <c r="C163" s="217">
        <v>600075044</v>
      </c>
      <c r="D163" s="217">
        <v>72742631</v>
      </c>
      <c r="E163" s="210" t="s">
        <v>205</v>
      </c>
      <c r="F163" s="217">
        <v>3143</v>
      </c>
      <c r="G163" s="168" t="s">
        <v>614</v>
      </c>
      <c r="H163" s="234" t="s">
        <v>276</v>
      </c>
      <c r="I163" s="463">
        <v>671547</v>
      </c>
      <c r="J163" s="458">
        <v>498180</v>
      </c>
      <c r="K163" s="458">
        <v>0</v>
      </c>
      <c r="L163" s="458">
        <v>168385</v>
      </c>
      <c r="M163" s="458">
        <v>4982</v>
      </c>
      <c r="N163" s="458">
        <v>0</v>
      </c>
      <c r="O163" s="459">
        <v>1.2856000000000001</v>
      </c>
      <c r="P163" s="460">
        <v>1.2856000000000001</v>
      </c>
      <c r="Q163" s="469">
        <v>0</v>
      </c>
      <c r="R163" s="471">
        <f t="shared" si="152"/>
        <v>0</v>
      </c>
      <c r="S163" s="461">
        <v>0</v>
      </c>
      <c r="T163" s="461">
        <v>0</v>
      </c>
      <c r="U163" s="461">
        <v>0</v>
      </c>
      <c r="V163" s="461">
        <v>0</v>
      </c>
      <c r="W163" s="461">
        <f t="shared" si="153"/>
        <v>0</v>
      </c>
      <c r="X163" s="461">
        <v>0</v>
      </c>
      <c r="Y163" s="461">
        <v>0</v>
      </c>
      <c r="Z163" s="461">
        <v>0</v>
      </c>
      <c r="AA163" s="461">
        <f t="shared" si="154"/>
        <v>0</v>
      </c>
      <c r="AB163" s="461">
        <f t="shared" si="155"/>
        <v>0</v>
      </c>
      <c r="AC163" s="69">
        <f t="shared" si="156"/>
        <v>0</v>
      </c>
      <c r="AD163" s="69">
        <f t="shared" si="157"/>
        <v>0</v>
      </c>
      <c r="AE163" s="461">
        <v>0</v>
      </c>
      <c r="AF163" s="461">
        <v>0</v>
      </c>
      <c r="AG163" s="461">
        <f t="shared" si="158"/>
        <v>0</v>
      </c>
      <c r="AH163" s="461">
        <f t="shared" si="159"/>
        <v>0</v>
      </c>
      <c r="AI163" s="462">
        <v>0</v>
      </c>
      <c r="AJ163" s="462">
        <v>0</v>
      </c>
      <c r="AK163" s="462">
        <v>0</v>
      </c>
      <c r="AL163" s="462">
        <v>0</v>
      </c>
      <c r="AM163" s="462">
        <v>0</v>
      </c>
      <c r="AN163" s="462">
        <v>0</v>
      </c>
      <c r="AO163" s="462">
        <v>0</v>
      </c>
      <c r="AP163" s="462">
        <v>0</v>
      </c>
      <c r="AQ163" s="462">
        <f t="shared" si="160"/>
        <v>0</v>
      </c>
      <c r="AR163" s="462">
        <f t="shared" si="161"/>
        <v>0</v>
      </c>
      <c r="AS163" s="464">
        <f t="shared" si="162"/>
        <v>0</v>
      </c>
      <c r="AT163" s="470">
        <f t="shared" si="177"/>
        <v>671547</v>
      </c>
      <c r="AU163" s="461">
        <f t="shared" si="178"/>
        <v>498180</v>
      </c>
      <c r="AV163" s="461">
        <f t="shared" si="179"/>
        <v>0</v>
      </c>
      <c r="AW163" s="461">
        <f t="shared" si="180"/>
        <v>168385</v>
      </c>
      <c r="AX163" s="461">
        <f t="shared" si="180"/>
        <v>4982</v>
      </c>
      <c r="AY163" s="461">
        <f t="shared" si="181"/>
        <v>0</v>
      </c>
      <c r="AZ163" s="462">
        <f t="shared" si="182"/>
        <v>1.2856000000000001</v>
      </c>
      <c r="BA163" s="462">
        <f t="shared" si="183"/>
        <v>1.2856000000000001</v>
      </c>
      <c r="BB163" s="464">
        <f t="shared" si="183"/>
        <v>0</v>
      </c>
    </row>
    <row r="164" spans="1:54" s="229" customFormat="1" ht="12.75" customHeight="1" x14ac:dyDescent="0.2">
      <c r="A164" s="216">
        <v>29</v>
      </c>
      <c r="B164" s="217">
        <v>4445</v>
      </c>
      <c r="C164" s="217">
        <v>600075044</v>
      </c>
      <c r="D164" s="217">
        <v>72742631</v>
      </c>
      <c r="E164" s="210" t="s">
        <v>205</v>
      </c>
      <c r="F164" s="217">
        <v>3143</v>
      </c>
      <c r="G164" s="168" t="s">
        <v>615</v>
      </c>
      <c r="H164" s="234" t="s">
        <v>277</v>
      </c>
      <c r="I164" s="463">
        <v>27121</v>
      </c>
      <c r="J164" s="458">
        <v>19378</v>
      </c>
      <c r="K164" s="458">
        <v>0</v>
      </c>
      <c r="L164" s="458">
        <v>6550</v>
      </c>
      <c r="M164" s="458">
        <v>194</v>
      </c>
      <c r="N164" s="458">
        <v>999</v>
      </c>
      <c r="O164" s="459">
        <v>0.08</v>
      </c>
      <c r="P164" s="460">
        <v>0</v>
      </c>
      <c r="Q164" s="469">
        <v>0.08</v>
      </c>
      <c r="R164" s="471">
        <f t="shared" si="152"/>
        <v>0</v>
      </c>
      <c r="S164" s="461">
        <v>0</v>
      </c>
      <c r="T164" s="461">
        <v>0</v>
      </c>
      <c r="U164" s="461">
        <v>0</v>
      </c>
      <c r="V164" s="461">
        <v>0</v>
      </c>
      <c r="W164" s="461">
        <f t="shared" si="153"/>
        <v>0</v>
      </c>
      <c r="X164" s="461">
        <v>0</v>
      </c>
      <c r="Y164" s="461">
        <v>0</v>
      </c>
      <c r="Z164" s="461">
        <v>0</v>
      </c>
      <c r="AA164" s="461">
        <f t="shared" si="154"/>
        <v>0</v>
      </c>
      <c r="AB164" s="461">
        <f t="shared" si="155"/>
        <v>0</v>
      </c>
      <c r="AC164" s="69">
        <f t="shared" si="156"/>
        <v>0</v>
      </c>
      <c r="AD164" s="69">
        <f t="shared" si="157"/>
        <v>0</v>
      </c>
      <c r="AE164" s="461">
        <v>0</v>
      </c>
      <c r="AF164" s="461">
        <v>0</v>
      </c>
      <c r="AG164" s="461">
        <f t="shared" si="158"/>
        <v>0</v>
      </c>
      <c r="AH164" s="461">
        <f t="shared" si="159"/>
        <v>0</v>
      </c>
      <c r="AI164" s="462">
        <v>0</v>
      </c>
      <c r="AJ164" s="462">
        <v>0</v>
      </c>
      <c r="AK164" s="462">
        <v>0</v>
      </c>
      <c r="AL164" s="462">
        <v>0</v>
      </c>
      <c r="AM164" s="462">
        <v>0</v>
      </c>
      <c r="AN164" s="462">
        <v>0</v>
      </c>
      <c r="AO164" s="462">
        <v>0</v>
      </c>
      <c r="AP164" s="462">
        <v>0</v>
      </c>
      <c r="AQ164" s="462">
        <f t="shared" si="160"/>
        <v>0</v>
      </c>
      <c r="AR164" s="462">
        <f t="shared" si="161"/>
        <v>0</v>
      </c>
      <c r="AS164" s="464">
        <f t="shared" si="162"/>
        <v>0</v>
      </c>
      <c r="AT164" s="470">
        <f t="shared" si="177"/>
        <v>27121</v>
      </c>
      <c r="AU164" s="461">
        <f t="shared" si="178"/>
        <v>19378</v>
      </c>
      <c r="AV164" s="461">
        <f t="shared" si="179"/>
        <v>0</v>
      </c>
      <c r="AW164" s="461">
        <f t="shared" si="180"/>
        <v>6550</v>
      </c>
      <c r="AX164" s="461">
        <f t="shared" si="180"/>
        <v>194</v>
      </c>
      <c r="AY164" s="461">
        <f t="shared" si="181"/>
        <v>999</v>
      </c>
      <c r="AZ164" s="462">
        <f t="shared" si="182"/>
        <v>0.08</v>
      </c>
      <c r="BA164" s="462">
        <f t="shared" si="183"/>
        <v>0</v>
      </c>
      <c r="BB164" s="464">
        <f t="shared" si="183"/>
        <v>0.08</v>
      </c>
    </row>
    <row r="165" spans="1:54" s="229" customFormat="1" ht="12.75" customHeight="1" x14ac:dyDescent="0.2">
      <c r="A165" s="158">
        <v>29</v>
      </c>
      <c r="B165" s="18">
        <v>4445</v>
      </c>
      <c r="C165" s="18">
        <v>600075044</v>
      </c>
      <c r="D165" s="18">
        <v>72742631</v>
      </c>
      <c r="E165" s="167" t="s">
        <v>206</v>
      </c>
      <c r="F165" s="18"/>
      <c r="G165" s="157"/>
      <c r="H165" s="191"/>
      <c r="I165" s="506">
        <v>8068438</v>
      </c>
      <c r="J165" s="503">
        <v>5931890</v>
      </c>
      <c r="K165" s="503">
        <v>0</v>
      </c>
      <c r="L165" s="503">
        <v>2004979</v>
      </c>
      <c r="M165" s="503">
        <v>59319</v>
      </c>
      <c r="N165" s="503">
        <v>72250</v>
      </c>
      <c r="O165" s="504">
        <v>13.8093</v>
      </c>
      <c r="P165" s="504">
        <v>9.4172000000000011</v>
      </c>
      <c r="Q165" s="508">
        <v>4.3921000000000001</v>
      </c>
      <c r="R165" s="506">
        <f t="shared" ref="R165:BB165" si="184">SUM(R159:R164)</f>
        <v>0</v>
      </c>
      <c r="S165" s="503">
        <f t="shared" si="184"/>
        <v>115482</v>
      </c>
      <c r="T165" s="503">
        <f t="shared" si="184"/>
        <v>0</v>
      </c>
      <c r="U165" s="503">
        <f t="shared" si="184"/>
        <v>0</v>
      </c>
      <c r="V165" s="503">
        <f t="shared" si="184"/>
        <v>0</v>
      </c>
      <c r="W165" s="503">
        <f t="shared" si="184"/>
        <v>115482</v>
      </c>
      <c r="X165" s="503">
        <f t="shared" si="184"/>
        <v>0</v>
      </c>
      <c r="Y165" s="503">
        <f t="shared" si="184"/>
        <v>0</v>
      </c>
      <c r="Z165" s="503">
        <f t="shared" si="184"/>
        <v>0</v>
      </c>
      <c r="AA165" s="503">
        <f t="shared" si="184"/>
        <v>0</v>
      </c>
      <c r="AB165" s="503">
        <f t="shared" si="184"/>
        <v>115482</v>
      </c>
      <c r="AC165" s="503">
        <f t="shared" si="184"/>
        <v>39033</v>
      </c>
      <c r="AD165" s="503">
        <f t="shared" si="184"/>
        <v>1155</v>
      </c>
      <c r="AE165" s="503">
        <f t="shared" si="184"/>
        <v>0</v>
      </c>
      <c r="AF165" s="503">
        <f t="shared" si="184"/>
        <v>0</v>
      </c>
      <c r="AG165" s="503">
        <f t="shared" si="184"/>
        <v>0</v>
      </c>
      <c r="AH165" s="503">
        <f t="shared" si="184"/>
        <v>155670</v>
      </c>
      <c r="AI165" s="504">
        <f t="shared" si="184"/>
        <v>0</v>
      </c>
      <c r="AJ165" s="504">
        <f t="shared" si="184"/>
        <v>0</v>
      </c>
      <c r="AK165" s="504">
        <f t="shared" si="184"/>
        <v>0.33</v>
      </c>
      <c r="AL165" s="504">
        <f t="shared" si="184"/>
        <v>0</v>
      </c>
      <c r="AM165" s="504">
        <f t="shared" si="184"/>
        <v>0</v>
      </c>
      <c r="AN165" s="504">
        <f t="shared" si="184"/>
        <v>0</v>
      </c>
      <c r="AO165" s="504">
        <f t="shared" si="184"/>
        <v>0</v>
      </c>
      <c r="AP165" s="504">
        <f t="shared" si="184"/>
        <v>0</v>
      </c>
      <c r="AQ165" s="504">
        <f t="shared" si="184"/>
        <v>0.33</v>
      </c>
      <c r="AR165" s="504">
        <f t="shared" si="184"/>
        <v>0</v>
      </c>
      <c r="AS165" s="40">
        <f t="shared" si="184"/>
        <v>0.33</v>
      </c>
      <c r="AT165" s="510">
        <f t="shared" si="184"/>
        <v>8224108</v>
      </c>
      <c r="AU165" s="503">
        <f t="shared" si="184"/>
        <v>6047372</v>
      </c>
      <c r="AV165" s="503">
        <f t="shared" si="184"/>
        <v>0</v>
      </c>
      <c r="AW165" s="503">
        <f t="shared" si="184"/>
        <v>2044012</v>
      </c>
      <c r="AX165" s="503">
        <f t="shared" si="184"/>
        <v>60474</v>
      </c>
      <c r="AY165" s="503">
        <f t="shared" si="184"/>
        <v>72250</v>
      </c>
      <c r="AZ165" s="504">
        <f t="shared" si="184"/>
        <v>14.1393</v>
      </c>
      <c r="BA165" s="504">
        <f t="shared" si="184"/>
        <v>9.7472000000000012</v>
      </c>
      <c r="BB165" s="40">
        <f t="shared" si="184"/>
        <v>4.3921000000000001</v>
      </c>
    </row>
    <row r="166" spans="1:54" s="229" customFormat="1" ht="12.75" customHeight="1" x14ac:dyDescent="0.2">
      <c r="A166" s="216">
        <v>30</v>
      </c>
      <c r="B166" s="217">
        <v>4446</v>
      </c>
      <c r="C166" s="217">
        <v>600074587</v>
      </c>
      <c r="D166" s="217">
        <v>70695504</v>
      </c>
      <c r="E166" s="215" t="s">
        <v>809</v>
      </c>
      <c r="F166" s="217">
        <v>3111</v>
      </c>
      <c r="G166" s="168" t="s">
        <v>306</v>
      </c>
      <c r="H166" s="218" t="s">
        <v>276</v>
      </c>
      <c r="I166" s="463">
        <v>1833514</v>
      </c>
      <c r="J166" s="458">
        <v>1352458</v>
      </c>
      <c r="K166" s="458">
        <v>0</v>
      </c>
      <c r="L166" s="458">
        <v>457131</v>
      </c>
      <c r="M166" s="458">
        <v>13525</v>
      </c>
      <c r="N166" s="458">
        <v>10400</v>
      </c>
      <c r="O166" s="459">
        <v>2.6417999999999999</v>
      </c>
      <c r="P166" s="460">
        <v>2.2418</v>
      </c>
      <c r="Q166" s="469">
        <v>0.4</v>
      </c>
      <c r="R166" s="471">
        <f t="shared" si="152"/>
        <v>0</v>
      </c>
      <c r="S166" s="461">
        <v>0</v>
      </c>
      <c r="T166" s="461">
        <v>0</v>
      </c>
      <c r="U166" s="461">
        <v>0</v>
      </c>
      <c r="V166" s="461">
        <v>0</v>
      </c>
      <c r="W166" s="461">
        <f t="shared" si="153"/>
        <v>0</v>
      </c>
      <c r="X166" s="461">
        <v>0</v>
      </c>
      <c r="Y166" s="461">
        <v>0</v>
      </c>
      <c r="Z166" s="461">
        <v>0</v>
      </c>
      <c r="AA166" s="461">
        <f t="shared" si="154"/>
        <v>0</v>
      </c>
      <c r="AB166" s="461">
        <f t="shared" si="155"/>
        <v>0</v>
      </c>
      <c r="AC166" s="69">
        <f t="shared" si="156"/>
        <v>0</v>
      </c>
      <c r="AD166" s="69">
        <f t="shared" si="157"/>
        <v>0</v>
      </c>
      <c r="AE166" s="461">
        <v>0</v>
      </c>
      <c r="AF166" s="461">
        <v>0</v>
      </c>
      <c r="AG166" s="461">
        <f t="shared" si="158"/>
        <v>0</v>
      </c>
      <c r="AH166" s="461">
        <f t="shared" si="159"/>
        <v>0</v>
      </c>
      <c r="AI166" s="462">
        <v>0</v>
      </c>
      <c r="AJ166" s="462">
        <v>0</v>
      </c>
      <c r="AK166" s="462">
        <v>0</v>
      </c>
      <c r="AL166" s="462">
        <v>0</v>
      </c>
      <c r="AM166" s="462">
        <v>0</v>
      </c>
      <c r="AN166" s="462">
        <v>0</v>
      </c>
      <c r="AO166" s="462">
        <v>0</v>
      </c>
      <c r="AP166" s="462">
        <v>0</v>
      </c>
      <c r="AQ166" s="462">
        <f t="shared" si="160"/>
        <v>0</v>
      </c>
      <c r="AR166" s="462">
        <f t="shared" si="161"/>
        <v>0</v>
      </c>
      <c r="AS166" s="464">
        <f t="shared" si="162"/>
        <v>0</v>
      </c>
      <c r="AT166" s="470">
        <f t="shared" ref="AT166:AT171" si="185">I166+AH166</f>
        <v>1833514</v>
      </c>
      <c r="AU166" s="461">
        <f t="shared" ref="AU166:AU171" si="186">J166+W166</f>
        <v>1352458</v>
      </c>
      <c r="AV166" s="461">
        <f t="shared" ref="AV166:AV171" si="187">K166+AA166</f>
        <v>0</v>
      </c>
      <c r="AW166" s="461">
        <f t="shared" ref="AW166:AX171" si="188">L166+AC166</f>
        <v>457131</v>
      </c>
      <c r="AX166" s="461">
        <f t="shared" si="188"/>
        <v>13525</v>
      </c>
      <c r="AY166" s="461">
        <f t="shared" ref="AY166:AY171" si="189">N166+AG166</f>
        <v>10400</v>
      </c>
      <c r="AZ166" s="462">
        <f t="shared" ref="AZ166:AZ171" si="190">O166+AS166</f>
        <v>2.6417999999999999</v>
      </c>
      <c r="BA166" s="462">
        <f t="shared" ref="BA166:BB171" si="191">P166+AQ166</f>
        <v>2.2418</v>
      </c>
      <c r="BB166" s="464">
        <f t="shared" si="191"/>
        <v>0.4</v>
      </c>
    </row>
    <row r="167" spans="1:54" s="229" customFormat="1" ht="12.75" customHeight="1" x14ac:dyDescent="0.2">
      <c r="A167" s="216">
        <v>30</v>
      </c>
      <c r="B167" s="217">
        <v>4446</v>
      </c>
      <c r="C167" s="217">
        <v>600074587</v>
      </c>
      <c r="D167" s="217">
        <v>70695504</v>
      </c>
      <c r="E167" s="215" t="s">
        <v>809</v>
      </c>
      <c r="F167" s="217">
        <v>3117</v>
      </c>
      <c r="G167" s="168" t="s">
        <v>309</v>
      </c>
      <c r="H167" s="218" t="s">
        <v>276</v>
      </c>
      <c r="I167" s="463">
        <v>2633934</v>
      </c>
      <c r="J167" s="458">
        <v>1921131</v>
      </c>
      <c r="K167" s="458">
        <v>0</v>
      </c>
      <c r="L167" s="458">
        <v>649342</v>
      </c>
      <c r="M167" s="458">
        <v>19211</v>
      </c>
      <c r="N167" s="458">
        <v>44250</v>
      </c>
      <c r="O167" s="459">
        <v>3.5920999999999998</v>
      </c>
      <c r="P167" s="460">
        <v>2.6920999999999999</v>
      </c>
      <c r="Q167" s="469">
        <v>0.89999999999999991</v>
      </c>
      <c r="R167" s="471">
        <f t="shared" si="152"/>
        <v>0</v>
      </c>
      <c r="S167" s="461">
        <v>0</v>
      </c>
      <c r="T167" s="461">
        <v>0</v>
      </c>
      <c r="U167" s="461">
        <v>0</v>
      </c>
      <c r="V167" s="461">
        <v>0</v>
      </c>
      <c r="W167" s="461">
        <f t="shared" si="153"/>
        <v>0</v>
      </c>
      <c r="X167" s="461">
        <v>0</v>
      </c>
      <c r="Y167" s="461">
        <v>0</v>
      </c>
      <c r="Z167" s="461">
        <v>0</v>
      </c>
      <c r="AA167" s="461">
        <f t="shared" si="154"/>
        <v>0</v>
      </c>
      <c r="AB167" s="461">
        <f t="shared" si="155"/>
        <v>0</v>
      </c>
      <c r="AC167" s="69">
        <f t="shared" si="156"/>
        <v>0</v>
      </c>
      <c r="AD167" s="69">
        <f t="shared" si="157"/>
        <v>0</v>
      </c>
      <c r="AE167" s="461">
        <v>0</v>
      </c>
      <c r="AF167" s="461">
        <v>0</v>
      </c>
      <c r="AG167" s="461">
        <f t="shared" si="158"/>
        <v>0</v>
      </c>
      <c r="AH167" s="461">
        <f t="shared" si="159"/>
        <v>0</v>
      </c>
      <c r="AI167" s="462">
        <v>0</v>
      </c>
      <c r="AJ167" s="462">
        <v>0</v>
      </c>
      <c r="AK167" s="462">
        <v>0</v>
      </c>
      <c r="AL167" s="462">
        <v>0</v>
      </c>
      <c r="AM167" s="462">
        <v>0</v>
      </c>
      <c r="AN167" s="462">
        <v>0</v>
      </c>
      <c r="AO167" s="462">
        <v>0</v>
      </c>
      <c r="AP167" s="462">
        <v>0</v>
      </c>
      <c r="AQ167" s="462">
        <f t="shared" si="160"/>
        <v>0</v>
      </c>
      <c r="AR167" s="462">
        <f t="shared" si="161"/>
        <v>0</v>
      </c>
      <c r="AS167" s="464">
        <f t="shared" si="162"/>
        <v>0</v>
      </c>
      <c r="AT167" s="470">
        <f t="shared" si="185"/>
        <v>2633934</v>
      </c>
      <c r="AU167" s="461">
        <f t="shared" si="186"/>
        <v>1921131</v>
      </c>
      <c r="AV167" s="461">
        <f t="shared" si="187"/>
        <v>0</v>
      </c>
      <c r="AW167" s="461">
        <f t="shared" si="188"/>
        <v>649342</v>
      </c>
      <c r="AX167" s="461">
        <f t="shared" si="188"/>
        <v>19211</v>
      </c>
      <c r="AY167" s="461">
        <f t="shared" si="189"/>
        <v>44250</v>
      </c>
      <c r="AZ167" s="462">
        <f t="shared" si="190"/>
        <v>3.5920999999999998</v>
      </c>
      <c r="BA167" s="462">
        <f t="shared" si="191"/>
        <v>2.6920999999999999</v>
      </c>
      <c r="BB167" s="464">
        <f t="shared" si="191"/>
        <v>0.89999999999999991</v>
      </c>
    </row>
    <row r="168" spans="1:54" s="229" customFormat="1" ht="12.75" customHeight="1" x14ac:dyDescent="0.2">
      <c r="A168" s="216">
        <v>30</v>
      </c>
      <c r="B168" s="217">
        <v>4446</v>
      </c>
      <c r="C168" s="217">
        <v>600074587</v>
      </c>
      <c r="D168" s="217">
        <v>70695504</v>
      </c>
      <c r="E168" s="215" t="s">
        <v>809</v>
      </c>
      <c r="F168" s="217">
        <v>3117</v>
      </c>
      <c r="G168" s="168" t="s">
        <v>307</v>
      </c>
      <c r="H168" s="218" t="s">
        <v>277</v>
      </c>
      <c r="I168" s="463">
        <v>638237</v>
      </c>
      <c r="J168" s="458">
        <v>473469</v>
      </c>
      <c r="K168" s="458">
        <v>0</v>
      </c>
      <c r="L168" s="458">
        <v>160033</v>
      </c>
      <c r="M168" s="458">
        <v>4735</v>
      </c>
      <c r="N168" s="458">
        <v>0</v>
      </c>
      <c r="O168" s="459">
        <v>1.5</v>
      </c>
      <c r="P168" s="460">
        <v>1.5</v>
      </c>
      <c r="Q168" s="469">
        <v>0</v>
      </c>
      <c r="R168" s="471">
        <f t="shared" si="152"/>
        <v>0</v>
      </c>
      <c r="S168" s="461">
        <v>0</v>
      </c>
      <c r="T168" s="461">
        <v>0</v>
      </c>
      <c r="U168" s="461">
        <v>0</v>
      </c>
      <c r="V168" s="461">
        <v>0</v>
      </c>
      <c r="W168" s="461">
        <f t="shared" si="153"/>
        <v>0</v>
      </c>
      <c r="X168" s="461">
        <v>0</v>
      </c>
      <c r="Y168" s="461">
        <v>0</v>
      </c>
      <c r="Z168" s="461">
        <v>0</v>
      </c>
      <c r="AA168" s="461">
        <f t="shared" si="154"/>
        <v>0</v>
      </c>
      <c r="AB168" s="461">
        <f t="shared" si="155"/>
        <v>0</v>
      </c>
      <c r="AC168" s="69">
        <f t="shared" si="156"/>
        <v>0</v>
      </c>
      <c r="AD168" s="69">
        <f t="shared" si="157"/>
        <v>0</v>
      </c>
      <c r="AE168" s="461">
        <v>0</v>
      </c>
      <c r="AF168" s="461">
        <v>0</v>
      </c>
      <c r="AG168" s="461">
        <f t="shared" si="158"/>
        <v>0</v>
      </c>
      <c r="AH168" s="461">
        <f t="shared" si="159"/>
        <v>0</v>
      </c>
      <c r="AI168" s="462">
        <v>0</v>
      </c>
      <c r="AJ168" s="462">
        <v>0</v>
      </c>
      <c r="AK168" s="462">
        <v>0</v>
      </c>
      <c r="AL168" s="462">
        <v>0</v>
      </c>
      <c r="AM168" s="462">
        <v>0</v>
      </c>
      <c r="AN168" s="462">
        <v>0</v>
      </c>
      <c r="AO168" s="462">
        <v>0</v>
      </c>
      <c r="AP168" s="462">
        <v>0</v>
      </c>
      <c r="AQ168" s="462">
        <f t="shared" si="160"/>
        <v>0</v>
      </c>
      <c r="AR168" s="462">
        <f t="shared" si="161"/>
        <v>0</v>
      </c>
      <c r="AS168" s="464">
        <f t="shared" si="162"/>
        <v>0</v>
      </c>
      <c r="AT168" s="470">
        <f t="shared" si="185"/>
        <v>638237</v>
      </c>
      <c r="AU168" s="461">
        <f t="shared" si="186"/>
        <v>473469</v>
      </c>
      <c r="AV168" s="461">
        <f t="shared" si="187"/>
        <v>0</v>
      </c>
      <c r="AW168" s="461">
        <f t="shared" si="188"/>
        <v>160033</v>
      </c>
      <c r="AX168" s="461">
        <f t="shared" si="188"/>
        <v>4735</v>
      </c>
      <c r="AY168" s="461">
        <f t="shared" si="189"/>
        <v>0</v>
      </c>
      <c r="AZ168" s="462">
        <f t="shared" si="190"/>
        <v>1.5</v>
      </c>
      <c r="BA168" s="462">
        <f t="shared" si="191"/>
        <v>1.5</v>
      </c>
      <c r="BB168" s="464">
        <f t="shared" si="191"/>
        <v>0</v>
      </c>
    </row>
    <row r="169" spans="1:54" s="229" customFormat="1" ht="12.75" customHeight="1" x14ac:dyDescent="0.2">
      <c r="A169" s="216">
        <v>30</v>
      </c>
      <c r="B169" s="217">
        <v>4446</v>
      </c>
      <c r="C169" s="217">
        <v>600074587</v>
      </c>
      <c r="D169" s="217">
        <v>70695504</v>
      </c>
      <c r="E169" s="215" t="s">
        <v>809</v>
      </c>
      <c r="F169" s="217">
        <v>3141</v>
      </c>
      <c r="G169" s="168" t="s">
        <v>310</v>
      </c>
      <c r="H169" s="218" t="s">
        <v>277</v>
      </c>
      <c r="I169" s="463">
        <v>281898</v>
      </c>
      <c r="J169" s="458">
        <v>207812</v>
      </c>
      <c r="K169" s="458">
        <v>0</v>
      </c>
      <c r="L169" s="458">
        <v>70240</v>
      </c>
      <c r="M169" s="458">
        <v>2078</v>
      </c>
      <c r="N169" s="458">
        <v>1768</v>
      </c>
      <c r="O169" s="459">
        <v>0.67</v>
      </c>
      <c r="P169" s="460">
        <v>0</v>
      </c>
      <c r="Q169" s="469">
        <v>0.67</v>
      </c>
      <c r="R169" s="471">
        <f t="shared" si="152"/>
        <v>0</v>
      </c>
      <c r="S169" s="461">
        <v>0</v>
      </c>
      <c r="T169" s="461">
        <v>0</v>
      </c>
      <c r="U169" s="461">
        <v>0</v>
      </c>
      <c r="V169" s="461">
        <v>0</v>
      </c>
      <c r="W169" s="461">
        <f t="shared" si="153"/>
        <v>0</v>
      </c>
      <c r="X169" s="461">
        <v>0</v>
      </c>
      <c r="Y169" s="461">
        <v>0</v>
      </c>
      <c r="Z169" s="461">
        <v>0</v>
      </c>
      <c r="AA169" s="461">
        <f t="shared" si="154"/>
        <v>0</v>
      </c>
      <c r="AB169" s="461">
        <f t="shared" si="155"/>
        <v>0</v>
      </c>
      <c r="AC169" s="69">
        <f t="shared" si="156"/>
        <v>0</v>
      </c>
      <c r="AD169" s="69">
        <f t="shared" si="157"/>
        <v>0</v>
      </c>
      <c r="AE169" s="461">
        <v>0</v>
      </c>
      <c r="AF169" s="461">
        <v>0</v>
      </c>
      <c r="AG169" s="461">
        <f t="shared" si="158"/>
        <v>0</v>
      </c>
      <c r="AH169" s="461">
        <f t="shared" si="159"/>
        <v>0</v>
      </c>
      <c r="AI169" s="462">
        <v>0</v>
      </c>
      <c r="AJ169" s="462">
        <v>0</v>
      </c>
      <c r="AK169" s="462">
        <v>0</v>
      </c>
      <c r="AL169" s="462">
        <v>0</v>
      </c>
      <c r="AM169" s="462">
        <v>0</v>
      </c>
      <c r="AN169" s="462">
        <v>0</v>
      </c>
      <c r="AO169" s="462">
        <v>0</v>
      </c>
      <c r="AP169" s="462">
        <v>0</v>
      </c>
      <c r="AQ169" s="462">
        <f t="shared" si="160"/>
        <v>0</v>
      </c>
      <c r="AR169" s="462">
        <f t="shared" si="161"/>
        <v>0</v>
      </c>
      <c r="AS169" s="464">
        <f t="shared" si="162"/>
        <v>0</v>
      </c>
      <c r="AT169" s="470">
        <f t="shared" si="185"/>
        <v>281898</v>
      </c>
      <c r="AU169" s="461">
        <f t="shared" si="186"/>
        <v>207812</v>
      </c>
      <c r="AV169" s="461">
        <f t="shared" si="187"/>
        <v>0</v>
      </c>
      <c r="AW169" s="461">
        <f t="shared" si="188"/>
        <v>70240</v>
      </c>
      <c r="AX169" s="461">
        <f t="shared" si="188"/>
        <v>2078</v>
      </c>
      <c r="AY169" s="461">
        <f t="shared" si="189"/>
        <v>1768</v>
      </c>
      <c r="AZ169" s="462">
        <f t="shared" si="190"/>
        <v>0.67</v>
      </c>
      <c r="BA169" s="462">
        <f t="shared" si="191"/>
        <v>0</v>
      </c>
      <c r="BB169" s="464">
        <f t="shared" si="191"/>
        <v>0.67</v>
      </c>
    </row>
    <row r="170" spans="1:54" s="229" customFormat="1" ht="12.75" customHeight="1" x14ac:dyDescent="0.2">
      <c r="A170" s="216">
        <v>30</v>
      </c>
      <c r="B170" s="217">
        <v>4446</v>
      </c>
      <c r="C170" s="217">
        <v>600074587</v>
      </c>
      <c r="D170" s="217">
        <v>70695504</v>
      </c>
      <c r="E170" s="215" t="s">
        <v>809</v>
      </c>
      <c r="F170" s="217">
        <v>3143</v>
      </c>
      <c r="G170" s="168" t="s">
        <v>614</v>
      </c>
      <c r="H170" s="234" t="s">
        <v>276</v>
      </c>
      <c r="I170" s="463">
        <v>590609</v>
      </c>
      <c r="J170" s="458">
        <v>438137</v>
      </c>
      <c r="K170" s="458">
        <v>0</v>
      </c>
      <c r="L170" s="458">
        <v>148091</v>
      </c>
      <c r="M170" s="458">
        <v>4381</v>
      </c>
      <c r="N170" s="458">
        <v>0</v>
      </c>
      <c r="O170" s="459">
        <v>1</v>
      </c>
      <c r="P170" s="460">
        <v>1</v>
      </c>
      <c r="Q170" s="469">
        <v>0</v>
      </c>
      <c r="R170" s="471">
        <f t="shared" si="152"/>
        <v>0</v>
      </c>
      <c r="S170" s="461">
        <v>0</v>
      </c>
      <c r="T170" s="461">
        <v>0</v>
      </c>
      <c r="U170" s="461">
        <v>0</v>
      </c>
      <c r="V170" s="461">
        <v>0</v>
      </c>
      <c r="W170" s="461">
        <f t="shared" si="153"/>
        <v>0</v>
      </c>
      <c r="X170" s="461">
        <v>0</v>
      </c>
      <c r="Y170" s="461">
        <v>0</v>
      </c>
      <c r="Z170" s="461">
        <v>0</v>
      </c>
      <c r="AA170" s="461">
        <f t="shared" si="154"/>
        <v>0</v>
      </c>
      <c r="AB170" s="461">
        <f t="shared" si="155"/>
        <v>0</v>
      </c>
      <c r="AC170" s="69">
        <f t="shared" si="156"/>
        <v>0</v>
      </c>
      <c r="AD170" s="69">
        <f t="shared" si="157"/>
        <v>0</v>
      </c>
      <c r="AE170" s="461">
        <v>0</v>
      </c>
      <c r="AF170" s="461">
        <v>0</v>
      </c>
      <c r="AG170" s="461">
        <f t="shared" si="158"/>
        <v>0</v>
      </c>
      <c r="AH170" s="461">
        <f t="shared" si="159"/>
        <v>0</v>
      </c>
      <c r="AI170" s="462">
        <v>0</v>
      </c>
      <c r="AJ170" s="462">
        <v>0</v>
      </c>
      <c r="AK170" s="462">
        <v>0</v>
      </c>
      <c r="AL170" s="462">
        <v>0</v>
      </c>
      <c r="AM170" s="462">
        <v>0</v>
      </c>
      <c r="AN170" s="462">
        <v>0</v>
      </c>
      <c r="AO170" s="462">
        <v>0</v>
      </c>
      <c r="AP170" s="462">
        <v>0</v>
      </c>
      <c r="AQ170" s="462">
        <f t="shared" si="160"/>
        <v>0</v>
      </c>
      <c r="AR170" s="462">
        <f t="shared" si="161"/>
        <v>0</v>
      </c>
      <c r="AS170" s="464">
        <f t="shared" si="162"/>
        <v>0</v>
      </c>
      <c r="AT170" s="470">
        <f t="shared" si="185"/>
        <v>590609</v>
      </c>
      <c r="AU170" s="461">
        <f t="shared" si="186"/>
        <v>438137</v>
      </c>
      <c r="AV170" s="461">
        <f t="shared" si="187"/>
        <v>0</v>
      </c>
      <c r="AW170" s="461">
        <f t="shared" si="188"/>
        <v>148091</v>
      </c>
      <c r="AX170" s="461">
        <f t="shared" si="188"/>
        <v>4381</v>
      </c>
      <c r="AY170" s="461">
        <f t="shared" si="189"/>
        <v>0</v>
      </c>
      <c r="AZ170" s="462">
        <f t="shared" si="190"/>
        <v>1</v>
      </c>
      <c r="BA170" s="462">
        <f t="shared" si="191"/>
        <v>1</v>
      </c>
      <c r="BB170" s="464">
        <f t="shared" si="191"/>
        <v>0</v>
      </c>
    </row>
    <row r="171" spans="1:54" s="229" customFormat="1" ht="12.75" customHeight="1" x14ac:dyDescent="0.2">
      <c r="A171" s="216">
        <v>30</v>
      </c>
      <c r="B171" s="217">
        <v>4446</v>
      </c>
      <c r="C171" s="217">
        <v>600074587</v>
      </c>
      <c r="D171" s="217">
        <v>70695504</v>
      </c>
      <c r="E171" s="215" t="s">
        <v>809</v>
      </c>
      <c r="F171" s="217">
        <v>3143</v>
      </c>
      <c r="G171" s="168" t="s">
        <v>615</v>
      </c>
      <c r="H171" s="234" t="s">
        <v>277</v>
      </c>
      <c r="I171" s="463">
        <v>18324</v>
      </c>
      <c r="J171" s="458">
        <v>13093</v>
      </c>
      <c r="K171" s="458">
        <v>0</v>
      </c>
      <c r="L171" s="458">
        <v>4425</v>
      </c>
      <c r="M171" s="458">
        <v>131</v>
      </c>
      <c r="N171" s="458">
        <v>675</v>
      </c>
      <c r="O171" s="459">
        <v>0.05</v>
      </c>
      <c r="P171" s="460">
        <v>0</v>
      </c>
      <c r="Q171" s="469">
        <v>0.05</v>
      </c>
      <c r="R171" s="471">
        <f t="shared" si="152"/>
        <v>0</v>
      </c>
      <c r="S171" s="461">
        <v>0</v>
      </c>
      <c r="T171" s="461">
        <v>0</v>
      </c>
      <c r="U171" s="461">
        <v>0</v>
      </c>
      <c r="V171" s="461">
        <v>0</v>
      </c>
      <c r="W171" s="461">
        <f t="shared" si="153"/>
        <v>0</v>
      </c>
      <c r="X171" s="461">
        <v>0</v>
      </c>
      <c r="Y171" s="461">
        <v>0</v>
      </c>
      <c r="Z171" s="461">
        <v>0</v>
      </c>
      <c r="AA171" s="461">
        <f t="shared" si="154"/>
        <v>0</v>
      </c>
      <c r="AB171" s="461">
        <f t="shared" si="155"/>
        <v>0</v>
      </c>
      <c r="AC171" s="69">
        <f t="shared" si="156"/>
        <v>0</v>
      </c>
      <c r="AD171" s="69">
        <f t="shared" si="157"/>
        <v>0</v>
      </c>
      <c r="AE171" s="461">
        <v>0</v>
      </c>
      <c r="AF171" s="461">
        <v>0</v>
      </c>
      <c r="AG171" s="461">
        <f t="shared" si="158"/>
        <v>0</v>
      </c>
      <c r="AH171" s="461">
        <f t="shared" si="159"/>
        <v>0</v>
      </c>
      <c r="AI171" s="462">
        <v>0</v>
      </c>
      <c r="AJ171" s="462">
        <v>0</v>
      </c>
      <c r="AK171" s="462">
        <v>0</v>
      </c>
      <c r="AL171" s="462">
        <v>0</v>
      </c>
      <c r="AM171" s="462">
        <v>0</v>
      </c>
      <c r="AN171" s="462">
        <v>0</v>
      </c>
      <c r="AO171" s="462">
        <v>0</v>
      </c>
      <c r="AP171" s="462">
        <v>0</v>
      </c>
      <c r="AQ171" s="462">
        <f t="shared" si="160"/>
        <v>0</v>
      </c>
      <c r="AR171" s="462">
        <f t="shared" si="161"/>
        <v>0</v>
      </c>
      <c r="AS171" s="464">
        <f t="shared" si="162"/>
        <v>0</v>
      </c>
      <c r="AT171" s="470">
        <f t="shared" si="185"/>
        <v>18324</v>
      </c>
      <c r="AU171" s="461">
        <f t="shared" si="186"/>
        <v>13093</v>
      </c>
      <c r="AV171" s="461">
        <f t="shared" si="187"/>
        <v>0</v>
      </c>
      <c r="AW171" s="461">
        <f t="shared" si="188"/>
        <v>4425</v>
      </c>
      <c r="AX171" s="461">
        <f t="shared" si="188"/>
        <v>131</v>
      </c>
      <c r="AY171" s="461">
        <f t="shared" si="189"/>
        <v>675</v>
      </c>
      <c r="AZ171" s="462">
        <f t="shared" si="190"/>
        <v>0.05</v>
      </c>
      <c r="BA171" s="462">
        <f t="shared" si="191"/>
        <v>0</v>
      </c>
      <c r="BB171" s="464">
        <f t="shared" si="191"/>
        <v>0.05</v>
      </c>
    </row>
    <row r="172" spans="1:54" s="229" customFormat="1" ht="12.75" customHeight="1" x14ac:dyDescent="0.2">
      <c r="A172" s="158">
        <v>30</v>
      </c>
      <c r="B172" s="18">
        <v>4446</v>
      </c>
      <c r="C172" s="18">
        <v>600074587</v>
      </c>
      <c r="D172" s="18">
        <v>70695504</v>
      </c>
      <c r="E172" s="167" t="s">
        <v>207</v>
      </c>
      <c r="F172" s="18"/>
      <c r="G172" s="157"/>
      <c r="H172" s="191"/>
      <c r="I172" s="506">
        <v>5996516</v>
      </c>
      <c r="J172" s="503">
        <v>4406100</v>
      </c>
      <c r="K172" s="503">
        <v>0</v>
      </c>
      <c r="L172" s="503">
        <v>1489262</v>
      </c>
      <c r="M172" s="503">
        <v>44061</v>
      </c>
      <c r="N172" s="503">
        <v>57093</v>
      </c>
      <c r="O172" s="504">
        <v>9.4539000000000009</v>
      </c>
      <c r="P172" s="504">
        <v>7.4338999999999995</v>
      </c>
      <c r="Q172" s="508">
        <v>2.0199999999999996</v>
      </c>
      <c r="R172" s="506">
        <f t="shared" ref="R172:BB172" si="192">SUM(R166:R171)</f>
        <v>0</v>
      </c>
      <c r="S172" s="503">
        <f t="shared" si="192"/>
        <v>0</v>
      </c>
      <c r="T172" s="503">
        <f t="shared" si="192"/>
        <v>0</v>
      </c>
      <c r="U172" s="503">
        <f t="shared" si="192"/>
        <v>0</v>
      </c>
      <c r="V172" s="503">
        <f t="shared" si="192"/>
        <v>0</v>
      </c>
      <c r="W172" s="503">
        <f t="shared" si="192"/>
        <v>0</v>
      </c>
      <c r="X172" s="503">
        <f t="shared" si="192"/>
        <v>0</v>
      </c>
      <c r="Y172" s="503">
        <f t="shared" si="192"/>
        <v>0</v>
      </c>
      <c r="Z172" s="503">
        <f t="shared" si="192"/>
        <v>0</v>
      </c>
      <c r="AA172" s="503">
        <f t="shared" si="192"/>
        <v>0</v>
      </c>
      <c r="AB172" s="503">
        <f t="shared" si="192"/>
        <v>0</v>
      </c>
      <c r="AC172" s="503">
        <f t="shared" si="192"/>
        <v>0</v>
      </c>
      <c r="AD172" s="503">
        <f t="shared" si="192"/>
        <v>0</v>
      </c>
      <c r="AE172" s="503">
        <f t="shared" si="192"/>
        <v>0</v>
      </c>
      <c r="AF172" s="503">
        <f t="shared" si="192"/>
        <v>0</v>
      </c>
      <c r="AG172" s="503">
        <f t="shared" si="192"/>
        <v>0</v>
      </c>
      <c r="AH172" s="503">
        <f t="shared" si="192"/>
        <v>0</v>
      </c>
      <c r="AI172" s="504">
        <f t="shared" si="192"/>
        <v>0</v>
      </c>
      <c r="AJ172" s="504">
        <f t="shared" si="192"/>
        <v>0</v>
      </c>
      <c r="AK172" s="504">
        <f t="shared" si="192"/>
        <v>0</v>
      </c>
      <c r="AL172" s="504">
        <f t="shared" si="192"/>
        <v>0</v>
      </c>
      <c r="AM172" s="504">
        <f t="shared" si="192"/>
        <v>0</v>
      </c>
      <c r="AN172" s="504">
        <f t="shared" si="192"/>
        <v>0</v>
      </c>
      <c r="AO172" s="504">
        <f t="shared" si="192"/>
        <v>0</v>
      </c>
      <c r="AP172" s="504">
        <f t="shared" si="192"/>
        <v>0</v>
      </c>
      <c r="AQ172" s="504">
        <f t="shared" si="192"/>
        <v>0</v>
      </c>
      <c r="AR172" s="504">
        <f t="shared" si="192"/>
        <v>0</v>
      </c>
      <c r="AS172" s="40">
        <f t="shared" si="192"/>
        <v>0</v>
      </c>
      <c r="AT172" s="510">
        <f t="shared" si="192"/>
        <v>5996516</v>
      </c>
      <c r="AU172" s="503">
        <f t="shared" si="192"/>
        <v>4406100</v>
      </c>
      <c r="AV172" s="503">
        <f t="shared" si="192"/>
        <v>0</v>
      </c>
      <c r="AW172" s="503">
        <f t="shared" si="192"/>
        <v>1489262</v>
      </c>
      <c r="AX172" s="503">
        <f t="shared" si="192"/>
        <v>44061</v>
      </c>
      <c r="AY172" s="503">
        <f t="shared" si="192"/>
        <v>57093</v>
      </c>
      <c r="AZ172" s="504">
        <f t="shared" si="192"/>
        <v>9.4539000000000009</v>
      </c>
      <c r="BA172" s="504">
        <f t="shared" si="192"/>
        <v>7.4338999999999995</v>
      </c>
      <c r="BB172" s="40">
        <f t="shared" si="192"/>
        <v>2.0199999999999996</v>
      </c>
    </row>
    <row r="173" spans="1:54" s="229" customFormat="1" ht="12.75" customHeight="1" x14ac:dyDescent="0.2">
      <c r="A173" s="216">
        <v>31</v>
      </c>
      <c r="B173" s="217">
        <v>4431</v>
      </c>
      <c r="C173" s="217">
        <v>600074820</v>
      </c>
      <c r="D173" s="217">
        <v>70981515</v>
      </c>
      <c r="E173" s="215" t="s">
        <v>208</v>
      </c>
      <c r="F173" s="217">
        <v>3111</v>
      </c>
      <c r="G173" s="168" t="s">
        <v>306</v>
      </c>
      <c r="H173" s="218" t="s">
        <v>276</v>
      </c>
      <c r="I173" s="463">
        <v>3148915</v>
      </c>
      <c r="J173" s="458">
        <v>2309670</v>
      </c>
      <c r="K173" s="458">
        <v>10000</v>
      </c>
      <c r="L173" s="458">
        <v>784048</v>
      </c>
      <c r="M173" s="458">
        <v>23097</v>
      </c>
      <c r="N173" s="458">
        <v>22100</v>
      </c>
      <c r="O173" s="459">
        <v>4.8</v>
      </c>
      <c r="P173" s="460">
        <v>4</v>
      </c>
      <c r="Q173" s="469">
        <v>0.8</v>
      </c>
      <c r="R173" s="471">
        <f t="shared" si="152"/>
        <v>0</v>
      </c>
      <c r="S173" s="461">
        <v>0</v>
      </c>
      <c r="T173" s="461">
        <v>0</v>
      </c>
      <c r="U173" s="461">
        <v>0</v>
      </c>
      <c r="V173" s="461">
        <v>0</v>
      </c>
      <c r="W173" s="461">
        <f t="shared" si="153"/>
        <v>0</v>
      </c>
      <c r="X173" s="461">
        <v>0</v>
      </c>
      <c r="Y173" s="461">
        <v>0</v>
      </c>
      <c r="Z173" s="461">
        <v>0</v>
      </c>
      <c r="AA173" s="461">
        <f t="shared" si="154"/>
        <v>0</v>
      </c>
      <c r="AB173" s="461">
        <f t="shared" si="155"/>
        <v>0</v>
      </c>
      <c r="AC173" s="69">
        <f t="shared" si="156"/>
        <v>0</v>
      </c>
      <c r="AD173" s="69">
        <f t="shared" si="157"/>
        <v>0</v>
      </c>
      <c r="AE173" s="461">
        <v>0</v>
      </c>
      <c r="AF173" s="461">
        <v>0</v>
      </c>
      <c r="AG173" s="461">
        <f t="shared" si="158"/>
        <v>0</v>
      </c>
      <c r="AH173" s="461">
        <f t="shared" si="159"/>
        <v>0</v>
      </c>
      <c r="AI173" s="462">
        <v>0</v>
      </c>
      <c r="AJ173" s="462">
        <v>0</v>
      </c>
      <c r="AK173" s="462">
        <v>0</v>
      </c>
      <c r="AL173" s="462">
        <v>0</v>
      </c>
      <c r="AM173" s="462">
        <v>0</v>
      </c>
      <c r="AN173" s="462">
        <v>0</v>
      </c>
      <c r="AO173" s="462">
        <v>0</v>
      </c>
      <c r="AP173" s="462">
        <v>0</v>
      </c>
      <c r="AQ173" s="462">
        <f t="shared" si="160"/>
        <v>0</v>
      </c>
      <c r="AR173" s="462">
        <f t="shared" si="161"/>
        <v>0</v>
      </c>
      <c r="AS173" s="464">
        <f t="shared" si="162"/>
        <v>0</v>
      </c>
      <c r="AT173" s="470">
        <f t="shared" ref="AT173:AT178" si="193">I173+AH173</f>
        <v>3148915</v>
      </c>
      <c r="AU173" s="461">
        <f t="shared" ref="AU173:AU178" si="194">J173+W173</f>
        <v>2309670</v>
      </c>
      <c r="AV173" s="461">
        <f t="shared" ref="AV173:AV178" si="195">K173+AA173</f>
        <v>10000</v>
      </c>
      <c r="AW173" s="461">
        <f t="shared" ref="AW173:AX178" si="196">L173+AC173</f>
        <v>784048</v>
      </c>
      <c r="AX173" s="461">
        <f t="shared" si="196"/>
        <v>23097</v>
      </c>
      <c r="AY173" s="461">
        <f t="shared" ref="AY173:AY178" si="197">N173+AG173</f>
        <v>22100</v>
      </c>
      <c r="AZ173" s="462">
        <f t="shared" ref="AZ173:AZ178" si="198">O173+AS173</f>
        <v>4.8</v>
      </c>
      <c r="BA173" s="462">
        <f t="shared" ref="BA173:BB178" si="199">P173+AQ173</f>
        <v>4</v>
      </c>
      <c r="BB173" s="464">
        <f t="shared" si="199"/>
        <v>0.8</v>
      </c>
    </row>
    <row r="174" spans="1:54" s="229" customFormat="1" ht="12.75" customHeight="1" x14ac:dyDescent="0.2">
      <c r="A174" s="216">
        <v>31</v>
      </c>
      <c r="B174" s="217">
        <v>4431</v>
      </c>
      <c r="C174" s="217">
        <v>600074820</v>
      </c>
      <c r="D174" s="217">
        <v>70981515</v>
      </c>
      <c r="E174" s="215" t="s">
        <v>208</v>
      </c>
      <c r="F174" s="217">
        <v>3117</v>
      </c>
      <c r="G174" s="168" t="s">
        <v>309</v>
      </c>
      <c r="H174" s="218" t="s">
        <v>276</v>
      </c>
      <c r="I174" s="463">
        <v>4770201</v>
      </c>
      <c r="J174" s="458">
        <v>3435176</v>
      </c>
      <c r="K174" s="458">
        <v>34760</v>
      </c>
      <c r="L174" s="458">
        <v>1172839</v>
      </c>
      <c r="M174" s="458">
        <v>34351</v>
      </c>
      <c r="N174" s="458">
        <v>93075</v>
      </c>
      <c r="O174" s="459">
        <v>6.2239000000000004</v>
      </c>
      <c r="P174" s="460">
        <v>4.7271999999999998</v>
      </c>
      <c r="Q174" s="469">
        <v>1.4967000000000001</v>
      </c>
      <c r="R174" s="471">
        <f t="shared" si="152"/>
        <v>0</v>
      </c>
      <c r="S174" s="461">
        <v>0</v>
      </c>
      <c r="T174" s="461">
        <v>0</v>
      </c>
      <c r="U174" s="461">
        <v>0</v>
      </c>
      <c r="V174" s="461">
        <v>0</v>
      </c>
      <c r="W174" s="461">
        <f t="shared" si="153"/>
        <v>0</v>
      </c>
      <c r="X174" s="461">
        <v>0</v>
      </c>
      <c r="Y174" s="461">
        <v>0</v>
      </c>
      <c r="Z174" s="461">
        <v>0</v>
      </c>
      <c r="AA174" s="461">
        <f t="shared" si="154"/>
        <v>0</v>
      </c>
      <c r="AB174" s="461">
        <f t="shared" si="155"/>
        <v>0</v>
      </c>
      <c r="AC174" s="69">
        <f t="shared" si="156"/>
        <v>0</v>
      </c>
      <c r="AD174" s="69">
        <f t="shared" si="157"/>
        <v>0</v>
      </c>
      <c r="AE174" s="461">
        <v>0</v>
      </c>
      <c r="AF174" s="461">
        <v>0</v>
      </c>
      <c r="AG174" s="461">
        <f t="shared" si="158"/>
        <v>0</v>
      </c>
      <c r="AH174" s="461">
        <f t="shared" si="159"/>
        <v>0</v>
      </c>
      <c r="AI174" s="462">
        <v>0</v>
      </c>
      <c r="AJ174" s="462">
        <v>0</v>
      </c>
      <c r="AK174" s="462">
        <v>0</v>
      </c>
      <c r="AL174" s="462">
        <v>0</v>
      </c>
      <c r="AM174" s="462">
        <v>0</v>
      </c>
      <c r="AN174" s="462">
        <v>0</v>
      </c>
      <c r="AO174" s="462">
        <v>0</v>
      </c>
      <c r="AP174" s="462">
        <v>0</v>
      </c>
      <c r="AQ174" s="462">
        <f t="shared" si="160"/>
        <v>0</v>
      </c>
      <c r="AR174" s="462">
        <f t="shared" si="161"/>
        <v>0</v>
      </c>
      <c r="AS174" s="464">
        <f t="shared" si="162"/>
        <v>0</v>
      </c>
      <c r="AT174" s="470">
        <f t="shared" si="193"/>
        <v>4770201</v>
      </c>
      <c r="AU174" s="461">
        <f t="shared" si="194"/>
        <v>3435176</v>
      </c>
      <c r="AV174" s="461">
        <f t="shared" si="195"/>
        <v>34760</v>
      </c>
      <c r="AW174" s="461">
        <f t="shared" si="196"/>
        <v>1172839</v>
      </c>
      <c r="AX174" s="461">
        <f t="shared" si="196"/>
        <v>34351</v>
      </c>
      <c r="AY174" s="461">
        <f t="shared" si="197"/>
        <v>93075</v>
      </c>
      <c r="AZ174" s="462">
        <f t="shared" si="198"/>
        <v>6.2239000000000004</v>
      </c>
      <c r="BA174" s="462">
        <f t="shared" si="199"/>
        <v>4.7271999999999998</v>
      </c>
      <c r="BB174" s="464">
        <f t="shared" si="199"/>
        <v>1.4967000000000001</v>
      </c>
    </row>
    <row r="175" spans="1:54" s="229" customFormat="1" ht="12.75" customHeight="1" x14ac:dyDescent="0.2">
      <c r="A175" s="216">
        <v>31</v>
      </c>
      <c r="B175" s="217">
        <v>4431</v>
      </c>
      <c r="C175" s="217">
        <v>600074820</v>
      </c>
      <c r="D175" s="217">
        <v>70981515</v>
      </c>
      <c r="E175" s="215" t="s">
        <v>208</v>
      </c>
      <c r="F175" s="217">
        <v>3117</v>
      </c>
      <c r="G175" s="168" t="s">
        <v>307</v>
      </c>
      <c r="H175" s="218" t="s">
        <v>277</v>
      </c>
      <c r="I175" s="463">
        <v>765382</v>
      </c>
      <c r="J175" s="458">
        <v>567791</v>
      </c>
      <c r="K175" s="458">
        <v>0</v>
      </c>
      <c r="L175" s="458">
        <v>191913</v>
      </c>
      <c r="M175" s="458">
        <v>5678</v>
      </c>
      <c r="N175" s="458">
        <v>0</v>
      </c>
      <c r="O175" s="459">
        <v>1.64</v>
      </c>
      <c r="P175" s="460">
        <v>1.64</v>
      </c>
      <c r="Q175" s="469">
        <v>0</v>
      </c>
      <c r="R175" s="471">
        <f t="shared" si="152"/>
        <v>0</v>
      </c>
      <c r="S175" s="461">
        <v>28871</v>
      </c>
      <c r="T175" s="461">
        <v>0</v>
      </c>
      <c r="U175" s="461">
        <v>0</v>
      </c>
      <c r="V175" s="461">
        <v>0</v>
      </c>
      <c r="W175" s="461">
        <f t="shared" si="153"/>
        <v>28871</v>
      </c>
      <c r="X175" s="461">
        <v>0</v>
      </c>
      <c r="Y175" s="461">
        <v>0</v>
      </c>
      <c r="Z175" s="461">
        <v>0</v>
      </c>
      <c r="AA175" s="461">
        <f t="shared" si="154"/>
        <v>0</v>
      </c>
      <c r="AB175" s="461">
        <f t="shared" si="155"/>
        <v>28871</v>
      </c>
      <c r="AC175" s="69">
        <f t="shared" si="156"/>
        <v>9758</v>
      </c>
      <c r="AD175" s="69">
        <f t="shared" si="157"/>
        <v>289</v>
      </c>
      <c r="AE175" s="461">
        <v>500</v>
      </c>
      <c r="AF175" s="461">
        <v>0</v>
      </c>
      <c r="AG175" s="461">
        <f t="shared" si="158"/>
        <v>500</v>
      </c>
      <c r="AH175" s="461">
        <f t="shared" si="159"/>
        <v>39418</v>
      </c>
      <c r="AI175" s="462">
        <v>0</v>
      </c>
      <c r="AJ175" s="462">
        <v>0</v>
      </c>
      <c r="AK175" s="462">
        <v>0.08</v>
      </c>
      <c r="AL175" s="462">
        <v>0</v>
      </c>
      <c r="AM175" s="462">
        <v>0</v>
      </c>
      <c r="AN175" s="462">
        <v>0</v>
      </c>
      <c r="AO175" s="462">
        <v>0</v>
      </c>
      <c r="AP175" s="462">
        <v>0</v>
      </c>
      <c r="AQ175" s="462">
        <f t="shared" si="160"/>
        <v>0.08</v>
      </c>
      <c r="AR175" s="462">
        <f t="shared" si="161"/>
        <v>0</v>
      </c>
      <c r="AS175" s="464">
        <f t="shared" si="162"/>
        <v>0.08</v>
      </c>
      <c r="AT175" s="470">
        <f t="shared" si="193"/>
        <v>804800</v>
      </c>
      <c r="AU175" s="461">
        <f t="shared" si="194"/>
        <v>596662</v>
      </c>
      <c r="AV175" s="461">
        <f t="shared" si="195"/>
        <v>0</v>
      </c>
      <c r="AW175" s="461">
        <f t="shared" si="196"/>
        <v>201671</v>
      </c>
      <c r="AX175" s="461">
        <f t="shared" si="196"/>
        <v>5967</v>
      </c>
      <c r="AY175" s="461">
        <f t="shared" si="197"/>
        <v>500</v>
      </c>
      <c r="AZ175" s="462">
        <f t="shared" si="198"/>
        <v>1.72</v>
      </c>
      <c r="BA175" s="462">
        <f t="shared" si="199"/>
        <v>1.72</v>
      </c>
      <c r="BB175" s="464">
        <f t="shared" si="199"/>
        <v>0</v>
      </c>
    </row>
    <row r="176" spans="1:54" s="229" customFormat="1" ht="12.75" customHeight="1" x14ac:dyDescent="0.2">
      <c r="A176" s="216">
        <v>31</v>
      </c>
      <c r="B176" s="217">
        <v>4431</v>
      </c>
      <c r="C176" s="217">
        <v>600074820</v>
      </c>
      <c r="D176" s="217">
        <v>70981515</v>
      </c>
      <c r="E176" s="215" t="s">
        <v>208</v>
      </c>
      <c r="F176" s="217">
        <v>3141</v>
      </c>
      <c r="G176" s="168" t="s">
        <v>310</v>
      </c>
      <c r="H176" s="218" t="s">
        <v>277</v>
      </c>
      <c r="I176" s="463">
        <v>1093580</v>
      </c>
      <c r="J176" s="458">
        <v>797709</v>
      </c>
      <c r="K176" s="458">
        <v>10000</v>
      </c>
      <c r="L176" s="458">
        <v>273006</v>
      </c>
      <c r="M176" s="458">
        <v>7977</v>
      </c>
      <c r="N176" s="458">
        <v>4888</v>
      </c>
      <c r="O176" s="459">
        <v>2.6</v>
      </c>
      <c r="P176" s="460">
        <v>0</v>
      </c>
      <c r="Q176" s="469">
        <v>2.6</v>
      </c>
      <c r="R176" s="471">
        <f t="shared" si="152"/>
        <v>0</v>
      </c>
      <c r="S176" s="461">
        <v>0</v>
      </c>
      <c r="T176" s="461">
        <v>0</v>
      </c>
      <c r="U176" s="461">
        <v>0</v>
      </c>
      <c r="V176" s="461">
        <v>0</v>
      </c>
      <c r="W176" s="461">
        <f t="shared" si="153"/>
        <v>0</v>
      </c>
      <c r="X176" s="461">
        <v>0</v>
      </c>
      <c r="Y176" s="461">
        <v>0</v>
      </c>
      <c r="Z176" s="461">
        <v>0</v>
      </c>
      <c r="AA176" s="461">
        <f t="shared" si="154"/>
        <v>0</v>
      </c>
      <c r="AB176" s="461">
        <f t="shared" si="155"/>
        <v>0</v>
      </c>
      <c r="AC176" s="69">
        <f t="shared" si="156"/>
        <v>0</v>
      </c>
      <c r="AD176" s="69">
        <f t="shared" si="157"/>
        <v>0</v>
      </c>
      <c r="AE176" s="461">
        <v>0</v>
      </c>
      <c r="AF176" s="461">
        <v>0</v>
      </c>
      <c r="AG176" s="461">
        <f t="shared" si="158"/>
        <v>0</v>
      </c>
      <c r="AH176" s="461">
        <f t="shared" si="159"/>
        <v>0</v>
      </c>
      <c r="AI176" s="462">
        <v>0</v>
      </c>
      <c r="AJ176" s="462">
        <v>0</v>
      </c>
      <c r="AK176" s="462">
        <v>0</v>
      </c>
      <c r="AL176" s="462">
        <v>0</v>
      </c>
      <c r="AM176" s="462">
        <v>0</v>
      </c>
      <c r="AN176" s="462">
        <v>0</v>
      </c>
      <c r="AO176" s="462">
        <v>0</v>
      </c>
      <c r="AP176" s="462">
        <v>0</v>
      </c>
      <c r="AQ176" s="462">
        <f t="shared" si="160"/>
        <v>0</v>
      </c>
      <c r="AR176" s="462">
        <f t="shared" si="161"/>
        <v>0</v>
      </c>
      <c r="AS176" s="464">
        <f t="shared" si="162"/>
        <v>0</v>
      </c>
      <c r="AT176" s="470">
        <f t="shared" si="193"/>
        <v>1093580</v>
      </c>
      <c r="AU176" s="461">
        <f t="shared" si="194"/>
        <v>797709</v>
      </c>
      <c r="AV176" s="461">
        <f t="shared" si="195"/>
        <v>10000</v>
      </c>
      <c r="AW176" s="461">
        <f t="shared" si="196"/>
        <v>273006</v>
      </c>
      <c r="AX176" s="461">
        <f t="shared" si="196"/>
        <v>7977</v>
      </c>
      <c r="AY176" s="461">
        <f t="shared" si="197"/>
        <v>4888</v>
      </c>
      <c r="AZ176" s="462">
        <f t="shared" si="198"/>
        <v>2.6</v>
      </c>
      <c r="BA176" s="462">
        <f t="shared" si="199"/>
        <v>0</v>
      </c>
      <c r="BB176" s="464">
        <f t="shared" si="199"/>
        <v>2.6</v>
      </c>
    </row>
    <row r="177" spans="1:54" s="229" customFormat="1" ht="12.75" customHeight="1" x14ac:dyDescent="0.2">
      <c r="A177" s="216">
        <v>31</v>
      </c>
      <c r="B177" s="217">
        <v>4431</v>
      </c>
      <c r="C177" s="217">
        <v>600074820</v>
      </c>
      <c r="D177" s="217">
        <v>70981515</v>
      </c>
      <c r="E177" s="215" t="s">
        <v>208</v>
      </c>
      <c r="F177" s="217">
        <v>3143</v>
      </c>
      <c r="G177" s="168" t="s">
        <v>614</v>
      </c>
      <c r="H177" s="234" t="s">
        <v>276</v>
      </c>
      <c r="I177" s="463">
        <v>867689</v>
      </c>
      <c r="J177" s="458">
        <v>643686</v>
      </c>
      <c r="K177" s="458">
        <v>0</v>
      </c>
      <c r="L177" s="458">
        <v>217566</v>
      </c>
      <c r="M177" s="458">
        <v>6437</v>
      </c>
      <c r="N177" s="458">
        <v>0</v>
      </c>
      <c r="O177" s="459">
        <v>1.5357000000000001</v>
      </c>
      <c r="P177" s="460">
        <v>1.5357000000000001</v>
      </c>
      <c r="Q177" s="469">
        <v>0</v>
      </c>
      <c r="R177" s="471">
        <f t="shared" si="152"/>
        <v>0</v>
      </c>
      <c r="S177" s="461">
        <v>0</v>
      </c>
      <c r="T177" s="461">
        <v>0</v>
      </c>
      <c r="U177" s="461">
        <v>0</v>
      </c>
      <c r="V177" s="461">
        <v>0</v>
      </c>
      <c r="W177" s="461">
        <f t="shared" si="153"/>
        <v>0</v>
      </c>
      <c r="X177" s="461">
        <v>0</v>
      </c>
      <c r="Y177" s="461">
        <v>0</v>
      </c>
      <c r="Z177" s="461">
        <v>0</v>
      </c>
      <c r="AA177" s="461">
        <f t="shared" si="154"/>
        <v>0</v>
      </c>
      <c r="AB177" s="461">
        <f t="shared" si="155"/>
        <v>0</v>
      </c>
      <c r="AC177" s="69">
        <f t="shared" si="156"/>
        <v>0</v>
      </c>
      <c r="AD177" s="69">
        <f t="shared" si="157"/>
        <v>0</v>
      </c>
      <c r="AE177" s="461">
        <v>0</v>
      </c>
      <c r="AF177" s="461">
        <v>0</v>
      </c>
      <c r="AG177" s="461">
        <f t="shared" si="158"/>
        <v>0</v>
      </c>
      <c r="AH177" s="461">
        <f t="shared" si="159"/>
        <v>0</v>
      </c>
      <c r="AI177" s="462">
        <v>0</v>
      </c>
      <c r="AJ177" s="462">
        <v>0</v>
      </c>
      <c r="AK177" s="462">
        <v>0</v>
      </c>
      <c r="AL177" s="462">
        <v>0</v>
      </c>
      <c r="AM177" s="462">
        <v>0</v>
      </c>
      <c r="AN177" s="462">
        <v>0</v>
      </c>
      <c r="AO177" s="462">
        <v>0</v>
      </c>
      <c r="AP177" s="462">
        <v>0</v>
      </c>
      <c r="AQ177" s="462">
        <f t="shared" si="160"/>
        <v>0</v>
      </c>
      <c r="AR177" s="462">
        <f t="shared" si="161"/>
        <v>0</v>
      </c>
      <c r="AS177" s="464">
        <f t="shared" si="162"/>
        <v>0</v>
      </c>
      <c r="AT177" s="470">
        <f t="shared" si="193"/>
        <v>867689</v>
      </c>
      <c r="AU177" s="461">
        <f t="shared" si="194"/>
        <v>643686</v>
      </c>
      <c r="AV177" s="461">
        <f t="shared" si="195"/>
        <v>0</v>
      </c>
      <c r="AW177" s="461">
        <f t="shared" si="196"/>
        <v>217566</v>
      </c>
      <c r="AX177" s="461">
        <f t="shared" si="196"/>
        <v>6437</v>
      </c>
      <c r="AY177" s="461">
        <f t="shared" si="197"/>
        <v>0</v>
      </c>
      <c r="AZ177" s="462">
        <f t="shared" si="198"/>
        <v>1.5357000000000001</v>
      </c>
      <c r="BA177" s="462">
        <f t="shared" si="199"/>
        <v>1.5357000000000001</v>
      </c>
      <c r="BB177" s="464">
        <f t="shared" si="199"/>
        <v>0</v>
      </c>
    </row>
    <row r="178" spans="1:54" s="229" customFormat="1" ht="12.75" customHeight="1" x14ac:dyDescent="0.2">
      <c r="A178" s="216">
        <v>31</v>
      </c>
      <c r="B178" s="217">
        <v>4431</v>
      </c>
      <c r="C178" s="217">
        <v>600074820</v>
      </c>
      <c r="D178" s="217">
        <v>70981515</v>
      </c>
      <c r="E178" s="215" t="s">
        <v>208</v>
      </c>
      <c r="F178" s="217">
        <v>3143</v>
      </c>
      <c r="G178" s="168" t="s">
        <v>615</v>
      </c>
      <c r="H178" s="234" t="s">
        <v>277</v>
      </c>
      <c r="I178" s="463">
        <v>21990</v>
      </c>
      <c r="J178" s="458">
        <v>15712</v>
      </c>
      <c r="K178" s="458">
        <v>0</v>
      </c>
      <c r="L178" s="458">
        <v>5311</v>
      </c>
      <c r="M178" s="458">
        <v>157</v>
      </c>
      <c r="N178" s="458">
        <v>810</v>
      </c>
      <c r="O178" s="459">
        <v>0.06</v>
      </c>
      <c r="P178" s="460">
        <v>0</v>
      </c>
      <c r="Q178" s="469">
        <v>0.06</v>
      </c>
      <c r="R178" s="471">
        <f t="shared" si="152"/>
        <v>0</v>
      </c>
      <c r="S178" s="461">
        <v>0</v>
      </c>
      <c r="T178" s="461">
        <v>0</v>
      </c>
      <c r="U178" s="461">
        <v>0</v>
      </c>
      <c r="V178" s="461">
        <v>0</v>
      </c>
      <c r="W178" s="461">
        <f t="shared" si="153"/>
        <v>0</v>
      </c>
      <c r="X178" s="461">
        <v>0</v>
      </c>
      <c r="Y178" s="461">
        <v>0</v>
      </c>
      <c r="Z178" s="461">
        <v>0</v>
      </c>
      <c r="AA178" s="461">
        <f t="shared" si="154"/>
        <v>0</v>
      </c>
      <c r="AB178" s="461">
        <f t="shared" si="155"/>
        <v>0</v>
      </c>
      <c r="AC178" s="69">
        <f t="shared" si="156"/>
        <v>0</v>
      </c>
      <c r="AD178" s="69">
        <f t="shared" si="157"/>
        <v>0</v>
      </c>
      <c r="AE178" s="461">
        <v>0</v>
      </c>
      <c r="AF178" s="461">
        <v>0</v>
      </c>
      <c r="AG178" s="461">
        <f t="shared" si="158"/>
        <v>0</v>
      </c>
      <c r="AH178" s="461">
        <f t="shared" si="159"/>
        <v>0</v>
      </c>
      <c r="AI178" s="462">
        <v>0</v>
      </c>
      <c r="AJ178" s="462">
        <v>0</v>
      </c>
      <c r="AK178" s="462">
        <v>0</v>
      </c>
      <c r="AL178" s="462">
        <v>0</v>
      </c>
      <c r="AM178" s="462">
        <v>0</v>
      </c>
      <c r="AN178" s="462">
        <v>0</v>
      </c>
      <c r="AO178" s="462">
        <v>0</v>
      </c>
      <c r="AP178" s="462">
        <v>0</v>
      </c>
      <c r="AQ178" s="462">
        <f t="shared" si="160"/>
        <v>0</v>
      </c>
      <c r="AR178" s="462">
        <f t="shared" si="161"/>
        <v>0</v>
      </c>
      <c r="AS178" s="464">
        <f t="shared" si="162"/>
        <v>0</v>
      </c>
      <c r="AT178" s="470">
        <f t="shared" si="193"/>
        <v>21990</v>
      </c>
      <c r="AU178" s="461">
        <f t="shared" si="194"/>
        <v>15712</v>
      </c>
      <c r="AV178" s="461">
        <f t="shared" si="195"/>
        <v>0</v>
      </c>
      <c r="AW178" s="461">
        <f t="shared" si="196"/>
        <v>5311</v>
      </c>
      <c r="AX178" s="461">
        <f t="shared" si="196"/>
        <v>157</v>
      </c>
      <c r="AY178" s="461">
        <f t="shared" si="197"/>
        <v>810</v>
      </c>
      <c r="AZ178" s="462">
        <f t="shared" si="198"/>
        <v>0.06</v>
      </c>
      <c r="BA178" s="462">
        <f t="shared" si="199"/>
        <v>0</v>
      </c>
      <c r="BB178" s="464">
        <f t="shared" si="199"/>
        <v>0.06</v>
      </c>
    </row>
    <row r="179" spans="1:54" s="229" customFormat="1" ht="12.75" customHeight="1" x14ac:dyDescent="0.2">
      <c r="A179" s="158">
        <v>31</v>
      </c>
      <c r="B179" s="18">
        <v>4431</v>
      </c>
      <c r="C179" s="18">
        <v>600074820</v>
      </c>
      <c r="D179" s="18">
        <v>70981515</v>
      </c>
      <c r="E179" s="167" t="s">
        <v>209</v>
      </c>
      <c r="F179" s="18"/>
      <c r="G179" s="157"/>
      <c r="H179" s="191"/>
      <c r="I179" s="505">
        <v>10667757</v>
      </c>
      <c r="J179" s="501">
        <v>7769744</v>
      </c>
      <c r="K179" s="501">
        <v>54760</v>
      </c>
      <c r="L179" s="501">
        <v>2644683</v>
      </c>
      <c r="M179" s="501">
        <v>77697</v>
      </c>
      <c r="N179" s="501">
        <v>120873</v>
      </c>
      <c r="O179" s="502">
        <v>16.8596</v>
      </c>
      <c r="P179" s="502">
        <v>11.902900000000001</v>
      </c>
      <c r="Q179" s="507">
        <v>4.9567000000000005</v>
      </c>
      <c r="R179" s="505">
        <f t="shared" ref="R179:BB179" si="200">SUM(R173:R178)</f>
        <v>0</v>
      </c>
      <c r="S179" s="501">
        <f t="shared" si="200"/>
        <v>28871</v>
      </c>
      <c r="T179" s="501">
        <f t="shared" si="200"/>
        <v>0</v>
      </c>
      <c r="U179" s="501">
        <f t="shared" si="200"/>
        <v>0</v>
      </c>
      <c r="V179" s="501">
        <f t="shared" si="200"/>
        <v>0</v>
      </c>
      <c r="W179" s="501">
        <f t="shared" si="200"/>
        <v>28871</v>
      </c>
      <c r="X179" s="501">
        <f t="shared" si="200"/>
        <v>0</v>
      </c>
      <c r="Y179" s="501">
        <f t="shared" si="200"/>
        <v>0</v>
      </c>
      <c r="Z179" s="501">
        <f t="shared" si="200"/>
        <v>0</v>
      </c>
      <c r="AA179" s="501">
        <f t="shared" si="200"/>
        <v>0</v>
      </c>
      <c r="AB179" s="501">
        <f t="shared" si="200"/>
        <v>28871</v>
      </c>
      <c r="AC179" s="501">
        <f t="shared" si="200"/>
        <v>9758</v>
      </c>
      <c r="AD179" s="501">
        <f t="shared" si="200"/>
        <v>289</v>
      </c>
      <c r="AE179" s="501">
        <f t="shared" si="200"/>
        <v>500</v>
      </c>
      <c r="AF179" s="501">
        <f t="shared" si="200"/>
        <v>0</v>
      </c>
      <c r="AG179" s="501">
        <f t="shared" si="200"/>
        <v>500</v>
      </c>
      <c r="AH179" s="501">
        <f t="shared" si="200"/>
        <v>39418</v>
      </c>
      <c r="AI179" s="502">
        <f t="shared" si="200"/>
        <v>0</v>
      </c>
      <c r="AJ179" s="502">
        <f t="shared" si="200"/>
        <v>0</v>
      </c>
      <c r="AK179" s="502">
        <f t="shared" si="200"/>
        <v>0.08</v>
      </c>
      <c r="AL179" s="502">
        <f t="shared" si="200"/>
        <v>0</v>
      </c>
      <c r="AM179" s="502">
        <f t="shared" si="200"/>
        <v>0</v>
      </c>
      <c r="AN179" s="502">
        <f t="shared" si="200"/>
        <v>0</v>
      </c>
      <c r="AO179" s="502">
        <f t="shared" si="200"/>
        <v>0</v>
      </c>
      <c r="AP179" s="502">
        <f t="shared" si="200"/>
        <v>0</v>
      </c>
      <c r="AQ179" s="502">
        <f t="shared" si="200"/>
        <v>0.08</v>
      </c>
      <c r="AR179" s="502">
        <f t="shared" si="200"/>
        <v>0</v>
      </c>
      <c r="AS179" s="41">
        <f t="shared" si="200"/>
        <v>0.08</v>
      </c>
      <c r="AT179" s="509">
        <f t="shared" si="200"/>
        <v>10707175</v>
      </c>
      <c r="AU179" s="501">
        <f t="shared" si="200"/>
        <v>7798615</v>
      </c>
      <c r="AV179" s="501">
        <f t="shared" si="200"/>
        <v>54760</v>
      </c>
      <c r="AW179" s="501">
        <f t="shared" si="200"/>
        <v>2654441</v>
      </c>
      <c r="AX179" s="501">
        <f t="shared" si="200"/>
        <v>77986</v>
      </c>
      <c r="AY179" s="501">
        <f t="shared" si="200"/>
        <v>121373</v>
      </c>
      <c r="AZ179" s="502">
        <f t="shared" si="200"/>
        <v>16.939599999999999</v>
      </c>
      <c r="BA179" s="502">
        <f t="shared" si="200"/>
        <v>11.982900000000001</v>
      </c>
      <c r="BB179" s="41">
        <f t="shared" si="200"/>
        <v>4.9567000000000005</v>
      </c>
    </row>
    <row r="180" spans="1:54" s="229" customFormat="1" ht="12.75" customHeight="1" x14ac:dyDescent="0.2">
      <c r="A180" s="216">
        <v>32</v>
      </c>
      <c r="B180" s="217">
        <v>4416</v>
      </c>
      <c r="C180" s="217">
        <v>600074153</v>
      </c>
      <c r="D180" s="217">
        <v>71013105</v>
      </c>
      <c r="E180" s="215" t="s">
        <v>210</v>
      </c>
      <c r="F180" s="217">
        <v>3111</v>
      </c>
      <c r="G180" s="168" t="s">
        <v>306</v>
      </c>
      <c r="H180" s="218" t="s">
        <v>276</v>
      </c>
      <c r="I180" s="463">
        <v>3670024</v>
      </c>
      <c r="J180" s="458">
        <v>2706768</v>
      </c>
      <c r="K180" s="458">
        <v>0</v>
      </c>
      <c r="L180" s="458">
        <v>914888</v>
      </c>
      <c r="M180" s="458">
        <v>27068</v>
      </c>
      <c r="N180" s="458">
        <v>21300</v>
      </c>
      <c r="O180" s="459">
        <v>5.5600000000000005</v>
      </c>
      <c r="P180" s="460">
        <v>4.3600000000000003</v>
      </c>
      <c r="Q180" s="469">
        <v>1.2000000000000002</v>
      </c>
      <c r="R180" s="471">
        <f t="shared" si="152"/>
        <v>0</v>
      </c>
      <c r="S180" s="461">
        <v>0</v>
      </c>
      <c r="T180" s="461">
        <v>0</v>
      </c>
      <c r="U180" s="461">
        <v>0</v>
      </c>
      <c r="V180" s="461">
        <v>0</v>
      </c>
      <c r="W180" s="461">
        <f t="shared" si="153"/>
        <v>0</v>
      </c>
      <c r="X180" s="461">
        <v>0</v>
      </c>
      <c r="Y180" s="461">
        <v>0</v>
      </c>
      <c r="Z180" s="461">
        <v>0</v>
      </c>
      <c r="AA180" s="461">
        <f t="shared" si="154"/>
        <v>0</v>
      </c>
      <c r="AB180" s="461">
        <f t="shared" si="155"/>
        <v>0</v>
      </c>
      <c r="AC180" s="69">
        <f t="shared" si="156"/>
        <v>0</v>
      </c>
      <c r="AD180" s="69">
        <f t="shared" si="157"/>
        <v>0</v>
      </c>
      <c r="AE180" s="461">
        <v>0</v>
      </c>
      <c r="AF180" s="461">
        <v>0</v>
      </c>
      <c r="AG180" s="461">
        <f t="shared" si="158"/>
        <v>0</v>
      </c>
      <c r="AH180" s="461">
        <f t="shared" si="159"/>
        <v>0</v>
      </c>
      <c r="AI180" s="462">
        <v>0</v>
      </c>
      <c r="AJ180" s="462">
        <v>0</v>
      </c>
      <c r="AK180" s="462">
        <v>0</v>
      </c>
      <c r="AL180" s="462">
        <v>0</v>
      </c>
      <c r="AM180" s="462">
        <v>0</v>
      </c>
      <c r="AN180" s="462">
        <v>0</v>
      </c>
      <c r="AO180" s="462">
        <v>0</v>
      </c>
      <c r="AP180" s="462">
        <v>0</v>
      </c>
      <c r="AQ180" s="462">
        <f t="shared" si="160"/>
        <v>0</v>
      </c>
      <c r="AR180" s="462">
        <f t="shared" si="161"/>
        <v>0</v>
      </c>
      <c r="AS180" s="464">
        <f t="shared" si="162"/>
        <v>0</v>
      </c>
      <c r="AT180" s="470">
        <f>I180+AH180</f>
        <v>3670024</v>
      </c>
      <c r="AU180" s="461">
        <f>J180+W180</f>
        <v>2706768</v>
      </c>
      <c r="AV180" s="461">
        <f t="shared" ref="AV180:AV184" si="201">K180+AA180</f>
        <v>0</v>
      </c>
      <c r="AW180" s="461">
        <f t="shared" ref="AW180:AX184" si="202">L180+AC180</f>
        <v>914888</v>
      </c>
      <c r="AX180" s="461">
        <f t="shared" si="202"/>
        <v>27068</v>
      </c>
      <c r="AY180" s="461">
        <f>N180+AG180</f>
        <v>21300</v>
      </c>
      <c r="AZ180" s="462">
        <f>O180+AS180</f>
        <v>5.5600000000000005</v>
      </c>
      <c r="BA180" s="462">
        <f t="shared" ref="BA180:BB184" si="203">P180+AQ180</f>
        <v>4.3600000000000003</v>
      </c>
      <c r="BB180" s="464">
        <f t="shared" si="203"/>
        <v>1.2000000000000002</v>
      </c>
    </row>
    <row r="181" spans="1:54" s="229" customFormat="1" ht="12.75" customHeight="1" x14ac:dyDescent="0.2">
      <c r="A181" s="216">
        <v>32</v>
      </c>
      <c r="B181" s="217">
        <v>4416</v>
      </c>
      <c r="C181" s="217">
        <v>600074153</v>
      </c>
      <c r="D181" s="217">
        <v>71013105</v>
      </c>
      <c r="E181" s="215" t="s">
        <v>210</v>
      </c>
      <c r="F181" s="217">
        <v>3111</v>
      </c>
      <c r="G181" s="168" t="s">
        <v>307</v>
      </c>
      <c r="H181" s="218" t="s">
        <v>277</v>
      </c>
      <c r="I181" s="463">
        <v>671328</v>
      </c>
      <c r="J181" s="458">
        <v>498018</v>
      </c>
      <c r="K181" s="458">
        <v>0</v>
      </c>
      <c r="L181" s="458">
        <v>168330</v>
      </c>
      <c r="M181" s="458">
        <v>4980</v>
      </c>
      <c r="N181" s="458">
        <v>0</v>
      </c>
      <c r="O181" s="459">
        <v>1.44</v>
      </c>
      <c r="P181" s="460">
        <v>1.44</v>
      </c>
      <c r="Q181" s="469">
        <v>0</v>
      </c>
      <c r="R181" s="471">
        <f t="shared" si="152"/>
        <v>0</v>
      </c>
      <c r="S181" s="461">
        <v>-28871</v>
      </c>
      <c r="T181" s="461">
        <v>0</v>
      </c>
      <c r="U181" s="461">
        <v>0</v>
      </c>
      <c r="V181" s="461">
        <v>0</v>
      </c>
      <c r="W181" s="461">
        <f t="shared" si="153"/>
        <v>-28871</v>
      </c>
      <c r="X181" s="461">
        <v>0</v>
      </c>
      <c r="Y181" s="461">
        <v>0</v>
      </c>
      <c r="Z181" s="461">
        <v>0</v>
      </c>
      <c r="AA181" s="461">
        <f t="shared" si="154"/>
        <v>0</v>
      </c>
      <c r="AB181" s="461">
        <f t="shared" si="155"/>
        <v>-28871</v>
      </c>
      <c r="AC181" s="69">
        <f t="shared" si="156"/>
        <v>-9758</v>
      </c>
      <c r="AD181" s="69">
        <f t="shared" si="157"/>
        <v>-289</v>
      </c>
      <c r="AE181" s="461">
        <v>0</v>
      </c>
      <c r="AF181" s="461">
        <v>0</v>
      </c>
      <c r="AG181" s="461">
        <f t="shared" si="158"/>
        <v>0</v>
      </c>
      <c r="AH181" s="461">
        <f t="shared" si="159"/>
        <v>-38918</v>
      </c>
      <c r="AI181" s="462">
        <v>0</v>
      </c>
      <c r="AJ181" s="462">
        <v>0</v>
      </c>
      <c r="AK181" s="462">
        <v>-0.08</v>
      </c>
      <c r="AL181" s="462">
        <v>0</v>
      </c>
      <c r="AM181" s="462">
        <v>0</v>
      </c>
      <c r="AN181" s="462">
        <v>0</v>
      </c>
      <c r="AO181" s="462">
        <v>0</v>
      </c>
      <c r="AP181" s="462">
        <v>0</v>
      </c>
      <c r="AQ181" s="462">
        <f t="shared" si="160"/>
        <v>-0.08</v>
      </c>
      <c r="AR181" s="462">
        <f t="shared" si="161"/>
        <v>0</v>
      </c>
      <c r="AS181" s="464">
        <f t="shared" si="162"/>
        <v>-0.08</v>
      </c>
      <c r="AT181" s="470">
        <f>I181+AH181</f>
        <v>632410</v>
      </c>
      <c r="AU181" s="461">
        <f>J181+W181</f>
        <v>469147</v>
      </c>
      <c r="AV181" s="461">
        <f t="shared" si="201"/>
        <v>0</v>
      </c>
      <c r="AW181" s="461">
        <f t="shared" si="202"/>
        <v>158572</v>
      </c>
      <c r="AX181" s="461">
        <f t="shared" si="202"/>
        <v>4691</v>
      </c>
      <c r="AY181" s="461">
        <f>N181+AG181</f>
        <v>0</v>
      </c>
      <c r="AZ181" s="462">
        <f>O181+AS181</f>
        <v>1.3599999999999999</v>
      </c>
      <c r="BA181" s="462">
        <f t="shared" si="203"/>
        <v>1.3599999999999999</v>
      </c>
      <c r="BB181" s="464">
        <f t="shared" si="203"/>
        <v>0</v>
      </c>
    </row>
    <row r="182" spans="1:54" s="229" customFormat="1" ht="12.75" customHeight="1" x14ac:dyDescent="0.2">
      <c r="A182" s="216">
        <v>32</v>
      </c>
      <c r="B182" s="217">
        <v>4416</v>
      </c>
      <c r="C182" s="217">
        <v>600074153</v>
      </c>
      <c r="D182" s="217">
        <v>71013105</v>
      </c>
      <c r="E182" s="210" t="s">
        <v>210</v>
      </c>
      <c r="F182" s="217">
        <v>3141</v>
      </c>
      <c r="G182" s="168" t="s">
        <v>310</v>
      </c>
      <c r="H182" s="218" t="s">
        <v>277</v>
      </c>
      <c r="I182" s="463">
        <v>575733</v>
      </c>
      <c r="J182" s="458">
        <v>425481</v>
      </c>
      <c r="K182" s="458">
        <v>0</v>
      </c>
      <c r="L182" s="458">
        <v>143813</v>
      </c>
      <c r="M182" s="458">
        <v>4255</v>
      </c>
      <c r="N182" s="458">
        <v>2184</v>
      </c>
      <c r="O182" s="459">
        <v>1.37</v>
      </c>
      <c r="P182" s="460">
        <v>0</v>
      </c>
      <c r="Q182" s="469">
        <v>1.37</v>
      </c>
      <c r="R182" s="471">
        <f t="shared" si="152"/>
        <v>0</v>
      </c>
      <c r="S182" s="461">
        <v>0</v>
      </c>
      <c r="T182" s="461">
        <v>0</v>
      </c>
      <c r="U182" s="461">
        <v>0</v>
      </c>
      <c r="V182" s="461">
        <v>0</v>
      </c>
      <c r="W182" s="461">
        <f t="shared" si="153"/>
        <v>0</v>
      </c>
      <c r="X182" s="461">
        <v>0</v>
      </c>
      <c r="Y182" s="461">
        <v>0</v>
      </c>
      <c r="Z182" s="461">
        <v>0</v>
      </c>
      <c r="AA182" s="461">
        <f t="shared" si="154"/>
        <v>0</v>
      </c>
      <c r="AB182" s="461">
        <f t="shared" si="155"/>
        <v>0</v>
      </c>
      <c r="AC182" s="69">
        <f t="shared" si="156"/>
        <v>0</v>
      </c>
      <c r="AD182" s="69">
        <f t="shared" si="157"/>
        <v>0</v>
      </c>
      <c r="AE182" s="461">
        <v>0</v>
      </c>
      <c r="AF182" s="461">
        <v>0</v>
      </c>
      <c r="AG182" s="461">
        <f t="shared" si="158"/>
        <v>0</v>
      </c>
      <c r="AH182" s="461">
        <f t="shared" si="159"/>
        <v>0</v>
      </c>
      <c r="AI182" s="462">
        <v>0</v>
      </c>
      <c r="AJ182" s="462">
        <v>0</v>
      </c>
      <c r="AK182" s="462">
        <v>0</v>
      </c>
      <c r="AL182" s="462">
        <v>0</v>
      </c>
      <c r="AM182" s="462">
        <v>0</v>
      </c>
      <c r="AN182" s="462">
        <v>0</v>
      </c>
      <c r="AO182" s="462">
        <v>0</v>
      </c>
      <c r="AP182" s="462">
        <v>0</v>
      </c>
      <c r="AQ182" s="462">
        <f t="shared" si="160"/>
        <v>0</v>
      </c>
      <c r="AR182" s="462">
        <f t="shared" si="161"/>
        <v>0</v>
      </c>
      <c r="AS182" s="464">
        <f t="shared" si="162"/>
        <v>0</v>
      </c>
      <c r="AT182" s="470">
        <f>I182+AH182</f>
        <v>575733</v>
      </c>
      <c r="AU182" s="461">
        <f>J182+W182</f>
        <v>425481</v>
      </c>
      <c r="AV182" s="461">
        <f t="shared" si="201"/>
        <v>0</v>
      </c>
      <c r="AW182" s="461">
        <f t="shared" si="202"/>
        <v>143813</v>
      </c>
      <c r="AX182" s="461">
        <f t="shared" si="202"/>
        <v>4255</v>
      </c>
      <c r="AY182" s="461">
        <f>N182+AG182</f>
        <v>2184</v>
      </c>
      <c r="AZ182" s="462">
        <f>O182+AS182</f>
        <v>1.37</v>
      </c>
      <c r="BA182" s="462">
        <f t="shared" si="203"/>
        <v>0</v>
      </c>
      <c r="BB182" s="464">
        <f t="shared" si="203"/>
        <v>1.37</v>
      </c>
    </row>
    <row r="183" spans="1:54" s="229" customFormat="1" ht="12.75" customHeight="1" x14ac:dyDescent="0.2">
      <c r="A183" s="216">
        <v>32</v>
      </c>
      <c r="B183" s="217">
        <v>4416</v>
      </c>
      <c r="C183" s="217">
        <v>600074153</v>
      </c>
      <c r="D183" s="217">
        <v>71013105</v>
      </c>
      <c r="E183" s="215" t="s">
        <v>839</v>
      </c>
      <c r="F183" s="217">
        <v>3143</v>
      </c>
      <c r="G183" s="168" t="s">
        <v>614</v>
      </c>
      <c r="H183" s="234" t="s">
        <v>276</v>
      </c>
      <c r="I183" s="463">
        <v>865205</v>
      </c>
      <c r="J183" s="458">
        <v>641844</v>
      </c>
      <c r="K183" s="458">
        <v>0</v>
      </c>
      <c r="L183" s="458">
        <v>216943</v>
      </c>
      <c r="M183" s="458">
        <v>6418</v>
      </c>
      <c r="N183" s="458">
        <v>0</v>
      </c>
      <c r="O183" s="459">
        <v>1.417</v>
      </c>
      <c r="P183" s="460">
        <v>1.417</v>
      </c>
      <c r="Q183" s="469">
        <v>0</v>
      </c>
      <c r="R183" s="471">
        <f t="shared" si="152"/>
        <v>0</v>
      </c>
      <c r="S183" s="461">
        <v>0</v>
      </c>
      <c r="T183" s="461">
        <v>-214397</v>
      </c>
      <c r="U183" s="461">
        <v>0</v>
      </c>
      <c r="V183" s="461">
        <v>0</v>
      </c>
      <c r="W183" s="461">
        <f t="shared" si="153"/>
        <v>-214397</v>
      </c>
      <c r="X183" s="461">
        <v>0</v>
      </c>
      <c r="Y183" s="461">
        <v>0</v>
      </c>
      <c r="Z183" s="461">
        <v>0</v>
      </c>
      <c r="AA183" s="461">
        <f t="shared" si="154"/>
        <v>0</v>
      </c>
      <c r="AB183" s="461">
        <f t="shared" si="155"/>
        <v>-214397</v>
      </c>
      <c r="AC183" s="69">
        <f t="shared" si="156"/>
        <v>-72466</v>
      </c>
      <c r="AD183" s="69">
        <f t="shared" si="157"/>
        <v>-2144</v>
      </c>
      <c r="AE183" s="461">
        <v>0</v>
      </c>
      <c r="AF183" s="461">
        <v>0</v>
      </c>
      <c r="AG183" s="461">
        <f t="shared" si="158"/>
        <v>0</v>
      </c>
      <c r="AH183" s="461">
        <f t="shared" si="159"/>
        <v>-289007</v>
      </c>
      <c r="AI183" s="462">
        <v>0</v>
      </c>
      <c r="AJ183" s="462">
        <v>0</v>
      </c>
      <c r="AK183" s="462">
        <v>0</v>
      </c>
      <c r="AL183" s="462">
        <v>-0.47</v>
      </c>
      <c r="AM183" s="462">
        <v>0</v>
      </c>
      <c r="AN183" s="462">
        <v>0</v>
      </c>
      <c r="AO183" s="462">
        <v>0</v>
      </c>
      <c r="AP183" s="462">
        <v>0</v>
      </c>
      <c r="AQ183" s="462">
        <f t="shared" si="160"/>
        <v>-0.47</v>
      </c>
      <c r="AR183" s="462">
        <f t="shared" si="161"/>
        <v>0</v>
      </c>
      <c r="AS183" s="464">
        <f t="shared" si="162"/>
        <v>-0.47</v>
      </c>
      <c r="AT183" s="470">
        <f>I183+AH183</f>
        <v>576198</v>
      </c>
      <c r="AU183" s="461">
        <f>J183+W183</f>
        <v>427447</v>
      </c>
      <c r="AV183" s="461">
        <f t="shared" si="201"/>
        <v>0</v>
      </c>
      <c r="AW183" s="461">
        <f t="shared" si="202"/>
        <v>144477</v>
      </c>
      <c r="AX183" s="461">
        <f t="shared" si="202"/>
        <v>4274</v>
      </c>
      <c r="AY183" s="461">
        <f>N183+AG183</f>
        <v>0</v>
      </c>
      <c r="AZ183" s="462">
        <f>O183+AS183</f>
        <v>0.94700000000000006</v>
      </c>
      <c r="BA183" s="462">
        <f t="shared" si="203"/>
        <v>0.94700000000000006</v>
      </c>
      <c r="BB183" s="464">
        <f t="shared" si="203"/>
        <v>0</v>
      </c>
    </row>
    <row r="184" spans="1:54" s="229" customFormat="1" ht="12.75" customHeight="1" x14ac:dyDescent="0.2">
      <c r="A184" s="216">
        <v>32</v>
      </c>
      <c r="B184" s="217">
        <v>4416</v>
      </c>
      <c r="C184" s="217">
        <v>600074153</v>
      </c>
      <c r="D184" s="217">
        <v>71013105</v>
      </c>
      <c r="E184" s="215" t="s">
        <v>839</v>
      </c>
      <c r="F184" s="217">
        <v>3143</v>
      </c>
      <c r="G184" s="168" t="s">
        <v>615</v>
      </c>
      <c r="H184" s="234" t="s">
        <v>277</v>
      </c>
      <c r="I184" s="463">
        <v>29321</v>
      </c>
      <c r="J184" s="458">
        <v>20950</v>
      </c>
      <c r="K184" s="458">
        <v>0</v>
      </c>
      <c r="L184" s="458">
        <v>7081</v>
      </c>
      <c r="M184" s="458">
        <v>210</v>
      </c>
      <c r="N184" s="458">
        <v>1080</v>
      </c>
      <c r="O184" s="459">
        <v>0.08</v>
      </c>
      <c r="P184" s="460">
        <v>0</v>
      </c>
      <c r="Q184" s="469">
        <v>0.08</v>
      </c>
      <c r="R184" s="471">
        <f t="shared" si="152"/>
        <v>0</v>
      </c>
      <c r="S184" s="461">
        <v>0</v>
      </c>
      <c r="T184" s="461">
        <v>-6983</v>
      </c>
      <c r="U184" s="461">
        <v>0</v>
      </c>
      <c r="V184" s="461">
        <v>0</v>
      </c>
      <c r="W184" s="461">
        <f t="shared" si="153"/>
        <v>-6983</v>
      </c>
      <c r="X184" s="461">
        <v>0</v>
      </c>
      <c r="Y184" s="461">
        <v>0</v>
      </c>
      <c r="Z184" s="461">
        <v>0</v>
      </c>
      <c r="AA184" s="461">
        <f t="shared" si="154"/>
        <v>0</v>
      </c>
      <c r="AB184" s="461">
        <f t="shared" si="155"/>
        <v>-6983</v>
      </c>
      <c r="AC184" s="69">
        <f t="shared" si="156"/>
        <v>-2360</v>
      </c>
      <c r="AD184" s="69">
        <f t="shared" si="157"/>
        <v>-70</v>
      </c>
      <c r="AE184" s="461">
        <v>0</v>
      </c>
      <c r="AF184" s="461">
        <v>0</v>
      </c>
      <c r="AG184" s="461">
        <f t="shared" si="158"/>
        <v>0</v>
      </c>
      <c r="AH184" s="461">
        <f t="shared" si="159"/>
        <v>-9413</v>
      </c>
      <c r="AI184" s="462">
        <v>0</v>
      </c>
      <c r="AJ184" s="462">
        <v>0</v>
      </c>
      <c r="AK184" s="462">
        <v>0</v>
      </c>
      <c r="AL184" s="462">
        <v>0</v>
      </c>
      <c r="AM184" s="462">
        <v>-0.03</v>
      </c>
      <c r="AN184" s="462">
        <v>0</v>
      </c>
      <c r="AO184" s="462">
        <v>0</v>
      </c>
      <c r="AP184" s="462">
        <v>0</v>
      </c>
      <c r="AQ184" s="462">
        <f t="shared" si="160"/>
        <v>0</v>
      </c>
      <c r="AR184" s="462">
        <f t="shared" si="161"/>
        <v>-0.03</v>
      </c>
      <c r="AS184" s="464">
        <f t="shared" si="162"/>
        <v>-0.03</v>
      </c>
      <c r="AT184" s="470">
        <f>I184+AH184</f>
        <v>19908</v>
      </c>
      <c r="AU184" s="461">
        <f>J184+W184</f>
        <v>13967</v>
      </c>
      <c r="AV184" s="461">
        <f t="shared" si="201"/>
        <v>0</v>
      </c>
      <c r="AW184" s="461">
        <f t="shared" si="202"/>
        <v>4721</v>
      </c>
      <c r="AX184" s="461">
        <f t="shared" si="202"/>
        <v>140</v>
      </c>
      <c r="AY184" s="461">
        <f>N184+AG184</f>
        <v>1080</v>
      </c>
      <c r="AZ184" s="462">
        <f>O184+AS184</f>
        <v>0.05</v>
      </c>
      <c r="BA184" s="462">
        <f t="shared" si="203"/>
        <v>0</v>
      </c>
      <c r="BB184" s="464">
        <f t="shared" si="203"/>
        <v>0.05</v>
      </c>
    </row>
    <row r="185" spans="1:54" s="229" customFormat="1" ht="12.75" customHeight="1" x14ac:dyDescent="0.2">
      <c r="A185" s="158">
        <v>32</v>
      </c>
      <c r="B185" s="18">
        <v>4416</v>
      </c>
      <c r="C185" s="18">
        <v>600074153</v>
      </c>
      <c r="D185" s="18">
        <v>71013105</v>
      </c>
      <c r="E185" s="167" t="s">
        <v>211</v>
      </c>
      <c r="F185" s="18"/>
      <c r="G185" s="157"/>
      <c r="H185" s="191"/>
      <c r="I185" s="506">
        <v>5811611</v>
      </c>
      <c r="J185" s="503">
        <v>4293061</v>
      </c>
      <c r="K185" s="503">
        <v>0</v>
      </c>
      <c r="L185" s="503">
        <v>1451055</v>
      </c>
      <c r="M185" s="503">
        <v>42931</v>
      </c>
      <c r="N185" s="503">
        <v>24564</v>
      </c>
      <c r="O185" s="504">
        <v>9.8670000000000009</v>
      </c>
      <c r="P185" s="504">
        <v>7.2170000000000005</v>
      </c>
      <c r="Q185" s="508">
        <v>2.6500000000000004</v>
      </c>
      <c r="R185" s="506">
        <f t="shared" ref="R185:BB185" si="204">SUM(R180:R184)</f>
        <v>0</v>
      </c>
      <c r="S185" s="503">
        <f t="shared" si="204"/>
        <v>-28871</v>
      </c>
      <c r="T185" s="503">
        <f t="shared" si="204"/>
        <v>-221380</v>
      </c>
      <c r="U185" s="503">
        <f t="shared" si="204"/>
        <v>0</v>
      </c>
      <c r="V185" s="503">
        <f t="shared" si="204"/>
        <v>0</v>
      </c>
      <c r="W185" s="503">
        <f t="shared" si="204"/>
        <v>-250251</v>
      </c>
      <c r="X185" s="503">
        <f t="shared" si="204"/>
        <v>0</v>
      </c>
      <c r="Y185" s="503">
        <f t="shared" si="204"/>
        <v>0</v>
      </c>
      <c r="Z185" s="503">
        <f t="shared" si="204"/>
        <v>0</v>
      </c>
      <c r="AA185" s="503">
        <f t="shared" si="204"/>
        <v>0</v>
      </c>
      <c r="AB185" s="503">
        <f t="shared" si="204"/>
        <v>-250251</v>
      </c>
      <c r="AC185" s="503">
        <f t="shared" si="204"/>
        <v>-84584</v>
      </c>
      <c r="AD185" s="503">
        <f t="shared" si="204"/>
        <v>-2503</v>
      </c>
      <c r="AE185" s="503">
        <f t="shared" si="204"/>
        <v>0</v>
      </c>
      <c r="AF185" s="503">
        <f t="shared" si="204"/>
        <v>0</v>
      </c>
      <c r="AG185" s="503">
        <f t="shared" si="204"/>
        <v>0</v>
      </c>
      <c r="AH185" s="503">
        <f t="shared" si="204"/>
        <v>-337338</v>
      </c>
      <c r="AI185" s="504">
        <f t="shared" si="204"/>
        <v>0</v>
      </c>
      <c r="AJ185" s="504">
        <f t="shared" si="204"/>
        <v>0</v>
      </c>
      <c r="AK185" s="504">
        <f t="shared" si="204"/>
        <v>-0.08</v>
      </c>
      <c r="AL185" s="504">
        <f t="shared" si="204"/>
        <v>-0.47</v>
      </c>
      <c r="AM185" s="504">
        <f t="shared" si="204"/>
        <v>-0.03</v>
      </c>
      <c r="AN185" s="504">
        <f t="shared" si="204"/>
        <v>0</v>
      </c>
      <c r="AO185" s="504">
        <f t="shared" si="204"/>
        <v>0</v>
      </c>
      <c r="AP185" s="504">
        <f t="shared" si="204"/>
        <v>0</v>
      </c>
      <c r="AQ185" s="504">
        <f t="shared" si="204"/>
        <v>-0.54999999999999993</v>
      </c>
      <c r="AR185" s="504">
        <f t="shared" si="204"/>
        <v>-0.03</v>
      </c>
      <c r="AS185" s="40">
        <f t="shared" si="204"/>
        <v>-0.57999999999999996</v>
      </c>
      <c r="AT185" s="510">
        <f t="shared" si="204"/>
        <v>5474273</v>
      </c>
      <c r="AU185" s="503">
        <f t="shared" si="204"/>
        <v>4042810</v>
      </c>
      <c r="AV185" s="503">
        <f t="shared" si="204"/>
        <v>0</v>
      </c>
      <c r="AW185" s="503">
        <f t="shared" si="204"/>
        <v>1366471</v>
      </c>
      <c r="AX185" s="503">
        <f t="shared" si="204"/>
        <v>40428</v>
      </c>
      <c r="AY185" s="503">
        <f t="shared" si="204"/>
        <v>24564</v>
      </c>
      <c r="AZ185" s="504">
        <f t="shared" si="204"/>
        <v>9.286999999999999</v>
      </c>
      <c r="BA185" s="504">
        <f t="shared" si="204"/>
        <v>6.6670000000000007</v>
      </c>
      <c r="BB185" s="40">
        <f t="shared" si="204"/>
        <v>2.62</v>
      </c>
    </row>
    <row r="186" spans="1:54" s="229" customFormat="1" ht="12.75" customHeight="1" x14ac:dyDescent="0.2">
      <c r="A186" s="216">
        <v>33</v>
      </c>
      <c r="B186" s="217">
        <v>4447</v>
      </c>
      <c r="C186" s="217">
        <v>600074749</v>
      </c>
      <c r="D186" s="217">
        <v>70695962</v>
      </c>
      <c r="E186" s="215" t="s">
        <v>212</v>
      </c>
      <c r="F186" s="217">
        <v>3113</v>
      </c>
      <c r="G186" s="168" t="s">
        <v>309</v>
      </c>
      <c r="H186" s="218" t="s">
        <v>276</v>
      </c>
      <c r="I186" s="463">
        <v>12568486</v>
      </c>
      <c r="J186" s="458">
        <v>9188480</v>
      </c>
      <c r="K186" s="458">
        <v>0</v>
      </c>
      <c r="L186" s="458">
        <v>3105706</v>
      </c>
      <c r="M186" s="458">
        <v>91885</v>
      </c>
      <c r="N186" s="458">
        <v>182415</v>
      </c>
      <c r="O186" s="459">
        <v>15.587299999999999</v>
      </c>
      <c r="P186" s="460">
        <v>12.2273</v>
      </c>
      <c r="Q186" s="469">
        <v>3.3600000000000003</v>
      </c>
      <c r="R186" s="471">
        <f t="shared" si="152"/>
        <v>0</v>
      </c>
      <c r="S186" s="461">
        <v>0</v>
      </c>
      <c r="T186" s="461">
        <v>0</v>
      </c>
      <c r="U186" s="461">
        <v>0</v>
      </c>
      <c r="V186" s="461">
        <v>0</v>
      </c>
      <c r="W186" s="461">
        <f t="shared" si="153"/>
        <v>0</v>
      </c>
      <c r="X186" s="461">
        <v>0</v>
      </c>
      <c r="Y186" s="461">
        <v>0</v>
      </c>
      <c r="Z186" s="461">
        <v>0</v>
      </c>
      <c r="AA186" s="461">
        <f t="shared" si="154"/>
        <v>0</v>
      </c>
      <c r="AB186" s="461">
        <f t="shared" si="155"/>
        <v>0</v>
      </c>
      <c r="AC186" s="69">
        <f t="shared" si="156"/>
        <v>0</v>
      </c>
      <c r="AD186" s="69">
        <f t="shared" si="157"/>
        <v>0</v>
      </c>
      <c r="AE186" s="461">
        <v>0</v>
      </c>
      <c r="AF186" s="461">
        <v>0</v>
      </c>
      <c r="AG186" s="461">
        <f t="shared" si="158"/>
        <v>0</v>
      </c>
      <c r="AH186" s="461">
        <f t="shared" si="159"/>
        <v>0</v>
      </c>
      <c r="AI186" s="462">
        <v>0</v>
      </c>
      <c r="AJ186" s="462">
        <v>0</v>
      </c>
      <c r="AK186" s="462">
        <v>0</v>
      </c>
      <c r="AL186" s="462">
        <v>0</v>
      </c>
      <c r="AM186" s="462">
        <v>0</v>
      </c>
      <c r="AN186" s="462">
        <v>0</v>
      </c>
      <c r="AO186" s="462">
        <v>0</v>
      </c>
      <c r="AP186" s="462">
        <v>0</v>
      </c>
      <c r="AQ186" s="462">
        <f t="shared" si="160"/>
        <v>0</v>
      </c>
      <c r="AR186" s="462">
        <f t="shared" si="161"/>
        <v>0</v>
      </c>
      <c r="AS186" s="464">
        <f t="shared" si="162"/>
        <v>0</v>
      </c>
      <c r="AT186" s="470">
        <f>I186+AH186</f>
        <v>12568486</v>
      </c>
      <c r="AU186" s="461">
        <f>J186+W186</f>
        <v>9188480</v>
      </c>
      <c r="AV186" s="461">
        <f t="shared" ref="AV186:AV190" si="205">K186+AA186</f>
        <v>0</v>
      </c>
      <c r="AW186" s="461">
        <f t="shared" ref="AW186:AX190" si="206">L186+AC186</f>
        <v>3105706</v>
      </c>
      <c r="AX186" s="461">
        <f t="shared" si="206"/>
        <v>91885</v>
      </c>
      <c r="AY186" s="461">
        <f>N186+AG186</f>
        <v>182415</v>
      </c>
      <c r="AZ186" s="462">
        <f>O186+AS186</f>
        <v>15.587299999999999</v>
      </c>
      <c r="BA186" s="462">
        <f t="shared" ref="BA186:BB190" si="207">P186+AQ186</f>
        <v>12.2273</v>
      </c>
      <c r="BB186" s="464">
        <f t="shared" si="207"/>
        <v>3.3600000000000003</v>
      </c>
    </row>
    <row r="187" spans="1:54" s="229" customFormat="1" ht="12.75" customHeight="1" x14ac:dyDescent="0.2">
      <c r="A187" s="216">
        <v>33</v>
      </c>
      <c r="B187" s="217">
        <v>4447</v>
      </c>
      <c r="C187" s="217">
        <v>600074749</v>
      </c>
      <c r="D187" s="217">
        <v>70695962</v>
      </c>
      <c r="E187" s="215" t="s">
        <v>212</v>
      </c>
      <c r="F187" s="217">
        <v>3113</v>
      </c>
      <c r="G187" s="168" t="s">
        <v>307</v>
      </c>
      <c r="H187" s="218" t="s">
        <v>277</v>
      </c>
      <c r="I187" s="463">
        <v>998887</v>
      </c>
      <c r="J187" s="458">
        <v>741014</v>
      </c>
      <c r="K187" s="458">
        <v>0</v>
      </c>
      <c r="L187" s="458">
        <v>250463</v>
      </c>
      <c r="M187" s="458">
        <v>7410</v>
      </c>
      <c r="N187" s="458">
        <v>0</v>
      </c>
      <c r="O187" s="459">
        <v>2.14</v>
      </c>
      <c r="P187" s="460">
        <v>2.14</v>
      </c>
      <c r="Q187" s="469">
        <v>0</v>
      </c>
      <c r="R187" s="471">
        <f t="shared" si="152"/>
        <v>0</v>
      </c>
      <c r="S187" s="461">
        <v>102652</v>
      </c>
      <c r="T187" s="461">
        <v>0</v>
      </c>
      <c r="U187" s="461">
        <v>0</v>
      </c>
      <c r="V187" s="461">
        <v>0</v>
      </c>
      <c r="W187" s="461">
        <f t="shared" si="153"/>
        <v>102652</v>
      </c>
      <c r="X187" s="461">
        <v>0</v>
      </c>
      <c r="Y187" s="461">
        <v>0</v>
      </c>
      <c r="Z187" s="461">
        <v>0</v>
      </c>
      <c r="AA187" s="461">
        <f t="shared" si="154"/>
        <v>0</v>
      </c>
      <c r="AB187" s="461">
        <f t="shared" si="155"/>
        <v>102652</v>
      </c>
      <c r="AC187" s="69">
        <f t="shared" si="156"/>
        <v>34696</v>
      </c>
      <c r="AD187" s="69">
        <f t="shared" si="157"/>
        <v>1027</v>
      </c>
      <c r="AE187" s="461">
        <v>0</v>
      </c>
      <c r="AF187" s="461">
        <v>0</v>
      </c>
      <c r="AG187" s="461">
        <f t="shared" si="158"/>
        <v>0</v>
      </c>
      <c r="AH187" s="461">
        <f t="shared" si="159"/>
        <v>138375</v>
      </c>
      <c r="AI187" s="462">
        <v>0</v>
      </c>
      <c r="AJ187" s="462">
        <v>0</v>
      </c>
      <c r="AK187" s="462">
        <v>0.28999999999999998</v>
      </c>
      <c r="AL187" s="462">
        <v>0</v>
      </c>
      <c r="AM187" s="462">
        <v>0</v>
      </c>
      <c r="AN187" s="462">
        <v>0</v>
      </c>
      <c r="AO187" s="462">
        <v>0</v>
      </c>
      <c r="AP187" s="462">
        <v>0</v>
      </c>
      <c r="AQ187" s="462">
        <f t="shared" si="160"/>
        <v>0.28999999999999998</v>
      </c>
      <c r="AR187" s="462">
        <f t="shared" si="161"/>
        <v>0</v>
      </c>
      <c r="AS187" s="464">
        <f t="shared" si="162"/>
        <v>0.28999999999999998</v>
      </c>
      <c r="AT187" s="470">
        <f>I187+AH187</f>
        <v>1137262</v>
      </c>
      <c r="AU187" s="461">
        <f>J187+W187</f>
        <v>843666</v>
      </c>
      <c r="AV187" s="461">
        <f t="shared" si="205"/>
        <v>0</v>
      </c>
      <c r="AW187" s="461">
        <f t="shared" si="206"/>
        <v>285159</v>
      </c>
      <c r="AX187" s="461">
        <f t="shared" si="206"/>
        <v>8437</v>
      </c>
      <c r="AY187" s="461">
        <f>N187+AG187</f>
        <v>0</v>
      </c>
      <c r="AZ187" s="462">
        <f>O187+AS187</f>
        <v>2.4300000000000002</v>
      </c>
      <c r="BA187" s="462">
        <f t="shared" si="207"/>
        <v>2.4300000000000002</v>
      </c>
      <c r="BB187" s="464">
        <f t="shared" si="207"/>
        <v>0</v>
      </c>
    </row>
    <row r="188" spans="1:54" s="229" customFormat="1" ht="12.75" customHeight="1" x14ac:dyDescent="0.2">
      <c r="A188" s="216">
        <v>33</v>
      </c>
      <c r="B188" s="217">
        <v>4447</v>
      </c>
      <c r="C188" s="217">
        <v>600074749</v>
      </c>
      <c r="D188" s="217">
        <v>70695962</v>
      </c>
      <c r="E188" s="215" t="s">
        <v>212</v>
      </c>
      <c r="F188" s="217">
        <v>3141</v>
      </c>
      <c r="G188" s="168" t="s">
        <v>310</v>
      </c>
      <c r="H188" s="218" t="s">
        <v>277</v>
      </c>
      <c r="I188" s="463">
        <v>820900</v>
      </c>
      <c r="J188" s="458">
        <v>605196</v>
      </c>
      <c r="K188" s="458">
        <v>0</v>
      </c>
      <c r="L188" s="458">
        <v>204556</v>
      </c>
      <c r="M188" s="458">
        <v>6052</v>
      </c>
      <c r="N188" s="458">
        <v>5096</v>
      </c>
      <c r="O188" s="459">
        <v>1.94</v>
      </c>
      <c r="P188" s="460">
        <v>0</v>
      </c>
      <c r="Q188" s="469">
        <v>1.94</v>
      </c>
      <c r="R188" s="471">
        <f t="shared" si="152"/>
        <v>0</v>
      </c>
      <c r="S188" s="461">
        <v>0</v>
      </c>
      <c r="T188" s="461">
        <v>0</v>
      </c>
      <c r="U188" s="461">
        <v>0</v>
      </c>
      <c r="V188" s="461">
        <v>0</v>
      </c>
      <c r="W188" s="461">
        <f t="shared" si="153"/>
        <v>0</v>
      </c>
      <c r="X188" s="461">
        <v>0</v>
      </c>
      <c r="Y188" s="461">
        <v>0</v>
      </c>
      <c r="Z188" s="461">
        <v>0</v>
      </c>
      <c r="AA188" s="461">
        <f t="shared" si="154"/>
        <v>0</v>
      </c>
      <c r="AB188" s="461">
        <f t="shared" si="155"/>
        <v>0</v>
      </c>
      <c r="AC188" s="69">
        <f t="shared" si="156"/>
        <v>0</v>
      </c>
      <c r="AD188" s="69">
        <f t="shared" si="157"/>
        <v>0</v>
      </c>
      <c r="AE188" s="461">
        <v>0</v>
      </c>
      <c r="AF188" s="461">
        <v>0</v>
      </c>
      <c r="AG188" s="461">
        <f t="shared" si="158"/>
        <v>0</v>
      </c>
      <c r="AH188" s="461">
        <f t="shared" si="159"/>
        <v>0</v>
      </c>
      <c r="AI188" s="462">
        <v>0</v>
      </c>
      <c r="AJ188" s="462">
        <v>0</v>
      </c>
      <c r="AK188" s="462">
        <v>0</v>
      </c>
      <c r="AL188" s="462">
        <v>0</v>
      </c>
      <c r="AM188" s="462">
        <v>0</v>
      </c>
      <c r="AN188" s="462">
        <v>0</v>
      </c>
      <c r="AO188" s="462">
        <v>0</v>
      </c>
      <c r="AP188" s="462">
        <v>0</v>
      </c>
      <c r="AQ188" s="462">
        <f t="shared" si="160"/>
        <v>0</v>
      </c>
      <c r="AR188" s="462">
        <f t="shared" si="161"/>
        <v>0</v>
      </c>
      <c r="AS188" s="464">
        <f t="shared" si="162"/>
        <v>0</v>
      </c>
      <c r="AT188" s="470">
        <f>I188+AH188</f>
        <v>820900</v>
      </c>
      <c r="AU188" s="461">
        <f>J188+W188</f>
        <v>605196</v>
      </c>
      <c r="AV188" s="461">
        <f t="shared" si="205"/>
        <v>0</v>
      </c>
      <c r="AW188" s="461">
        <f t="shared" si="206"/>
        <v>204556</v>
      </c>
      <c r="AX188" s="461">
        <f t="shared" si="206"/>
        <v>6052</v>
      </c>
      <c r="AY188" s="461">
        <f>N188+AG188</f>
        <v>5096</v>
      </c>
      <c r="AZ188" s="462">
        <f>O188+AS188</f>
        <v>1.94</v>
      </c>
      <c r="BA188" s="462">
        <f t="shared" si="207"/>
        <v>0</v>
      </c>
      <c r="BB188" s="464">
        <f t="shared" si="207"/>
        <v>1.94</v>
      </c>
    </row>
    <row r="189" spans="1:54" s="229" customFormat="1" ht="12.75" customHeight="1" x14ac:dyDescent="0.2">
      <c r="A189" s="216">
        <v>33</v>
      </c>
      <c r="B189" s="217">
        <v>4447</v>
      </c>
      <c r="C189" s="217">
        <v>600074749</v>
      </c>
      <c r="D189" s="217">
        <v>70695962</v>
      </c>
      <c r="E189" s="215" t="s">
        <v>840</v>
      </c>
      <c r="F189" s="217">
        <v>3143</v>
      </c>
      <c r="G189" s="168" t="s">
        <v>614</v>
      </c>
      <c r="H189" s="234" t="s">
        <v>276</v>
      </c>
      <c r="I189" s="463">
        <v>0</v>
      </c>
      <c r="J189" s="458">
        <v>0</v>
      </c>
      <c r="K189" s="458">
        <v>0</v>
      </c>
      <c r="L189" s="458">
        <v>0</v>
      </c>
      <c r="M189" s="458">
        <v>0</v>
      </c>
      <c r="N189" s="458">
        <v>0</v>
      </c>
      <c r="O189" s="459">
        <v>0</v>
      </c>
      <c r="P189" s="460">
        <v>0</v>
      </c>
      <c r="Q189" s="469">
        <v>0</v>
      </c>
      <c r="R189" s="471">
        <f t="shared" si="152"/>
        <v>0</v>
      </c>
      <c r="S189" s="461">
        <v>0</v>
      </c>
      <c r="T189" s="461">
        <v>243807</v>
      </c>
      <c r="U189" s="461">
        <v>0</v>
      </c>
      <c r="V189" s="461">
        <v>0</v>
      </c>
      <c r="W189" s="461">
        <f t="shared" si="153"/>
        <v>243807</v>
      </c>
      <c r="X189" s="461">
        <v>0</v>
      </c>
      <c r="Y189" s="461">
        <v>0</v>
      </c>
      <c r="Z189" s="461">
        <v>0</v>
      </c>
      <c r="AA189" s="461">
        <f t="shared" si="154"/>
        <v>0</v>
      </c>
      <c r="AB189" s="461">
        <f t="shared" si="155"/>
        <v>243807</v>
      </c>
      <c r="AC189" s="69">
        <f t="shared" si="156"/>
        <v>82407</v>
      </c>
      <c r="AD189" s="69">
        <f t="shared" si="157"/>
        <v>2438</v>
      </c>
      <c r="AE189" s="461">
        <v>0</v>
      </c>
      <c r="AF189" s="461">
        <v>0</v>
      </c>
      <c r="AG189" s="461">
        <f t="shared" si="158"/>
        <v>0</v>
      </c>
      <c r="AH189" s="461">
        <f t="shared" si="159"/>
        <v>328652</v>
      </c>
      <c r="AI189" s="462">
        <v>0</v>
      </c>
      <c r="AJ189" s="462">
        <v>0</v>
      </c>
      <c r="AK189" s="462">
        <v>0</v>
      </c>
      <c r="AL189" s="462">
        <v>0.92</v>
      </c>
      <c r="AM189" s="462">
        <v>0</v>
      </c>
      <c r="AN189" s="462">
        <v>0</v>
      </c>
      <c r="AO189" s="462">
        <v>0</v>
      </c>
      <c r="AP189" s="462">
        <v>0</v>
      </c>
      <c r="AQ189" s="462">
        <f t="shared" si="160"/>
        <v>0.92</v>
      </c>
      <c r="AR189" s="462">
        <f t="shared" si="161"/>
        <v>0</v>
      </c>
      <c r="AS189" s="464">
        <f t="shared" si="162"/>
        <v>0.92</v>
      </c>
      <c r="AT189" s="470">
        <f>I189+AH189</f>
        <v>328652</v>
      </c>
      <c r="AU189" s="461">
        <f>J189+W189</f>
        <v>243807</v>
      </c>
      <c r="AV189" s="461">
        <f t="shared" si="205"/>
        <v>0</v>
      </c>
      <c r="AW189" s="461">
        <f t="shared" si="206"/>
        <v>82407</v>
      </c>
      <c r="AX189" s="461">
        <f t="shared" si="206"/>
        <v>2438</v>
      </c>
      <c r="AY189" s="461">
        <f>N189+AG189</f>
        <v>0</v>
      </c>
      <c r="AZ189" s="462">
        <f>O189+AS189</f>
        <v>0.92</v>
      </c>
      <c r="BA189" s="462">
        <f t="shared" si="207"/>
        <v>0.92</v>
      </c>
      <c r="BB189" s="464">
        <f t="shared" si="207"/>
        <v>0</v>
      </c>
    </row>
    <row r="190" spans="1:54" s="229" customFormat="1" ht="12.75" customHeight="1" x14ac:dyDescent="0.2">
      <c r="A190" s="216">
        <v>33</v>
      </c>
      <c r="B190" s="217">
        <v>4447</v>
      </c>
      <c r="C190" s="217">
        <v>600074749</v>
      </c>
      <c r="D190" s="217">
        <v>70695962</v>
      </c>
      <c r="E190" s="215" t="s">
        <v>840</v>
      </c>
      <c r="F190" s="217">
        <v>3143</v>
      </c>
      <c r="G190" s="168" t="s">
        <v>615</v>
      </c>
      <c r="H190" s="234" t="s">
        <v>277</v>
      </c>
      <c r="I190" s="463">
        <v>0</v>
      </c>
      <c r="J190" s="458">
        <v>0</v>
      </c>
      <c r="K190" s="458">
        <v>0</v>
      </c>
      <c r="L190" s="458">
        <v>0</v>
      </c>
      <c r="M190" s="458">
        <v>0</v>
      </c>
      <c r="N190" s="458">
        <v>0</v>
      </c>
      <c r="O190" s="459">
        <v>0</v>
      </c>
      <c r="P190" s="460">
        <v>0</v>
      </c>
      <c r="Q190" s="469">
        <v>0</v>
      </c>
      <c r="R190" s="471">
        <f t="shared" si="152"/>
        <v>0</v>
      </c>
      <c r="S190" s="461">
        <v>0</v>
      </c>
      <c r="T190" s="461">
        <v>6983</v>
      </c>
      <c r="U190" s="461">
        <v>0</v>
      </c>
      <c r="V190" s="461">
        <v>0</v>
      </c>
      <c r="W190" s="461">
        <f t="shared" si="153"/>
        <v>6983</v>
      </c>
      <c r="X190" s="461">
        <v>0</v>
      </c>
      <c r="Y190" s="461">
        <v>0</v>
      </c>
      <c r="Z190" s="461">
        <v>0</v>
      </c>
      <c r="AA190" s="461">
        <f t="shared" si="154"/>
        <v>0</v>
      </c>
      <c r="AB190" s="461">
        <f t="shared" si="155"/>
        <v>6983</v>
      </c>
      <c r="AC190" s="69">
        <f t="shared" si="156"/>
        <v>2360</v>
      </c>
      <c r="AD190" s="69">
        <f t="shared" si="157"/>
        <v>70</v>
      </c>
      <c r="AE190" s="461">
        <v>0</v>
      </c>
      <c r="AF190" s="461">
        <v>0</v>
      </c>
      <c r="AG190" s="461">
        <f t="shared" si="158"/>
        <v>0</v>
      </c>
      <c r="AH190" s="461">
        <f t="shared" si="159"/>
        <v>9413</v>
      </c>
      <c r="AI190" s="462">
        <v>0</v>
      </c>
      <c r="AJ190" s="462">
        <v>0</v>
      </c>
      <c r="AK190" s="462">
        <v>0</v>
      </c>
      <c r="AL190" s="462">
        <v>0</v>
      </c>
      <c r="AM190" s="462">
        <v>0.03</v>
      </c>
      <c r="AN190" s="462">
        <v>0</v>
      </c>
      <c r="AO190" s="462">
        <v>0</v>
      </c>
      <c r="AP190" s="462">
        <v>0</v>
      </c>
      <c r="AQ190" s="462">
        <f t="shared" si="160"/>
        <v>0</v>
      </c>
      <c r="AR190" s="462">
        <f t="shared" si="161"/>
        <v>0.03</v>
      </c>
      <c r="AS190" s="464">
        <f t="shared" si="162"/>
        <v>0.03</v>
      </c>
      <c r="AT190" s="470">
        <f>I190+AH190</f>
        <v>9413</v>
      </c>
      <c r="AU190" s="461">
        <f>J190+W190</f>
        <v>6983</v>
      </c>
      <c r="AV190" s="461">
        <f t="shared" si="205"/>
        <v>0</v>
      </c>
      <c r="AW190" s="461">
        <f t="shared" si="206"/>
        <v>2360</v>
      </c>
      <c r="AX190" s="461">
        <f t="shared" si="206"/>
        <v>70</v>
      </c>
      <c r="AY190" s="461">
        <f>N190+AG190</f>
        <v>0</v>
      </c>
      <c r="AZ190" s="462">
        <f>O190+AS190</f>
        <v>0.03</v>
      </c>
      <c r="BA190" s="462">
        <f t="shared" si="207"/>
        <v>0</v>
      </c>
      <c r="BB190" s="464">
        <f t="shared" si="207"/>
        <v>0.03</v>
      </c>
    </row>
    <row r="191" spans="1:54" s="229" customFormat="1" ht="12.75" customHeight="1" x14ac:dyDescent="0.2">
      <c r="A191" s="158">
        <v>33</v>
      </c>
      <c r="B191" s="18">
        <v>4447</v>
      </c>
      <c r="C191" s="18">
        <v>600074749</v>
      </c>
      <c r="D191" s="18">
        <v>70695962</v>
      </c>
      <c r="E191" s="167" t="s">
        <v>213</v>
      </c>
      <c r="F191" s="18"/>
      <c r="G191" s="157"/>
      <c r="H191" s="191"/>
      <c r="I191" s="506">
        <v>14388273</v>
      </c>
      <c r="J191" s="503">
        <v>10534690</v>
      </c>
      <c r="K191" s="503">
        <v>0</v>
      </c>
      <c r="L191" s="503">
        <v>3560725</v>
      </c>
      <c r="M191" s="503">
        <v>105347</v>
      </c>
      <c r="N191" s="503">
        <v>187511</v>
      </c>
      <c r="O191" s="504">
        <v>19.667300000000001</v>
      </c>
      <c r="P191" s="504">
        <v>14.3673</v>
      </c>
      <c r="Q191" s="508">
        <v>5.3000000000000007</v>
      </c>
      <c r="R191" s="506">
        <f>SUM(R186:R190)</f>
        <v>0</v>
      </c>
      <c r="S191" s="503">
        <f>SUM(S186:S190)</f>
        <v>102652</v>
      </c>
      <c r="T191" s="503">
        <f t="shared" ref="T191:AH191" si="208">SUM(T186:T190)</f>
        <v>250790</v>
      </c>
      <c r="U191" s="503">
        <f t="shared" si="208"/>
        <v>0</v>
      </c>
      <c r="V191" s="503">
        <f t="shared" si="208"/>
        <v>0</v>
      </c>
      <c r="W191" s="503">
        <f t="shared" si="208"/>
        <v>353442</v>
      </c>
      <c r="X191" s="503">
        <f t="shared" si="208"/>
        <v>0</v>
      </c>
      <c r="Y191" s="503">
        <f t="shared" si="208"/>
        <v>0</v>
      </c>
      <c r="Z191" s="503">
        <f t="shared" si="208"/>
        <v>0</v>
      </c>
      <c r="AA191" s="503">
        <f t="shared" si="208"/>
        <v>0</v>
      </c>
      <c r="AB191" s="503">
        <f t="shared" si="208"/>
        <v>353442</v>
      </c>
      <c r="AC191" s="503">
        <f t="shared" si="208"/>
        <v>119463</v>
      </c>
      <c r="AD191" s="503">
        <f t="shared" si="208"/>
        <v>3535</v>
      </c>
      <c r="AE191" s="503">
        <f t="shared" si="208"/>
        <v>0</v>
      </c>
      <c r="AF191" s="503">
        <f t="shared" si="208"/>
        <v>0</v>
      </c>
      <c r="AG191" s="503">
        <f t="shared" si="208"/>
        <v>0</v>
      </c>
      <c r="AH191" s="503">
        <f t="shared" si="208"/>
        <v>476440</v>
      </c>
      <c r="AI191" s="504">
        <f>SUM(AI186:AI190)</f>
        <v>0</v>
      </c>
      <c r="AJ191" s="504">
        <f t="shared" ref="AJ191:AS191" si="209">SUM(AJ186:AJ190)</f>
        <v>0</v>
      </c>
      <c r="AK191" s="504">
        <f t="shared" si="209"/>
        <v>0.28999999999999998</v>
      </c>
      <c r="AL191" s="504">
        <f t="shared" si="209"/>
        <v>0.92</v>
      </c>
      <c r="AM191" s="504">
        <f t="shared" si="209"/>
        <v>0.03</v>
      </c>
      <c r="AN191" s="504">
        <f t="shared" si="209"/>
        <v>0</v>
      </c>
      <c r="AO191" s="504">
        <f t="shared" si="209"/>
        <v>0</v>
      </c>
      <c r="AP191" s="504">
        <f t="shared" si="209"/>
        <v>0</v>
      </c>
      <c r="AQ191" s="504">
        <f t="shared" si="209"/>
        <v>1.21</v>
      </c>
      <c r="AR191" s="504">
        <f t="shared" si="209"/>
        <v>0.03</v>
      </c>
      <c r="AS191" s="504">
        <f t="shared" si="209"/>
        <v>1.24</v>
      </c>
      <c r="AT191" s="510">
        <f>SUM(AT186:AT190)</f>
        <v>14864713</v>
      </c>
      <c r="AU191" s="503">
        <f>SUM(AU186:AU190)</f>
        <v>10888132</v>
      </c>
      <c r="AV191" s="503">
        <f t="shared" ref="AV191:AY191" si="210">SUM(AV186:AV190)</f>
        <v>0</v>
      </c>
      <c r="AW191" s="503">
        <f t="shared" si="210"/>
        <v>3680188</v>
      </c>
      <c r="AX191" s="503">
        <f t="shared" si="210"/>
        <v>108882</v>
      </c>
      <c r="AY191" s="503">
        <f t="shared" si="210"/>
        <v>187511</v>
      </c>
      <c r="AZ191" s="504">
        <f>SUM(AZ186:AZ190)</f>
        <v>20.907300000000003</v>
      </c>
      <c r="BA191" s="504">
        <f t="shared" ref="BA191:BB191" si="211">SUM(BA186:BA190)</f>
        <v>15.577299999999999</v>
      </c>
      <c r="BB191" s="504">
        <f t="shared" si="211"/>
        <v>5.330000000000001</v>
      </c>
    </row>
    <row r="192" spans="1:54" s="229" customFormat="1" ht="12.75" customHeight="1" x14ac:dyDescent="0.2">
      <c r="A192" s="216">
        <v>34</v>
      </c>
      <c r="B192" s="217">
        <v>4449</v>
      </c>
      <c r="C192" s="217">
        <v>650037090</v>
      </c>
      <c r="D192" s="217">
        <v>72744171</v>
      </c>
      <c r="E192" s="215" t="s">
        <v>214</v>
      </c>
      <c r="F192" s="217">
        <v>3111</v>
      </c>
      <c r="G192" s="168" t="s">
        <v>306</v>
      </c>
      <c r="H192" s="218" t="s">
        <v>276</v>
      </c>
      <c r="I192" s="463">
        <v>2890827</v>
      </c>
      <c r="J192" s="458">
        <v>2134442</v>
      </c>
      <c r="K192" s="458">
        <v>0</v>
      </c>
      <c r="L192" s="458">
        <v>721441</v>
      </c>
      <c r="M192" s="458">
        <v>21344</v>
      </c>
      <c r="N192" s="458">
        <v>13600</v>
      </c>
      <c r="O192" s="459">
        <v>4.72</v>
      </c>
      <c r="P192" s="460">
        <v>4</v>
      </c>
      <c r="Q192" s="469">
        <v>0.72</v>
      </c>
      <c r="R192" s="471">
        <f t="shared" si="152"/>
        <v>0</v>
      </c>
      <c r="S192" s="461">
        <v>0</v>
      </c>
      <c r="T192" s="461">
        <v>0</v>
      </c>
      <c r="U192" s="461">
        <v>0</v>
      </c>
      <c r="V192" s="461">
        <v>0</v>
      </c>
      <c r="W192" s="461">
        <f t="shared" si="153"/>
        <v>0</v>
      </c>
      <c r="X192" s="461">
        <v>0</v>
      </c>
      <c r="Y192" s="461">
        <v>0</v>
      </c>
      <c r="Z192" s="461">
        <v>0</v>
      </c>
      <c r="AA192" s="461">
        <f t="shared" si="154"/>
        <v>0</v>
      </c>
      <c r="AB192" s="461">
        <f t="shared" si="155"/>
        <v>0</v>
      </c>
      <c r="AC192" s="69">
        <f t="shared" si="156"/>
        <v>0</v>
      </c>
      <c r="AD192" s="69">
        <f t="shared" si="157"/>
        <v>0</v>
      </c>
      <c r="AE192" s="461">
        <v>0</v>
      </c>
      <c r="AF192" s="461">
        <v>0</v>
      </c>
      <c r="AG192" s="461">
        <f t="shared" si="158"/>
        <v>0</v>
      </c>
      <c r="AH192" s="461">
        <f t="shared" si="159"/>
        <v>0</v>
      </c>
      <c r="AI192" s="462">
        <v>0</v>
      </c>
      <c r="AJ192" s="462">
        <v>0</v>
      </c>
      <c r="AK192" s="462">
        <v>0</v>
      </c>
      <c r="AL192" s="462">
        <v>0</v>
      </c>
      <c r="AM192" s="462">
        <v>0</v>
      </c>
      <c r="AN192" s="462">
        <v>0</v>
      </c>
      <c r="AO192" s="462">
        <v>0</v>
      </c>
      <c r="AP192" s="462">
        <v>0</v>
      </c>
      <c r="AQ192" s="462">
        <f t="shared" si="160"/>
        <v>0</v>
      </c>
      <c r="AR192" s="462">
        <f t="shared" si="161"/>
        <v>0</v>
      </c>
      <c r="AS192" s="464">
        <f t="shared" si="162"/>
        <v>0</v>
      </c>
      <c r="AT192" s="470">
        <f t="shared" ref="AT192:AT197" si="212">I192+AH192</f>
        <v>2890827</v>
      </c>
      <c r="AU192" s="461">
        <f t="shared" ref="AU192:AU197" si="213">J192+W192</f>
        <v>2134442</v>
      </c>
      <c r="AV192" s="461">
        <f t="shared" ref="AV192:AV197" si="214">K192+AA192</f>
        <v>0</v>
      </c>
      <c r="AW192" s="461">
        <f t="shared" ref="AW192:AX197" si="215">L192+AC192</f>
        <v>721441</v>
      </c>
      <c r="AX192" s="461">
        <f t="shared" si="215"/>
        <v>21344</v>
      </c>
      <c r="AY192" s="461">
        <f t="shared" ref="AY192:AY197" si="216">N192+AG192</f>
        <v>13600</v>
      </c>
      <c r="AZ192" s="462">
        <f t="shared" ref="AZ192:AZ197" si="217">O192+AS192</f>
        <v>4.72</v>
      </c>
      <c r="BA192" s="462">
        <f t="shared" ref="BA192:BB197" si="218">P192+AQ192</f>
        <v>4</v>
      </c>
      <c r="BB192" s="464">
        <f t="shared" si="218"/>
        <v>0.72</v>
      </c>
    </row>
    <row r="193" spans="1:54" s="229" customFormat="1" ht="12.75" customHeight="1" x14ac:dyDescent="0.2">
      <c r="A193" s="216">
        <v>34</v>
      </c>
      <c r="B193" s="217">
        <v>4449</v>
      </c>
      <c r="C193" s="217">
        <v>650037090</v>
      </c>
      <c r="D193" s="217">
        <v>72744171</v>
      </c>
      <c r="E193" s="215" t="s">
        <v>214</v>
      </c>
      <c r="F193" s="217">
        <v>3113</v>
      </c>
      <c r="G193" s="168" t="s">
        <v>309</v>
      </c>
      <c r="H193" s="218" t="s">
        <v>276</v>
      </c>
      <c r="I193" s="463">
        <v>12573786</v>
      </c>
      <c r="J193" s="458">
        <v>9064681</v>
      </c>
      <c r="K193" s="458">
        <v>120000</v>
      </c>
      <c r="L193" s="458">
        <v>3104423</v>
      </c>
      <c r="M193" s="458">
        <v>90647</v>
      </c>
      <c r="N193" s="458">
        <v>194035</v>
      </c>
      <c r="O193" s="459">
        <v>16.61</v>
      </c>
      <c r="P193" s="460">
        <v>11.98</v>
      </c>
      <c r="Q193" s="469">
        <v>4.6300000000000008</v>
      </c>
      <c r="R193" s="471">
        <f t="shared" si="152"/>
        <v>30000</v>
      </c>
      <c r="S193" s="461">
        <v>0</v>
      </c>
      <c r="T193" s="461">
        <v>0</v>
      </c>
      <c r="U193" s="461">
        <v>0</v>
      </c>
      <c r="V193" s="461">
        <v>0</v>
      </c>
      <c r="W193" s="461">
        <f t="shared" si="153"/>
        <v>30000</v>
      </c>
      <c r="X193" s="461">
        <v>-30000</v>
      </c>
      <c r="Y193" s="461">
        <v>0</v>
      </c>
      <c r="Z193" s="461">
        <v>0</v>
      </c>
      <c r="AA193" s="461">
        <f t="shared" si="154"/>
        <v>-30000</v>
      </c>
      <c r="AB193" s="461">
        <f t="shared" si="155"/>
        <v>0</v>
      </c>
      <c r="AC193" s="69">
        <f t="shared" si="156"/>
        <v>0</v>
      </c>
      <c r="AD193" s="69">
        <f t="shared" si="157"/>
        <v>300</v>
      </c>
      <c r="AE193" s="461">
        <v>0</v>
      </c>
      <c r="AF193" s="461">
        <v>0</v>
      </c>
      <c r="AG193" s="461">
        <f t="shared" si="158"/>
        <v>0</v>
      </c>
      <c r="AH193" s="461">
        <f t="shared" si="159"/>
        <v>300</v>
      </c>
      <c r="AI193" s="462">
        <v>0.06</v>
      </c>
      <c r="AJ193" s="462">
        <v>0</v>
      </c>
      <c r="AK193" s="462">
        <v>0</v>
      </c>
      <c r="AL193" s="462">
        <v>0</v>
      </c>
      <c r="AM193" s="462">
        <v>0</v>
      </c>
      <c r="AN193" s="462">
        <v>0</v>
      </c>
      <c r="AO193" s="462">
        <v>0</v>
      </c>
      <c r="AP193" s="462">
        <v>0</v>
      </c>
      <c r="AQ193" s="462">
        <f t="shared" si="160"/>
        <v>0.06</v>
      </c>
      <c r="AR193" s="462">
        <f t="shared" si="161"/>
        <v>0</v>
      </c>
      <c r="AS193" s="464">
        <f t="shared" si="162"/>
        <v>0.06</v>
      </c>
      <c r="AT193" s="470">
        <f t="shared" si="212"/>
        <v>12574086</v>
      </c>
      <c r="AU193" s="461">
        <f t="shared" si="213"/>
        <v>9094681</v>
      </c>
      <c r="AV193" s="461">
        <f t="shared" si="214"/>
        <v>90000</v>
      </c>
      <c r="AW193" s="461">
        <f t="shared" si="215"/>
        <v>3104423</v>
      </c>
      <c r="AX193" s="461">
        <f t="shared" si="215"/>
        <v>90947</v>
      </c>
      <c r="AY193" s="461">
        <f t="shared" si="216"/>
        <v>194035</v>
      </c>
      <c r="AZ193" s="462">
        <f t="shared" si="217"/>
        <v>16.669999999999998</v>
      </c>
      <c r="BA193" s="462">
        <f t="shared" si="218"/>
        <v>12.040000000000001</v>
      </c>
      <c r="BB193" s="464">
        <f t="shared" si="218"/>
        <v>4.6300000000000008</v>
      </c>
    </row>
    <row r="194" spans="1:54" s="229" customFormat="1" ht="12.75" customHeight="1" x14ac:dyDescent="0.2">
      <c r="A194" s="216">
        <v>34</v>
      </c>
      <c r="B194" s="217">
        <v>4449</v>
      </c>
      <c r="C194" s="217">
        <v>650037090</v>
      </c>
      <c r="D194" s="217">
        <v>72744171</v>
      </c>
      <c r="E194" s="215" t="s">
        <v>214</v>
      </c>
      <c r="F194" s="217">
        <v>3113</v>
      </c>
      <c r="G194" s="168" t="s">
        <v>307</v>
      </c>
      <c r="H194" s="218" t="s">
        <v>277</v>
      </c>
      <c r="I194" s="463">
        <v>1813631</v>
      </c>
      <c r="J194" s="458">
        <v>1338228</v>
      </c>
      <c r="K194" s="458">
        <v>0</v>
      </c>
      <c r="L194" s="458">
        <v>452321</v>
      </c>
      <c r="M194" s="458">
        <v>13382</v>
      </c>
      <c r="N194" s="458">
        <v>9700</v>
      </c>
      <c r="O194" s="459">
        <v>3.83</v>
      </c>
      <c r="P194" s="460">
        <v>3.83</v>
      </c>
      <c r="Q194" s="469">
        <v>0</v>
      </c>
      <c r="R194" s="471">
        <f t="shared" si="152"/>
        <v>0</v>
      </c>
      <c r="S194" s="461">
        <v>16040</v>
      </c>
      <c r="T194" s="461">
        <v>0</v>
      </c>
      <c r="U194" s="461">
        <v>0</v>
      </c>
      <c r="V194" s="461">
        <v>0</v>
      </c>
      <c r="W194" s="461">
        <f t="shared" si="153"/>
        <v>16040</v>
      </c>
      <c r="X194" s="461">
        <v>0</v>
      </c>
      <c r="Y194" s="461">
        <v>0</v>
      </c>
      <c r="Z194" s="461">
        <v>0</v>
      </c>
      <c r="AA194" s="461">
        <f t="shared" si="154"/>
        <v>0</v>
      </c>
      <c r="AB194" s="461">
        <f t="shared" si="155"/>
        <v>16040</v>
      </c>
      <c r="AC194" s="69">
        <f t="shared" si="156"/>
        <v>5422</v>
      </c>
      <c r="AD194" s="69">
        <f t="shared" si="157"/>
        <v>160</v>
      </c>
      <c r="AE194" s="461">
        <v>0</v>
      </c>
      <c r="AF194" s="461">
        <v>0</v>
      </c>
      <c r="AG194" s="461">
        <f t="shared" si="158"/>
        <v>0</v>
      </c>
      <c r="AH194" s="461">
        <f t="shared" si="159"/>
        <v>21622</v>
      </c>
      <c r="AI194" s="462">
        <v>0</v>
      </c>
      <c r="AJ194" s="462">
        <v>0</v>
      </c>
      <c r="AK194" s="462">
        <v>0.05</v>
      </c>
      <c r="AL194" s="462">
        <v>0</v>
      </c>
      <c r="AM194" s="462">
        <v>0</v>
      </c>
      <c r="AN194" s="462">
        <v>0</v>
      </c>
      <c r="AO194" s="462">
        <v>0</v>
      </c>
      <c r="AP194" s="462">
        <v>0</v>
      </c>
      <c r="AQ194" s="462">
        <f t="shared" si="160"/>
        <v>0.05</v>
      </c>
      <c r="AR194" s="462">
        <f t="shared" si="161"/>
        <v>0</v>
      </c>
      <c r="AS194" s="464">
        <f t="shared" si="162"/>
        <v>0.05</v>
      </c>
      <c r="AT194" s="470">
        <f t="shared" si="212"/>
        <v>1835253</v>
      </c>
      <c r="AU194" s="461">
        <f t="shared" si="213"/>
        <v>1354268</v>
      </c>
      <c r="AV194" s="461">
        <f t="shared" si="214"/>
        <v>0</v>
      </c>
      <c r="AW194" s="461">
        <f t="shared" si="215"/>
        <v>457743</v>
      </c>
      <c r="AX194" s="461">
        <f t="shared" si="215"/>
        <v>13542</v>
      </c>
      <c r="AY194" s="461">
        <f t="shared" si="216"/>
        <v>9700</v>
      </c>
      <c r="AZ194" s="462">
        <f t="shared" si="217"/>
        <v>3.88</v>
      </c>
      <c r="BA194" s="462">
        <f t="shared" si="218"/>
        <v>3.88</v>
      </c>
      <c r="BB194" s="464">
        <f t="shared" si="218"/>
        <v>0</v>
      </c>
    </row>
    <row r="195" spans="1:54" s="229" customFormat="1" ht="12.75" customHeight="1" x14ac:dyDescent="0.2">
      <c r="A195" s="216">
        <v>34</v>
      </c>
      <c r="B195" s="217">
        <v>4449</v>
      </c>
      <c r="C195" s="217">
        <v>650037090</v>
      </c>
      <c r="D195" s="217">
        <v>72744171</v>
      </c>
      <c r="E195" s="215" t="s">
        <v>214</v>
      </c>
      <c r="F195" s="217">
        <v>3141</v>
      </c>
      <c r="G195" s="168" t="s">
        <v>310</v>
      </c>
      <c r="H195" s="218" t="s">
        <v>277</v>
      </c>
      <c r="I195" s="463">
        <v>1125309</v>
      </c>
      <c r="J195" s="458">
        <v>830826</v>
      </c>
      <c r="K195" s="458">
        <v>0</v>
      </c>
      <c r="L195" s="458">
        <v>280819</v>
      </c>
      <c r="M195" s="458">
        <v>8308</v>
      </c>
      <c r="N195" s="458">
        <v>5356</v>
      </c>
      <c r="O195" s="459">
        <v>2.67</v>
      </c>
      <c r="P195" s="460">
        <v>0</v>
      </c>
      <c r="Q195" s="469">
        <v>2.67</v>
      </c>
      <c r="R195" s="471">
        <f t="shared" si="152"/>
        <v>0</v>
      </c>
      <c r="S195" s="461">
        <v>0</v>
      </c>
      <c r="T195" s="461">
        <v>0</v>
      </c>
      <c r="U195" s="461">
        <v>0</v>
      </c>
      <c r="V195" s="461">
        <v>0</v>
      </c>
      <c r="W195" s="461">
        <f t="shared" si="153"/>
        <v>0</v>
      </c>
      <c r="X195" s="461">
        <v>0</v>
      </c>
      <c r="Y195" s="461">
        <v>0</v>
      </c>
      <c r="Z195" s="461">
        <v>0</v>
      </c>
      <c r="AA195" s="461">
        <f t="shared" si="154"/>
        <v>0</v>
      </c>
      <c r="AB195" s="461">
        <f t="shared" si="155"/>
        <v>0</v>
      </c>
      <c r="AC195" s="69">
        <f t="shared" si="156"/>
        <v>0</v>
      </c>
      <c r="AD195" s="69">
        <f t="shared" si="157"/>
        <v>0</v>
      </c>
      <c r="AE195" s="461">
        <v>0</v>
      </c>
      <c r="AF195" s="461">
        <v>0</v>
      </c>
      <c r="AG195" s="461">
        <f t="shared" si="158"/>
        <v>0</v>
      </c>
      <c r="AH195" s="461">
        <f t="shared" si="159"/>
        <v>0</v>
      </c>
      <c r="AI195" s="462">
        <v>0</v>
      </c>
      <c r="AJ195" s="462">
        <v>0</v>
      </c>
      <c r="AK195" s="462">
        <v>0</v>
      </c>
      <c r="AL195" s="462">
        <v>0</v>
      </c>
      <c r="AM195" s="462">
        <v>0</v>
      </c>
      <c r="AN195" s="462">
        <v>0</v>
      </c>
      <c r="AO195" s="462">
        <v>0</v>
      </c>
      <c r="AP195" s="462">
        <v>0</v>
      </c>
      <c r="AQ195" s="462">
        <f t="shared" si="160"/>
        <v>0</v>
      </c>
      <c r="AR195" s="462">
        <f t="shared" si="161"/>
        <v>0</v>
      </c>
      <c r="AS195" s="464">
        <f t="shared" si="162"/>
        <v>0</v>
      </c>
      <c r="AT195" s="470">
        <f t="shared" si="212"/>
        <v>1125309</v>
      </c>
      <c r="AU195" s="461">
        <f t="shared" si="213"/>
        <v>830826</v>
      </c>
      <c r="AV195" s="461">
        <f t="shared" si="214"/>
        <v>0</v>
      </c>
      <c r="AW195" s="461">
        <f t="shared" si="215"/>
        <v>280819</v>
      </c>
      <c r="AX195" s="461">
        <f t="shared" si="215"/>
        <v>8308</v>
      </c>
      <c r="AY195" s="461">
        <f t="shared" si="216"/>
        <v>5356</v>
      </c>
      <c r="AZ195" s="462">
        <f t="shared" si="217"/>
        <v>2.67</v>
      </c>
      <c r="BA195" s="462">
        <f t="shared" si="218"/>
        <v>0</v>
      </c>
      <c r="BB195" s="464">
        <f t="shared" si="218"/>
        <v>2.67</v>
      </c>
    </row>
    <row r="196" spans="1:54" s="229" customFormat="1" ht="12.75" customHeight="1" x14ac:dyDescent="0.2">
      <c r="A196" s="216">
        <v>34</v>
      </c>
      <c r="B196" s="217">
        <v>4449</v>
      </c>
      <c r="C196" s="217">
        <v>650037090</v>
      </c>
      <c r="D196" s="217">
        <v>72744171</v>
      </c>
      <c r="E196" s="215" t="s">
        <v>214</v>
      </c>
      <c r="F196" s="217">
        <v>3143</v>
      </c>
      <c r="G196" s="168" t="s">
        <v>614</v>
      </c>
      <c r="H196" s="234" t="s">
        <v>276</v>
      </c>
      <c r="I196" s="463">
        <v>1232281</v>
      </c>
      <c r="J196" s="458">
        <v>914155</v>
      </c>
      <c r="K196" s="458">
        <v>0</v>
      </c>
      <c r="L196" s="458">
        <v>308984</v>
      </c>
      <c r="M196" s="458">
        <v>9142</v>
      </c>
      <c r="N196" s="458">
        <v>0</v>
      </c>
      <c r="O196" s="459">
        <v>2</v>
      </c>
      <c r="P196" s="460">
        <v>2</v>
      </c>
      <c r="Q196" s="469">
        <v>0</v>
      </c>
      <c r="R196" s="471">
        <f t="shared" si="152"/>
        <v>0</v>
      </c>
      <c r="S196" s="461">
        <v>0</v>
      </c>
      <c r="T196" s="461">
        <v>76193</v>
      </c>
      <c r="U196" s="461">
        <v>0</v>
      </c>
      <c r="V196" s="461">
        <v>0</v>
      </c>
      <c r="W196" s="461">
        <f t="shared" si="153"/>
        <v>76193</v>
      </c>
      <c r="X196" s="461">
        <v>0</v>
      </c>
      <c r="Y196" s="461">
        <v>0</v>
      </c>
      <c r="Z196" s="461">
        <v>0</v>
      </c>
      <c r="AA196" s="461">
        <f t="shared" si="154"/>
        <v>0</v>
      </c>
      <c r="AB196" s="461">
        <f t="shared" si="155"/>
        <v>76193</v>
      </c>
      <c r="AC196" s="69">
        <f t="shared" si="156"/>
        <v>25753</v>
      </c>
      <c r="AD196" s="69">
        <f t="shared" si="157"/>
        <v>762</v>
      </c>
      <c r="AE196" s="461">
        <v>0</v>
      </c>
      <c r="AF196" s="461">
        <v>0</v>
      </c>
      <c r="AG196" s="461">
        <f t="shared" si="158"/>
        <v>0</v>
      </c>
      <c r="AH196" s="461">
        <f t="shared" si="159"/>
        <v>102708</v>
      </c>
      <c r="AI196" s="462">
        <v>0</v>
      </c>
      <c r="AJ196" s="462">
        <v>0</v>
      </c>
      <c r="AK196" s="462">
        <v>0</v>
      </c>
      <c r="AL196" s="462">
        <v>0.19</v>
      </c>
      <c r="AM196" s="462">
        <v>0</v>
      </c>
      <c r="AN196" s="462">
        <v>0</v>
      </c>
      <c r="AO196" s="462">
        <v>0</v>
      </c>
      <c r="AP196" s="462">
        <v>0</v>
      </c>
      <c r="AQ196" s="462">
        <f t="shared" si="160"/>
        <v>0.19</v>
      </c>
      <c r="AR196" s="462">
        <f t="shared" si="161"/>
        <v>0</v>
      </c>
      <c r="AS196" s="464">
        <f t="shared" si="162"/>
        <v>0.19</v>
      </c>
      <c r="AT196" s="470">
        <f t="shared" si="212"/>
        <v>1334989</v>
      </c>
      <c r="AU196" s="461">
        <f t="shared" si="213"/>
        <v>990348</v>
      </c>
      <c r="AV196" s="461">
        <f t="shared" si="214"/>
        <v>0</v>
      </c>
      <c r="AW196" s="461">
        <f t="shared" si="215"/>
        <v>334737</v>
      </c>
      <c r="AX196" s="461">
        <f t="shared" si="215"/>
        <v>9904</v>
      </c>
      <c r="AY196" s="461">
        <f t="shared" si="216"/>
        <v>0</v>
      </c>
      <c r="AZ196" s="462">
        <f t="shared" si="217"/>
        <v>2.19</v>
      </c>
      <c r="BA196" s="462">
        <f t="shared" si="218"/>
        <v>2.19</v>
      </c>
      <c r="BB196" s="464">
        <f t="shared" si="218"/>
        <v>0</v>
      </c>
    </row>
    <row r="197" spans="1:54" s="229" customFormat="1" ht="12.75" customHeight="1" x14ac:dyDescent="0.2">
      <c r="A197" s="216">
        <v>34</v>
      </c>
      <c r="B197" s="217">
        <v>4449</v>
      </c>
      <c r="C197" s="217">
        <v>650037090</v>
      </c>
      <c r="D197" s="217">
        <v>72744171</v>
      </c>
      <c r="E197" s="215" t="s">
        <v>214</v>
      </c>
      <c r="F197" s="217">
        <v>3143</v>
      </c>
      <c r="G197" s="168" t="s">
        <v>615</v>
      </c>
      <c r="H197" s="234" t="s">
        <v>277</v>
      </c>
      <c r="I197" s="463">
        <v>32985</v>
      </c>
      <c r="J197" s="458">
        <v>23568</v>
      </c>
      <c r="K197" s="458">
        <v>0</v>
      </c>
      <c r="L197" s="458">
        <v>7966</v>
      </c>
      <c r="M197" s="458">
        <v>236</v>
      </c>
      <c r="N197" s="458">
        <v>1215</v>
      </c>
      <c r="O197" s="459">
        <v>0.09</v>
      </c>
      <c r="P197" s="460">
        <v>0</v>
      </c>
      <c r="Q197" s="469">
        <v>0.09</v>
      </c>
      <c r="R197" s="471">
        <f t="shared" si="152"/>
        <v>0</v>
      </c>
      <c r="S197" s="461">
        <v>0</v>
      </c>
      <c r="T197" s="461">
        <v>0</v>
      </c>
      <c r="U197" s="461">
        <v>0</v>
      </c>
      <c r="V197" s="461">
        <v>0</v>
      </c>
      <c r="W197" s="461">
        <f t="shared" si="153"/>
        <v>0</v>
      </c>
      <c r="X197" s="461">
        <v>0</v>
      </c>
      <c r="Y197" s="461">
        <v>0</v>
      </c>
      <c r="Z197" s="461">
        <v>0</v>
      </c>
      <c r="AA197" s="461">
        <f t="shared" si="154"/>
        <v>0</v>
      </c>
      <c r="AB197" s="461">
        <f t="shared" si="155"/>
        <v>0</v>
      </c>
      <c r="AC197" s="69">
        <f t="shared" si="156"/>
        <v>0</v>
      </c>
      <c r="AD197" s="69">
        <f t="shared" si="157"/>
        <v>0</v>
      </c>
      <c r="AE197" s="461">
        <v>0</v>
      </c>
      <c r="AF197" s="461">
        <v>0</v>
      </c>
      <c r="AG197" s="461">
        <f t="shared" si="158"/>
        <v>0</v>
      </c>
      <c r="AH197" s="461">
        <f t="shared" si="159"/>
        <v>0</v>
      </c>
      <c r="AI197" s="462">
        <v>0</v>
      </c>
      <c r="AJ197" s="462">
        <v>0</v>
      </c>
      <c r="AK197" s="462">
        <v>0</v>
      </c>
      <c r="AL197" s="462">
        <v>0</v>
      </c>
      <c r="AM197" s="462">
        <v>0</v>
      </c>
      <c r="AN197" s="462">
        <v>0</v>
      </c>
      <c r="AO197" s="462">
        <v>0</v>
      </c>
      <c r="AP197" s="462">
        <v>0</v>
      </c>
      <c r="AQ197" s="462">
        <f t="shared" si="160"/>
        <v>0</v>
      </c>
      <c r="AR197" s="462">
        <f t="shared" si="161"/>
        <v>0</v>
      </c>
      <c r="AS197" s="464">
        <f t="shared" si="162"/>
        <v>0</v>
      </c>
      <c r="AT197" s="470">
        <f t="shared" si="212"/>
        <v>32985</v>
      </c>
      <c r="AU197" s="461">
        <f t="shared" si="213"/>
        <v>23568</v>
      </c>
      <c r="AV197" s="461">
        <f t="shared" si="214"/>
        <v>0</v>
      </c>
      <c r="AW197" s="461">
        <f t="shared" si="215"/>
        <v>7966</v>
      </c>
      <c r="AX197" s="461">
        <f t="shared" si="215"/>
        <v>236</v>
      </c>
      <c r="AY197" s="461">
        <f t="shared" si="216"/>
        <v>1215</v>
      </c>
      <c r="AZ197" s="462">
        <f t="shared" si="217"/>
        <v>0.09</v>
      </c>
      <c r="BA197" s="462">
        <f t="shared" si="218"/>
        <v>0</v>
      </c>
      <c r="BB197" s="464">
        <f t="shared" si="218"/>
        <v>0.09</v>
      </c>
    </row>
    <row r="198" spans="1:54" s="229" customFormat="1" ht="12.75" customHeight="1" x14ac:dyDescent="0.2">
      <c r="A198" s="158">
        <v>34</v>
      </c>
      <c r="B198" s="18">
        <v>4449</v>
      </c>
      <c r="C198" s="18">
        <v>650037090</v>
      </c>
      <c r="D198" s="18">
        <v>72744171</v>
      </c>
      <c r="E198" s="167" t="s">
        <v>215</v>
      </c>
      <c r="F198" s="18"/>
      <c r="G198" s="157"/>
      <c r="H198" s="191"/>
      <c r="I198" s="506">
        <v>19668819</v>
      </c>
      <c r="J198" s="503">
        <v>14305900</v>
      </c>
      <c r="K198" s="503">
        <v>120000</v>
      </c>
      <c r="L198" s="503">
        <v>4875954</v>
      </c>
      <c r="M198" s="503">
        <v>143059</v>
      </c>
      <c r="N198" s="503">
        <v>223906</v>
      </c>
      <c r="O198" s="504">
        <v>29.919999999999998</v>
      </c>
      <c r="P198" s="504">
        <v>21.810000000000002</v>
      </c>
      <c r="Q198" s="508">
        <v>8.11</v>
      </c>
      <c r="R198" s="506">
        <f t="shared" ref="R198:BB198" si="219">SUM(R192:R197)</f>
        <v>30000</v>
      </c>
      <c r="S198" s="503">
        <f t="shared" si="219"/>
        <v>16040</v>
      </c>
      <c r="T198" s="503">
        <f t="shared" si="219"/>
        <v>76193</v>
      </c>
      <c r="U198" s="503">
        <f t="shared" si="219"/>
        <v>0</v>
      </c>
      <c r="V198" s="503">
        <f t="shared" si="219"/>
        <v>0</v>
      </c>
      <c r="W198" s="503">
        <f t="shared" si="219"/>
        <v>122233</v>
      </c>
      <c r="X198" s="503">
        <f t="shared" si="219"/>
        <v>-30000</v>
      </c>
      <c r="Y198" s="503">
        <f t="shared" si="219"/>
        <v>0</v>
      </c>
      <c r="Z198" s="503">
        <f t="shared" si="219"/>
        <v>0</v>
      </c>
      <c r="AA198" s="503">
        <f t="shared" si="219"/>
        <v>-30000</v>
      </c>
      <c r="AB198" s="503">
        <f t="shared" si="219"/>
        <v>92233</v>
      </c>
      <c r="AC198" s="503">
        <f t="shared" si="219"/>
        <v>31175</v>
      </c>
      <c r="AD198" s="503">
        <f t="shared" si="219"/>
        <v>1222</v>
      </c>
      <c r="AE198" s="503">
        <f t="shared" si="219"/>
        <v>0</v>
      </c>
      <c r="AF198" s="503">
        <f t="shared" si="219"/>
        <v>0</v>
      </c>
      <c r="AG198" s="503">
        <f t="shared" si="219"/>
        <v>0</v>
      </c>
      <c r="AH198" s="503">
        <f t="shared" si="219"/>
        <v>124630</v>
      </c>
      <c r="AI198" s="504">
        <f t="shared" si="219"/>
        <v>0.06</v>
      </c>
      <c r="AJ198" s="504">
        <f t="shared" si="219"/>
        <v>0</v>
      </c>
      <c r="AK198" s="504">
        <f t="shared" si="219"/>
        <v>0.05</v>
      </c>
      <c r="AL198" s="504">
        <f t="shared" si="219"/>
        <v>0.19</v>
      </c>
      <c r="AM198" s="504">
        <f t="shared" si="219"/>
        <v>0</v>
      </c>
      <c r="AN198" s="504">
        <f t="shared" si="219"/>
        <v>0</v>
      </c>
      <c r="AO198" s="504">
        <f t="shared" si="219"/>
        <v>0</v>
      </c>
      <c r="AP198" s="504">
        <f t="shared" si="219"/>
        <v>0</v>
      </c>
      <c r="AQ198" s="504">
        <f t="shared" si="219"/>
        <v>0.3</v>
      </c>
      <c r="AR198" s="504">
        <f t="shared" si="219"/>
        <v>0</v>
      </c>
      <c r="AS198" s="40">
        <f t="shared" si="219"/>
        <v>0.3</v>
      </c>
      <c r="AT198" s="510">
        <f t="shared" si="219"/>
        <v>19793449</v>
      </c>
      <c r="AU198" s="503">
        <f t="shared" si="219"/>
        <v>14428133</v>
      </c>
      <c r="AV198" s="503">
        <f t="shared" si="219"/>
        <v>90000</v>
      </c>
      <c r="AW198" s="503">
        <f t="shared" si="219"/>
        <v>4907129</v>
      </c>
      <c r="AX198" s="503">
        <f t="shared" si="219"/>
        <v>144281</v>
      </c>
      <c r="AY198" s="503">
        <f t="shared" si="219"/>
        <v>223906</v>
      </c>
      <c r="AZ198" s="504">
        <f t="shared" si="219"/>
        <v>30.22</v>
      </c>
      <c r="BA198" s="504">
        <f t="shared" si="219"/>
        <v>22.11</v>
      </c>
      <c r="BB198" s="40">
        <f t="shared" si="219"/>
        <v>8.11</v>
      </c>
    </row>
    <row r="199" spans="1:54" s="229" customFormat="1" ht="12.75" customHeight="1" x14ac:dyDescent="0.2">
      <c r="A199" s="216">
        <v>35</v>
      </c>
      <c r="B199" s="217">
        <v>4401</v>
      </c>
      <c r="C199" s="217">
        <v>600074196</v>
      </c>
      <c r="D199" s="217">
        <v>71011129</v>
      </c>
      <c r="E199" s="215" t="s">
        <v>216</v>
      </c>
      <c r="F199" s="217">
        <v>3111</v>
      </c>
      <c r="G199" s="168" t="s">
        <v>306</v>
      </c>
      <c r="H199" s="218" t="s">
        <v>276</v>
      </c>
      <c r="I199" s="463">
        <v>3392356</v>
      </c>
      <c r="J199" s="458">
        <v>2403973</v>
      </c>
      <c r="K199" s="458">
        <v>100000</v>
      </c>
      <c r="L199" s="458">
        <v>846343</v>
      </c>
      <c r="M199" s="458">
        <v>24040</v>
      </c>
      <c r="N199" s="458">
        <v>18000</v>
      </c>
      <c r="O199" s="459">
        <v>4.8600000000000003</v>
      </c>
      <c r="P199" s="460">
        <v>4</v>
      </c>
      <c r="Q199" s="469">
        <v>0.86</v>
      </c>
      <c r="R199" s="471">
        <f t="shared" si="152"/>
        <v>0</v>
      </c>
      <c r="S199" s="461">
        <v>0</v>
      </c>
      <c r="T199" s="461">
        <v>0</v>
      </c>
      <c r="U199" s="461">
        <v>0</v>
      </c>
      <c r="V199" s="461">
        <v>0</v>
      </c>
      <c r="W199" s="461">
        <f t="shared" si="153"/>
        <v>0</v>
      </c>
      <c r="X199" s="461">
        <v>0</v>
      </c>
      <c r="Y199" s="461">
        <v>0</v>
      </c>
      <c r="Z199" s="461">
        <v>0</v>
      </c>
      <c r="AA199" s="461">
        <f t="shared" si="154"/>
        <v>0</v>
      </c>
      <c r="AB199" s="461">
        <f t="shared" si="155"/>
        <v>0</v>
      </c>
      <c r="AC199" s="69">
        <f t="shared" si="156"/>
        <v>0</v>
      </c>
      <c r="AD199" s="69">
        <f t="shared" si="157"/>
        <v>0</v>
      </c>
      <c r="AE199" s="461">
        <v>0</v>
      </c>
      <c r="AF199" s="461">
        <v>0</v>
      </c>
      <c r="AG199" s="461">
        <f t="shared" si="158"/>
        <v>0</v>
      </c>
      <c r="AH199" s="461">
        <f t="shared" si="159"/>
        <v>0</v>
      </c>
      <c r="AI199" s="462">
        <v>0</v>
      </c>
      <c r="AJ199" s="462">
        <v>0</v>
      </c>
      <c r="AK199" s="462">
        <v>0</v>
      </c>
      <c r="AL199" s="462">
        <v>0</v>
      </c>
      <c r="AM199" s="462">
        <v>0</v>
      </c>
      <c r="AN199" s="462">
        <v>0</v>
      </c>
      <c r="AO199" s="462">
        <v>0</v>
      </c>
      <c r="AP199" s="462">
        <v>0</v>
      </c>
      <c r="AQ199" s="462">
        <f t="shared" si="160"/>
        <v>0</v>
      </c>
      <c r="AR199" s="462">
        <f t="shared" si="161"/>
        <v>0</v>
      </c>
      <c r="AS199" s="464">
        <f t="shared" si="162"/>
        <v>0</v>
      </c>
      <c r="AT199" s="470">
        <f>I199+AH199</f>
        <v>3392356</v>
      </c>
      <c r="AU199" s="461">
        <f>J199+W199</f>
        <v>2403973</v>
      </c>
      <c r="AV199" s="461">
        <f t="shared" ref="AV199:AV201" si="220">K199+AA199</f>
        <v>100000</v>
      </c>
      <c r="AW199" s="461">
        <f t="shared" ref="AW199:AX201" si="221">L199+AC199</f>
        <v>846343</v>
      </c>
      <c r="AX199" s="461">
        <f t="shared" si="221"/>
        <v>24040</v>
      </c>
      <c r="AY199" s="461">
        <f>N199+AG199</f>
        <v>18000</v>
      </c>
      <c r="AZ199" s="462">
        <f>O199+AS199</f>
        <v>4.8600000000000003</v>
      </c>
      <c r="BA199" s="462">
        <f t="shared" ref="BA199:BB201" si="222">P199+AQ199</f>
        <v>4</v>
      </c>
      <c r="BB199" s="464">
        <f t="shared" si="222"/>
        <v>0.86</v>
      </c>
    </row>
    <row r="200" spans="1:54" s="229" customFormat="1" ht="12.75" customHeight="1" x14ac:dyDescent="0.2">
      <c r="A200" s="216">
        <v>35</v>
      </c>
      <c r="B200" s="217">
        <v>4401</v>
      </c>
      <c r="C200" s="217">
        <v>600074196</v>
      </c>
      <c r="D200" s="217">
        <v>71011129</v>
      </c>
      <c r="E200" s="215" t="s">
        <v>216</v>
      </c>
      <c r="F200" s="217">
        <v>3111</v>
      </c>
      <c r="G200" s="168" t="s">
        <v>307</v>
      </c>
      <c r="H200" s="218" t="s">
        <v>277</v>
      </c>
      <c r="I200" s="463">
        <v>0</v>
      </c>
      <c r="J200" s="458">
        <v>0</v>
      </c>
      <c r="K200" s="458">
        <v>0</v>
      </c>
      <c r="L200" s="458">
        <v>0</v>
      </c>
      <c r="M200" s="458">
        <v>0</v>
      </c>
      <c r="N200" s="458">
        <v>0</v>
      </c>
      <c r="O200" s="459">
        <v>0</v>
      </c>
      <c r="P200" s="460">
        <v>0</v>
      </c>
      <c r="Q200" s="469">
        <v>0</v>
      </c>
      <c r="R200" s="471">
        <f t="shared" si="152"/>
        <v>0</v>
      </c>
      <c r="S200" s="461">
        <v>0</v>
      </c>
      <c r="T200" s="461">
        <v>0</v>
      </c>
      <c r="U200" s="461">
        <v>0</v>
      </c>
      <c r="V200" s="461">
        <v>0</v>
      </c>
      <c r="W200" s="461">
        <f t="shared" si="153"/>
        <v>0</v>
      </c>
      <c r="X200" s="461">
        <v>0</v>
      </c>
      <c r="Y200" s="461">
        <v>0</v>
      </c>
      <c r="Z200" s="461">
        <v>0</v>
      </c>
      <c r="AA200" s="461">
        <f t="shared" si="154"/>
        <v>0</v>
      </c>
      <c r="AB200" s="461">
        <f t="shared" si="155"/>
        <v>0</v>
      </c>
      <c r="AC200" s="69">
        <f t="shared" si="156"/>
        <v>0</v>
      </c>
      <c r="AD200" s="69">
        <f t="shared" si="157"/>
        <v>0</v>
      </c>
      <c r="AE200" s="461">
        <v>0</v>
      </c>
      <c r="AF200" s="461">
        <v>0</v>
      </c>
      <c r="AG200" s="461">
        <f t="shared" si="158"/>
        <v>0</v>
      </c>
      <c r="AH200" s="461">
        <f t="shared" si="159"/>
        <v>0</v>
      </c>
      <c r="AI200" s="462">
        <v>0</v>
      </c>
      <c r="AJ200" s="462">
        <v>0</v>
      </c>
      <c r="AK200" s="462">
        <v>0</v>
      </c>
      <c r="AL200" s="462">
        <v>0</v>
      </c>
      <c r="AM200" s="462">
        <v>0</v>
      </c>
      <c r="AN200" s="462">
        <v>0</v>
      </c>
      <c r="AO200" s="462">
        <v>0</v>
      </c>
      <c r="AP200" s="462">
        <v>0</v>
      </c>
      <c r="AQ200" s="462">
        <f t="shared" si="160"/>
        <v>0</v>
      </c>
      <c r="AR200" s="462">
        <f t="shared" si="161"/>
        <v>0</v>
      </c>
      <c r="AS200" s="464">
        <f t="shared" si="162"/>
        <v>0</v>
      </c>
      <c r="AT200" s="470">
        <f>I200+AH200</f>
        <v>0</v>
      </c>
      <c r="AU200" s="461">
        <f>J200+W200</f>
        <v>0</v>
      </c>
      <c r="AV200" s="461">
        <f t="shared" si="220"/>
        <v>0</v>
      </c>
      <c r="AW200" s="461">
        <f t="shared" si="221"/>
        <v>0</v>
      </c>
      <c r="AX200" s="461">
        <f t="shared" si="221"/>
        <v>0</v>
      </c>
      <c r="AY200" s="461">
        <f>N200+AG200</f>
        <v>0</v>
      </c>
      <c r="AZ200" s="462">
        <f>O200+AS200</f>
        <v>0</v>
      </c>
      <c r="BA200" s="462">
        <f t="shared" si="222"/>
        <v>0</v>
      </c>
      <c r="BB200" s="464">
        <f t="shared" si="222"/>
        <v>0</v>
      </c>
    </row>
    <row r="201" spans="1:54" s="229" customFormat="1" ht="12.75" customHeight="1" x14ac:dyDescent="0.2">
      <c r="A201" s="216">
        <v>35</v>
      </c>
      <c r="B201" s="217">
        <v>4401</v>
      </c>
      <c r="C201" s="217">
        <v>600074196</v>
      </c>
      <c r="D201" s="217">
        <v>71011129</v>
      </c>
      <c r="E201" s="210" t="s">
        <v>216</v>
      </c>
      <c r="F201" s="217">
        <v>3141</v>
      </c>
      <c r="G201" s="168" t="s">
        <v>310</v>
      </c>
      <c r="H201" s="218" t="s">
        <v>277</v>
      </c>
      <c r="I201" s="463">
        <v>245910</v>
      </c>
      <c r="J201" s="458">
        <v>181265</v>
      </c>
      <c r="K201" s="458">
        <v>0</v>
      </c>
      <c r="L201" s="458">
        <v>61268</v>
      </c>
      <c r="M201" s="458">
        <v>1813</v>
      </c>
      <c r="N201" s="458">
        <v>1564</v>
      </c>
      <c r="O201" s="459">
        <v>0.57999999999999996</v>
      </c>
      <c r="P201" s="460">
        <v>0</v>
      </c>
      <c r="Q201" s="469">
        <v>0.57999999999999996</v>
      </c>
      <c r="R201" s="471">
        <f t="shared" si="152"/>
        <v>0</v>
      </c>
      <c r="S201" s="461">
        <v>0</v>
      </c>
      <c r="T201" s="461">
        <v>0</v>
      </c>
      <c r="U201" s="461">
        <v>0</v>
      </c>
      <c r="V201" s="461">
        <v>0</v>
      </c>
      <c r="W201" s="461">
        <f t="shared" si="153"/>
        <v>0</v>
      </c>
      <c r="X201" s="461">
        <v>0</v>
      </c>
      <c r="Y201" s="461">
        <v>0</v>
      </c>
      <c r="Z201" s="461">
        <v>0</v>
      </c>
      <c r="AA201" s="461">
        <f t="shared" si="154"/>
        <v>0</v>
      </c>
      <c r="AB201" s="461">
        <f t="shared" si="155"/>
        <v>0</v>
      </c>
      <c r="AC201" s="69">
        <f t="shared" si="156"/>
        <v>0</v>
      </c>
      <c r="AD201" s="69">
        <f t="shared" si="157"/>
        <v>0</v>
      </c>
      <c r="AE201" s="461">
        <v>0</v>
      </c>
      <c r="AF201" s="461">
        <v>0</v>
      </c>
      <c r="AG201" s="461">
        <f t="shared" si="158"/>
        <v>0</v>
      </c>
      <c r="AH201" s="461">
        <f t="shared" si="159"/>
        <v>0</v>
      </c>
      <c r="AI201" s="462">
        <v>0</v>
      </c>
      <c r="AJ201" s="462">
        <v>0</v>
      </c>
      <c r="AK201" s="462">
        <v>0</v>
      </c>
      <c r="AL201" s="462">
        <v>0</v>
      </c>
      <c r="AM201" s="462">
        <v>0</v>
      </c>
      <c r="AN201" s="462">
        <v>0</v>
      </c>
      <c r="AO201" s="462">
        <v>0</v>
      </c>
      <c r="AP201" s="462">
        <v>0</v>
      </c>
      <c r="AQ201" s="462">
        <f t="shared" si="160"/>
        <v>0</v>
      </c>
      <c r="AR201" s="462">
        <f t="shared" si="161"/>
        <v>0</v>
      </c>
      <c r="AS201" s="464">
        <f t="shared" si="162"/>
        <v>0</v>
      </c>
      <c r="AT201" s="470">
        <f>I201+AH201</f>
        <v>245910</v>
      </c>
      <c r="AU201" s="461">
        <f>J201+W201</f>
        <v>181265</v>
      </c>
      <c r="AV201" s="461">
        <f t="shared" si="220"/>
        <v>0</v>
      </c>
      <c r="AW201" s="461">
        <f t="shared" si="221"/>
        <v>61268</v>
      </c>
      <c r="AX201" s="461">
        <f t="shared" si="221"/>
        <v>1813</v>
      </c>
      <c r="AY201" s="461">
        <f>N201+AG201</f>
        <v>1564</v>
      </c>
      <c r="AZ201" s="462">
        <f>O201+AS201</f>
        <v>0.57999999999999996</v>
      </c>
      <c r="BA201" s="462">
        <f t="shared" si="222"/>
        <v>0</v>
      </c>
      <c r="BB201" s="464">
        <f t="shared" si="222"/>
        <v>0.57999999999999996</v>
      </c>
    </row>
    <row r="202" spans="1:54" s="229" customFormat="1" ht="12.75" customHeight="1" x14ac:dyDescent="0.2">
      <c r="A202" s="158">
        <v>35</v>
      </c>
      <c r="B202" s="18">
        <v>4401</v>
      </c>
      <c r="C202" s="18">
        <v>600074196</v>
      </c>
      <c r="D202" s="18">
        <v>71011129</v>
      </c>
      <c r="E202" s="167" t="s">
        <v>217</v>
      </c>
      <c r="F202" s="18"/>
      <c r="G202" s="157"/>
      <c r="H202" s="191"/>
      <c r="I202" s="506">
        <v>3638266</v>
      </c>
      <c r="J202" s="503">
        <v>2585238</v>
      </c>
      <c r="K202" s="503">
        <v>100000</v>
      </c>
      <c r="L202" s="503">
        <v>907611</v>
      </c>
      <c r="M202" s="503">
        <v>25853</v>
      </c>
      <c r="N202" s="503">
        <v>19564</v>
      </c>
      <c r="O202" s="504">
        <v>5.44</v>
      </c>
      <c r="P202" s="504">
        <v>4</v>
      </c>
      <c r="Q202" s="508">
        <v>1.44</v>
      </c>
      <c r="R202" s="506">
        <f t="shared" ref="R202:BB202" si="223">SUM(R199:R201)</f>
        <v>0</v>
      </c>
      <c r="S202" s="503">
        <f t="shared" si="223"/>
        <v>0</v>
      </c>
      <c r="T202" s="503">
        <f t="shared" si="223"/>
        <v>0</v>
      </c>
      <c r="U202" s="503">
        <f t="shared" si="223"/>
        <v>0</v>
      </c>
      <c r="V202" s="503">
        <f t="shared" si="223"/>
        <v>0</v>
      </c>
      <c r="W202" s="503">
        <f t="shared" si="223"/>
        <v>0</v>
      </c>
      <c r="X202" s="503">
        <f t="shared" si="223"/>
        <v>0</v>
      </c>
      <c r="Y202" s="503">
        <f t="shared" si="223"/>
        <v>0</v>
      </c>
      <c r="Z202" s="503">
        <f t="shared" si="223"/>
        <v>0</v>
      </c>
      <c r="AA202" s="503">
        <f t="shared" si="223"/>
        <v>0</v>
      </c>
      <c r="AB202" s="503">
        <f t="shared" si="223"/>
        <v>0</v>
      </c>
      <c r="AC202" s="503">
        <f t="shared" si="223"/>
        <v>0</v>
      </c>
      <c r="AD202" s="503">
        <f t="shared" si="223"/>
        <v>0</v>
      </c>
      <c r="AE202" s="503">
        <f t="shared" si="223"/>
        <v>0</v>
      </c>
      <c r="AF202" s="503">
        <f t="shared" si="223"/>
        <v>0</v>
      </c>
      <c r="AG202" s="503">
        <f t="shared" si="223"/>
        <v>0</v>
      </c>
      <c r="AH202" s="503">
        <f t="shared" si="223"/>
        <v>0</v>
      </c>
      <c r="AI202" s="504">
        <f t="shared" si="223"/>
        <v>0</v>
      </c>
      <c r="AJ202" s="504">
        <f t="shared" si="223"/>
        <v>0</v>
      </c>
      <c r="AK202" s="504">
        <f t="shared" si="223"/>
        <v>0</v>
      </c>
      <c r="AL202" s="504">
        <f t="shared" si="223"/>
        <v>0</v>
      </c>
      <c r="AM202" s="504">
        <f t="shared" si="223"/>
        <v>0</v>
      </c>
      <c r="AN202" s="504">
        <f t="shared" si="223"/>
        <v>0</v>
      </c>
      <c r="AO202" s="504">
        <f t="shared" si="223"/>
        <v>0</v>
      </c>
      <c r="AP202" s="504">
        <f t="shared" si="223"/>
        <v>0</v>
      </c>
      <c r="AQ202" s="504">
        <f t="shared" si="223"/>
        <v>0</v>
      </c>
      <c r="AR202" s="504">
        <f t="shared" si="223"/>
        <v>0</v>
      </c>
      <c r="AS202" s="40">
        <f t="shared" si="223"/>
        <v>0</v>
      </c>
      <c r="AT202" s="510">
        <f t="shared" si="223"/>
        <v>3638266</v>
      </c>
      <c r="AU202" s="503">
        <f t="shared" si="223"/>
        <v>2585238</v>
      </c>
      <c r="AV202" s="503">
        <f t="shared" si="223"/>
        <v>100000</v>
      </c>
      <c r="AW202" s="503">
        <f t="shared" si="223"/>
        <v>907611</v>
      </c>
      <c r="AX202" s="503">
        <f t="shared" si="223"/>
        <v>25853</v>
      </c>
      <c r="AY202" s="503">
        <f t="shared" si="223"/>
        <v>19564</v>
      </c>
      <c r="AZ202" s="504">
        <f t="shared" si="223"/>
        <v>5.44</v>
      </c>
      <c r="BA202" s="504">
        <f t="shared" si="223"/>
        <v>4</v>
      </c>
      <c r="BB202" s="40">
        <f t="shared" si="223"/>
        <v>1.44</v>
      </c>
    </row>
    <row r="203" spans="1:54" s="229" customFormat="1" ht="12.75" customHeight="1" x14ac:dyDescent="0.2">
      <c r="A203" s="216">
        <v>36</v>
      </c>
      <c r="B203" s="217">
        <v>4453</v>
      </c>
      <c r="C203" s="217">
        <v>600074790</v>
      </c>
      <c r="D203" s="217">
        <v>71011111</v>
      </c>
      <c r="E203" s="215" t="s">
        <v>218</v>
      </c>
      <c r="F203" s="217">
        <v>3113</v>
      </c>
      <c r="G203" s="168" t="s">
        <v>309</v>
      </c>
      <c r="H203" s="218" t="s">
        <v>276</v>
      </c>
      <c r="I203" s="463">
        <v>11818462</v>
      </c>
      <c r="J203" s="458">
        <v>8592335</v>
      </c>
      <c r="K203" s="458">
        <v>30000</v>
      </c>
      <c r="L203" s="458">
        <v>2914349</v>
      </c>
      <c r="M203" s="458">
        <v>85923</v>
      </c>
      <c r="N203" s="458">
        <v>195855</v>
      </c>
      <c r="O203" s="459">
        <v>15.3363</v>
      </c>
      <c r="P203" s="460">
        <v>11.686300000000001</v>
      </c>
      <c r="Q203" s="469">
        <v>3.65</v>
      </c>
      <c r="R203" s="471">
        <f t="shared" si="152"/>
        <v>0</v>
      </c>
      <c r="S203" s="461">
        <v>0</v>
      </c>
      <c r="T203" s="461">
        <v>0</v>
      </c>
      <c r="U203" s="461">
        <v>33426</v>
      </c>
      <c r="V203" s="461">
        <v>0</v>
      </c>
      <c r="W203" s="461">
        <f t="shared" si="153"/>
        <v>33426</v>
      </c>
      <c r="X203" s="461">
        <v>0</v>
      </c>
      <c r="Y203" s="461">
        <v>0</v>
      </c>
      <c r="Z203" s="461">
        <v>0</v>
      </c>
      <c r="AA203" s="461">
        <f t="shared" si="154"/>
        <v>0</v>
      </c>
      <c r="AB203" s="461">
        <f t="shared" si="155"/>
        <v>33426</v>
      </c>
      <c r="AC203" s="69">
        <f t="shared" si="156"/>
        <v>11298</v>
      </c>
      <c r="AD203" s="69">
        <f t="shared" si="157"/>
        <v>334</v>
      </c>
      <c r="AE203" s="461">
        <v>0</v>
      </c>
      <c r="AF203" s="461">
        <v>0</v>
      </c>
      <c r="AG203" s="461">
        <f t="shared" si="158"/>
        <v>0</v>
      </c>
      <c r="AH203" s="461">
        <f t="shared" si="159"/>
        <v>45058</v>
      </c>
      <c r="AI203" s="462">
        <v>0</v>
      </c>
      <c r="AJ203" s="462">
        <v>0</v>
      </c>
      <c r="AK203" s="462">
        <v>0</v>
      </c>
      <c r="AL203" s="462">
        <v>0</v>
      </c>
      <c r="AM203" s="462">
        <v>0</v>
      </c>
      <c r="AN203" s="462">
        <v>0.05</v>
      </c>
      <c r="AO203" s="462">
        <v>0</v>
      </c>
      <c r="AP203" s="462">
        <v>0</v>
      </c>
      <c r="AQ203" s="462">
        <f t="shared" si="160"/>
        <v>0.05</v>
      </c>
      <c r="AR203" s="462">
        <f t="shared" si="161"/>
        <v>0</v>
      </c>
      <c r="AS203" s="464">
        <f t="shared" si="162"/>
        <v>0.05</v>
      </c>
      <c r="AT203" s="470">
        <f>I203+AH203</f>
        <v>11863520</v>
      </c>
      <c r="AU203" s="461">
        <f>J203+W203</f>
        <v>8625761</v>
      </c>
      <c r="AV203" s="461">
        <f t="shared" ref="AV203:AV207" si="224">K203+AA203</f>
        <v>30000</v>
      </c>
      <c r="AW203" s="461">
        <f t="shared" ref="AW203:AX207" si="225">L203+AC203</f>
        <v>2925647</v>
      </c>
      <c r="AX203" s="461">
        <f t="shared" si="225"/>
        <v>86257</v>
      </c>
      <c r="AY203" s="461">
        <f>N203+AG203</f>
        <v>195855</v>
      </c>
      <c r="AZ203" s="462">
        <f>O203+AS203</f>
        <v>15.3863</v>
      </c>
      <c r="BA203" s="462">
        <f t="shared" ref="BA203:BB207" si="226">P203+AQ203</f>
        <v>11.736300000000002</v>
      </c>
      <c r="BB203" s="464">
        <f t="shared" si="226"/>
        <v>3.65</v>
      </c>
    </row>
    <row r="204" spans="1:54" s="229" customFormat="1" ht="12.75" customHeight="1" x14ac:dyDescent="0.2">
      <c r="A204" s="216">
        <v>36</v>
      </c>
      <c r="B204" s="217">
        <v>4453</v>
      </c>
      <c r="C204" s="217">
        <v>600074790</v>
      </c>
      <c r="D204" s="217">
        <v>71011111</v>
      </c>
      <c r="E204" s="215" t="s">
        <v>218</v>
      </c>
      <c r="F204" s="217">
        <v>3113</v>
      </c>
      <c r="G204" s="168" t="s">
        <v>307</v>
      </c>
      <c r="H204" s="218" t="s">
        <v>277</v>
      </c>
      <c r="I204" s="463">
        <v>207561</v>
      </c>
      <c r="J204" s="458">
        <v>153977</v>
      </c>
      <c r="K204" s="458">
        <v>0</v>
      </c>
      <c r="L204" s="458">
        <v>52044</v>
      </c>
      <c r="M204" s="458">
        <v>1540</v>
      </c>
      <c r="N204" s="458">
        <v>0</v>
      </c>
      <c r="O204" s="459">
        <v>0.44</v>
      </c>
      <c r="P204" s="460">
        <v>0.44</v>
      </c>
      <c r="Q204" s="469">
        <v>0</v>
      </c>
      <c r="R204" s="471">
        <f t="shared" si="152"/>
        <v>0</v>
      </c>
      <c r="S204" s="461">
        <v>0</v>
      </c>
      <c r="T204" s="461">
        <v>0</v>
      </c>
      <c r="U204" s="461">
        <v>0</v>
      </c>
      <c r="V204" s="461">
        <v>0</v>
      </c>
      <c r="W204" s="461">
        <f t="shared" si="153"/>
        <v>0</v>
      </c>
      <c r="X204" s="461">
        <v>0</v>
      </c>
      <c r="Y204" s="461">
        <v>0</v>
      </c>
      <c r="Z204" s="461">
        <v>0</v>
      </c>
      <c r="AA204" s="461">
        <f t="shared" si="154"/>
        <v>0</v>
      </c>
      <c r="AB204" s="461">
        <f t="shared" si="155"/>
        <v>0</v>
      </c>
      <c r="AC204" s="69">
        <f t="shared" si="156"/>
        <v>0</v>
      </c>
      <c r="AD204" s="69">
        <f t="shared" si="157"/>
        <v>0</v>
      </c>
      <c r="AE204" s="461">
        <v>0</v>
      </c>
      <c r="AF204" s="461">
        <v>0</v>
      </c>
      <c r="AG204" s="461">
        <f t="shared" si="158"/>
        <v>0</v>
      </c>
      <c r="AH204" s="461">
        <f t="shared" si="159"/>
        <v>0</v>
      </c>
      <c r="AI204" s="462">
        <v>0</v>
      </c>
      <c r="AJ204" s="462">
        <v>0</v>
      </c>
      <c r="AK204" s="462">
        <v>0</v>
      </c>
      <c r="AL204" s="462">
        <v>0</v>
      </c>
      <c r="AM204" s="462">
        <v>0</v>
      </c>
      <c r="AN204" s="462">
        <v>0</v>
      </c>
      <c r="AO204" s="462">
        <v>0</v>
      </c>
      <c r="AP204" s="462">
        <v>0</v>
      </c>
      <c r="AQ204" s="462">
        <f t="shared" si="160"/>
        <v>0</v>
      </c>
      <c r="AR204" s="462">
        <f t="shared" si="161"/>
        <v>0</v>
      </c>
      <c r="AS204" s="464">
        <f t="shared" si="162"/>
        <v>0</v>
      </c>
      <c r="AT204" s="470">
        <f>I204+AH204</f>
        <v>207561</v>
      </c>
      <c r="AU204" s="461">
        <f>J204+W204</f>
        <v>153977</v>
      </c>
      <c r="AV204" s="461">
        <f t="shared" si="224"/>
        <v>0</v>
      </c>
      <c r="AW204" s="461">
        <f t="shared" si="225"/>
        <v>52044</v>
      </c>
      <c r="AX204" s="461">
        <f t="shared" si="225"/>
        <v>1540</v>
      </c>
      <c r="AY204" s="461">
        <f>N204+AG204</f>
        <v>0</v>
      </c>
      <c r="AZ204" s="462">
        <f>O204+AS204</f>
        <v>0.44</v>
      </c>
      <c r="BA204" s="462">
        <f t="shared" si="226"/>
        <v>0.44</v>
      </c>
      <c r="BB204" s="464">
        <f t="shared" si="226"/>
        <v>0</v>
      </c>
    </row>
    <row r="205" spans="1:54" s="229" customFormat="1" ht="12.75" customHeight="1" x14ac:dyDescent="0.2">
      <c r="A205" s="216">
        <v>36</v>
      </c>
      <c r="B205" s="217">
        <v>4453</v>
      </c>
      <c r="C205" s="217">
        <v>600074790</v>
      </c>
      <c r="D205" s="217">
        <v>71011111</v>
      </c>
      <c r="E205" s="215" t="s">
        <v>218</v>
      </c>
      <c r="F205" s="217">
        <v>3141</v>
      </c>
      <c r="G205" s="168" t="s">
        <v>310</v>
      </c>
      <c r="H205" s="218" t="s">
        <v>277</v>
      </c>
      <c r="I205" s="463">
        <v>1400722</v>
      </c>
      <c r="J205" s="458">
        <v>1032859</v>
      </c>
      <c r="K205" s="458">
        <v>0</v>
      </c>
      <c r="L205" s="458">
        <v>349106</v>
      </c>
      <c r="M205" s="458">
        <v>10329</v>
      </c>
      <c r="N205" s="458">
        <v>8428</v>
      </c>
      <c r="O205" s="459">
        <v>3.32</v>
      </c>
      <c r="P205" s="460">
        <v>0</v>
      </c>
      <c r="Q205" s="469">
        <v>3.32</v>
      </c>
      <c r="R205" s="471">
        <f t="shared" si="152"/>
        <v>0</v>
      </c>
      <c r="S205" s="461">
        <v>0</v>
      </c>
      <c r="T205" s="461">
        <v>0</v>
      </c>
      <c r="U205" s="461">
        <v>0</v>
      </c>
      <c r="V205" s="461">
        <v>0</v>
      </c>
      <c r="W205" s="461">
        <f t="shared" si="153"/>
        <v>0</v>
      </c>
      <c r="X205" s="461">
        <v>0</v>
      </c>
      <c r="Y205" s="461">
        <v>0</v>
      </c>
      <c r="Z205" s="461">
        <v>0</v>
      </c>
      <c r="AA205" s="461">
        <f t="shared" si="154"/>
        <v>0</v>
      </c>
      <c r="AB205" s="461">
        <f t="shared" si="155"/>
        <v>0</v>
      </c>
      <c r="AC205" s="69">
        <f t="shared" si="156"/>
        <v>0</v>
      </c>
      <c r="AD205" s="69">
        <f t="shared" si="157"/>
        <v>0</v>
      </c>
      <c r="AE205" s="461">
        <v>0</v>
      </c>
      <c r="AF205" s="461">
        <v>0</v>
      </c>
      <c r="AG205" s="461">
        <f t="shared" si="158"/>
        <v>0</v>
      </c>
      <c r="AH205" s="461">
        <f t="shared" si="159"/>
        <v>0</v>
      </c>
      <c r="AI205" s="462">
        <v>0</v>
      </c>
      <c r="AJ205" s="462">
        <v>0</v>
      </c>
      <c r="AK205" s="462">
        <v>0</v>
      </c>
      <c r="AL205" s="462">
        <v>0</v>
      </c>
      <c r="AM205" s="462">
        <v>0</v>
      </c>
      <c r="AN205" s="462">
        <v>0</v>
      </c>
      <c r="AO205" s="462">
        <v>0</v>
      </c>
      <c r="AP205" s="462">
        <v>0</v>
      </c>
      <c r="AQ205" s="462">
        <f t="shared" si="160"/>
        <v>0</v>
      </c>
      <c r="AR205" s="462">
        <f t="shared" si="161"/>
        <v>0</v>
      </c>
      <c r="AS205" s="464">
        <f t="shared" si="162"/>
        <v>0</v>
      </c>
      <c r="AT205" s="470">
        <f>I205+AH205</f>
        <v>1400722</v>
      </c>
      <c r="AU205" s="461">
        <f>J205+W205</f>
        <v>1032859</v>
      </c>
      <c r="AV205" s="461">
        <f t="shared" si="224"/>
        <v>0</v>
      </c>
      <c r="AW205" s="461">
        <f t="shared" si="225"/>
        <v>349106</v>
      </c>
      <c r="AX205" s="461">
        <f t="shared" si="225"/>
        <v>10329</v>
      </c>
      <c r="AY205" s="461">
        <f>N205+AG205</f>
        <v>8428</v>
      </c>
      <c r="AZ205" s="462">
        <f>O205+AS205</f>
        <v>3.32</v>
      </c>
      <c r="BA205" s="462">
        <f t="shared" si="226"/>
        <v>0</v>
      </c>
      <c r="BB205" s="464">
        <f t="shared" si="226"/>
        <v>3.32</v>
      </c>
    </row>
    <row r="206" spans="1:54" s="229" customFormat="1" ht="12.75" customHeight="1" x14ac:dyDescent="0.2">
      <c r="A206" s="216">
        <v>36</v>
      </c>
      <c r="B206" s="217">
        <v>4453</v>
      </c>
      <c r="C206" s="217">
        <v>600074790</v>
      </c>
      <c r="D206" s="217">
        <v>71011111</v>
      </c>
      <c r="E206" s="210" t="s">
        <v>218</v>
      </c>
      <c r="F206" s="217">
        <v>3143</v>
      </c>
      <c r="G206" s="168" t="s">
        <v>614</v>
      </c>
      <c r="H206" s="234" t="s">
        <v>276</v>
      </c>
      <c r="I206" s="463">
        <v>691592</v>
      </c>
      <c r="J206" s="458">
        <v>513050</v>
      </c>
      <c r="K206" s="458">
        <v>0</v>
      </c>
      <c r="L206" s="458">
        <v>173411</v>
      </c>
      <c r="M206" s="458">
        <v>5131</v>
      </c>
      <c r="N206" s="458">
        <v>0</v>
      </c>
      <c r="O206" s="459">
        <v>1.2916000000000001</v>
      </c>
      <c r="P206" s="460">
        <v>1.2916000000000001</v>
      </c>
      <c r="Q206" s="469">
        <v>0</v>
      </c>
      <c r="R206" s="471">
        <f t="shared" si="152"/>
        <v>0</v>
      </c>
      <c r="S206" s="461">
        <v>0</v>
      </c>
      <c r="T206" s="461">
        <v>0</v>
      </c>
      <c r="U206" s="461">
        <v>0</v>
      </c>
      <c r="V206" s="461">
        <v>0</v>
      </c>
      <c r="W206" s="461">
        <f t="shared" si="153"/>
        <v>0</v>
      </c>
      <c r="X206" s="461">
        <v>0</v>
      </c>
      <c r="Y206" s="461">
        <v>0</v>
      </c>
      <c r="Z206" s="461">
        <v>0</v>
      </c>
      <c r="AA206" s="461">
        <f t="shared" si="154"/>
        <v>0</v>
      </c>
      <c r="AB206" s="461">
        <f t="shared" si="155"/>
        <v>0</v>
      </c>
      <c r="AC206" s="69">
        <f t="shared" si="156"/>
        <v>0</v>
      </c>
      <c r="AD206" s="69">
        <f t="shared" si="157"/>
        <v>0</v>
      </c>
      <c r="AE206" s="461">
        <v>0</v>
      </c>
      <c r="AF206" s="461">
        <v>0</v>
      </c>
      <c r="AG206" s="461">
        <f t="shared" si="158"/>
        <v>0</v>
      </c>
      <c r="AH206" s="461">
        <f t="shared" si="159"/>
        <v>0</v>
      </c>
      <c r="AI206" s="462">
        <v>0</v>
      </c>
      <c r="AJ206" s="462">
        <v>0</v>
      </c>
      <c r="AK206" s="462">
        <v>0</v>
      </c>
      <c r="AL206" s="462">
        <v>0</v>
      </c>
      <c r="AM206" s="462">
        <v>0</v>
      </c>
      <c r="AN206" s="462">
        <v>0</v>
      </c>
      <c r="AO206" s="462">
        <v>0</v>
      </c>
      <c r="AP206" s="462">
        <v>0</v>
      </c>
      <c r="AQ206" s="462">
        <f t="shared" si="160"/>
        <v>0</v>
      </c>
      <c r="AR206" s="462">
        <f t="shared" si="161"/>
        <v>0</v>
      </c>
      <c r="AS206" s="464">
        <f t="shared" si="162"/>
        <v>0</v>
      </c>
      <c r="AT206" s="470">
        <f>I206+AH206</f>
        <v>691592</v>
      </c>
      <c r="AU206" s="461">
        <f>J206+W206</f>
        <v>513050</v>
      </c>
      <c r="AV206" s="461">
        <f t="shared" si="224"/>
        <v>0</v>
      </c>
      <c r="AW206" s="461">
        <f t="shared" si="225"/>
        <v>173411</v>
      </c>
      <c r="AX206" s="461">
        <f t="shared" si="225"/>
        <v>5131</v>
      </c>
      <c r="AY206" s="461">
        <f>N206+AG206</f>
        <v>0</v>
      </c>
      <c r="AZ206" s="462">
        <f>O206+AS206</f>
        <v>1.2916000000000001</v>
      </c>
      <c r="BA206" s="462">
        <f t="shared" si="226"/>
        <v>1.2916000000000001</v>
      </c>
      <c r="BB206" s="464">
        <f t="shared" si="226"/>
        <v>0</v>
      </c>
    </row>
    <row r="207" spans="1:54" s="229" customFormat="1" ht="12.75" customHeight="1" x14ac:dyDescent="0.2">
      <c r="A207" s="216">
        <v>36</v>
      </c>
      <c r="B207" s="217">
        <v>4453</v>
      </c>
      <c r="C207" s="217">
        <v>600074790</v>
      </c>
      <c r="D207" s="217">
        <v>71011111</v>
      </c>
      <c r="E207" s="210" t="s">
        <v>218</v>
      </c>
      <c r="F207" s="217">
        <v>3143</v>
      </c>
      <c r="G207" s="168" t="s">
        <v>615</v>
      </c>
      <c r="H207" s="234" t="s">
        <v>277</v>
      </c>
      <c r="I207" s="463">
        <v>34451</v>
      </c>
      <c r="J207" s="458">
        <v>24616</v>
      </c>
      <c r="K207" s="458">
        <v>0</v>
      </c>
      <c r="L207" s="458">
        <v>8320</v>
      </c>
      <c r="M207" s="458">
        <v>246</v>
      </c>
      <c r="N207" s="458">
        <v>1269</v>
      </c>
      <c r="O207" s="459">
        <v>0.1</v>
      </c>
      <c r="P207" s="460">
        <v>0</v>
      </c>
      <c r="Q207" s="469">
        <v>0.1</v>
      </c>
      <c r="R207" s="471">
        <f t="shared" si="152"/>
        <v>0</v>
      </c>
      <c r="S207" s="461">
        <v>0</v>
      </c>
      <c r="T207" s="461">
        <v>0</v>
      </c>
      <c r="U207" s="461">
        <v>0</v>
      </c>
      <c r="V207" s="461">
        <v>0</v>
      </c>
      <c r="W207" s="461">
        <f t="shared" si="153"/>
        <v>0</v>
      </c>
      <c r="X207" s="461">
        <v>0</v>
      </c>
      <c r="Y207" s="461">
        <v>0</v>
      </c>
      <c r="Z207" s="461">
        <v>0</v>
      </c>
      <c r="AA207" s="461">
        <f t="shared" si="154"/>
        <v>0</v>
      </c>
      <c r="AB207" s="461">
        <f t="shared" si="155"/>
        <v>0</v>
      </c>
      <c r="AC207" s="69">
        <f t="shared" si="156"/>
        <v>0</v>
      </c>
      <c r="AD207" s="69">
        <f t="shared" si="157"/>
        <v>0</v>
      </c>
      <c r="AE207" s="461">
        <v>0</v>
      </c>
      <c r="AF207" s="461">
        <v>0</v>
      </c>
      <c r="AG207" s="461">
        <f t="shared" si="158"/>
        <v>0</v>
      </c>
      <c r="AH207" s="461">
        <f t="shared" si="159"/>
        <v>0</v>
      </c>
      <c r="AI207" s="462">
        <v>0</v>
      </c>
      <c r="AJ207" s="462">
        <v>0</v>
      </c>
      <c r="AK207" s="462">
        <v>0</v>
      </c>
      <c r="AL207" s="462">
        <v>0</v>
      </c>
      <c r="AM207" s="462">
        <v>0</v>
      </c>
      <c r="AN207" s="462">
        <v>0</v>
      </c>
      <c r="AO207" s="462">
        <v>0</v>
      </c>
      <c r="AP207" s="462">
        <v>0</v>
      </c>
      <c r="AQ207" s="462">
        <f t="shared" si="160"/>
        <v>0</v>
      </c>
      <c r="AR207" s="462">
        <f t="shared" si="161"/>
        <v>0</v>
      </c>
      <c r="AS207" s="464">
        <f t="shared" si="162"/>
        <v>0</v>
      </c>
      <c r="AT207" s="470">
        <f>I207+AH207</f>
        <v>34451</v>
      </c>
      <c r="AU207" s="461">
        <f>J207+W207</f>
        <v>24616</v>
      </c>
      <c r="AV207" s="461">
        <f t="shared" si="224"/>
        <v>0</v>
      </c>
      <c r="AW207" s="461">
        <f t="shared" si="225"/>
        <v>8320</v>
      </c>
      <c r="AX207" s="461">
        <f t="shared" si="225"/>
        <v>246</v>
      </c>
      <c r="AY207" s="461">
        <f>N207+AG207</f>
        <v>1269</v>
      </c>
      <c r="AZ207" s="462">
        <f>O207+AS207</f>
        <v>0.1</v>
      </c>
      <c r="BA207" s="462">
        <f t="shared" si="226"/>
        <v>0</v>
      </c>
      <c r="BB207" s="464">
        <f t="shared" si="226"/>
        <v>0.1</v>
      </c>
    </row>
    <row r="208" spans="1:54" s="229" customFormat="1" ht="12.75" customHeight="1" x14ac:dyDescent="0.2">
      <c r="A208" s="158">
        <v>36</v>
      </c>
      <c r="B208" s="18">
        <v>4453</v>
      </c>
      <c r="C208" s="18">
        <v>600074790</v>
      </c>
      <c r="D208" s="18">
        <v>71011111</v>
      </c>
      <c r="E208" s="167" t="s">
        <v>219</v>
      </c>
      <c r="F208" s="18"/>
      <c r="G208" s="157"/>
      <c r="H208" s="191"/>
      <c r="I208" s="506">
        <v>14152788</v>
      </c>
      <c r="J208" s="503">
        <v>10316837</v>
      </c>
      <c r="K208" s="503">
        <v>30000</v>
      </c>
      <c r="L208" s="503">
        <v>3497230</v>
      </c>
      <c r="M208" s="503">
        <v>103169</v>
      </c>
      <c r="N208" s="503">
        <v>205552</v>
      </c>
      <c r="O208" s="504">
        <v>20.4879</v>
      </c>
      <c r="P208" s="504">
        <v>13.417900000000001</v>
      </c>
      <c r="Q208" s="508">
        <v>7.0699999999999994</v>
      </c>
      <c r="R208" s="506">
        <f t="shared" ref="R208:BB208" si="227">SUM(R203:R207)</f>
        <v>0</v>
      </c>
      <c r="S208" s="503">
        <f t="shared" si="227"/>
        <v>0</v>
      </c>
      <c r="T208" s="503">
        <f t="shared" si="227"/>
        <v>0</v>
      </c>
      <c r="U208" s="503">
        <f t="shared" si="227"/>
        <v>33426</v>
      </c>
      <c r="V208" s="503">
        <f t="shared" si="227"/>
        <v>0</v>
      </c>
      <c r="W208" s="503">
        <f t="shared" si="227"/>
        <v>33426</v>
      </c>
      <c r="X208" s="503">
        <f t="shared" si="227"/>
        <v>0</v>
      </c>
      <c r="Y208" s="503">
        <f t="shared" si="227"/>
        <v>0</v>
      </c>
      <c r="Z208" s="503">
        <f t="shared" si="227"/>
        <v>0</v>
      </c>
      <c r="AA208" s="503">
        <f t="shared" si="227"/>
        <v>0</v>
      </c>
      <c r="AB208" s="503">
        <f t="shared" si="227"/>
        <v>33426</v>
      </c>
      <c r="AC208" s="503">
        <f t="shared" si="227"/>
        <v>11298</v>
      </c>
      <c r="AD208" s="503">
        <f t="shared" si="227"/>
        <v>334</v>
      </c>
      <c r="AE208" s="503">
        <f t="shared" si="227"/>
        <v>0</v>
      </c>
      <c r="AF208" s="503">
        <f t="shared" si="227"/>
        <v>0</v>
      </c>
      <c r="AG208" s="503">
        <f t="shared" si="227"/>
        <v>0</v>
      </c>
      <c r="AH208" s="503">
        <f t="shared" si="227"/>
        <v>45058</v>
      </c>
      <c r="AI208" s="504">
        <f t="shared" si="227"/>
        <v>0</v>
      </c>
      <c r="AJ208" s="504">
        <f t="shared" si="227"/>
        <v>0</v>
      </c>
      <c r="AK208" s="504">
        <f t="shared" si="227"/>
        <v>0</v>
      </c>
      <c r="AL208" s="504">
        <f t="shared" si="227"/>
        <v>0</v>
      </c>
      <c r="AM208" s="504">
        <f t="shared" si="227"/>
        <v>0</v>
      </c>
      <c r="AN208" s="504">
        <f t="shared" si="227"/>
        <v>0.05</v>
      </c>
      <c r="AO208" s="504">
        <f t="shared" si="227"/>
        <v>0</v>
      </c>
      <c r="AP208" s="504">
        <f t="shared" si="227"/>
        <v>0</v>
      </c>
      <c r="AQ208" s="504">
        <f t="shared" si="227"/>
        <v>0.05</v>
      </c>
      <c r="AR208" s="504">
        <f t="shared" si="227"/>
        <v>0</v>
      </c>
      <c r="AS208" s="40">
        <f t="shared" si="227"/>
        <v>0.05</v>
      </c>
      <c r="AT208" s="510">
        <f t="shared" si="227"/>
        <v>14197846</v>
      </c>
      <c r="AU208" s="503">
        <f t="shared" si="227"/>
        <v>10350263</v>
      </c>
      <c r="AV208" s="503">
        <f t="shared" si="227"/>
        <v>30000</v>
      </c>
      <c r="AW208" s="503">
        <f t="shared" si="227"/>
        <v>3508528</v>
      </c>
      <c r="AX208" s="503">
        <f t="shared" si="227"/>
        <v>103503</v>
      </c>
      <c r="AY208" s="503">
        <f t="shared" si="227"/>
        <v>205552</v>
      </c>
      <c r="AZ208" s="504">
        <f t="shared" si="227"/>
        <v>20.5379</v>
      </c>
      <c r="BA208" s="504">
        <f t="shared" si="227"/>
        <v>13.467900000000002</v>
      </c>
      <c r="BB208" s="40">
        <f t="shared" si="227"/>
        <v>7.0699999999999994</v>
      </c>
    </row>
    <row r="209" spans="1:54" s="229" customFormat="1" ht="12.75" customHeight="1" x14ac:dyDescent="0.2">
      <c r="A209" s="216">
        <v>37</v>
      </c>
      <c r="B209" s="217">
        <v>4467</v>
      </c>
      <c r="C209" s="217">
        <v>600074935</v>
      </c>
      <c r="D209" s="217">
        <v>48282545</v>
      </c>
      <c r="E209" s="215" t="s">
        <v>220</v>
      </c>
      <c r="F209" s="217">
        <v>3111</v>
      </c>
      <c r="G209" s="168" t="s">
        <v>306</v>
      </c>
      <c r="H209" s="218" t="s">
        <v>276</v>
      </c>
      <c r="I209" s="463">
        <v>12714692</v>
      </c>
      <c r="J209" s="458">
        <v>9360417</v>
      </c>
      <c r="K209" s="458">
        <v>0</v>
      </c>
      <c r="L209" s="458">
        <v>3175053</v>
      </c>
      <c r="M209" s="458">
        <v>93604</v>
      </c>
      <c r="N209" s="458">
        <v>85618</v>
      </c>
      <c r="O209" s="459">
        <v>19.2</v>
      </c>
      <c r="P209" s="460">
        <v>16</v>
      </c>
      <c r="Q209" s="469">
        <v>3.2</v>
      </c>
      <c r="R209" s="471">
        <f t="shared" ref="R209:R271" si="228">X209*-1</f>
        <v>0</v>
      </c>
      <c r="S209" s="461">
        <v>0</v>
      </c>
      <c r="T209" s="461">
        <v>0</v>
      </c>
      <c r="U209" s="461">
        <v>0</v>
      </c>
      <c r="V209" s="461">
        <v>0</v>
      </c>
      <c r="W209" s="461">
        <f t="shared" ref="W209:W271" si="229">SUM(R209:V209)</f>
        <v>0</v>
      </c>
      <c r="X209" s="461">
        <v>0</v>
      </c>
      <c r="Y209" s="461">
        <v>0</v>
      </c>
      <c r="Z209" s="461">
        <v>0</v>
      </c>
      <c r="AA209" s="461">
        <f t="shared" ref="AA209:AA271" si="230">SUM(X209:Z209)</f>
        <v>0</v>
      </c>
      <c r="AB209" s="461">
        <f t="shared" ref="AB209:AB271" si="231">W209+AA209</f>
        <v>0</v>
      </c>
      <c r="AC209" s="69">
        <f t="shared" ref="AC209:AC271" si="232">ROUND((W209+X209+Y209)*33.8%,0)</f>
        <v>0</v>
      </c>
      <c r="AD209" s="69">
        <f t="shared" ref="AD209:AD271" si="233">ROUND(W209*1%,0)</f>
        <v>0</v>
      </c>
      <c r="AE209" s="461">
        <v>0</v>
      </c>
      <c r="AF209" s="461">
        <v>0</v>
      </c>
      <c r="AG209" s="461">
        <f t="shared" ref="AG209:AG271" si="234">SUM(AE209:AF209)</f>
        <v>0</v>
      </c>
      <c r="AH209" s="461">
        <f t="shared" ref="AH209:AH271" si="235">AB209+AC209+AD209+AG209</f>
        <v>0</v>
      </c>
      <c r="AI209" s="462">
        <v>0</v>
      </c>
      <c r="AJ209" s="462">
        <v>0</v>
      </c>
      <c r="AK209" s="462">
        <v>0</v>
      </c>
      <c r="AL209" s="462">
        <v>0</v>
      </c>
      <c r="AM209" s="462">
        <v>0</v>
      </c>
      <c r="AN209" s="462">
        <v>0</v>
      </c>
      <c r="AO209" s="462">
        <v>0</v>
      </c>
      <c r="AP209" s="462">
        <v>0</v>
      </c>
      <c r="AQ209" s="462">
        <f t="shared" ref="AQ209:AQ271" si="236">AI209+AK209+AL209+AN209+AO209</f>
        <v>0</v>
      </c>
      <c r="AR209" s="462">
        <f t="shared" ref="AR209:AR271" si="237">AJ209+AM209+AP209</f>
        <v>0</v>
      </c>
      <c r="AS209" s="464">
        <f t="shared" ref="AS209:AS271" si="238">SUM(AQ209:AR209)</f>
        <v>0</v>
      </c>
      <c r="AT209" s="470">
        <f t="shared" ref="AT209:AT216" si="239">I209+AH209</f>
        <v>12714692</v>
      </c>
      <c r="AU209" s="461">
        <f t="shared" ref="AU209:AU216" si="240">J209+W209</f>
        <v>9360417</v>
      </c>
      <c r="AV209" s="461">
        <f t="shared" ref="AV209:AV216" si="241">K209+AA209</f>
        <v>0</v>
      </c>
      <c r="AW209" s="461">
        <f t="shared" ref="AW209:AX216" si="242">L209+AC209</f>
        <v>3175053</v>
      </c>
      <c r="AX209" s="461">
        <f t="shared" si="242"/>
        <v>93604</v>
      </c>
      <c r="AY209" s="461">
        <f t="shared" ref="AY209:AY216" si="243">N209+AG209</f>
        <v>85618</v>
      </c>
      <c r="AZ209" s="462">
        <f t="shared" ref="AZ209:AZ216" si="244">O209+AS209</f>
        <v>19.2</v>
      </c>
      <c r="BA209" s="462">
        <f t="shared" ref="BA209:BB216" si="245">P209+AQ209</f>
        <v>16</v>
      </c>
      <c r="BB209" s="464">
        <f t="shared" si="245"/>
        <v>3.2</v>
      </c>
    </row>
    <row r="210" spans="1:54" s="229" customFormat="1" ht="12.75" customHeight="1" x14ac:dyDescent="0.2">
      <c r="A210" s="216">
        <v>37</v>
      </c>
      <c r="B210" s="217">
        <v>4467</v>
      </c>
      <c r="C210" s="217">
        <v>600074935</v>
      </c>
      <c r="D210" s="217">
        <v>48282545</v>
      </c>
      <c r="E210" s="215" t="s">
        <v>220</v>
      </c>
      <c r="F210" s="217">
        <v>3113</v>
      </c>
      <c r="G210" s="168" t="s">
        <v>309</v>
      </c>
      <c r="H210" s="218" t="s">
        <v>276</v>
      </c>
      <c r="I210" s="463">
        <v>44508843</v>
      </c>
      <c r="J210" s="458">
        <v>32106634</v>
      </c>
      <c r="K210" s="458">
        <v>471786</v>
      </c>
      <c r="L210" s="458">
        <v>10984402</v>
      </c>
      <c r="M210" s="458">
        <v>321065</v>
      </c>
      <c r="N210" s="458">
        <v>624956</v>
      </c>
      <c r="O210" s="459">
        <v>55.060400000000001</v>
      </c>
      <c r="P210" s="460">
        <v>43.430399999999999</v>
      </c>
      <c r="Q210" s="469">
        <v>11.63</v>
      </c>
      <c r="R210" s="471">
        <f t="shared" si="228"/>
        <v>-11250</v>
      </c>
      <c r="S210" s="461">
        <v>0</v>
      </c>
      <c r="T210" s="461">
        <v>-265735</v>
      </c>
      <c r="U210" s="461">
        <v>0</v>
      </c>
      <c r="V210" s="461">
        <v>0</v>
      </c>
      <c r="W210" s="461">
        <f t="shared" si="229"/>
        <v>-276985</v>
      </c>
      <c r="X210" s="461">
        <v>11250</v>
      </c>
      <c r="Y210" s="461">
        <v>0</v>
      </c>
      <c r="Z210" s="461">
        <v>0</v>
      </c>
      <c r="AA210" s="461">
        <f t="shared" si="230"/>
        <v>11250</v>
      </c>
      <c r="AB210" s="461">
        <f t="shared" si="231"/>
        <v>-265735</v>
      </c>
      <c r="AC210" s="69">
        <f t="shared" si="232"/>
        <v>-89818</v>
      </c>
      <c r="AD210" s="69">
        <f t="shared" si="233"/>
        <v>-2770</v>
      </c>
      <c r="AE210" s="461">
        <v>0</v>
      </c>
      <c r="AF210" s="461">
        <v>0</v>
      </c>
      <c r="AG210" s="461">
        <f t="shared" si="234"/>
        <v>0</v>
      </c>
      <c r="AH210" s="461">
        <f t="shared" si="235"/>
        <v>-358323</v>
      </c>
      <c r="AI210" s="462">
        <v>-0.08</v>
      </c>
      <c r="AJ210" s="462">
        <v>0.01</v>
      </c>
      <c r="AK210" s="462">
        <v>0</v>
      </c>
      <c r="AL210" s="462">
        <v>-0.56000000000000005</v>
      </c>
      <c r="AM210" s="462">
        <v>0</v>
      </c>
      <c r="AN210" s="462">
        <v>0</v>
      </c>
      <c r="AO210" s="462">
        <v>0</v>
      </c>
      <c r="AP210" s="462">
        <v>0</v>
      </c>
      <c r="AQ210" s="462">
        <f t="shared" si="236"/>
        <v>-0.64</v>
      </c>
      <c r="AR210" s="462">
        <f t="shared" si="237"/>
        <v>0.01</v>
      </c>
      <c r="AS210" s="464">
        <f t="shared" si="238"/>
        <v>-0.63</v>
      </c>
      <c r="AT210" s="470">
        <f t="shared" si="239"/>
        <v>44150520</v>
      </c>
      <c r="AU210" s="461">
        <f t="shared" si="240"/>
        <v>31829649</v>
      </c>
      <c r="AV210" s="461">
        <f t="shared" si="241"/>
        <v>483036</v>
      </c>
      <c r="AW210" s="461">
        <f t="shared" si="242"/>
        <v>10894584</v>
      </c>
      <c r="AX210" s="461">
        <f t="shared" si="242"/>
        <v>318295</v>
      </c>
      <c r="AY210" s="461">
        <f t="shared" si="243"/>
        <v>624956</v>
      </c>
      <c r="AZ210" s="462">
        <f t="shared" si="244"/>
        <v>54.430399999999999</v>
      </c>
      <c r="BA210" s="462">
        <f t="shared" si="245"/>
        <v>42.790399999999998</v>
      </c>
      <c r="BB210" s="464">
        <f t="shared" si="245"/>
        <v>11.64</v>
      </c>
    </row>
    <row r="211" spans="1:54" s="229" customFormat="1" ht="12.75" customHeight="1" x14ac:dyDescent="0.2">
      <c r="A211" s="216">
        <v>37</v>
      </c>
      <c r="B211" s="217">
        <v>4467</v>
      </c>
      <c r="C211" s="217">
        <v>600074935</v>
      </c>
      <c r="D211" s="217">
        <v>48282545</v>
      </c>
      <c r="E211" s="215" t="s">
        <v>220</v>
      </c>
      <c r="F211" s="217">
        <v>3113</v>
      </c>
      <c r="G211" s="168" t="s">
        <v>308</v>
      </c>
      <c r="H211" s="218" t="s">
        <v>276</v>
      </c>
      <c r="I211" s="463">
        <v>2022387</v>
      </c>
      <c r="J211" s="458">
        <v>1500287</v>
      </c>
      <c r="K211" s="458">
        <v>0</v>
      </c>
      <c r="L211" s="458">
        <v>507097</v>
      </c>
      <c r="M211" s="458">
        <v>15003</v>
      </c>
      <c r="N211" s="458">
        <v>0</v>
      </c>
      <c r="O211" s="459">
        <v>3.9167000000000001</v>
      </c>
      <c r="P211" s="460">
        <v>3.9167000000000001</v>
      </c>
      <c r="Q211" s="469">
        <v>0</v>
      </c>
      <c r="R211" s="471">
        <f t="shared" si="228"/>
        <v>0</v>
      </c>
      <c r="S211" s="461">
        <v>0</v>
      </c>
      <c r="T211" s="461">
        <v>0</v>
      </c>
      <c r="U211" s="461">
        <v>0</v>
      </c>
      <c r="V211" s="461">
        <v>0</v>
      </c>
      <c r="W211" s="461">
        <f t="shared" si="229"/>
        <v>0</v>
      </c>
      <c r="X211" s="461">
        <v>0</v>
      </c>
      <c r="Y211" s="461">
        <v>0</v>
      </c>
      <c r="Z211" s="461">
        <v>0</v>
      </c>
      <c r="AA211" s="461">
        <f t="shared" si="230"/>
        <v>0</v>
      </c>
      <c r="AB211" s="461">
        <f t="shared" si="231"/>
        <v>0</v>
      </c>
      <c r="AC211" s="69">
        <f t="shared" si="232"/>
        <v>0</v>
      </c>
      <c r="AD211" s="69">
        <f t="shared" si="233"/>
        <v>0</v>
      </c>
      <c r="AE211" s="461">
        <v>0</v>
      </c>
      <c r="AF211" s="461">
        <v>0</v>
      </c>
      <c r="AG211" s="461">
        <f t="shared" si="234"/>
        <v>0</v>
      </c>
      <c r="AH211" s="461">
        <f t="shared" si="235"/>
        <v>0</v>
      </c>
      <c r="AI211" s="462">
        <v>0</v>
      </c>
      <c r="AJ211" s="462">
        <v>0</v>
      </c>
      <c r="AK211" s="462">
        <v>0</v>
      </c>
      <c r="AL211" s="462">
        <v>0</v>
      </c>
      <c r="AM211" s="462">
        <v>0</v>
      </c>
      <c r="AN211" s="462">
        <v>0</v>
      </c>
      <c r="AO211" s="462">
        <v>0</v>
      </c>
      <c r="AP211" s="462">
        <v>0</v>
      </c>
      <c r="AQ211" s="462">
        <f t="shared" si="236"/>
        <v>0</v>
      </c>
      <c r="AR211" s="462">
        <f t="shared" si="237"/>
        <v>0</v>
      </c>
      <c r="AS211" s="464">
        <f t="shared" si="238"/>
        <v>0</v>
      </c>
      <c r="AT211" s="470">
        <f t="shared" si="239"/>
        <v>2022387</v>
      </c>
      <c r="AU211" s="461">
        <f t="shared" si="240"/>
        <v>1500287</v>
      </c>
      <c r="AV211" s="461">
        <f t="shared" si="241"/>
        <v>0</v>
      </c>
      <c r="AW211" s="461">
        <f t="shared" si="242"/>
        <v>507097</v>
      </c>
      <c r="AX211" s="461">
        <f t="shared" si="242"/>
        <v>15003</v>
      </c>
      <c r="AY211" s="461">
        <f t="shared" si="243"/>
        <v>0</v>
      </c>
      <c r="AZ211" s="462">
        <f t="shared" si="244"/>
        <v>3.9167000000000001</v>
      </c>
      <c r="BA211" s="462">
        <f t="shared" si="245"/>
        <v>3.9167000000000001</v>
      </c>
      <c r="BB211" s="464">
        <f t="shared" si="245"/>
        <v>0</v>
      </c>
    </row>
    <row r="212" spans="1:54" s="229" customFormat="1" ht="12.75" customHeight="1" x14ac:dyDescent="0.2">
      <c r="A212" s="216">
        <v>37</v>
      </c>
      <c r="B212" s="217">
        <v>4467</v>
      </c>
      <c r="C212" s="217">
        <v>600074935</v>
      </c>
      <c r="D212" s="217">
        <v>48282545</v>
      </c>
      <c r="E212" s="215" t="s">
        <v>220</v>
      </c>
      <c r="F212" s="217">
        <v>3113</v>
      </c>
      <c r="G212" s="168" t="s">
        <v>307</v>
      </c>
      <c r="H212" s="218" t="s">
        <v>277</v>
      </c>
      <c r="I212" s="463">
        <v>4955557</v>
      </c>
      <c r="J212" s="458">
        <v>3676229</v>
      </c>
      <c r="K212" s="458">
        <v>0</v>
      </c>
      <c r="L212" s="458">
        <v>1242565</v>
      </c>
      <c r="M212" s="458">
        <v>36763</v>
      </c>
      <c r="N212" s="458">
        <v>0</v>
      </c>
      <c r="O212" s="459">
        <v>10.61</v>
      </c>
      <c r="P212" s="460">
        <v>10.61</v>
      </c>
      <c r="Q212" s="469">
        <v>0</v>
      </c>
      <c r="R212" s="471">
        <f t="shared" si="228"/>
        <v>0</v>
      </c>
      <c r="S212" s="461">
        <v>200150</v>
      </c>
      <c r="T212" s="461">
        <v>0</v>
      </c>
      <c r="U212" s="461">
        <v>0</v>
      </c>
      <c r="V212" s="461">
        <v>0</v>
      </c>
      <c r="W212" s="461">
        <f t="shared" si="229"/>
        <v>200150</v>
      </c>
      <c r="X212" s="461">
        <v>0</v>
      </c>
      <c r="Y212" s="461">
        <v>0</v>
      </c>
      <c r="Z212" s="461">
        <v>0</v>
      </c>
      <c r="AA212" s="461">
        <f t="shared" si="230"/>
        <v>0</v>
      </c>
      <c r="AB212" s="461">
        <f t="shared" si="231"/>
        <v>200150</v>
      </c>
      <c r="AC212" s="69">
        <f t="shared" si="232"/>
        <v>67651</v>
      </c>
      <c r="AD212" s="69">
        <f t="shared" si="233"/>
        <v>2002</v>
      </c>
      <c r="AE212" s="461">
        <v>11500</v>
      </c>
      <c r="AF212" s="461">
        <v>0</v>
      </c>
      <c r="AG212" s="461">
        <f t="shared" si="234"/>
        <v>11500</v>
      </c>
      <c r="AH212" s="461">
        <f t="shared" si="235"/>
        <v>281303</v>
      </c>
      <c r="AI212" s="462">
        <v>0</v>
      </c>
      <c r="AJ212" s="462">
        <v>0</v>
      </c>
      <c r="AK212" s="462">
        <v>0.65</v>
      </c>
      <c r="AL212" s="462">
        <v>0</v>
      </c>
      <c r="AM212" s="462">
        <v>0</v>
      </c>
      <c r="AN212" s="462">
        <v>0</v>
      </c>
      <c r="AO212" s="462">
        <v>0</v>
      </c>
      <c r="AP212" s="462">
        <v>0</v>
      </c>
      <c r="AQ212" s="462">
        <f t="shared" si="236"/>
        <v>0.65</v>
      </c>
      <c r="AR212" s="462">
        <f t="shared" si="237"/>
        <v>0</v>
      </c>
      <c r="AS212" s="464">
        <f t="shared" si="238"/>
        <v>0.65</v>
      </c>
      <c r="AT212" s="470">
        <f t="shared" si="239"/>
        <v>5236860</v>
      </c>
      <c r="AU212" s="461">
        <f t="shared" si="240"/>
        <v>3876379</v>
      </c>
      <c r="AV212" s="461">
        <f t="shared" si="241"/>
        <v>0</v>
      </c>
      <c r="AW212" s="461">
        <f t="shared" si="242"/>
        <v>1310216</v>
      </c>
      <c r="AX212" s="461">
        <f t="shared" si="242"/>
        <v>38765</v>
      </c>
      <c r="AY212" s="461">
        <f t="shared" si="243"/>
        <v>11500</v>
      </c>
      <c r="AZ212" s="462">
        <f t="shared" si="244"/>
        <v>11.26</v>
      </c>
      <c r="BA212" s="462">
        <f t="shared" si="245"/>
        <v>11.26</v>
      </c>
      <c r="BB212" s="464">
        <f t="shared" si="245"/>
        <v>0</v>
      </c>
    </row>
    <row r="213" spans="1:54" s="229" customFormat="1" ht="12.75" customHeight="1" x14ac:dyDescent="0.2">
      <c r="A213" s="216">
        <v>37</v>
      </c>
      <c r="B213" s="217">
        <v>4467</v>
      </c>
      <c r="C213" s="217">
        <v>600074935</v>
      </c>
      <c r="D213" s="217">
        <v>48282545</v>
      </c>
      <c r="E213" s="215" t="s">
        <v>220</v>
      </c>
      <c r="F213" s="217">
        <v>3141</v>
      </c>
      <c r="G213" s="168" t="s">
        <v>310</v>
      </c>
      <c r="H213" s="218" t="s">
        <v>277</v>
      </c>
      <c r="I213" s="463">
        <v>4327381</v>
      </c>
      <c r="J213" s="458">
        <v>3179057</v>
      </c>
      <c r="K213" s="458">
        <v>0</v>
      </c>
      <c r="L213" s="458">
        <v>1081868</v>
      </c>
      <c r="M213" s="458">
        <v>31790</v>
      </c>
      <c r="N213" s="458">
        <v>34666</v>
      </c>
      <c r="O213" s="459">
        <v>10.5</v>
      </c>
      <c r="P213" s="460">
        <v>0</v>
      </c>
      <c r="Q213" s="469">
        <v>10.5</v>
      </c>
      <c r="R213" s="471">
        <f t="shared" si="228"/>
        <v>0</v>
      </c>
      <c r="S213" s="461">
        <v>0</v>
      </c>
      <c r="T213" s="461">
        <v>0</v>
      </c>
      <c r="U213" s="461">
        <v>0</v>
      </c>
      <c r="V213" s="461">
        <v>0</v>
      </c>
      <c r="W213" s="461">
        <f t="shared" si="229"/>
        <v>0</v>
      </c>
      <c r="X213" s="461">
        <v>0</v>
      </c>
      <c r="Y213" s="461">
        <v>0</v>
      </c>
      <c r="Z213" s="461">
        <v>0</v>
      </c>
      <c r="AA213" s="461">
        <f t="shared" si="230"/>
        <v>0</v>
      </c>
      <c r="AB213" s="461">
        <f t="shared" si="231"/>
        <v>0</v>
      </c>
      <c r="AC213" s="69">
        <f t="shared" si="232"/>
        <v>0</v>
      </c>
      <c r="AD213" s="69">
        <f t="shared" si="233"/>
        <v>0</v>
      </c>
      <c r="AE213" s="461">
        <v>0</v>
      </c>
      <c r="AF213" s="461">
        <v>0</v>
      </c>
      <c r="AG213" s="461">
        <f t="shared" si="234"/>
        <v>0</v>
      </c>
      <c r="AH213" s="461">
        <f t="shared" si="235"/>
        <v>0</v>
      </c>
      <c r="AI213" s="462">
        <v>0</v>
      </c>
      <c r="AJ213" s="462">
        <v>0</v>
      </c>
      <c r="AK213" s="462">
        <v>0</v>
      </c>
      <c r="AL213" s="462">
        <v>0</v>
      </c>
      <c r="AM213" s="462">
        <v>0</v>
      </c>
      <c r="AN213" s="462">
        <v>0</v>
      </c>
      <c r="AO213" s="462">
        <v>0</v>
      </c>
      <c r="AP213" s="462">
        <v>0</v>
      </c>
      <c r="AQ213" s="462">
        <f t="shared" si="236"/>
        <v>0</v>
      </c>
      <c r="AR213" s="462">
        <f t="shared" si="237"/>
        <v>0</v>
      </c>
      <c r="AS213" s="464">
        <f t="shared" si="238"/>
        <v>0</v>
      </c>
      <c r="AT213" s="470">
        <f t="shared" si="239"/>
        <v>4327381</v>
      </c>
      <c r="AU213" s="461">
        <f t="shared" si="240"/>
        <v>3179057</v>
      </c>
      <c r="AV213" s="461">
        <f t="shared" si="241"/>
        <v>0</v>
      </c>
      <c r="AW213" s="461">
        <f t="shared" si="242"/>
        <v>1081868</v>
      </c>
      <c r="AX213" s="461">
        <f t="shared" si="242"/>
        <v>31790</v>
      </c>
      <c r="AY213" s="461">
        <f t="shared" si="243"/>
        <v>34666</v>
      </c>
      <c r="AZ213" s="462">
        <f t="shared" si="244"/>
        <v>10.5</v>
      </c>
      <c r="BA213" s="462">
        <f t="shared" si="245"/>
        <v>0</v>
      </c>
      <c r="BB213" s="464">
        <f t="shared" si="245"/>
        <v>10.5</v>
      </c>
    </row>
    <row r="214" spans="1:54" s="229" customFormat="1" ht="12.75" customHeight="1" x14ac:dyDescent="0.2">
      <c r="A214" s="216">
        <v>37</v>
      </c>
      <c r="B214" s="217">
        <v>4467</v>
      </c>
      <c r="C214" s="217">
        <v>600074935</v>
      </c>
      <c r="D214" s="217">
        <v>48282545</v>
      </c>
      <c r="E214" s="210" t="s">
        <v>220</v>
      </c>
      <c r="F214" s="217">
        <v>3143</v>
      </c>
      <c r="G214" s="168" t="s">
        <v>614</v>
      </c>
      <c r="H214" s="234" t="s">
        <v>276</v>
      </c>
      <c r="I214" s="463">
        <v>3365336</v>
      </c>
      <c r="J214" s="458">
        <v>2490077</v>
      </c>
      <c r="K214" s="458">
        <v>0</v>
      </c>
      <c r="L214" s="458">
        <v>850910</v>
      </c>
      <c r="M214" s="458">
        <v>24901</v>
      </c>
      <c r="N214" s="458">
        <v>-552</v>
      </c>
      <c r="O214" s="459">
        <v>4.9630999999999998</v>
      </c>
      <c r="P214" s="460">
        <v>4.9630999999999998</v>
      </c>
      <c r="Q214" s="469">
        <v>0</v>
      </c>
      <c r="R214" s="471">
        <f t="shared" si="228"/>
        <v>0</v>
      </c>
      <c r="S214" s="461">
        <v>0</v>
      </c>
      <c r="T214" s="461">
        <v>0</v>
      </c>
      <c r="U214" s="461">
        <v>0</v>
      </c>
      <c r="V214" s="461">
        <v>0</v>
      </c>
      <c r="W214" s="461">
        <f t="shared" si="229"/>
        <v>0</v>
      </c>
      <c r="X214" s="461">
        <v>0</v>
      </c>
      <c r="Y214" s="461">
        <v>0</v>
      </c>
      <c r="Z214" s="461">
        <v>0</v>
      </c>
      <c r="AA214" s="461">
        <f t="shared" si="230"/>
        <v>0</v>
      </c>
      <c r="AB214" s="461">
        <f t="shared" si="231"/>
        <v>0</v>
      </c>
      <c r="AC214" s="69">
        <f t="shared" si="232"/>
        <v>0</v>
      </c>
      <c r="AD214" s="69">
        <f t="shared" si="233"/>
        <v>0</v>
      </c>
      <c r="AE214" s="461">
        <v>0</v>
      </c>
      <c r="AF214" s="461">
        <v>0</v>
      </c>
      <c r="AG214" s="461">
        <f t="shared" si="234"/>
        <v>0</v>
      </c>
      <c r="AH214" s="461">
        <f t="shared" si="235"/>
        <v>0</v>
      </c>
      <c r="AI214" s="462">
        <v>0</v>
      </c>
      <c r="AJ214" s="462">
        <v>0</v>
      </c>
      <c r="AK214" s="462">
        <v>0</v>
      </c>
      <c r="AL214" s="462">
        <v>0</v>
      </c>
      <c r="AM214" s="462">
        <v>0</v>
      </c>
      <c r="AN214" s="462">
        <v>0</v>
      </c>
      <c r="AO214" s="462">
        <v>0</v>
      </c>
      <c r="AP214" s="462">
        <v>0</v>
      </c>
      <c r="AQ214" s="462">
        <f t="shared" si="236"/>
        <v>0</v>
      </c>
      <c r="AR214" s="462">
        <f t="shared" si="237"/>
        <v>0</v>
      </c>
      <c r="AS214" s="464">
        <f t="shared" si="238"/>
        <v>0</v>
      </c>
      <c r="AT214" s="470">
        <f t="shared" si="239"/>
        <v>3365336</v>
      </c>
      <c r="AU214" s="461">
        <f t="shared" si="240"/>
        <v>2490077</v>
      </c>
      <c r="AV214" s="461">
        <f t="shared" si="241"/>
        <v>0</v>
      </c>
      <c r="AW214" s="461">
        <f t="shared" si="242"/>
        <v>850910</v>
      </c>
      <c r="AX214" s="461">
        <f t="shared" si="242"/>
        <v>24901</v>
      </c>
      <c r="AY214" s="461">
        <f t="shared" si="243"/>
        <v>-552</v>
      </c>
      <c r="AZ214" s="462">
        <f t="shared" si="244"/>
        <v>4.9630999999999998</v>
      </c>
      <c r="BA214" s="462">
        <f t="shared" si="245"/>
        <v>4.9630999999999998</v>
      </c>
      <c r="BB214" s="464">
        <f t="shared" si="245"/>
        <v>0</v>
      </c>
    </row>
    <row r="215" spans="1:54" s="229" customFormat="1" ht="12.75" customHeight="1" x14ac:dyDescent="0.2">
      <c r="A215" s="216">
        <v>37</v>
      </c>
      <c r="B215" s="217">
        <v>4467</v>
      </c>
      <c r="C215" s="217">
        <v>600074935</v>
      </c>
      <c r="D215" s="217">
        <v>48282545</v>
      </c>
      <c r="E215" s="210" t="s">
        <v>220</v>
      </c>
      <c r="F215" s="217">
        <v>3143</v>
      </c>
      <c r="G215" s="168" t="s">
        <v>615</v>
      </c>
      <c r="H215" s="234" t="s">
        <v>277</v>
      </c>
      <c r="I215" s="463">
        <v>68902</v>
      </c>
      <c r="J215" s="458">
        <v>49232</v>
      </c>
      <c r="K215" s="458">
        <v>0</v>
      </c>
      <c r="L215" s="458">
        <v>16640</v>
      </c>
      <c r="M215" s="458">
        <v>492</v>
      </c>
      <c r="N215" s="458">
        <v>2538</v>
      </c>
      <c r="O215" s="459">
        <v>0.31</v>
      </c>
      <c r="P215" s="460">
        <v>0</v>
      </c>
      <c r="Q215" s="469">
        <v>0.31</v>
      </c>
      <c r="R215" s="471">
        <f t="shared" si="228"/>
        <v>0</v>
      </c>
      <c r="S215" s="461">
        <v>0</v>
      </c>
      <c r="T215" s="461">
        <v>0</v>
      </c>
      <c r="U215" s="461">
        <v>0</v>
      </c>
      <c r="V215" s="461">
        <v>0</v>
      </c>
      <c r="W215" s="461">
        <f t="shared" si="229"/>
        <v>0</v>
      </c>
      <c r="X215" s="461">
        <v>0</v>
      </c>
      <c r="Y215" s="461">
        <v>0</v>
      </c>
      <c r="Z215" s="461">
        <v>0</v>
      </c>
      <c r="AA215" s="461">
        <f t="shared" si="230"/>
        <v>0</v>
      </c>
      <c r="AB215" s="461">
        <f t="shared" si="231"/>
        <v>0</v>
      </c>
      <c r="AC215" s="69">
        <f t="shared" si="232"/>
        <v>0</v>
      </c>
      <c r="AD215" s="69">
        <f t="shared" si="233"/>
        <v>0</v>
      </c>
      <c r="AE215" s="461">
        <v>0</v>
      </c>
      <c r="AF215" s="461">
        <v>0</v>
      </c>
      <c r="AG215" s="461">
        <f t="shared" si="234"/>
        <v>0</v>
      </c>
      <c r="AH215" s="461">
        <f t="shared" si="235"/>
        <v>0</v>
      </c>
      <c r="AI215" s="462">
        <v>0</v>
      </c>
      <c r="AJ215" s="462">
        <v>0</v>
      </c>
      <c r="AK215" s="462">
        <v>0</v>
      </c>
      <c r="AL215" s="462">
        <v>0</v>
      </c>
      <c r="AM215" s="462">
        <v>0</v>
      </c>
      <c r="AN215" s="462">
        <v>0</v>
      </c>
      <c r="AO215" s="462">
        <v>0</v>
      </c>
      <c r="AP215" s="462">
        <v>0</v>
      </c>
      <c r="AQ215" s="462">
        <f t="shared" si="236"/>
        <v>0</v>
      </c>
      <c r="AR215" s="462">
        <f t="shared" si="237"/>
        <v>0</v>
      </c>
      <c r="AS215" s="464">
        <f t="shared" si="238"/>
        <v>0</v>
      </c>
      <c r="AT215" s="470">
        <f t="shared" si="239"/>
        <v>68902</v>
      </c>
      <c r="AU215" s="461">
        <f t="shared" si="240"/>
        <v>49232</v>
      </c>
      <c r="AV215" s="461">
        <f t="shared" si="241"/>
        <v>0</v>
      </c>
      <c r="AW215" s="461">
        <f t="shared" si="242"/>
        <v>16640</v>
      </c>
      <c r="AX215" s="461">
        <f t="shared" si="242"/>
        <v>492</v>
      </c>
      <c r="AY215" s="461">
        <f t="shared" si="243"/>
        <v>2538</v>
      </c>
      <c r="AZ215" s="462">
        <f t="shared" si="244"/>
        <v>0.31</v>
      </c>
      <c r="BA215" s="462">
        <f t="shared" si="245"/>
        <v>0</v>
      </c>
      <c r="BB215" s="464">
        <f t="shared" si="245"/>
        <v>0.31</v>
      </c>
    </row>
    <row r="216" spans="1:54" s="229" customFormat="1" ht="12.75" customHeight="1" x14ac:dyDescent="0.2">
      <c r="A216" s="216">
        <v>37</v>
      </c>
      <c r="B216" s="217">
        <v>4467</v>
      </c>
      <c r="C216" s="217">
        <v>600074935</v>
      </c>
      <c r="D216" s="217">
        <v>48282545</v>
      </c>
      <c r="E216" s="215" t="s">
        <v>220</v>
      </c>
      <c r="F216" s="217">
        <v>3233</v>
      </c>
      <c r="G216" s="168" t="s">
        <v>313</v>
      </c>
      <c r="H216" s="218" t="s">
        <v>277</v>
      </c>
      <c r="I216" s="463">
        <v>1840595</v>
      </c>
      <c r="J216" s="458">
        <v>1263920</v>
      </c>
      <c r="K216" s="458">
        <v>101000</v>
      </c>
      <c r="L216" s="458">
        <v>461343</v>
      </c>
      <c r="M216" s="458">
        <v>12638</v>
      </c>
      <c r="N216" s="458">
        <v>1694</v>
      </c>
      <c r="O216" s="459">
        <v>2.7199999999999998</v>
      </c>
      <c r="P216" s="460">
        <v>1.91</v>
      </c>
      <c r="Q216" s="469">
        <v>0.80999999999999994</v>
      </c>
      <c r="R216" s="471">
        <f t="shared" si="228"/>
        <v>-76000</v>
      </c>
      <c r="S216" s="461">
        <v>0</v>
      </c>
      <c r="T216" s="461">
        <v>0</v>
      </c>
      <c r="U216" s="461">
        <v>0</v>
      </c>
      <c r="V216" s="461">
        <v>0</v>
      </c>
      <c r="W216" s="461">
        <f t="shared" si="229"/>
        <v>-76000</v>
      </c>
      <c r="X216" s="461">
        <v>76000</v>
      </c>
      <c r="Y216" s="461">
        <v>0</v>
      </c>
      <c r="Z216" s="461">
        <v>0</v>
      </c>
      <c r="AA216" s="461">
        <f t="shared" si="230"/>
        <v>76000</v>
      </c>
      <c r="AB216" s="461">
        <f t="shared" si="231"/>
        <v>0</v>
      </c>
      <c r="AC216" s="69">
        <f t="shared" si="232"/>
        <v>0</v>
      </c>
      <c r="AD216" s="69">
        <f t="shared" si="233"/>
        <v>-760</v>
      </c>
      <c r="AE216" s="461">
        <v>0</v>
      </c>
      <c r="AF216" s="461">
        <v>0</v>
      </c>
      <c r="AG216" s="461">
        <f t="shared" si="234"/>
        <v>0</v>
      </c>
      <c r="AH216" s="461">
        <f t="shared" si="235"/>
        <v>-760</v>
      </c>
      <c r="AI216" s="462">
        <v>-0.15</v>
      </c>
      <c r="AJ216" s="462">
        <v>-0.04</v>
      </c>
      <c r="AK216" s="462">
        <v>0</v>
      </c>
      <c r="AL216" s="462">
        <v>0</v>
      </c>
      <c r="AM216" s="462">
        <v>0</v>
      </c>
      <c r="AN216" s="462">
        <v>0</v>
      </c>
      <c r="AO216" s="462">
        <v>0</v>
      </c>
      <c r="AP216" s="462">
        <v>0</v>
      </c>
      <c r="AQ216" s="462">
        <f t="shared" si="236"/>
        <v>-0.15</v>
      </c>
      <c r="AR216" s="462">
        <f t="shared" si="237"/>
        <v>-0.04</v>
      </c>
      <c r="AS216" s="464">
        <f t="shared" si="238"/>
        <v>-0.19</v>
      </c>
      <c r="AT216" s="470">
        <f t="shared" si="239"/>
        <v>1839835</v>
      </c>
      <c r="AU216" s="461">
        <f t="shared" si="240"/>
        <v>1187920</v>
      </c>
      <c r="AV216" s="461">
        <f t="shared" si="241"/>
        <v>177000</v>
      </c>
      <c r="AW216" s="461">
        <f t="shared" si="242"/>
        <v>461343</v>
      </c>
      <c r="AX216" s="461">
        <f t="shared" si="242"/>
        <v>11878</v>
      </c>
      <c r="AY216" s="461">
        <f t="shared" si="243"/>
        <v>1694</v>
      </c>
      <c r="AZ216" s="462">
        <f t="shared" si="244"/>
        <v>2.5299999999999998</v>
      </c>
      <c r="BA216" s="462">
        <f t="shared" si="245"/>
        <v>1.76</v>
      </c>
      <c r="BB216" s="464">
        <f t="shared" si="245"/>
        <v>0.76999999999999991</v>
      </c>
    </row>
    <row r="217" spans="1:54" s="229" customFormat="1" ht="12.75" customHeight="1" x14ac:dyDescent="0.2">
      <c r="A217" s="158">
        <v>37</v>
      </c>
      <c r="B217" s="18">
        <v>4467</v>
      </c>
      <c r="C217" s="18">
        <v>600074935</v>
      </c>
      <c r="D217" s="18">
        <v>48282545</v>
      </c>
      <c r="E217" s="167" t="s">
        <v>221</v>
      </c>
      <c r="F217" s="18"/>
      <c r="G217" s="157"/>
      <c r="H217" s="191"/>
      <c r="I217" s="506">
        <v>73803693</v>
      </c>
      <c r="J217" s="503">
        <v>53625853</v>
      </c>
      <c r="K217" s="503">
        <v>572786</v>
      </c>
      <c r="L217" s="503">
        <v>18319878</v>
      </c>
      <c r="M217" s="503">
        <v>536256</v>
      </c>
      <c r="N217" s="503">
        <v>748920</v>
      </c>
      <c r="O217" s="504">
        <v>107.28020000000001</v>
      </c>
      <c r="P217" s="504">
        <v>80.830199999999991</v>
      </c>
      <c r="Q217" s="508">
        <v>26.45</v>
      </c>
      <c r="R217" s="506">
        <f t="shared" ref="R217:BB217" si="246">SUM(R209:R216)</f>
        <v>-87250</v>
      </c>
      <c r="S217" s="503">
        <f t="shared" si="246"/>
        <v>200150</v>
      </c>
      <c r="T217" s="503">
        <f t="shared" si="246"/>
        <v>-265735</v>
      </c>
      <c r="U217" s="503">
        <f t="shared" si="246"/>
        <v>0</v>
      </c>
      <c r="V217" s="503">
        <f t="shared" si="246"/>
        <v>0</v>
      </c>
      <c r="W217" s="503">
        <f t="shared" si="246"/>
        <v>-152835</v>
      </c>
      <c r="X217" s="503">
        <f t="shared" si="246"/>
        <v>87250</v>
      </c>
      <c r="Y217" s="503">
        <f t="shared" si="246"/>
        <v>0</v>
      </c>
      <c r="Z217" s="503">
        <f t="shared" si="246"/>
        <v>0</v>
      </c>
      <c r="AA217" s="503">
        <f t="shared" si="246"/>
        <v>87250</v>
      </c>
      <c r="AB217" s="503">
        <f t="shared" si="246"/>
        <v>-65585</v>
      </c>
      <c r="AC217" s="503">
        <f t="shared" si="246"/>
        <v>-22167</v>
      </c>
      <c r="AD217" s="503">
        <f t="shared" si="246"/>
        <v>-1528</v>
      </c>
      <c r="AE217" s="503">
        <f t="shared" si="246"/>
        <v>11500</v>
      </c>
      <c r="AF217" s="503">
        <f t="shared" si="246"/>
        <v>0</v>
      </c>
      <c r="AG217" s="503">
        <f t="shared" si="246"/>
        <v>11500</v>
      </c>
      <c r="AH217" s="503">
        <f t="shared" si="246"/>
        <v>-77780</v>
      </c>
      <c r="AI217" s="504">
        <f t="shared" si="246"/>
        <v>-0.22999999999999998</v>
      </c>
      <c r="AJ217" s="504">
        <f t="shared" si="246"/>
        <v>-0.03</v>
      </c>
      <c r="AK217" s="504">
        <f t="shared" si="246"/>
        <v>0.65</v>
      </c>
      <c r="AL217" s="504">
        <f t="shared" si="246"/>
        <v>-0.56000000000000005</v>
      </c>
      <c r="AM217" s="504">
        <f t="shared" si="246"/>
        <v>0</v>
      </c>
      <c r="AN217" s="504">
        <f t="shared" si="246"/>
        <v>0</v>
      </c>
      <c r="AO217" s="504">
        <f t="shared" si="246"/>
        <v>0</v>
      </c>
      <c r="AP217" s="504">
        <f t="shared" si="246"/>
        <v>0</v>
      </c>
      <c r="AQ217" s="504">
        <f t="shared" si="246"/>
        <v>-0.13999999999999999</v>
      </c>
      <c r="AR217" s="504">
        <f t="shared" si="246"/>
        <v>-0.03</v>
      </c>
      <c r="AS217" s="40">
        <f t="shared" si="246"/>
        <v>-0.16999999999999998</v>
      </c>
      <c r="AT217" s="510">
        <f t="shared" si="246"/>
        <v>73725913</v>
      </c>
      <c r="AU217" s="503">
        <f t="shared" si="246"/>
        <v>53473018</v>
      </c>
      <c r="AV217" s="503">
        <f t="shared" si="246"/>
        <v>660036</v>
      </c>
      <c r="AW217" s="503">
        <f t="shared" si="246"/>
        <v>18297711</v>
      </c>
      <c r="AX217" s="503">
        <f t="shared" si="246"/>
        <v>534728</v>
      </c>
      <c r="AY217" s="503">
        <f t="shared" si="246"/>
        <v>760420</v>
      </c>
      <c r="AZ217" s="504">
        <f t="shared" si="246"/>
        <v>107.11020000000001</v>
      </c>
      <c r="BA217" s="504">
        <f t="shared" si="246"/>
        <v>80.690200000000004</v>
      </c>
      <c r="BB217" s="40">
        <f t="shared" si="246"/>
        <v>26.419999999999998</v>
      </c>
    </row>
    <row r="218" spans="1:54" s="229" customFormat="1" ht="12.75" customHeight="1" x14ac:dyDescent="0.2">
      <c r="A218" s="216">
        <v>38</v>
      </c>
      <c r="B218" s="217">
        <v>4460</v>
      </c>
      <c r="C218" s="217">
        <v>600074579</v>
      </c>
      <c r="D218" s="217">
        <v>48283011</v>
      </c>
      <c r="E218" s="215" t="s">
        <v>827</v>
      </c>
      <c r="F218" s="217">
        <v>3111</v>
      </c>
      <c r="G218" s="168" t="s">
        <v>306</v>
      </c>
      <c r="H218" s="218" t="s">
        <v>276</v>
      </c>
      <c r="I218" s="463">
        <v>3519397</v>
      </c>
      <c r="J218" s="458">
        <v>2610791</v>
      </c>
      <c r="K218" s="458">
        <v>0</v>
      </c>
      <c r="L218" s="458">
        <v>871216</v>
      </c>
      <c r="M218" s="458">
        <v>26108</v>
      </c>
      <c r="N218" s="458">
        <v>11282</v>
      </c>
      <c r="O218" s="459">
        <v>4.8</v>
      </c>
      <c r="P218" s="460">
        <v>4</v>
      </c>
      <c r="Q218" s="469">
        <v>0.8</v>
      </c>
      <c r="R218" s="471">
        <f t="shared" si="228"/>
        <v>0</v>
      </c>
      <c r="S218" s="461">
        <v>0</v>
      </c>
      <c r="T218" s="461">
        <v>0</v>
      </c>
      <c r="U218" s="461">
        <v>0</v>
      </c>
      <c r="V218" s="461">
        <v>0</v>
      </c>
      <c r="W218" s="461">
        <f t="shared" si="229"/>
        <v>0</v>
      </c>
      <c r="X218" s="461">
        <v>0</v>
      </c>
      <c r="Y218" s="461">
        <v>0</v>
      </c>
      <c r="Z218" s="461">
        <v>0</v>
      </c>
      <c r="AA218" s="461">
        <f t="shared" si="230"/>
        <v>0</v>
      </c>
      <c r="AB218" s="461">
        <f t="shared" si="231"/>
        <v>0</v>
      </c>
      <c r="AC218" s="69">
        <f t="shared" si="232"/>
        <v>0</v>
      </c>
      <c r="AD218" s="69">
        <f t="shared" si="233"/>
        <v>0</v>
      </c>
      <c r="AE218" s="461">
        <v>0</v>
      </c>
      <c r="AF218" s="461">
        <v>0</v>
      </c>
      <c r="AG218" s="461">
        <f t="shared" si="234"/>
        <v>0</v>
      </c>
      <c r="AH218" s="461">
        <f t="shared" si="235"/>
        <v>0</v>
      </c>
      <c r="AI218" s="462">
        <v>0</v>
      </c>
      <c r="AJ218" s="462">
        <v>0</v>
      </c>
      <c r="AK218" s="462">
        <v>0</v>
      </c>
      <c r="AL218" s="462">
        <v>0</v>
      </c>
      <c r="AM218" s="462">
        <v>0</v>
      </c>
      <c r="AN218" s="462">
        <v>0</v>
      </c>
      <c r="AO218" s="462">
        <v>0</v>
      </c>
      <c r="AP218" s="462">
        <v>0</v>
      </c>
      <c r="AQ218" s="462">
        <f t="shared" si="236"/>
        <v>0</v>
      </c>
      <c r="AR218" s="462">
        <f t="shared" si="237"/>
        <v>0</v>
      </c>
      <c r="AS218" s="464">
        <f t="shared" si="238"/>
        <v>0</v>
      </c>
      <c r="AT218" s="470">
        <f t="shared" ref="AT218:AT223" si="247">I218+AH218</f>
        <v>3519397</v>
      </c>
      <c r="AU218" s="461">
        <f t="shared" ref="AU218:AU223" si="248">J218+W218</f>
        <v>2610791</v>
      </c>
      <c r="AV218" s="461">
        <f t="shared" ref="AV218:AV223" si="249">K218+AA218</f>
        <v>0</v>
      </c>
      <c r="AW218" s="461">
        <f t="shared" ref="AW218:AX223" si="250">L218+AC218</f>
        <v>871216</v>
      </c>
      <c r="AX218" s="461">
        <f t="shared" si="250"/>
        <v>26108</v>
      </c>
      <c r="AY218" s="461">
        <f t="shared" ref="AY218:AY223" si="251">N218+AG218</f>
        <v>11282</v>
      </c>
      <c r="AZ218" s="462">
        <f t="shared" ref="AZ218:AZ223" si="252">O218+AS218</f>
        <v>4.8</v>
      </c>
      <c r="BA218" s="462">
        <f t="shared" ref="BA218:BB223" si="253">P218+AQ218</f>
        <v>4</v>
      </c>
      <c r="BB218" s="464">
        <f t="shared" si="253"/>
        <v>0.8</v>
      </c>
    </row>
    <row r="219" spans="1:54" s="229" customFormat="1" ht="12.75" customHeight="1" x14ac:dyDescent="0.2">
      <c r="A219" s="216">
        <v>38</v>
      </c>
      <c r="B219" s="217">
        <v>4460</v>
      </c>
      <c r="C219" s="217">
        <v>600074579</v>
      </c>
      <c r="D219" s="217">
        <v>48283011</v>
      </c>
      <c r="E219" s="215" t="s">
        <v>828</v>
      </c>
      <c r="F219" s="217">
        <v>3113</v>
      </c>
      <c r="G219" s="168" t="s">
        <v>309</v>
      </c>
      <c r="H219" s="218" t="s">
        <v>276</v>
      </c>
      <c r="I219" s="463">
        <v>12732535</v>
      </c>
      <c r="J219" s="458">
        <v>9123239</v>
      </c>
      <c r="K219" s="458">
        <v>96300</v>
      </c>
      <c r="L219" s="458">
        <v>3045275</v>
      </c>
      <c r="M219" s="458">
        <v>91232</v>
      </c>
      <c r="N219" s="458">
        <v>376489</v>
      </c>
      <c r="O219" s="459">
        <v>16.005999999999997</v>
      </c>
      <c r="P219" s="460">
        <v>12.436</v>
      </c>
      <c r="Q219" s="469">
        <v>3.5700000000000007</v>
      </c>
      <c r="R219" s="471">
        <f t="shared" si="228"/>
        <v>0</v>
      </c>
      <c r="S219" s="461">
        <v>0</v>
      </c>
      <c r="T219" s="461">
        <v>0</v>
      </c>
      <c r="U219" s="461">
        <v>0</v>
      </c>
      <c r="V219" s="461">
        <v>0</v>
      </c>
      <c r="W219" s="461">
        <f t="shared" si="229"/>
        <v>0</v>
      </c>
      <c r="X219" s="461">
        <v>0</v>
      </c>
      <c r="Y219" s="461">
        <v>0</v>
      </c>
      <c r="Z219" s="461">
        <v>0</v>
      </c>
      <c r="AA219" s="461">
        <f t="shared" si="230"/>
        <v>0</v>
      </c>
      <c r="AB219" s="461">
        <f t="shared" si="231"/>
        <v>0</v>
      </c>
      <c r="AC219" s="69">
        <f t="shared" si="232"/>
        <v>0</v>
      </c>
      <c r="AD219" s="69">
        <f t="shared" si="233"/>
        <v>0</v>
      </c>
      <c r="AE219" s="461">
        <v>0</v>
      </c>
      <c r="AF219" s="461">
        <v>0</v>
      </c>
      <c r="AG219" s="461">
        <f t="shared" si="234"/>
        <v>0</v>
      </c>
      <c r="AH219" s="461">
        <f t="shared" si="235"/>
        <v>0</v>
      </c>
      <c r="AI219" s="462">
        <v>0</v>
      </c>
      <c r="AJ219" s="462">
        <v>0</v>
      </c>
      <c r="AK219" s="462">
        <v>0</v>
      </c>
      <c r="AL219" s="462">
        <v>0</v>
      </c>
      <c r="AM219" s="462">
        <v>0</v>
      </c>
      <c r="AN219" s="462">
        <v>0</v>
      </c>
      <c r="AO219" s="462">
        <v>0</v>
      </c>
      <c r="AP219" s="462">
        <v>0</v>
      </c>
      <c r="AQ219" s="462">
        <f t="shared" si="236"/>
        <v>0</v>
      </c>
      <c r="AR219" s="462">
        <f t="shared" si="237"/>
        <v>0</v>
      </c>
      <c r="AS219" s="464">
        <f t="shared" si="238"/>
        <v>0</v>
      </c>
      <c r="AT219" s="470">
        <f t="shared" si="247"/>
        <v>12732535</v>
      </c>
      <c r="AU219" s="461">
        <f t="shared" si="248"/>
        <v>9123239</v>
      </c>
      <c r="AV219" s="461">
        <f t="shared" si="249"/>
        <v>96300</v>
      </c>
      <c r="AW219" s="461">
        <f t="shared" si="250"/>
        <v>3045275</v>
      </c>
      <c r="AX219" s="461">
        <f t="shared" si="250"/>
        <v>91232</v>
      </c>
      <c r="AY219" s="461">
        <f t="shared" si="251"/>
        <v>376489</v>
      </c>
      <c r="AZ219" s="462">
        <f t="shared" si="252"/>
        <v>16.005999999999997</v>
      </c>
      <c r="BA219" s="462">
        <f t="shared" si="253"/>
        <v>12.436</v>
      </c>
      <c r="BB219" s="464">
        <f t="shared" si="253"/>
        <v>3.5700000000000007</v>
      </c>
    </row>
    <row r="220" spans="1:54" s="229" customFormat="1" ht="12.75" customHeight="1" x14ac:dyDescent="0.2">
      <c r="A220" s="216">
        <v>38</v>
      </c>
      <c r="B220" s="217">
        <v>4460</v>
      </c>
      <c r="C220" s="217">
        <v>600074579</v>
      </c>
      <c r="D220" s="217">
        <v>48283011</v>
      </c>
      <c r="E220" s="215" t="s">
        <v>829</v>
      </c>
      <c r="F220" s="217">
        <v>3113</v>
      </c>
      <c r="G220" s="168" t="s">
        <v>307</v>
      </c>
      <c r="H220" s="218" t="s">
        <v>277</v>
      </c>
      <c r="I220" s="463">
        <v>1021589</v>
      </c>
      <c r="J220" s="458">
        <v>757855</v>
      </c>
      <c r="K220" s="458">
        <v>0</v>
      </c>
      <c r="L220" s="458">
        <v>256155</v>
      </c>
      <c r="M220" s="458">
        <v>7579</v>
      </c>
      <c r="N220" s="458">
        <v>0</v>
      </c>
      <c r="O220" s="459">
        <v>2.1699999999999995</v>
      </c>
      <c r="P220" s="460">
        <v>2.1699999999999995</v>
      </c>
      <c r="Q220" s="469">
        <v>0</v>
      </c>
      <c r="R220" s="471">
        <f t="shared" si="228"/>
        <v>0</v>
      </c>
      <c r="S220" s="461">
        <v>0</v>
      </c>
      <c r="T220" s="461">
        <v>0</v>
      </c>
      <c r="U220" s="461">
        <v>0</v>
      </c>
      <c r="V220" s="461">
        <v>0</v>
      </c>
      <c r="W220" s="461">
        <f t="shared" si="229"/>
        <v>0</v>
      </c>
      <c r="X220" s="461">
        <v>0</v>
      </c>
      <c r="Y220" s="461">
        <v>0</v>
      </c>
      <c r="Z220" s="461">
        <v>0</v>
      </c>
      <c r="AA220" s="461">
        <f t="shared" si="230"/>
        <v>0</v>
      </c>
      <c r="AB220" s="461">
        <f t="shared" si="231"/>
        <v>0</v>
      </c>
      <c r="AC220" s="69">
        <f t="shared" si="232"/>
        <v>0</v>
      </c>
      <c r="AD220" s="69">
        <f t="shared" si="233"/>
        <v>0</v>
      </c>
      <c r="AE220" s="461">
        <v>0</v>
      </c>
      <c r="AF220" s="461">
        <v>0</v>
      </c>
      <c r="AG220" s="461">
        <f t="shared" si="234"/>
        <v>0</v>
      </c>
      <c r="AH220" s="461">
        <f t="shared" si="235"/>
        <v>0</v>
      </c>
      <c r="AI220" s="462">
        <v>0</v>
      </c>
      <c r="AJ220" s="462">
        <v>0</v>
      </c>
      <c r="AK220" s="462">
        <v>0</v>
      </c>
      <c r="AL220" s="462">
        <v>0</v>
      </c>
      <c r="AM220" s="462">
        <v>0</v>
      </c>
      <c r="AN220" s="462">
        <v>0</v>
      </c>
      <c r="AO220" s="462">
        <v>0</v>
      </c>
      <c r="AP220" s="462">
        <v>0</v>
      </c>
      <c r="AQ220" s="462">
        <f t="shared" si="236"/>
        <v>0</v>
      </c>
      <c r="AR220" s="462">
        <f t="shared" si="237"/>
        <v>0</v>
      </c>
      <c r="AS220" s="464">
        <f t="shared" si="238"/>
        <v>0</v>
      </c>
      <c r="AT220" s="470">
        <f t="shared" si="247"/>
        <v>1021589</v>
      </c>
      <c r="AU220" s="461">
        <f t="shared" si="248"/>
        <v>757855</v>
      </c>
      <c r="AV220" s="461">
        <f t="shared" si="249"/>
        <v>0</v>
      </c>
      <c r="AW220" s="461">
        <f t="shared" si="250"/>
        <v>256155</v>
      </c>
      <c r="AX220" s="461">
        <f t="shared" si="250"/>
        <v>7579</v>
      </c>
      <c r="AY220" s="461">
        <f t="shared" si="251"/>
        <v>0</v>
      </c>
      <c r="AZ220" s="462">
        <f t="shared" si="252"/>
        <v>2.1699999999999995</v>
      </c>
      <c r="BA220" s="462">
        <f t="shared" si="253"/>
        <v>2.1699999999999995</v>
      </c>
      <c r="BB220" s="464">
        <f t="shared" si="253"/>
        <v>0</v>
      </c>
    </row>
    <row r="221" spans="1:54" s="229" customFormat="1" ht="12.75" customHeight="1" x14ac:dyDescent="0.2">
      <c r="A221" s="216">
        <v>38</v>
      </c>
      <c r="B221" s="217">
        <v>4460</v>
      </c>
      <c r="C221" s="217">
        <v>600074579</v>
      </c>
      <c r="D221" s="217">
        <v>48283011</v>
      </c>
      <c r="E221" s="215" t="s">
        <v>828</v>
      </c>
      <c r="F221" s="217">
        <v>3141</v>
      </c>
      <c r="G221" s="168" t="s">
        <v>310</v>
      </c>
      <c r="H221" s="218" t="s">
        <v>277</v>
      </c>
      <c r="I221" s="463">
        <v>1682755</v>
      </c>
      <c r="J221" s="458">
        <v>1247353</v>
      </c>
      <c r="K221" s="458">
        <v>0</v>
      </c>
      <c r="L221" s="458">
        <v>414258</v>
      </c>
      <c r="M221" s="458">
        <v>12474</v>
      </c>
      <c r="N221" s="458">
        <v>8670</v>
      </c>
      <c r="O221" s="459">
        <v>3.72</v>
      </c>
      <c r="P221" s="460">
        <v>0</v>
      </c>
      <c r="Q221" s="469">
        <v>3.72</v>
      </c>
      <c r="R221" s="471">
        <f t="shared" si="228"/>
        <v>0</v>
      </c>
      <c r="S221" s="461">
        <v>0</v>
      </c>
      <c r="T221" s="461">
        <v>0</v>
      </c>
      <c r="U221" s="461">
        <v>0</v>
      </c>
      <c r="V221" s="461">
        <v>0</v>
      </c>
      <c r="W221" s="461">
        <f t="shared" si="229"/>
        <v>0</v>
      </c>
      <c r="X221" s="461">
        <v>0</v>
      </c>
      <c r="Y221" s="461">
        <v>0</v>
      </c>
      <c r="Z221" s="461">
        <v>0</v>
      </c>
      <c r="AA221" s="461">
        <f t="shared" si="230"/>
        <v>0</v>
      </c>
      <c r="AB221" s="461">
        <f t="shared" si="231"/>
        <v>0</v>
      </c>
      <c r="AC221" s="69">
        <f t="shared" si="232"/>
        <v>0</v>
      </c>
      <c r="AD221" s="69">
        <f t="shared" si="233"/>
        <v>0</v>
      </c>
      <c r="AE221" s="461">
        <v>0</v>
      </c>
      <c r="AF221" s="461">
        <v>0</v>
      </c>
      <c r="AG221" s="461">
        <f t="shared" si="234"/>
        <v>0</v>
      </c>
      <c r="AH221" s="461">
        <f t="shared" si="235"/>
        <v>0</v>
      </c>
      <c r="AI221" s="462">
        <v>0</v>
      </c>
      <c r="AJ221" s="462">
        <v>0</v>
      </c>
      <c r="AK221" s="462">
        <v>0</v>
      </c>
      <c r="AL221" s="462">
        <v>0</v>
      </c>
      <c r="AM221" s="462">
        <v>0</v>
      </c>
      <c r="AN221" s="462">
        <v>0</v>
      </c>
      <c r="AO221" s="462">
        <v>0</v>
      </c>
      <c r="AP221" s="462">
        <v>0</v>
      </c>
      <c r="AQ221" s="462">
        <f t="shared" si="236"/>
        <v>0</v>
      </c>
      <c r="AR221" s="462">
        <f t="shared" si="237"/>
        <v>0</v>
      </c>
      <c r="AS221" s="464">
        <f t="shared" si="238"/>
        <v>0</v>
      </c>
      <c r="AT221" s="470">
        <f t="shared" si="247"/>
        <v>1682755</v>
      </c>
      <c r="AU221" s="461">
        <f t="shared" si="248"/>
        <v>1247353</v>
      </c>
      <c r="AV221" s="461">
        <f t="shared" si="249"/>
        <v>0</v>
      </c>
      <c r="AW221" s="461">
        <f t="shared" si="250"/>
        <v>414258</v>
      </c>
      <c r="AX221" s="461">
        <f t="shared" si="250"/>
        <v>12474</v>
      </c>
      <c r="AY221" s="461">
        <f t="shared" si="251"/>
        <v>8670</v>
      </c>
      <c r="AZ221" s="462">
        <f t="shared" si="252"/>
        <v>3.72</v>
      </c>
      <c r="BA221" s="462">
        <f t="shared" si="253"/>
        <v>0</v>
      </c>
      <c r="BB221" s="464">
        <f t="shared" si="253"/>
        <v>3.72</v>
      </c>
    </row>
    <row r="222" spans="1:54" s="229" customFormat="1" ht="12.75" customHeight="1" x14ac:dyDescent="0.2">
      <c r="A222" s="216">
        <v>38</v>
      </c>
      <c r="B222" s="217">
        <v>4460</v>
      </c>
      <c r="C222" s="217">
        <v>600074579</v>
      </c>
      <c r="D222" s="217">
        <v>48283011</v>
      </c>
      <c r="E222" s="215" t="s">
        <v>828</v>
      </c>
      <c r="F222" s="217">
        <v>3143</v>
      </c>
      <c r="G222" s="168" t="s">
        <v>614</v>
      </c>
      <c r="H222" s="234" t="s">
        <v>276</v>
      </c>
      <c r="I222" s="463">
        <v>1004341</v>
      </c>
      <c r="J222" s="458">
        <v>751523</v>
      </c>
      <c r="K222" s="458">
        <v>0</v>
      </c>
      <c r="L222" s="458">
        <v>244751</v>
      </c>
      <c r="M222" s="458">
        <v>7515</v>
      </c>
      <c r="N222" s="458">
        <v>552</v>
      </c>
      <c r="O222" s="459">
        <v>1.6631</v>
      </c>
      <c r="P222" s="460">
        <v>1.6631</v>
      </c>
      <c r="Q222" s="469">
        <v>0</v>
      </c>
      <c r="R222" s="471">
        <f t="shared" si="228"/>
        <v>0</v>
      </c>
      <c r="S222" s="461">
        <v>0</v>
      </c>
      <c r="T222" s="461">
        <v>0</v>
      </c>
      <c r="U222" s="461">
        <v>0</v>
      </c>
      <c r="V222" s="461">
        <v>0</v>
      </c>
      <c r="W222" s="461">
        <f t="shared" si="229"/>
        <v>0</v>
      </c>
      <c r="X222" s="461">
        <v>0</v>
      </c>
      <c r="Y222" s="461">
        <v>0</v>
      </c>
      <c r="Z222" s="461">
        <v>0</v>
      </c>
      <c r="AA222" s="461">
        <f t="shared" si="230"/>
        <v>0</v>
      </c>
      <c r="AB222" s="461">
        <f t="shared" si="231"/>
        <v>0</v>
      </c>
      <c r="AC222" s="69">
        <f t="shared" si="232"/>
        <v>0</v>
      </c>
      <c r="AD222" s="69">
        <f t="shared" si="233"/>
        <v>0</v>
      </c>
      <c r="AE222" s="461">
        <v>0</v>
      </c>
      <c r="AF222" s="461">
        <v>0</v>
      </c>
      <c r="AG222" s="461">
        <f t="shared" si="234"/>
        <v>0</v>
      </c>
      <c r="AH222" s="461">
        <f t="shared" si="235"/>
        <v>0</v>
      </c>
      <c r="AI222" s="462">
        <v>0</v>
      </c>
      <c r="AJ222" s="462">
        <v>0</v>
      </c>
      <c r="AK222" s="462">
        <v>0</v>
      </c>
      <c r="AL222" s="462">
        <v>0</v>
      </c>
      <c r="AM222" s="462">
        <v>0</v>
      </c>
      <c r="AN222" s="462">
        <v>0</v>
      </c>
      <c r="AO222" s="462">
        <v>0</v>
      </c>
      <c r="AP222" s="462">
        <v>0</v>
      </c>
      <c r="AQ222" s="462">
        <f t="shared" si="236"/>
        <v>0</v>
      </c>
      <c r="AR222" s="462">
        <f t="shared" si="237"/>
        <v>0</v>
      </c>
      <c r="AS222" s="464">
        <f t="shared" si="238"/>
        <v>0</v>
      </c>
      <c r="AT222" s="470">
        <f t="shared" si="247"/>
        <v>1004341</v>
      </c>
      <c r="AU222" s="461">
        <f t="shared" si="248"/>
        <v>751523</v>
      </c>
      <c r="AV222" s="461">
        <f t="shared" si="249"/>
        <v>0</v>
      </c>
      <c r="AW222" s="461">
        <f t="shared" si="250"/>
        <v>244751</v>
      </c>
      <c r="AX222" s="461">
        <f t="shared" si="250"/>
        <v>7515</v>
      </c>
      <c r="AY222" s="461">
        <f t="shared" si="251"/>
        <v>552</v>
      </c>
      <c r="AZ222" s="462">
        <f t="shared" si="252"/>
        <v>1.6631</v>
      </c>
      <c r="BA222" s="462">
        <f t="shared" si="253"/>
        <v>1.6631</v>
      </c>
      <c r="BB222" s="464">
        <f t="shared" si="253"/>
        <v>0</v>
      </c>
    </row>
    <row r="223" spans="1:54" s="229" customFormat="1" ht="12.75" customHeight="1" x14ac:dyDescent="0.2">
      <c r="A223" s="216">
        <v>38</v>
      </c>
      <c r="B223" s="217">
        <v>4460</v>
      </c>
      <c r="C223" s="217">
        <v>600074579</v>
      </c>
      <c r="D223" s="217">
        <v>48283011</v>
      </c>
      <c r="E223" s="215" t="s">
        <v>828</v>
      </c>
      <c r="F223" s="217">
        <v>3143</v>
      </c>
      <c r="G223" s="168" t="s">
        <v>615</v>
      </c>
      <c r="H223" s="234" t="s">
        <v>277</v>
      </c>
      <c r="I223" s="463">
        <v>76966</v>
      </c>
      <c r="J223" s="458">
        <v>54993</v>
      </c>
      <c r="K223" s="458">
        <v>0</v>
      </c>
      <c r="L223" s="458">
        <v>18588</v>
      </c>
      <c r="M223" s="458">
        <v>550</v>
      </c>
      <c r="N223" s="458">
        <v>2835</v>
      </c>
      <c r="O223" s="459">
        <v>0.11</v>
      </c>
      <c r="P223" s="460">
        <v>0</v>
      </c>
      <c r="Q223" s="469">
        <v>0.11</v>
      </c>
      <c r="R223" s="471">
        <f t="shared" si="228"/>
        <v>0</v>
      </c>
      <c r="S223" s="461">
        <v>0</v>
      </c>
      <c r="T223" s="461">
        <v>0</v>
      </c>
      <c r="U223" s="461">
        <v>0</v>
      </c>
      <c r="V223" s="461">
        <v>0</v>
      </c>
      <c r="W223" s="461">
        <f t="shared" si="229"/>
        <v>0</v>
      </c>
      <c r="X223" s="461">
        <v>0</v>
      </c>
      <c r="Y223" s="461">
        <v>0</v>
      </c>
      <c r="Z223" s="461">
        <v>0</v>
      </c>
      <c r="AA223" s="461">
        <f t="shared" si="230"/>
        <v>0</v>
      </c>
      <c r="AB223" s="461">
        <f t="shared" si="231"/>
        <v>0</v>
      </c>
      <c r="AC223" s="69">
        <f t="shared" si="232"/>
        <v>0</v>
      </c>
      <c r="AD223" s="69">
        <f t="shared" si="233"/>
        <v>0</v>
      </c>
      <c r="AE223" s="461">
        <v>0</v>
      </c>
      <c r="AF223" s="461">
        <v>0</v>
      </c>
      <c r="AG223" s="461">
        <f t="shared" si="234"/>
        <v>0</v>
      </c>
      <c r="AH223" s="461">
        <f t="shared" si="235"/>
        <v>0</v>
      </c>
      <c r="AI223" s="462">
        <v>0</v>
      </c>
      <c r="AJ223" s="462">
        <v>0</v>
      </c>
      <c r="AK223" s="462">
        <v>0</v>
      </c>
      <c r="AL223" s="462">
        <v>0</v>
      </c>
      <c r="AM223" s="462">
        <v>0</v>
      </c>
      <c r="AN223" s="462">
        <v>0</v>
      </c>
      <c r="AO223" s="462">
        <v>0</v>
      </c>
      <c r="AP223" s="462">
        <v>0</v>
      </c>
      <c r="AQ223" s="462">
        <f t="shared" si="236"/>
        <v>0</v>
      </c>
      <c r="AR223" s="462">
        <f t="shared" si="237"/>
        <v>0</v>
      </c>
      <c r="AS223" s="464">
        <f t="shared" si="238"/>
        <v>0</v>
      </c>
      <c r="AT223" s="470">
        <f t="shared" si="247"/>
        <v>76966</v>
      </c>
      <c r="AU223" s="461">
        <f t="shared" si="248"/>
        <v>54993</v>
      </c>
      <c r="AV223" s="461">
        <f t="shared" si="249"/>
        <v>0</v>
      </c>
      <c r="AW223" s="461">
        <f t="shared" si="250"/>
        <v>18588</v>
      </c>
      <c r="AX223" s="461">
        <f t="shared" si="250"/>
        <v>550</v>
      </c>
      <c r="AY223" s="461">
        <f t="shared" si="251"/>
        <v>2835</v>
      </c>
      <c r="AZ223" s="462">
        <f t="shared" si="252"/>
        <v>0.11</v>
      </c>
      <c r="BA223" s="462">
        <f t="shared" si="253"/>
        <v>0</v>
      </c>
      <c r="BB223" s="464">
        <f t="shared" si="253"/>
        <v>0.11</v>
      </c>
    </row>
    <row r="224" spans="1:54" s="229" customFormat="1" ht="12.75" customHeight="1" x14ac:dyDescent="0.2">
      <c r="A224" s="158">
        <v>38</v>
      </c>
      <c r="B224" s="18">
        <v>4460</v>
      </c>
      <c r="C224" s="18">
        <v>600074579</v>
      </c>
      <c r="D224" s="18">
        <v>48283011</v>
      </c>
      <c r="E224" s="167" t="s">
        <v>222</v>
      </c>
      <c r="F224" s="18"/>
      <c r="G224" s="157"/>
      <c r="H224" s="191"/>
      <c r="I224" s="506">
        <v>20037583</v>
      </c>
      <c r="J224" s="503">
        <v>14545754</v>
      </c>
      <c r="K224" s="503">
        <v>96300</v>
      </c>
      <c r="L224" s="503">
        <v>4850243</v>
      </c>
      <c r="M224" s="503">
        <v>145458</v>
      </c>
      <c r="N224" s="503">
        <v>399828</v>
      </c>
      <c r="O224" s="504">
        <v>28.469099999999994</v>
      </c>
      <c r="P224" s="504">
        <v>20.269099999999998</v>
      </c>
      <c r="Q224" s="508">
        <v>8.2000000000000011</v>
      </c>
      <c r="R224" s="506">
        <f t="shared" ref="R224:BB224" si="254">SUM(R218:R223)</f>
        <v>0</v>
      </c>
      <c r="S224" s="503">
        <f t="shared" si="254"/>
        <v>0</v>
      </c>
      <c r="T224" s="503">
        <f t="shared" si="254"/>
        <v>0</v>
      </c>
      <c r="U224" s="503">
        <f t="shared" si="254"/>
        <v>0</v>
      </c>
      <c r="V224" s="503">
        <f t="shared" si="254"/>
        <v>0</v>
      </c>
      <c r="W224" s="503">
        <f t="shared" si="254"/>
        <v>0</v>
      </c>
      <c r="X224" s="503">
        <f t="shared" si="254"/>
        <v>0</v>
      </c>
      <c r="Y224" s="503">
        <f t="shared" si="254"/>
        <v>0</v>
      </c>
      <c r="Z224" s="503">
        <f t="shared" si="254"/>
        <v>0</v>
      </c>
      <c r="AA224" s="503">
        <f t="shared" si="254"/>
        <v>0</v>
      </c>
      <c r="AB224" s="503">
        <f t="shared" si="254"/>
        <v>0</v>
      </c>
      <c r="AC224" s="503">
        <f t="shared" si="254"/>
        <v>0</v>
      </c>
      <c r="AD224" s="503">
        <f t="shared" si="254"/>
        <v>0</v>
      </c>
      <c r="AE224" s="503">
        <f t="shared" si="254"/>
        <v>0</v>
      </c>
      <c r="AF224" s="503">
        <f t="shared" si="254"/>
        <v>0</v>
      </c>
      <c r="AG224" s="503">
        <f t="shared" si="254"/>
        <v>0</v>
      </c>
      <c r="AH224" s="503">
        <f t="shared" si="254"/>
        <v>0</v>
      </c>
      <c r="AI224" s="504">
        <f t="shared" si="254"/>
        <v>0</v>
      </c>
      <c r="AJ224" s="504">
        <f t="shared" si="254"/>
        <v>0</v>
      </c>
      <c r="AK224" s="504">
        <f t="shared" si="254"/>
        <v>0</v>
      </c>
      <c r="AL224" s="504">
        <f t="shared" si="254"/>
        <v>0</v>
      </c>
      <c r="AM224" s="504">
        <f t="shared" si="254"/>
        <v>0</v>
      </c>
      <c r="AN224" s="504">
        <f t="shared" si="254"/>
        <v>0</v>
      </c>
      <c r="AO224" s="504">
        <f t="shared" si="254"/>
        <v>0</v>
      </c>
      <c r="AP224" s="504">
        <f t="shared" si="254"/>
        <v>0</v>
      </c>
      <c r="AQ224" s="504">
        <f t="shared" si="254"/>
        <v>0</v>
      </c>
      <c r="AR224" s="504">
        <f t="shared" si="254"/>
        <v>0</v>
      </c>
      <c r="AS224" s="40">
        <f t="shared" si="254"/>
        <v>0</v>
      </c>
      <c r="AT224" s="510">
        <f t="shared" si="254"/>
        <v>20037583</v>
      </c>
      <c r="AU224" s="503">
        <f t="shared" si="254"/>
        <v>14545754</v>
      </c>
      <c r="AV224" s="503">
        <f t="shared" si="254"/>
        <v>96300</v>
      </c>
      <c r="AW224" s="503">
        <f t="shared" si="254"/>
        <v>4850243</v>
      </c>
      <c r="AX224" s="503">
        <f t="shared" si="254"/>
        <v>145458</v>
      </c>
      <c r="AY224" s="503">
        <f t="shared" si="254"/>
        <v>399828</v>
      </c>
      <c r="AZ224" s="504">
        <f t="shared" si="254"/>
        <v>28.469099999999994</v>
      </c>
      <c r="BA224" s="504">
        <f t="shared" si="254"/>
        <v>20.269099999999998</v>
      </c>
      <c r="BB224" s="40">
        <f t="shared" si="254"/>
        <v>8.2000000000000011</v>
      </c>
    </row>
    <row r="225" spans="1:54" s="229" customFormat="1" ht="12.75" customHeight="1" x14ac:dyDescent="0.2">
      <c r="A225" s="216">
        <v>39</v>
      </c>
      <c r="B225" s="217">
        <v>4472</v>
      </c>
      <c r="C225" s="217">
        <v>600075095</v>
      </c>
      <c r="D225" s="217">
        <v>48282561</v>
      </c>
      <c r="E225" s="215" t="s">
        <v>223</v>
      </c>
      <c r="F225" s="217">
        <v>3231</v>
      </c>
      <c r="G225" s="168" t="s">
        <v>311</v>
      </c>
      <c r="H225" s="218" t="s">
        <v>276</v>
      </c>
      <c r="I225" s="463">
        <v>10617471</v>
      </c>
      <c r="J225" s="458">
        <v>7799793</v>
      </c>
      <c r="K225" s="458">
        <v>60000</v>
      </c>
      <c r="L225" s="458">
        <v>2656610</v>
      </c>
      <c r="M225" s="458">
        <v>77998</v>
      </c>
      <c r="N225" s="458">
        <v>23070</v>
      </c>
      <c r="O225" s="459">
        <v>13.7279</v>
      </c>
      <c r="P225" s="460">
        <v>12.411900000000001</v>
      </c>
      <c r="Q225" s="469">
        <v>1.3160000000000001</v>
      </c>
      <c r="R225" s="471">
        <f t="shared" si="228"/>
        <v>0</v>
      </c>
      <c r="S225" s="461">
        <v>0</v>
      </c>
      <c r="T225" s="461">
        <v>0</v>
      </c>
      <c r="U225" s="461">
        <v>0</v>
      </c>
      <c r="V225" s="461">
        <v>0</v>
      </c>
      <c r="W225" s="461">
        <f t="shared" si="229"/>
        <v>0</v>
      </c>
      <c r="X225" s="461">
        <v>0</v>
      </c>
      <c r="Y225" s="461">
        <v>0</v>
      </c>
      <c r="Z225" s="461">
        <v>0</v>
      </c>
      <c r="AA225" s="461">
        <f t="shared" si="230"/>
        <v>0</v>
      </c>
      <c r="AB225" s="461">
        <f t="shared" si="231"/>
        <v>0</v>
      </c>
      <c r="AC225" s="69">
        <f t="shared" si="232"/>
        <v>0</v>
      </c>
      <c r="AD225" s="69">
        <f t="shared" si="233"/>
        <v>0</v>
      </c>
      <c r="AE225" s="461">
        <v>0</v>
      </c>
      <c r="AF225" s="461">
        <v>0</v>
      </c>
      <c r="AG225" s="461">
        <f t="shared" si="234"/>
        <v>0</v>
      </c>
      <c r="AH225" s="461">
        <f t="shared" si="235"/>
        <v>0</v>
      </c>
      <c r="AI225" s="462">
        <v>0</v>
      </c>
      <c r="AJ225" s="462">
        <v>0</v>
      </c>
      <c r="AK225" s="462">
        <v>0</v>
      </c>
      <c r="AL225" s="462">
        <v>0</v>
      </c>
      <c r="AM225" s="462">
        <v>0</v>
      </c>
      <c r="AN225" s="462">
        <v>0</v>
      </c>
      <c r="AO225" s="462">
        <v>0</v>
      </c>
      <c r="AP225" s="462">
        <v>0</v>
      </c>
      <c r="AQ225" s="462">
        <f t="shared" si="236"/>
        <v>0</v>
      </c>
      <c r="AR225" s="462">
        <f t="shared" si="237"/>
        <v>0</v>
      </c>
      <c r="AS225" s="464">
        <f t="shared" si="238"/>
        <v>0</v>
      </c>
      <c r="AT225" s="470">
        <f>I225+AH225</f>
        <v>10617471</v>
      </c>
      <c r="AU225" s="461">
        <f>J225+W225</f>
        <v>7799793</v>
      </c>
      <c r="AV225" s="461">
        <f>K225+AA225</f>
        <v>60000</v>
      </c>
      <c r="AW225" s="461">
        <f>L225+AC225</f>
        <v>2656610</v>
      </c>
      <c r="AX225" s="461">
        <f>M225+AD225</f>
        <v>77998</v>
      </c>
      <c r="AY225" s="461">
        <f>N225+AG225</f>
        <v>23070</v>
      </c>
      <c r="AZ225" s="462">
        <f>O225+AS225</f>
        <v>13.7279</v>
      </c>
      <c r="BA225" s="462">
        <f>P225+AQ225</f>
        <v>12.411900000000001</v>
      </c>
      <c r="BB225" s="464">
        <f>Q225+AR225</f>
        <v>1.3160000000000001</v>
      </c>
    </row>
    <row r="226" spans="1:54" s="229" customFormat="1" ht="12.75" customHeight="1" x14ac:dyDescent="0.2">
      <c r="A226" s="158">
        <v>39</v>
      </c>
      <c r="B226" s="18">
        <v>4472</v>
      </c>
      <c r="C226" s="18">
        <v>600075095</v>
      </c>
      <c r="D226" s="18">
        <v>48282561</v>
      </c>
      <c r="E226" s="167" t="s">
        <v>224</v>
      </c>
      <c r="F226" s="18"/>
      <c r="G226" s="157"/>
      <c r="H226" s="191"/>
      <c r="I226" s="506">
        <v>10617471</v>
      </c>
      <c r="J226" s="503">
        <v>7799793</v>
      </c>
      <c r="K226" s="503">
        <v>60000</v>
      </c>
      <c r="L226" s="503">
        <v>2656610</v>
      </c>
      <c r="M226" s="503">
        <v>77998</v>
      </c>
      <c r="N226" s="503">
        <v>23070</v>
      </c>
      <c r="O226" s="504">
        <v>13.7279</v>
      </c>
      <c r="P226" s="504">
        <v>12.411900000000001</v>
      </c>
      <c r="Q226" s="508">
        <v>1.3160000000000001</v>
      </c>
      <c r="R226" s="506">
        <f t="shared" ref="R226:BB226" si="255">SUM(R225)</f>
        <v>0</v>
      </c>
      <c r="S226" s="503">
        <f t="shared" si="255"/>
        <v>0</v>
      </c>
      <c r="T226" s="503">
        <f t="shared" si="255"/>
        <v>0</v>
      </c>
      <c r="U226" s="503">
        <f t="shared" si="255"/>
        <v>0</v>
      </c>
      <c r="V226" s="503">
        <f t="shared" si="255"/>
        <v>0</v>
      </c>
      <c r="W226" s="503">
        <f t="shared" si="255"/>
        <v>0</v>
      </c>
      <c r="X226" s="503">
        <f t="shared" si="255"/>
        <v>0</v>
      </c>
      <c r="Y226" s="503">
        <f t="shared" si="255"/>
        <v>0</v>
      </c>
      <c r="Z226" s="503">
        <f t="shared" si="255"/>
        <v>0</v>
      </c>
      <c r="AA226" s="503">
        <f t="shared" si="255"/>
        <v>0</v>
      </c>
      <c r="AB226" s="503">
        <f t="shared" si="255"/>
        <v>0</v>
      </c>
      <c r="AC226" s="503">
        <f t="shared" si="255"/>
        <v>0</v>
      </c>
      <c r="AD226" s="503">
        <f t="shared" si="255"/>
        <v>0</v>
      </c>
      <c r="AE226" s="503">
        <f t="shared" si="255"/>
        <v>0</v>
      </c>
      <c r="AF226" s="503">
        <f t="shared" si="255"/>
        <v>0</v>
      </c>
      <c r="AG226" s="503">
        <f t="shared" si="255"/>
        <v>0</v>
      </c>
      <c r="AH226" s="503">
        <f t="shared" si="255"/>
        <v>0</v>
      </c>
      <c r="AI226" s="504">
        <f t="shared" si="255"/>
        <v>0</v>
      </c>
      <c r="AJ226" s="504">
        <f t="shared" si="255"/>
        <v>0</v>
      </c>
      <c r="AK226" s="504">
        <f t="shared" si="255"/>
        <v>0</v>
      </c>
      <c r="AL226" s="504">
        <f t="shared" si="255"/>
        <v>0</v>
      </c>
      <c r="AM226" s="504">
        <f t="shared" si="255"/>
        <v>0</v>
      </c>
      <c r="AN226" s="504">
        <f t="shared" si="255"/>
        <v>0</v>
      </c>
      <c r="AO226" s="504">
        <f t="shared" si="255"/>
        <v>0</v>
      </c>
      <c r="AP226" s="504">
        <f t="shared" si="255"/>
        <v>0</v>
      </c>
      <c r="AQ226" s="504">
        <f t="shared" si="255"/>
        <v>0</v>
      </c>
      <c r="AR226" s="504">
        <f t="shared" si="255"/>
        <v>0</v>
      </c>
      <c r="AS226" s="40">
        <f t="shared" si="255"/>
        <v>0</v>
      </c>
      <c r="AT226" s="510">
        <f t="shared" si="255"/>
        <v>10617471</v>
      </c>
      <c r="AU226" s="503">
        <f t="shared" si="255"/>
        <v>7799793</v>
      </c>
      <c r="AV226" s="503">
        <f t="shared" si="255"/>
        <v>60000</v>
      </c>
      <c r="AW226" s="503">
        <f t="shared" si="255"/>
        <v>2656610</v>
      </c>
      <c r="AX226" s="503">
        <f t="shared" si="255"/>
        <v>77998</v>
      </c>
      <c r="AY226" s="503">
        <f t="shared" si="255"/>
        <v>23070</v>
      </c>
      <c r="AZ226" s="504">
        <f t="shared" si="255"/>
        <v>13.7279</v>
      </c>
      <c r="BA226" s="504">
        <f t="shared" si="255"/>
        <v>12.411900000000001</v>
      </c>
      <c r="BB226" s="40">
        <f t="shared" si="255"/>
        <v>1.3160000000000001</v>
      </c>
    </row>
    <row r="227" spans="1:54" s="229" customFormat="1" ht="12.75" customHeight="1" x14ac:dyDescent="0.2">
      <c r="A227" s="216">
        <v>40</v>
      </c>
      <c r="B227" s="217">
        <v>4418</v>
      </c>
      <c r="C227" s="217">
        <v>600074048</v>
      </c>
      <c r="D227" s="217">
        <v>72742411</v>
      </c>
      <c r="E227" s="215" t="s">
        <v>225</v>
      </c>
      <c r="F227" s="217">
        <v>3111</v>
      </c>
      <c r="G227" s="168" t="s">
        <v>306</v>
      </c>
      <c r="H227" s="218" t="s">
        <v>276</v>
      </c>
      <c r="I227" s="463">
        <v>2028929</v>
      </c>
      <c r="J227" s="458">
        <v>1439947</v>
      </c>
      <c r="K227" s="458">
        <v>60000</v>
      </c>
      <c r="L227" s="458">
        <v>506982</v>
      </c>
      <c r="M227" s="458">
        <v>14400</v>
      </c>
      <c r="N227" s="458">
        <v>7600</v>
      </c>
      <c r="O227" s="459">
        <v>2.8108999999999997</v>
      </c>
      <c r="P227" s="460">
        <v>2.3509000000000002</v>
      </c>
      <c r="Q227" s="469">
        <v>0.46000000000000008</v>
      </c>
      <c r="R227" s="471">
        <f t="shared" si="228"/>
        <v>0</v>
      </c>
      <c r="S227" s="461">
        <v>0</v>
      </c>
      <c r="T227" s="461">
        <v>0</v>
      </c>
      <c r="U227" s="461">
        <v>0</v>
      </c>
      <c r="V227" s="461">
        <v>0</v>
      </c>
      <c r="W227" s="461">
        <f t="shared" si="229"/>
        <v>0</v>
      </c>
      <c r="X227" s="461">
        <v>0</v>
      </c>
      <c r="Y227" s="461">
        <v>0</v>
      </c>
      <c r="Z227" s="461">
        <v>0</v>
      </c>
      <c r="AA227" s="461">
        <f t="shared" si="230"/>
        <v>0</v>
      </c>
      <c r="AB227" s="461">
        <f t="shared" si="231"/>
        <v>0</v>
      </c>
      <c r="AC227" s="69">
        <f t="shared" si="232"/>
        <v>0</v>
      </c>
      <c r="AD227" s="69">
        <f t="shared" si="233"/>
        <v>0</v>
      </c>
      <c r="AE227" s="461">
        <v>0</v>
      </c>
      <c r="AF227" s="461">
        <v>0</v>
      </c>
      <c r="AG227" s="461">
        <f t="shared" si="234"/>
        <v>0</v>
      </c>
      <c r="AH227" s="461">
        <f t="shared" si="235"/>
        <v>0</v>
      </c>
      <c r="AI227" s="462">
        <v>0</v>
      </c>
      <c r="AJ227" s="462">
        <v>0</v>
      </c>
      <c r="AK227" s="462">
        <v>0</v>
      </c>
      <c r="AL227" s="462">
        <v>0</v>
      </c>
      <c r="AM227" s="462">
        <v>0</v>
      </c>
      <c r="AN227" s="462">
        <v>0</v>
      </c>
      <c r="AO227" s="462">
        <v>0</v>
      </c>
      <c r="AP227" s="462">
        <v>0</v>
      </c>
      <c r="AQ227" s="462">
        <f t="shared" si="236"/>
        <v>0</v>
      </c>
      <c r="AR227" s="462">
        <f t="shared" si="237"/>
        <v>0</v>
      </c>
      <c r="AS227" s="464">
        <f t="shared" si="238"/>
        <v>0</v>
      </c>
      <c r="AT227" s="470">
        <f>I227+AH227</f>
        <v>2028929</v>
      </c>
      <c r="AU227" s="461">
        <f>J227+W227</f>
        <v>1439947</v>
      </c>
      <c r="AV227" s="461">
        <f t="shared" ref="AV227:AV229" si="256">K227+AA227</f>
        <v>60000</v>
      </c>
      <c r="AW227" s="461">
        <f t="shared" ref="AW227:AX229" si="257">L227+AC227</f>
        <v>506982</v>
      </c>
      <c r="AX227" s="461">
        <f t="shared" si="257"/>
        <v>14400</v>
      </c>
      <c r="AY227" s="461">
        <f>N227+AG227</f>
        <v>7600</v>
      </c>
      <c r="AZ227" s="462">
        <f>O227+AS227</f>
        <v>2.8108999999999997</v>
      </c>
      <c r="BA227" s="462">
        <f t="shared" ref="BA227:BB229" si="258">P227+AQ227</f>
        <v>2.3509000000000002</v>
      </c>
      <c r="BB227" s="464">
        <f t="shared" si="258"/>
        <v>0.46000000000000008</v>
      </c>
    </row>
    <row r="228" spans="1:54" s="229" customFormat="1" ht="12.75" customHeight="1" x14ac:dyDescent="0.2">
      <c r="A228" s="216">
        <v>40</v>
      </c>
      <c r="B228" s="217">
        <v>4418</v>
      </c>
      <c r="C228" s="217">
        <v>600074048</v>
      </c>
      <c r="D228" s="217">
        <v>72742411</v>
      </c>
      <c r="E228" s="215" t="s">
        <v>225</v>
      </c>
      <c r="F228" s="217">
        <v>3111</v>
      </c>
      <c r="G228" s="168" t="s">
        <v>307</v>
      </c>
      <c r="H228" s="218" t="s">
        <v>277</v>
      </c>
      <c r="I228" s="463">
        <v>0</v>
      </c>
      <c r="J228" s="458">
        <v>0</v>
      </c>
      <c r="K228" s="458">
        <v>0</v>
      </c>
      <c r="L228" s="458">
        <v>0</v>
      </c>
      <c r="M228" s="458">
        <v>0</v>
      </c>
      <c r="N228" s="458">
        <v>0</v>
      </c>
      <c r="O228" s="459">
        <v>0</v>
      </c>
      <c r="P228" s="460">
        <v>0</v>
      </c>
      <c r="Q228" s="469">
        <v>0</v>
      </c>
      <c r="R228" s="471">
        <f t="shared" si="228"/>
        <v>0</v>
      </c>
      <c r="S228" s="461">
        <v>0</v>
      </c>
      <c r="T228" s="461">
        <v>0</v>
      </c>
      <c r="U228" s="461">
        <v>0</v>
      </c>
      <c r="V228" s="461">
        <v>0</v>
      </c>
      <c r="W228" s="461">
        <f t="shared" si="229"/>
        <v>0</v>
      </c>
      <c r="X228" s="461">
        <v>0</v>
      </c>
      <c r="Y228" s="461">
        <v>0</v>
      </c>
      <c r="Z228" s="461">
        <v>0</v>
      </c>
      <c r="AA228" s="461">
        <f t="shared" si="230"/>
        <v>0</v>
      </c>
      <c r="AB228" s="461">
        <f t="shared" si="231"/>
        <v>0</v>
      </c>
      <c r="AC228" s="69">
        <f t="shared" si="232"/>
        <v>0</v>
      </c>
      <c r="AD228" s="69">
        <f t="shared" si="233"/>
        <v>0</v>
      </c>
      <c r="AE228" s="461">
        <v>0</v>
      </c>
      <c r="AF228" s="461">
        <v>0</v>
      </c>
      <c r="AG228" s="461">
        <f t="shared" si="234"/>
        <v>0</v>
      </c>
      <c r="AH228" s="461">
        <f t="shared" si="235"/>
        <v>0</v>
      </c>
      <c r="AI228" s="462">
        <v>0</v>
      </c>
      <c r="AJ228" s="462">
        <v>0</v>
      </c>
      <c r="AK228" s="462">
        <v>0</v>
      </c>
      <c r="AL228" s="462">
        <v>0</v>
      </c>
      <c r="AM228" s="462">
        <v>0</v>
      </c>
      <c r="AN228" s="462">
        <v>0</v>
      </c>
      <c r="AO228" s="462">
        <v>0</v>
      </c>
      <c r="AP228" s="462">
        <v>0</v>
      </c>
      <c r="AQ228" s="462">
        <f t="shared" si="236"/>
        <v>0</v>
      </c>
      <c r="AR228" s="462">
        <f t="shared" si="237"/>
        <v>0</v>
      </c>
      <c r="AS228" s="464">
        <f t="shared" si="238"/>
        <v>0</v>
      </c>
      <c r="AT228" s="470">
        <f>I228+AH228</f>
        <v>0</v>
      </c>
      <c r="AU228" s="461">
        <f>J228+W228</f>
        <v>0</v>
      </c>
      <c r="AV228" s="461">
        <f t="shared" si="256"/>
        <v>0</v>
      </c>
      <c r="AW228" s="461">
        <f t="shared" si="257"/>
        <v>0</v>
      </c>
      <c r="AX228" s="461">
        <f t="shared" si="257"/>
        <v>0</v>
      </c>
      <c r="AY228" s="461">
        <f>N228+AG228</f>
        <v>0</v>
      </c>
      <c r="AZ228" s="462">
        <f>O228+AS228</f>
        <v>0</v>
      </c>
      <c r="BA228" s="462">
        <f t="shared" si="258"/>
        <v>0</v>
      </c>
      <c r="BB228" s="464">
        <f t="shared" si="258"/>
        <v>0</v>
      </c>
    </row>
    <row r="229" spans="1:54" s="229" customFormat="1" ht="12.75" customHeight="1" x14ac:dyDescent="0.2">
      <c r="A229" s="216">
        <v>40</v>
      </c>
      <c r="B229" s="217">
        <v>4418</v>
      </c>
      <c r="C229" s="217">
        <v>600074048</v>
      </c>
      <c r="D229" s="217">
        <v>72742411</v>
      </c>
      <c r="E229" s="210" t="s">
        <v>225</v>
      </c>
      <c r="F229" s="217">
        <v>3141</v>
      </c>
      <c r="G229" s="168" t="s">
        <v>310</v>
      </c>
      <c r="H229" s="218" t="s">
        <v>277</v>
      </c>
      <c r="I229" s="463">
        <v>318192</v>
      </c>
      <c r="J229" s="458">
        <v>235315</v>
      </c>
      <c r="K229" s="458">
        <v>0</v>
      </c>
      <c r="L229" s="458">
        <v>79536</v>
      </c>
      <c r="M229" s="458">
        <v>2353</v>
      </c>
      <c r="N229" s="458">
        <v>988</v>
      </c>
      <c r="O229" s="459">
        <v>0.76</v>
      </c>
      <c r="P229" s="460">
        <v>0</v>
      </c>
      <c r="Q229" s="469">
        <v>0.76</v>
      </c>
      <c r="R229" s="471">
        <f t="shared" si="228"/>
        <v>0</v>
      </c>
      <c r="S229" s="461">
        <v>0</v>
      </c>
      <c r="T229" s="461">
        <v>0</v>
      </c>
      <c r="U229" s="461">
        <v>0</v>
      </c>
      <c r="V229" s="461">
        <v>0</v>
      </c>
      <c r="W229" s="461">
        <f t="shared" si="229"/>
        <v>0</v>
      </c>
      <c r="X229" s="461">
        <v>0</v>
      </c>
      <c r="Y229" s="461">
        <v>0</v>
      </c>
      <c r="Z229" s="461">
        <v>0</v>
      </c>
      <c r="AA229" s="461">
        <f t="shared" si="230"/>
        <v>0</v>
      </c>
      <c r="AB229" s="461">
        <f t="shared" si="231"/>
        <v>0</v>
      </c>
      <c r="AC229" s="69">
        <f t="shared" si="232"/>
        <v>0</v>
      </c>
      <c r="AD229" s="69">
        <f t="shared" si="233"/>
        <v>0</v>
      </c>
      <c r="AE229" s="461">
        <v>0</v>
      </c>
      <c r="AF229" s="461">
        <v>0</v>
      </c>
      <c r="AG229" s="461">
        <f t="shared" si="234"/>
        <v>0</v>
      </c>
      <c r="AH229" s="461">
        <f t="shared" si="235"/>
        <v>0</v>
      </c>
      <c r="AI229" s="462">
        <v>0</v>
      </c>
      <c r="AJ229" s="462">
        <v>0</v>
      </c>
      <c r="AK229" s="462">
        <v>0</v>
      </c>
      <c r="AL229" s="462">
        <v>0</v>
      </c>
      <c r="AM229" s="462">
        <v>0</v>
      </c>
      <c r="AN229" s="462">
        <v>0</v>
      </c>
      <c r="AO229" s="462">
        <v>0</v>
      </c>
      <c r="AP229" s="462">
        <v>0</v>
      </c>
      <c r="AQ229" s="462">
        <f t="shared" si="236"/>
        <v>0</v>
      </c>
      <c r="AR229" s="462">
        <f t="shared" si="237"/>
        <v>0</v>
      </c>
      <c r="AS229" s="464">
        <f t="shared" si="238"/>
        <v>0</v>
      </c>
      <c r="AT229" s="470">
        <f>I229+AH229</f>
        <v>318192</v>
      </c>
      <c r="AU229" s="461">
        <f>J229+W229</f>
        <v>235315</v>
      </c>
      <c r="AV229" s="461">
        <f t="shared" si="256"/>
        <v>0</v>
      </c>
      <c r="AW229" s="461">
        <f t="shared" si="257"/>
        <v>79536</v>
      </c>
      <c r="AX229" s="461">
        <f t="shared" si="257"/>
        <v>2353</v>
      </c>
      <c r="AY229" s="461">
        <f>N229+AG229</f>
        <v>988</v>
      </c>
      <c r="AZ229" s="462">
        <f>O229+AS229</f>
        <v>0.76</v>
      </c>
      <c r="BA229" s="462">
        <f t="shared" si="258"/>
        <v>0</v>
      </c>
      <c r="BB229" s="464">
        <f t="shared" si="258"/>
        <v>0.76</v>
      </c>
    </row>
    <row r="230" spans="1:54" s="229" customFormat="1" ht="12.75" customHeight="1" x14ac:dyDescent="0.2">
      <c r="A230" s="158">
        <v>40</v>
      </c>
      <c r="B230" s="18">
        <v>4418</v>
      </c>
      <c r="C230" s="18">
        <v>600074048</v>
      </c>
      <c r="D230" s="18">
        <v>72742411</v>
      </c>
      <c r="E230" s="167" t="s">
        <v>226</v>
      </c>
      <c r="F230" s="18"/>
      <c r="G230" s="157"/>
      <c r="H230" s="191"/>
      <c r="I230" s="506">
        <v>2347121</v>
      </c>
      <c r="J230" s="503">
        <v>1675262</v>
      </c>
      <c r="K230" s="503">
        <v>60000</v>
      </c>
      <c r="L230" s="503">
        <v>586518</v>
      </c>
      <c r="M230" s="503">
        <v>16753</v>
      </c>
      <c r="N230" s="503">
        <v>8588</v>
      </c>
      <c r="O230" s="504">
        <v>3.5709</v>
      </c>
      <c r="P230" s="504">
        <v>2.3509000000000002</v>
      </c>
      <c r="Q230" s="508">
        <v>1.2200000000000002</v>
      </c>
      <c r="R230" s="506">
        <f t="shared" ref="R230:BB230" si="259">SUM(R227:R229)</f>
        <v>0</v>
      </c>
      <c r="S230" s="503">
        <f t="shared" si="259"/>
        <v>0</v>
      </c>
      <c r="T230" s="503">
        <f t="shared" si="259"/>
        <v>0</v>
      </c>
      <c r="U230" s="503">
        <f t="shared" si="259"/>
        <v>0</v>
      </c>
      <c r="V230" s="503">
        <f t="shared" si="259"/>
        <v>0</v>
      </c>
      <c r="W230" s="503">
        <f t="shared" si="259"/>
        <v>0</v>
      </c>
      <c r="X230" s="503">
        <f t="shared" si="259"/>
        <v>0</v>
      </c>
      <c r="Y230" s="503">
        <f t="shared" si="259"/>
        <v>0</v>
      </c>
      <c r="Z230" s="503">
        <f t="shared" si="259"/>
        <v>0</v>
      </c>
      <c r="AA230" s="503">
        <f t="shared" si="259"/>
        <v>0</v>
      </c>
      <c r="AB230" s="503">
        <f t="shared" si="259"/>
        <v>0</v>
      </c>
      <c r="AC230" s="503">
        <f t="shared" si="259"/>
        <v>0</v>
      </c>
      <c r="AD230" s="503">
        <f t="shared" si="259"/>
        <v>0</v>
      </c>
      <c r="AE230" s="503">
        <f t="shared" si="259"/>
        <v>0</v>
      </c>
      <c r="AF230" s="503">
        <f t="shared" si="259"/>
        <v>0</v>
      </c>
      <c r="AG230" s="503">
        <f t="shared" si="259"/>
        <v>0</v>
      </c>
      <c r="AH230" s="503">
        <f t="shared" si="259"/>
        <v>0</v>
      </c>
      <c r="AI230" s="504">
        <f t="shared" si="259"/>
        <v>0</v>
      </c>
      <c r="AJ230" s="504">
        <f t="shared" si="259"/>
        <v>0</v>
      </c>
      <c r="AK230" s="504">
        <f t="shared" si="259"/>
        <v>0</v>
      </c>
      <c r="AL230" s="504">
        <f t="shared" si="259"/>
        <v>0</v>
      </c>
      <c r="AM230" s="504">
        <f t="shared" si="259"/>
        <v>0</v>
      </c>
      <c r="AN230" s="504">
        <f t="shared" si="259"/>
        <v>0</v>
      </c>
      <c r="AO230" s="504">
        <f t="shared" si="259"/>
        <v>0</v>
      </c>
      <c r="AP230" s="504">
        <f t="shared" si="259"/>
        <v>0</v>
      </c>
      <c r="AQ230" s="504">
        <f t="shared" si="259"/>
        <v>0</v>
      </c>
      <c r="AR230" s="504">
        <f t="shared" si="259"/>
        <v>0</v>
      </c>
      <c r="AS230" s="40">
        <f t="shared" si="259"/>
        <v>0</v>
      </c>
      <c r="AT230" s="510">
        <f t="shared" si="259"/>
        <v>2347121</v>
      </c>
      <c r="AU230" s="503">
        <f t="shared" si="259"/>
        <v>1675262</v>
      </c>
      <c r="AV230" s="503">
        <f t="shared" si="259"/>
        <v>60000</v>
      </c>
      <c r="AW230" s="503">
        <f t="shared" si="259"/>
        <v>586518</v>
      </c>
      <c r="AX230" s="503">
        <f t="shared" si="259"/>
        <v>16753</v>
      </c>
      <c r="AY230" s="503">
        <f t="shared" si="259"/>
        <v>8588</v>
      </c>
      <c r="AZ230" s="504">
        <f t="shared" si="259"/>
        <v>3.5709</v>
      </c>
      <c r="BA230" s="504">
        <f t="shared" si="259"/>
        <v>2.3509000000000002</v>
      </c>
      <c r="BB230" s="40">
        <f t="shared" si="259"/>
        <v>1.2200000000000002</v>
      </c>
    </row>
    <row r="231" spans="1:54" s="229" customFormat="1" ht="12.75" customHeight="1" x14ac:dyDescent="0.2">
      <c r="A231" s="216">
        <v>41</v>
      </c>
      <c r="B231" s="217">
        <v>4432</v>
      </c>
      <c r="C231" s="217">
        <v>600074625</v>
      </c>
      <c r="D231" s="217">
        <v>70695903</v>
      </c>
      <c r="E231" s="215" t="s">
        <v>227</v>
      </c>
      <c r="F231" s="217">
        <v>3111</v>
      </c>
      <c r="G231" s="168" t="s">
        <v>306</v>
      </c>
      <c r="H231" s="218" t="s">
        <v>276</v>
      </c>
      <c r="I231" s="463">
        <v>1743852</v>
      </c>
      <c r="J231" s="458">
        <v>1286537</v>
      </c>
      <c r="K231" s="458">
        <v>0</v>
      </c>
      <c r="L231" s="458">
        <v>434850</v>
      </c>
      <c r="M231" s="458">
        <v>12865</v>
      </c>
      <c r="N231" s="458">
        <v>9600</v>
      </c>
      <c r="O231" s="459">
        <v>2.4</v>
      </c>
      <c r="P231" s="460">
        <v>2</v>
      </c>
      <c r="Q231" s="469">
        <v>0.4</v>
      </c>
      <c r="R231" s="471">
        <f t="shared" si="228"/>
        <v>0</v>
      </c>
      <c r="S231" s="461">
        <v>0</v>
      </c>
      <c r="T231" s="461">
        <v>0</v>
      </c>
      <c r="U231" s="461">
        <v>0</v>
      </c>
      <c r="V231" s="461">
        <v>0</v>
      </c>
      <c r="W231" s="461">
        <f t="shared" si="229"/>
        <v>0</v>
      </c>
      <c r="X231" s="461">
        <v>0</v>
      </c>
      <c r="Y231" s="461">
        <v>0</v>
      </c>
      <c r="Z231" s="461">
        <v>0</v>
      </c>
      <c r="AA231" s="461">
        <f t="shared" si="230"/>
        <v>0</v>
      </c>
      <c r="AB231" s="461">
        <f t="shared" si="231"/>
        <v>0</v>
      </c>
      <c r="AC231" s="69">
        <f t="shared" si="232"/>
        <v>0</v>
      </c>
      <c r="AD231" s="69">
        <f t="shared" si="233"/>
        <v>0</v>
      </c>
      <c r="AE231" s="461">
        <v>0</v>
      </c>
      <c r="AF231" s="461">
        <v>0</v>
      </c>
      <c r="AG231" s="461">
        <f t="shared" si="234"/>
        <v>0</v>
      </c>
      <c r="AH231" s="461">
        <f t="shared" si="235"/>
        <v>0</v>
      </c>
      <c r="AI231" s="462">
        <v>0</v>
      </c>
      <c r="AJ231" s="462">
        <v>0</v>
      </c>
      <c r="AK231" s="462">
        <v>0</v>
      </c>
      <c r="AL231" s="462">
        <v>0</v>
      </c>
      <c r="AM231" s="462">
        <v>0</v>
      </c>
      <c r="AN231" s="462">
        <v>0</v>
      </c>
      <c r="AO231" s="462">
        <v>0</v>
      </c>
      <c r="AP231" s="462">
        <v>0</v>
      </c>
      <c r="AQ231" s="462">
        <f t="shared" si="236"/>
        <v>0</v>
      </c>
      <c r="AR231" s="462">
        <f t="shared" si="237"/>
        <v>0</v>
      </c>
      <c r="AS231" s="464">
        <f t="shared" si="238"/>
        <v>0</v>
      </c>
      <c r="AT231" s="470">
        <f t="shared" ref="AT231:AT236" si="260">I231+AH231</f>
        <v>1743852</v>
      </c>
      <c r="AU231" s="461">
        <f t="shared" ref="AU231:AU236" si="261">J231+W231</f>
        <v>1286537</v>
      </c>
      <c r="AV231" s="461">
        <f t="shared" ref="AV231:AV236" si="262">K231+AA231</f>
        <v>0</v>
      </c>
      <c r="AW231" s="461">
        <f t="shared" ref="AW231:AX236" si="263">L231+AC231</f>
        <v>434850</v>
      </c>
      <c r="AX231" s="461">
        <f t="shared" si="263"/>
        <v>12865</v>
      </c>
      <c r="AY231" s="461">
        <f t="shared" ref="AY231:AY236" si="264">N231+AG231</f>
        <v>9600</v>
      </c>
      <c r="AZ231" s="462">
        <f t="shared" ref="AZ231:AZ236" si="265">O231+AS231</f>
        <v>2.4</v>
      </c>
      <c r="BA231" s="462">
        <f t="shared" ref="BA231:BB236" si="266">P231+AQ231</f>
        <v>2</v>
      </c>
      <c r="BB231" s="464">
        <f t="shared" si="266"/>
        <v>0.4</v>
      </c>
    </row>
    <row r="232" spans="1:54" s="229" customFormat="1" ht="12.75" customHeight="1" x14ac:dyDescent="0.2">
      <c r="A232" s="216">
        <v>41</v>
      </c>
      <c r="B232" s="217">
        <v>4432</v>
      </c>
      <c r="C232" s="217">
        <v>600074625</v>
      </c>
      <c r="D232" s="217">
        <v>70695903</v>
      </c>
      <c r="E232" s="215" t="s">
        <v>227</v>
      </c>
      <c r="F232" s="217">
        <v>3117</v>
      </c>
      <c r="G232" s="168" t="s">
        <v>309</v>
      </c>
      <c r="H232" s="218" t="s">
        <v>276</v>
      </c>
      <c r="I232" s="463">
        <v>3238017</v>
      </c>
      <c r="J232" s="458">
        <v>2369263</v>
      </c>
      <c r="K232" s="458">
        <v>0</v>
      </c>
      <c r="L232" s="458">
        <v>800811</v>
      </c>
      <c r="M232" s="458">
        <v>23693</v>
      </c>
      <c r="N232" s="458">
        <v>44250</v>
      </c>
      <c r="O232" s="459">
        <v>4.6253000000000002</v>
      </c>
      <c r="P232" s="460">
        <v>3.5682</v>
      </c>
      <c r="Q232" s="469">
        <v>1.0570999999999999</v>
      </c>
      <c r="R232" s="471">
        <f t="shared" si="228"/>
        <v>0</v>
      </c>
      <c r="S232" s="461">
        <v>0</v>
      </c>
      <c r="T232" s="461">
        <v>0</v>
      </c>
      <c r="U232" s="461">
        <v>0</v>
      </c>
      <c r="V232" s="461">
        <v>0</v>
      </c>
      <c r="W232" s="461">
        <f t="shared" si="229"/>
        <v>0</v>
      </c>
      <c r="X232" s="461">
        <v>0</v>
      </c>
      <c r="Y232" s="461">
        <v>0</v>
      </c>
      <c r="Z232" s="461">
        <v>0</v>
      </c>
      <c r="AA232" s="461">
        <f t="shared" si="230"/>
        <v>0</v>
      </c>
      <c r="AB232" s="461">
        <f t="shared" si="231"/>
        <v>0</v>
      </c>
      <c r="AC232" s="69">
        <f t="shared" si="232"/>
        <v>0</v>
      </c>
      <c r="AD232" s="69">
        <f t="shared" si="233"/>
        <v>0</v>
      </c>
      <c r="AE232" s="461">
        <v>0</v>
      </c>
      <c r="AF232" s="461">
        <v>0</v>
      </c>
      <c r="AG232" s="461">
        <f t="shared" si="234"/>
        <v>0</v>
      </c>
      <c r="AH232" s="461">
        <f t="shared" si="235"/>
        <v>0</v>
      </c>
      <c r="AI232" s="462">
        <v>0</v>
      </c>
      <c r="AJ232" s="462">
        <v>0</v>
      </c>
      <c r="AK232" s="462">
        <v>0</v>
      </c>
      <c r="AL232" s="462">
        <v>0</v>
      </c>
      <c r="AM232" s="462">
        <v>0</v>
      </c>
      <c r="AN232" s="462">
        <v>0</v>
      </c>
      <c r="AO232" s="462">
        <v>0</v>
      </c>
      <c r="AP232" s="462">
        <v>0</v>
      </c>
      <c r="AQ232" s="462">
        <f t="shared" si="236"/>
        <v>0</v>
      </c>
      <c r="AR232" s="462">
        <f t="shared" si="237"/>
        <v>0</v>
      </c>
      <c r="AS232" s="464">
        <f t="shared" si="238"/>
        <v>0</v>
      </c>
      <c r="AT232" s="470">
        <f t="shared" si="260"/>
        <v>3238017</v>
      </c>
      <c r="AU232" s="461">
        <f t="shared" si="261"/>
        <v>2369263</v>
      </c>
      <c r="AV232" s="461">
        <f t="shared" si="262"/>
        <v>0</v>
      </c>
      <c r="AW232" s="461">
        <f t="shared" si="263"/>
        <v>800811</v>
      </c>
      <c r="AX232" s="461">
        <f t="shared" si="263"/>
        <v>23693</v>
      </c>
      <c r="AY232" s="461">
        <f t="shared" si="264"/>
        <v>44250</v>
      </c>
      <c r="AZ232" s="462">
        <f t="shared" si="265"/>
        <v>4.6253000000000002</v>
      </c>
      <c r="BA232" s="462">
        <f t="shared" si="266"/>
        <v>3.5682</v>
      </c>
      <c r="BB232" s="464">
        <f t="shared" si="266"/>
        <v>1.0570999999999999</v>
      </c>
    </row>
    <row r="233" spans="1:54" s="229" customFormat="1" ht="12.75" customHeight="1" x14ac:dyDescent="0.2">
      <c r="A233" s="216">
        <v>41</v>
      </c>
      <c r="B233" s="217">
        <v>4432</v>
      </c>
      <c r="C233" s="217">
        <v>600074625</v>
      </c>
      <c r="D233" s="217">
        <v>70695903</v>
      </c>
      <c r="E233" s="215" t="s">
        <v>227</v>
      </c>
      <c r="F233" s="217">
        <v>3117</v>
      </c>
      <c r="G233" s="168" t="s">
        <v>307</v>
      </c>
      <c r="H233" s="218" t="s">
        <v>277</v>
      </c>
      <c r="I233" s="463">
        <v>1977380</v>
      </c>
      <c r="J233" s="458">
        <v>1461336</v>
      </c>
      <c r="K233" s="458">
        <v>0</v>
      </c>
      <c r="L233" s="458">
        <v>493931</v>
      </c>
      <c r="M233" s="458">
        <v>14613</v>
      </c>
      <c r="N233" s="458">
        <v>7500</v>
      </c>
      <c r="O233" s="459">
        <v>4.37</v>
      </c>
      <c r="P233" s="460">
        <v>4.37</v>
      </c>
      <c r="Q233" s="469">
        <v>0</v>
      </c>
      <c r="R233" s="471">
        <f t="shared" si="228"/>
        <v>0</v>
      </c>
      <c r="S233" s="461">
        <v>-86611</v>
      </c>
      <c r="T233" s="461">
        <v>0</v>
      </c>
      <c r="U233" s="461">
        <v>0</v>
      </c>
      <c r="V233" s="461">
        <v>0</v>
      </c>
      <c r="W233" s="461">
        <f t="shared" si="229"/>
        <v>-86611</v>
      </c>
      <c r="X233" s="461">
        <v>0</v>
      </c>
      <c r="Y233" s="461">
        <v>0</v>
      </c>
      <c r="Z233" s="461">
        <v>0</v>
      </c>
      <c r="AA233" s="461">
        <f t="shared" si="230"/>
        <v>0</v>
      </c>
      <c r="AB233" s="461">
        <f t="shared" si="231"/>
        <v>-86611</v>
      </c>
      <c r="AC233" s="69">
        <f t="shared" si="232"/>
        <v>-29275</v>
      </c>
      <c r="AD233" s="69">
        <f t="shared" si="233"/>
        <v>-866</v>
      </c>
      <c r="AE233" s="461">
        <v>4000</v>
      </c>
      <c r="AF233" s="461">
        <v>0</v>
      </c>
      <c r="AG233" s="461">
        <f t="shared" si="234"/>
        <v>4000</v>
      </c>
      <c r="AH233" s="461">
        <f t="shared" si="235"/>
        <v>-112752</v>
      </c>
      <c r="AI233" s="462">
        <v>0</v>
      </c>
      <c r="AJ233" s="462">
        <v>0</v>
      </c>
      <c r="AK233" s="462">
        <v>-0.26</v>
      </c>
      <c r="AL233" s="462">
        <v>0</v>
      </c>
      <c r="AM233" s="462">
        <v>0</v>
      </c>
      <c r="AN233" s="462">
        <v>0</v>
      </c>
      <c r="AO233" s="462">
        <v>0</v>
      </c>
      <c r="AP233" s="462">
        <v>0</v>
      </c>
      <c r="AQ233" s="462">
        <f t="shared" si="236"/>
        <v>-0.26</v>
      </c>
      <c r="AR233" s="462">
        <f t="shared" si="237"/>
        <v>0</v>
      </c>
      <c r="AS233" s="464">
        <f t="shared" si="238"/>
        <v>-0.26</v>
      </c>
      <c r="AT233" s="470">
        <f t="shared" si="260"/>
        <v>1864628</v>
      </c>
      <c r="AU233" s="461">
        <f t="shared" si="261"/>
        <v>1374725</v>
      </c>
      <c r="AV233" s="461">
        <f t="shared" si="262"/>
        <v>0</v>
      </c>
      <c r="AW233" s="461">
        <f t="shared" si="263"/>
        <v>464656</v>
      </c>
      <c r="AX233" s="461">
        <f t="shared" si="263"/>
        <v>13747</v>
      </c>
      <c r="AY233" s="461">
        <f t="shared" si="264"/>
        <v>11500</v>
      </c>
      <c r="AZ233" s="462">
        <f t="shared" si="265"/>
        <v>4.1100000000000003</v>
      </c>
      <c r="BA233" s="462">
        <f t="shared" si="266"/>
        <v>4.1100000000000003</v>
      </c>
      <c r="BB233" s="464">
        <f t="shared" si="266"/>
        <v>0</v>
      </c>
    </row>
    <row r="234" spans="1:54" s="229" customFormat="1" ht="12.75" customHeight="1" x14ac:dyDescent="0.2">
      <c r="A234" s="216">
        <v>41</v>
      </c>
      <c r="B234" s="217">
        <v>4432</v>
      </c>
      <c r="C234" s="217">
        <v>600074625</v>
      </c>
      <c r="D234" s="217">
        <v>70695903</v>
      </c>
      <c r="E234" s="215" t="s">
        <v>227</v>
      </c>
      <c r="F234" s="217">
        <v>3141</v>
      </c>
      <c r="G234" s="168" t="s">
        <v>310</v>
      </c>
      <c r="H234" s="218" t="s">
        <v>277</v>
      </c>
      <c r="I234" s="463">
        <v>725185</v>
      </c>
      <c r="J234" s="458">
        <v>535888</v>
      </c>
      <c r="K234" s="458">
        <v>0</v>
      </c>
      <c r="L234" s="458">
        <v>181130</v>
      </c>
      <c r="M234" s="458">
        <v>5359</v>
      </c>
      <c r="N234" s="458">
        <v>2808</v>
      </c>
      <c r="O234" s="459">
        <v>1.72</v>
      </c>
      <c r="P234" s="460">
        <v>0</v>
      </c>
      <c r="Q234" s="469">
        <v>1.72</v>
      </c>
      <c r="R234" s="471">
        <f t="shared" si="228"/>
        <v>0</v>
      </c>
      <c r="S234" s="461">
        <v>0</v>
      </c>
      <c r="T234" s="461">
        <v>0</v>
      </c>
      <c r="U234" s="461">
        <v>0</v>
      </c>
      <c r="V234" s="461">
        <v>0</v>
      </c>
      <c r="W234" s="461">
        <f t="shared" si="229"/>
        <v>0</v>
      </c>
      <c r="X234" s="461">
        <v>0</v>
      </c>
      <c r="Y234" s="461">
        <v>0</v>
      </c>
      <c r="Z234" s="461">
        <v>0</v>
      </c>
      <c r="AA234" s="461">
        <f t="shared" si="230"/>
        <v>0</v>
      </c>
      <c r="AB234" s="461">
        <f t="shared" si="231"/>
        <v>0</v>
      </c>
      <c r="AC234" s="69">
        <f t="shared" si="232"/>
        <v>0</v>
      </c>
      <c r="AD234" s="69">
        <f t="shared" si="233"/>
        <v>0</v>
      </c>
      <c r="AE234" s="461">
        <v>0</v>
      </c>
      <c r="AF234" s="461">
        <v>0</v>
      </c>
      <c r="AG234" s="461">
        <f t="shared" si="234"/>
        <v>0</v>
      </c>
      <c r="AH234" s="461">
        <f t="shared" si="235"/>
        <v>0</v>
      </c>
      <c r="AI234" s="462">
        <v>0</v>
      </c>
      <c r="AJ234" s="462">
        <v>0</v>
      </c>
      <c r="AK234" s="462">
        <v>0</v>
      </c>
      <c r="AL234" s="462">
        <v>0</v>
      </c>
      <c r="AM234" s="462">
        <v>0</v>
      </c>
      <c r="AN234" s="462">
        <v>0</v>
      </c>
      <c r="AO234" s="462">
        <v>0</v>
      </c>
      <c r="AP234" s="462">
        <v>0</v>
      </c>
      <c r="AQ234" s="462">
        <f t="shared" si="236"/>
        <v>0</v>
      </c>
      <c r="AR234" s="462">
        <f t="shared" si="237"/>
        <v>0</v>
      </c>
      <c r="AS234" s="464">
        <f t="shared" si="238"/>
        <v>0</v>
      </c>
      <c r="AT234" s="470">
        <f t="shared" si="260"/>
        <v>725185</v>
      </c>
      <c r="AU234" s="461">
        <f t="shared" si="261"/>
        <v>535888</v>
      </c>
      <c r="AV234" s="461">
        <f t="shared" si="262"/>
        <v>0</v>
      </c>
      <c r="AW234" s="461">
        <f t="shared" si="263"/>
        <v>181130</v>
      </c>
      <c r="AX234" s="461">
        <f t="shared" si="263"/>
        <v>5359</v>
      </c>
      <c r="AY234" s="461">
        <f t="shared" si="264"/>
        <v>2808</v>
      </c>
      <c r="AZ234" s="462">
        <f t="shared" si="265"/>
        <v>1.72</v>
      </c>
      <c r="BA234" s="462">
        <f t="shared" si="266"/>
        <v>0</v>
      </c>
      <c r="BB234" s="464">
        <f t="shared" si="266"/>
        <v>1.72</v>
      </c>
    </row>
    <row r="235" spans="1:54" s="229" customFormat="1" ht="12.75" customHeight="1" x14ac:dyDescent="0.2">
      <c r="A235" s="216">
        <v>41</v>
      </c>
      <c r="B235" s="217">
        <v>4432</v>
      </c>
      <c r="C235" s="217">
        <v>600074625</v>
      </c>
      <c r="D235" s="217">
        <v>70695903</v>
      </c>
      <c r="E235" s="215" t="s">
        <v>227</v>
      </c>
      <c r="F235" s="217">
        <v>3143</v>
      </c>
      <c r="G235" s="168" t="s">
        <v>614</v>
      </c>
      <c r="H235" s="234" t="s">
        <v>276</v>
      </c>
      <c r="I235" s="463">
        <v>759607</v>
      </c>
      <c r="J235" s="458">
        <v>563507</v>
      </c>
      <c r="K235" s="458">
        <v>0</v>
      </c>
      <c r="L235" s="458">
        <v>190465</v>
      </c>
      <c r="M235" s="458">
        <v>5635</v>
      </c>
      <c r="N235" s="458">
        <v>0</v>
      </c>
      <c r="O235" s="459">
        <v>1.3035000000000001</v>
      </c>
      <c r="P235" s="460">
        <v>1.3035000000000001</v>
      </c>
      <c r="Q235" s="469">
        <v>0</v>
      </c>
      <c r="R235" s="471">
        <f t="shared" si="228"/>
        <v>0</v>
      </c>
      <c r="S235" s="461">
        <v>0</v>
      </c>
      <c r="T235" s="461">
        <v>0</v>
      </c>
      <c r="U235" s="461">
        <v>0</v>
      </c>
      <c r="V235" s="461">
        <v>0</v>
      </c>
      <c r="W235" s="461">
        <f t="shared" si="229"/>
        <v>0</v>
      </c>
      <c r="X235" s="461">
        <v>0</v>
      </c>
      <c r="Y235" s="461">
        <v>0</v>
      </c>
      <c r="Z235" s="461">
        <v>0</v>
      </c>
      <c r="AA235" s="461">
        <f t="shared" si="230"/>
        <v>0</v>
      </c>
      <c r="AB235" s="461">
        <f t="shared" si="231"/>
        <v>0</v>
      </c>
      <c r="AC235" s="69">
        <f t="shared" si="232"/>
        <v>0</v>
      </c>
      <c r="AD235" s="69">
        <f t="shared" si="233"/>
        <v>0</v>
      </c>
      <c r="AE235" s="461">
        <v>0</v>
      </c>
      <c r="AF235" s="461">
        <v>0</v>
      </c>
      <c r="AG235" s="461">
        <f t="shared" si="234"/>
        <v>0</v>
      </c>
      <c r="AH235" s="461">
        <f t="shared" si="235"/>
        <v>0</v>
      </c>
      <c r="AI235" s="462">
        <v>0</v>
      </c>
      <c r="AJ235" s="462">
        <v>0</v>
      </c>
      <c r="AK235" s="462">
        <v>0</v>
      </c>
      <c r="AL235" s="462">
        <v>0</v>
      </c>
      <c r="AM235" s="462">
        <v>0</v>
      </c>
      <c r="AN235" s="462">
        <v>0</v>
      </c>
      <c r="AO235" s="462">
        <v>0</v>
      </c>
      <c r="AP235" s="462">
        <v>0</v>
      </c>
      <c r="AQ235" s="462">
        <f t="shared" si="236"/>
        <v>0</v>
      </c>
      <c r="AR235" s="462">
        <f t="shared" si="237"/>
        <v>0</v>
      </c>
      <c r="AS235" s="464">
        <f t="shared" si="238"/>
        <v>0</v>
      </c>
      <c r="AT235" s="470">
        <f t="shared" si="260"/>
        <v>759607</v>
      </c>
      <c r="AU235" s="461">
        <f t="shared" si="261"/>
        <v>563507</v>
      </c>
      <c r="AV235" s="461">
        <f t="shared" si="262"/>
        <v>0</v>
      </c>
      <c r="AW235" s="461">
        <f t="shared" si="263"/>
        <v>190465</v>
      </c>
      <c r="AX235" s="461">
        <f t="shared" si="263"/>
        <v>5635</v>
      </c>
      <c r="AY235" s="461">
        <f t="shared" si="264"/>
        <v>0</v>
      </c>
      <c r="AZ235" s="462">
        <f t="shared" si="265"/>
        <v>1.3035000000000001</v>
      </c>
      <c r="BA235" s="462">
        <f t="shared" si="266"/>
        <v>1.3035000000000001</v>
      </c>
      <c r="BB235" s="464">
        <f t="shared" si="266"/>
        <v>0</v>
      </c>
    </row>
    <row r="236" spans="1:54" s="229" customFormat="1" ht="12.75" customHeight="1" x14ac:dyDescent="0.2">
      <c r="A236" s="216">
        <v>41</v>
      </c>
      <c r="B236" s="217">
        <v>4432</v>
      </c>
      <c r="C236" s="217">
        <v>600074625</v>
      </c>
      <c r="D236" s="217">
        <v>70695903</v>
      </c>
      <c r="E236" s="215" t="s">
        <v>227</v>
      </c>
      <c r="F236" s="217">
        <v>3143</v>
      </c>
      <c r="G236" s="168" t="s">
        <v>615</v>
      </c>
      <c r="H236" s="234" t="s">
        <v>277</v>
      </c>
      <c r="I236" s="463">
        <v>14661</v>
      </c>
      <c r="J236" s="458">
        <v>10475</v>
      </c>
      <c r="K236" s="458">
        <v>0</v>
      </c>
      <c r="L236" s="458">
        <v>3541</v>
      </c>
      <c r="M236" s="458">
        <v>105</v>
      </c>
      <c r="N236" s="458">
        <v>540</v>
      </c>
      <c r="O236" s="459">
        <v>0.04</v>
      </c>
      <c r="P236" s="460">
        <v>0</v>
      </c>
      <c r="Q236" s="469">
        <v>0.04</v>
      </c>
      <c r="R236" s="471">
        <f t="shared" si="228"/>
        <v>0</v>
      </c>
      <c r="S236" s="461">
        <v>0</v>
      </c>
      <c r="T236" s="461">
        <v>0</v>
      </c>
      <c r="U236" s="461">
        <v>0</v>
      </c>
      <c r="V236" s="461">
        <v>0</v>
      </c>
      <c r="W236" s="461">
        <f t="shared" si="229"/>
        <v>0</v>
      </c>
      <c r="X236" s="461">
        <v>0</v>
      </c>
      <c r="Y236" s="461">
        <v>0</v>
      </c>
      <c r="Z236" s="461">
        <v>0</v>
      </c>
      <c r="AA236" s="461">
        <f t="shared" si="230"/>
        <v>0</v>
      </c>
      <c r="AB236" s="461">
        <f t="shared" si="231"/>
        <v>0</v>
      </c>
      <c r="AC236" s="69">
        <f t="shared" si="232"/>
        <v>0</v>
      </c>
      <c r="AD236" s="69">
        <f t="shared" si="233"/>
        <v>0</v>
      </c>
      <c r="AE236" s="461">
        <v>0</v>
      </c>
      <c r="AF236" s="461">
        <v>0</v>
      </c>
      <c r="AG236" s="461">
        <f t="shared" si="234"/>
        <v>0</v>
      </c>
      <c r="AH236" s="461">
        <f t="shared" si="235"/>
        <v>0</v>
      </c>
      <c r="AI236" s="462">
        <v>0</v>
      </c>
      <c r="AJ236" s="462">
        <v>0</v>
      </c>
      <c r="AK236" s="462">
        <v>0</v>
      </c>
      <c r="AL236" s="462">
        <v>0</v>
      </c>
      <c r="AM236" s="462">
        <v>0</v>
      </c>
      <c r="AN236" s="462">
        <v>0</v>
      </c>
      <c r="AO236" s="462">
        <v>0</v>
      </c>
      <c r="AP236" s="462">
        <v>0</v>
      </c>
      <c r="AQ236" s="462">
        <f t="shared" si="236"/>
        <v>0</v>
      </c>
      <c r="AR236" s="462">
        <f t="shared" si="237"/>
        <v>0</v>
      </c>
      <c r="AS236" s="464">
        <f t="shared" si="238"/>
        <v>0</v>
      </c>
      <c r="AT236" s="470">
        <f t="shared" si="260"/>
        <v>14661</v>
      </c>
      <c r="AU236" s="461">
        <f t="shared" si="261"/>
        <v>10475</v>
      </c>
      <c r="AV236" s="461">
        <f t="shared" si="262"/>
        <v>0</v>
      </c>
      <c r="AW236" s="461">
        <f t="shared" si="263"/>
        <v>3541</v>
      </c>
      <c r="AX236" s="461">
        <f t="shared" si="263"/>
        <v>105</v>
      </c>
      <c r="AY236" s="461">
        <f t="shared" si="264"/>
        <v>540</v>
      </c>
      <c r="AZ236" s="462">
        <f t="shared" si="265"/>
        <v>0.04</v>
      </c>
      <c r="BA236" s="462">
        <f t="shared" si="266"/>
        <v>0</v>
      </c>
      <c r="BB236" s="464">
        <f t="shared" si="266"/>
        <v>0.04</v>
      </c>
    </row>
    <row r="237" spans="1:54" s="229" customFormat="1" ht="12.75" customHeight="1" x14ac:dyDescent="0.2">
      <c r="A237" s="158">
        <v>41</v>
      </c>
      <c r="B237" s="18">
        <v>4432</v>
      </c>
      <c r="C237" s="18">
        <v>600074625</v>
      </c>
      <c r="D237" s="18">
        <v>70695903</v>
      </c>
      <c r="E237" s="167" t="s">
        <v>228</v>
      </c>
      <c r="F237" s="18"/>
      <c r="G237" s="157"/>
      <c r="H237" s="191"/>
      <c r="I237" s="506">
        <v>8458702</v>
      </c>
      <c r="J237" s="503">
        <v>6227006</v>
      </c>
      <c r="K237" s="503">
        <v>0</v>
      </c>
      <c r="L237" s="503">
        <v>2104728</v>
      </c>
      <c r="M237" s="503">
        <v>62270</v>
      </c>
      <c r="N237" s="503">
        <v>64698</v>
      </c>
      <c r="O237" s="504">
        <v>14.458799999999998</v>
      </c>
      <c r="P237" s="504">
        <v>11.2417</v>
      </c>
      <c r="Q237" s="508">
        <v>3.2171000000000003</v>
      </c>
      <c r="R237" s="506">
        <f t="shared" ref="R237:BB237" si="267">SUM(R231:R236)</f>
        <v>0</v>
      </c>
      <c r="S237" s="503">
        <f t="shared" si="267"/>
        <v>-86611</v>
      </c>
      <c r="T237" s="503">
        <f t="shared" si="267"/>
        <v>0</v>
      </c>
      <c r="U237" s="503">
        <f t="shared" si="267"/>
        <v>0</v>
      </c>
      <c r="V237" s="503">
        <f t="shared" si="267"/>
        <v>0</v>
      </c>
      <c r="W237" s="503">
        <f t="shared" si="267"/>
        <v>-86611</v>
      </c>
      <c r="X237" s="503">
        <f t="shared" si="267"/>
        <v>0</v>
      </c>
      <c r="Y237" s="503">
        <f t="shared" si="267"/>
        <v>0</v>
      </c>
      <c r="Z237" s="503">
        <f t="shared" si="267"/>
        <v>0</v>
      </c>
      <c r="AA237" s="503">
        <f t="shared" si="267"/>
        <v>0</v>
      </c>
      <c r="AB237" s="503">
        <f t="shared" si="267"/>
        <v>-86611</v>
      </c>
      <c r="AC237" s="503">
        <f t="shared" si="267"/>
        <v>-29275</v>
      </c>
      <c r="AD237" s="503">
        <f t="shared" si="267"/>
        <v>-866</v>
      </c>
      <c r="AE237" s="503">
        <f t="shared" si="267"/>
        <v>4000</v>
      </c>
      <c r="AF237" s="503">
        <f t="shared" si="267"/>
        <v>0</v>
      </c>
      <c r="AG237" s="503">
        <f t="shared" si="267"/>
        <v>4000</v>
      </c>
      <c r="AH237" s="503">
        <f t="shared" si="267"/>
        <v>-112752</v>
      </c>
      <c r="AI237" s="504">
        <f t="shared" si="267"/>
        <v>0</v>
      </c>
      <c r="AJ237" s="504">
        <f t="shared" si="267"/>
        <v>0</v>
      </c>
      <c r="AK237" s="504">
        <f t="shared" si="267"/>
        <v>-0.26</v>
      </c>
      <c r="AL237" s="504">
        <f t="shared" si="267"/>
        <v>0</v>
      </c>
      <c r="AM237" s="504">
        <f t="shared" si="267"/>
        <v>0</v>
      </c>
      <c r="AN237" s="504">
        <f t="shared" si="267"/>
        <v>0</v>
      </c>
      <c r="AO237" s="504">
        <f t="shared" si="267"/>
        <v>0</v>
      </c>
      <c r="AP237" s="504">
        <f t="shared" si="267"/>
        <v>0</v>
      </c>
      <c r="AQ237" s="504">
        <f t="shared" si="267"/>
        <v>-0.26</v>
      </c>
      <c r="AR237" s="504">
        <f t="shared" si="267"/>
        <v>0</v>
      </c>
      <c r="AS237" s="40">
        <f t="shared" si="267"/>
        <v>-0.26</v>
      </c>
      <c r="AT237" s="510">
        <f t="shared" si="267"/>
        <v>8345950</v>
      </c>
      <c r="AU237" s="503">
        <f t="shared" si="267"/>
        <v>6140395</v>
      </c>
      <c r="AV237" s="503">
        <f t="shared" si="267"/>
        <v>0</v>
      </c>
      <c r="AW237" s="503">
        <f t="shared" si="267"/>
        <v>2075453</v>
      </c>
      <c r="AX237" s="503">
        <f t="shared" si="267"/>
        <v>61404</v>
      </c>
      <c r="AY237" s="503">
        <f t="shared" si="267"/>
        <v>68698</v>
      </c>
      <c r="AZ237" s="504">
        <f t="shared" si="267"/>
        <v>14.1988</v>
      </c>
      <c r="BA237" s="504">
        <f t="shared" si="267"/>
        <v>10.9817</v>
      </c>
      <c r="BB237" s="40">
        <f t="shared" si="267"/>
        <v>3.2171000000000003</v>
      </c>
    </row>
    <row r="238" spans="1:54" s="229" customFormat="1" ht="12.75" customHeight="1" x14ac:dyDescent="0.2">
      <c r="A238" s="216">
        <v>42</v>
      </c>
      <c r="B238" s="217">
        <v>4459</v>
      </c>
      <c r="C238" s="217">
        <v>650037171</v>
      </c>
      <c r="D238" s="217">
        <v>72742356</v>
      </c>
      <c r="E238" s="215" t="s">
        <v>229</v>
      </c>
      <c r="F238" s="217">
        <v>3111</v>
      </c>
      <c r="G238" s="168" t="s">
        <v>306</v>
      </c>
      <c r="H238" s="218" t="s">
        <v>276</v>
      </c>
      <c r="I238" s="463">
        <v>3160843</v>
      </c>
      <c r="J238" s="458">
        <v>2325403</v>
      </c>
      <c r="K238" s="458">
        <v>0</v>
      </c>
      <c r="L238" s="458">
        <v>785986</v>
      </c>
      <c r="M238" s="458">
        <v>23254</v>
      </c>
      <c r="N238" s="458">
        <v>26200</v>
      </c>
      <c r="O238" s="459">
        <v>4.7515999999999998</v>
      </c>
      <c r="P238" s="460">
        <v>3.9516</v>
      </c>
      <c r="Q238" s="469">
        <v>0.8</v>
      </c>
      <c r="R238" s="471">
        <f t="shared" si="228"/>
        <v>0</v>
      </c>
      <c r="S238" s="461">
        <v>0</v>
      </c>
      <c r="T238" s="461">
        <v>0</v>
      </c>
      <c r="U238" s="461">
        <v>0</v>
      </c>
      <c r="V238" s="461">
        <v>0</v>
      </c>
      <c r="W238" s="461">
        <f t="shared" si="229"/>
        <v>0</v>
      </c>
      <c r="X238" s="461">
        <v>0</v>
      </c>
      <c r="Y238" s="461">
        <v>0</v>
      </c>
      <c r="Z238" s="461">
        <v>0</v>
      </c>
      <c r="AA238" s="461">
        <f t="shared" si="230"/>
        <v>0</v>
      </c>
      <c r="AB238" s="461">
        <f t="shared" si="231"/>
        <v>0</v>
      </c>
      <c r="AC238" s="69">
        <f t="shared" si="232"/>
        <v>0</v>
      </c>
      <c r="AD238" s="69">
        <f t="shared" si="233"/>
        <v>0</v>
      </c>
      <c r="AE238" s="461">
        <v>0</v>
      </c>
      <c r="AF238" s="461">
        <v>0</v>
      </c>
      <c r="AG238" s="461">
        <f t="shared" si="234"/>
        <v>0</v>
      </c>
      <c r="AH238" s="461">
        <f t="shared" si="235"/>
        <v>0</v>
      </c>
      <c r="AI238" s="462">
        <v>0</v>
      </c>
      <c r="AJ238" s="462">
        <v>0</v>
      </c>
      <c r="AK238" s="462">
        <v>0</v>
      </c>
      <c r="AL238" s="462">
        <v>0</v>
      </c>
      <c r="AM238" s="462">
        <v>0</v>
      </c>
      <c r="AN238" s="462">
        <v>0</v>
      </c>
      <c r="AO238" s="462">
        <v>0</v>
      </c>
      <c r="AP238" s="462">
        <v>0</v>
      </c>
      <c r="AQ238" s="462">
        <f t="shared" si="236"/>
        <v>0</v>
      </c>
      <c r="AR238" s="462">
        <f t="shared" si="237"/>
        <v>0</v>
      </c>
      <c r="AS238" s="464">
        <f t="shared" si="238"/>
        <v>0</v>
      </c>
      <c r="AT238" s="470">
        <f t="shared" ref="AT238:AT243" si="268">I238+AH238</f>
        <v>3160843</v>
      </c>
      <c r="AU238" s="461">
        <f t="shared" ref="AU238:AU243" si="269">J238+W238</f>
        <v>2325403</v>
      </c>
      <c r="AV238" s="461">
        <f t="shared" ref="AV238:AV243" si="270">K238+AA238</f>
        <v>0</v>
      </c>
      <c r="AW238" s="461">
        <f t="shared" ref="AW238:AX243" si="271">L238+AC238</f>
        <v>785986</v>
      </c>
      <c r="AX238" s="461">
        <f t="shared" si="271"/>
        <v>23254</v>
      </c>
      <c r="AY238" s="461">
        <f t="shared" ref="AY238:AY243" si="272">N238+AG238</f>
        <v>26200</v>
      </c>
      <c r="AZ238" s="462">
        <f t="shared" ref="AZ238:AZ243" si="273">O238+AS238</f>
        <v>4.7515999999999998</v>
      </c>
      <c r="BA238" s="462">
        <f t="shared" ref="BA238:BB243" si="274">P238+AQ238</f>
        <v>3.9516</v>
      </c>
      <c r="BB238" s="464">
        <f t="shared" si="274"/>
        <v>0.8</v>
      </c>
    </row>
    <row r="239" spans="1:54" s="229" customFormat="1" ht="12.75" customHeight="1" x14ac:dyDescent="0.2">
      <c r="A239" s="216">
        <v>42</v>
      </c>
      <c r="B239" s="217">
        <v>4459</v>
      </c>
      <c r="C239" s="217">
        <v>650037171</v>
      </c>
      <c r="D239" s="217">
        <v>72742356</v>
      </c>
      <c r="E239" s="215" t="s">
        <v>229</v>
      </c>
      <c r="F239" s="217">
        <v>3113</v>
      </c>
      <c r="G239" s="168" t="s">
        <v>309</v>
      </c>
      <c r="H239" s="218" t="s">
        <v>276</v>
      </c>
      <c r="I239" s="463">
        <v>12712529</v>
      </c>
      <c r="J239" s="458">
        <v>9231998</v>
      </c>
      <c r="K239" s="458">
        <v>0</v>
      </c>
      <c r="L239" s="458">
        <v>3120416</v>
      </c>
      <c r="M239" s="458">
        <v>92320</v>
      </c>
      <c r="N239" s="458">
        <v>267795</v>
      </c>
      <c r="O239" s="459">
        <v>17.8828</v>
      </c>
      <c r="P239" s="460">
        <v>13.222799999999999</v>
      </c>
      <c r="Q239" s="469">
        <v>4.66</v>
      </c>
      <c r="R239" s="471">
        <f t="shared" si="228"/>
        <v>0</v>
      </c>
      <c r="S239" s="461">
        <v>0</v>
      </c>
      <c r="T239" s="461">
        <v>-27518</v>
      </c>
      <c r="U239" s="461">
        <v>37140</v>
      </c>
      <c r="V239" s="461">
        <v>0</v>
      </c>
      <c r="W239" s="461">
        <f t="shared" si="229"/>
        <v>9622</v>
      </c>
      <c r="X239" s="461">
        <v>0</v>
      </c>
      <c r="Y239" s="461">
        <v>0</v>
      </c>
      <c r="Z239" s="461">
        <v>0</v>
      </c>
      <c r="AA239" s="461">
        <f t="shared" si="230"/>
        <v>0</v>
      </c>
      <c r="AB239" s="461">
        <f t="shared" si="231"/>
        <v>9622</v>
      </c>
      <c r="AC239" s="69">
        <f t="shared" si="232"/>
        <v>3252</v>
      </c>
      <c r="AD239" s="69">
        <f t="shared" si="233"/>
        <v>96</v>
      </c>
      <c r="AE239" s="461">
        <v>0</v>
      </c>
      <c r="AF239" s="461">
        <v>0</v>
      </c>
      <c r="AG239" s="461">
        <f t="shared" si="234"/>
        <v>0</v>
      </c>
      <c r="AH239" s="461">
        <f t="shared" si="235"/>
        <v>12970</v>
      </c>
      <c r="AI239" s="462">
        <v>0</v>
      </c>
      <c r="AJ239" s="462">
        <v>0</v>
      </c>
      <c r="AK239" s="462">
        <v>0</v>
      </c>
      <c r="AL239" s="462">
        <v>-0.06</v>
      </c>
      <c r="AM239" s="462">
        <v>0</v>
      </c>
      <c r="AN239" s="462">
        <v>0.06</v>
      </c>
      <c r="AO239" s="462">
        <v>0</v>
      </c>
      <c r="AP239" s="462">
        <v>0</v>
      </c>
      <c r="AQ239" s="462">
        <f t="shared" si="236"/>
        <v>0</v>
      </c>
      <c r="AR239" s="462">
        <f t="shared" si="237"/>
        <v>0</v>
      </c>
      <c r="AS239" s="464">
        <f t="shared" si="238"/>
        <v>0</v>
      </c>
      <c r="AT239" s="470">
        <f t="shared" si="268"/>
        <v>12725499</v>
      </c>
      <c r="AU239" s="461">
        <f t="shared" si="269"/>
        <v>9241620</v>
      </c>
      <c r="AV239" s="461">
        <f t="shared" si="270"/>
        <v>0</v>
      </c>
      <c r="AW239" s="461">
        <f t="shared" si="271"/>
        <v>3123668</v>
      </c>
      <c r="AX239" s="461">
        <f t="shared" si="271"/>
        <v>92416</v>
      </c>
      <c r="AY239" s="461">
        <f t="shared" si="272"/>
        <v>267795</v>
      </c>
      <c r="AZ239" s="462">
        <f t="shared" si="273"/>
        <v>17.8828</v>
      </c>
      <c r="BA239" s="462">
        <f t="shared" si="274"/>
        <v>13.222799999999999</v>
      </c>
      <c r="BB239" s="464">
        <f t="shared" si="274"/>
        <v>4.66</v>
      </c>
    </row>
    <row r="240" spans="1:54" s="229" customFormat="1" ht="12.75" customHeight="1" x14ac:dyDescent="0.2">
      <c r="A240" s="216">
        <v>42</v>
      </c>
      <c r="B240" s="217">
        <v>4459</v>
      </c>
      <c r="C240" s="217">
        <v>650037171</v>
      </c>
      <c r="D240" s="217">
        <v>72742356</v>
      </c>
      <c r="E240" s="215" t="s">
        <v>229</v>
      </c>
      <c r="F240" s="217">
        <v>3113</v>
      </c>
      <c r="G240" s="168" t="s">
        <v>307</v>
      </c>
      <c r="H240" s="218" t="s">
        <v>277</v>
      </c>
      <c r="I240" s="463">
        <v>2597142</v>
      </c>
      <c r="J240" s="458">
        <v>1926663</v>
      </c>
      <c r="K240" s="458">
        <v>0</v>
      </c>
      <c r="L240" s="458">
        <v>651212</v>
      </c>
      <c r="M240" s="458">
        <v>19267</v>
      </c>
      <c r="N240" s="458">
        <v>0</v>
      </c>
      <c r="O240" s="459">
        <v>4.8499999999999996</v>
      </c>
      <c r="P240" s="460">
        <v>4.8499999999999996</v>
      </c>
      <c r="Q240" s="469">
        <v>0</v>
      </c>
      <c r="R240" s="471">
        <f t="shared" si="228"/>
        <v>0</v>
      </c>
      <c r="S240" s="461">
        <v>346446</v>
      </c>
      <c r="T240" s="461">
        <v>0</v>
      </c>
      <c r="U240" s="461">
        <v>0</v>
      </c>
      <c r="V240" s="461">
        <v>0</v>
      </c>
      <c r="W240" s="461">
        <f t="shared" si="229"/>
        <v>346446</v>
      </c>
      <c r="X240" s="461">
        <v>0</v>
      </c>
      <c r="Y240" s="461">
        <v>0</v>
      </c>
      <c r="Z240" s="461">
        <v>0</v>
      </c>
      <c r="AA240" s="461">
        <f t="shared" si="230"/>
        <v>0</v>
      </c>
      <c r="AB240" s="461">
        <f t="shared" si="231"/>
        <v>346446</v>
      </c>
      <c r="AC240" s="69">
        <f t="shared" si="232"/>
        <v>117099</v>
      </c>
      <c r="AD240" s="69">
        <f t="shared" si="233"/>
        <v>3464</v>
      </c>
      <c r="AE240" s="461">
        <v>4500</v>
      </c>
      <c r="AF240" s="461">
        <v>0</v>
      </c>
      <c r="AG240" s="461">
        <f t="shared" si="234"/>
        <v>4500</v>
      </c>
      <c r="AH240" s="461">
        <f t="shared" si="235"/>
        <v>471509</v>
      </c>
      <c r="AI240" s="462">
        <v>0</v>
      </c>
      <c r="AJ240" s="462">
        <v>0</v>
      </c>
      <c r="AK240" s="462">
        <v>1</v>
      </c>
      <c r="AL240" s="462">
        <v>0</v>
      </c>
      <c r="AM240" s="462">
        <v>0</v>
      </c>
      <c r="AN240" s="462">
        <v>0</v>
      </c>
      <c r="AO240" s="462">
        <v>0</v>
      </c>
      <c r="AP240" s="462">
        <v>0</v>
      </c>
      <c r="AQ240" s="462">
        <f t="shared" si="236"/>
        <v>1</v>
      </c>
      <c r="AR240" s="462">
        <f t="shared" si="237"/>
        <v>0</v>
      </c>
      <c r="AS240" s="464">
        <f t="shared" si="238"/>
        <v>1</v>
      </c>
      <c r="AT240" s="470">
        <f t="shared" si="268"/>
        <v>3068651</v>
      </c>
      <c r="AU240" s="461">
        <f t="shared" si="269"/>
        <v>2273109</v>
      </c>
      <c r="AV240" s="461">
        <f t="shared" si="270"/>
        <v>0</v>
      </c>
      <c r="AW240" s="461">
        <f t="shared" si="271"/>
        <v>768311</v>
      </c>
      <c r="AX240" s="461">
        <f t="shared" si="271"/>
        <v>22731</v>
      </c>
      <c r="AY240" s="461">
        <f t="shared" si="272"/>
        <v>4500</v>
      </c>
      <c r="AZ240" s="462">
        <f t="shared" si="273"/>
        <v>5.85</v>
      </c>
      <c r="BA240" s="462">
        <f t="shared" si="274"/>
        <v>5.85</v>
      </c>
      <c r="BB240" s="464">
        <f t="shared" si="274"/>
        <v>0</v>
      </c>
    </row>
    <row r="241" spans="1:54" s="229" customFormat="1" ht="12.75" customHeight="1" x14ac:dyDescent="0.2">
      <c r="A241" s="216">
        <v>42</v>
      </c>
      <c r="B241" s="217">
        <v>4459</v>
      </c>
      <c r="C241" s="217">
        <v>650037171</v>
      </c>
      <c r="D241" s="217">
        <v>72742356</v>
      </c>
      <c r="E241" s="210" t="s">
        <v>229</v>
      </c>
      <c r="F241" s="217">
        <v>3141</v>
      </c>
      <c r="G241" s="168" t="s">
        <v>310</v>
      </c>
      <c r="H241" s="218" t="s">
        <v>277</v>
      </c>
      <c r="I241" s="463">
        <v>1597407</v>
      </c>
      <c r="J241" s="458">
        <v>1178969</v>
      </c>
      <c r="K241" s="458">
        <v>0</v>
      </c>
      <c r="L241" s="458">
        <v>398492</v>
      </c>
      <c r="M241" s="458">
        <v>11790</v>
      </c>
      <c r="N241" s="458">
        <v>8156</v>
      </c>
      <c r="O241" s="459">
        <v>3.79</v>
      </c>
      <c r="P241" s="460">
        <v>0</v>
      </c>
      <c r="Q241" s="469">
        <v>3.79</v>
      </c>
      <c r="R241" s="471">
        <f t="shared" si="228"/>
        <v>0</v>
      </c>
      <c r="S241" s="461">
        <v>0</v>
      </c>
      <c r="T241" s="461">
        <v>0</v>
      </c>
      <c r="U241" s="461">
        <v>0</v>
      </c>
      <c r="V241" s="461">
        <v>0</v>
      </c>
      <c r="W241" s="461">
        <f t="shared" si="229"/>
        <v>0</v>
      </c>
      <c r="X241" s="461">
        <v>0</v>
      </c>
      <c r="Y241" s="461">
        <v>0</v>
      </c>
      <c r="Z241" s="461">
        <v>0</v>
      </c>
      <c r="AA241" s="461">
        <f t="shared" si="230"/>
        <v>0</v>
      </c>
      <c r="AB241" s="461">
        <f t="shared" si="231"/>
        <v>0</v>
      </c>
      <c r="AC241" s="69">
        <f t="shared" si="232"/>
        <v>0</v>
      </c>
      <c r="AD241" s="69">
        <f t="shared" si="233"/>
        <v>0</v>
      </c>
      <c r="AE241" s="461">
        <v>0</v>
      </c>
      <c r="AF241" s="461">
        <v>0</v>
      </c>
      <c r="AG241" s="461">
        <f t="shared" si="234"/>
        <v>0</v>
      </c>
      <c r="AH241" s="461">
        <f t="shared" si="235"/>
        <v>0</v>
      </c>
      <c r="AI241" s="462">
        <v>0</v>
      </c>
      <c r="AJ241" s="462">
        <v>0</v>
      </c>
      <c r="AK241" s="462">
        <v>0</v>
      </c>
      <c r="AL241" s="462">
        <v>0</v>
      </c>
      <c r="AM241" s="462">
        <v>0</v>
      </c>
      <c r="AN241" s="462">
        <v>0</v>
      </c>
      <c r="AO241" s="462">
        <v>0</v>
      </c>
      <c r="AP241" s="462">
        <v>0</v>
      </c>
      <c r="AQ241" s="462">
        <f t="shared" si="236"/>
        <v>0</v>
      </c>
      <c r="AR241" s="462">
        <f t="shared" si="237"/>
        <v>0</v>
      </c>
      <c r="AS241" s="464">
        <f t="shared" si="238"/>
        <v>0</v>
      </c>
      <c r="AT241" s="470">
        <f t="shared" si="268"/>
        <v>1597407</v>
      </c>
      <c r="AU241" s="461">
        <f t="shared" si="269"/>
        <v>1178969</v>
      </c>
      <c r="AV241" s="461">
        <f t="shared" si="270"/>
        <v>0</v>
      </c>
      <c r="AW241" s="461">
        <f t="shared" si="271"/>
        <v>398492</v>
      </c>
      <c r="AX241" s="461">
        <f t="shared" si="271"/>
        <v>11790</v>
      </c>
      <c r="AY241" s="461">
        <f t="shared" si="272"/>
        <v>8156</v>
      </c>
      <c r="AZ241" s="462">
        <f t="shared" si="273"/>
        <v>3.79</v>
      </c>
      <c r="BA241" s="462">
        <f t="shared" si="274"/>
        <v>0</v>
      </c>
      <c r="BB241" s="464">
        <f t="shared" si="274"/>
        <v>3.79</v>
      </c>
    </row>
    <row r="242" spans="1:54" s="229" customFormat="1" ht="12.75" customHeight="1" x14ac:dyDescent="0.2">
      <c r="A242" s="216">
        <v>42</v>
      </c>
      <c r="B242" s="217">
        <v>4459</v>
      </c>
      <c r="C242" s="217">
        <v>650037171</v>
      </c>
      <c r="D242" s="217">
        <v>72742356</v>
      </c>
      <c r="E242" s="215" t="s">
        <v>229</v>
      </c>
      <c r="F242" s="217">
        <v>3143</v>
      </c>
      <c r="G242" s="168" t="s">
        <v>614</v>
      </c>
      <c r="H242" s="234" t="s">
        <v>276</v>
      </c>
      <c r="I242" s="463">
        <v>1025142</v>
      </c>
      <c r="J242" s="458">
        <v>760491</v>
      </c>
      <c r="K242" s="458">
        <v>0</v>
      </c>
      <c r="L242" s="458">
        <v>257046</v>
      </c>
      <c r="M242" s="458">
        <v>7605</v>
      </c>
      <c r="N242" s="458">
        <v>0</v>
      </c>
      <c r="O242" s="459">
        <v>1.75</v>
      </c>
      <c r="P242" s="460">
        <v>1.75</v>
      </c>
      <c r="Q242" s="469">
        <v>0</v>
      </c>
      <c r="R242" s="471">
        <f t="shared" si="228"/>
        <v>0</v>
      </c>
      <c r="S242" s="461">
        <v>0</v>
      </c>
      <c r="T242" s="461">
        <v>142714</v>
      </c>
      <c r="U242" s="461">
        <v>0</v>
      </c>
      <c r="V242" s="461">
        <v>0</v>
      </c>
      <c r="W242" s="461">
        <f t="shared" si="229"/>
        <v>142714</v>
      </c>
      <c r="X242" s="461">
        <v>0</v>
      </c>
      <c r="Y242" s="461">
        <v>0</v>
      </c>
      <c r="Z242" s="461">
        <v>0</v>
      </c>
      <c r="AA242" s="461">
        <f t="shared" si="230"/>
        <v>0</v>
      </c>
      <c r="AB242" s="461">
        <f t="shared" si="231"/>
        <v>142714</v>
      </c>
      <c r="AC242" s="69">
        <f t="shared" si="232"/>
        <v>48237</v>
      </c>
      <c r="AD242" s="69">
        <f t="shared" si="233"/>
        <v>1427</v>
      </c>
      <c r="AE242" s="461">
        <v>0</v>
      </c>
      <c r="AF242" s="461">
        <v>0</v>
      </c>
      <c r="AG242" s="461">
        <f t="shared" si="234"/>
        <v>0</v>
      </c>
      <c r="AH242" s="461">
        <f t="shared" si="235"/>
        <v>192378</v>
      </c>
      <c r="AI242" s="462">
        <v>0</v>
      </c>
      <c r="AJ242" s="462">
        <v>0</v>
      </c>
      <c r="AK242" s="462">
        <v>0</v>
      </c>
      <c r="AL242" s="462">
        <v>0.37</v>
      </c>
      <c r="AM242" s="462">
        <v>0</v>
      </c>
      <c r="AN242" s="462">
        <v>0</v>
      </c>
      <c r="AO242" s="462">
        <v>0</v>
      </c>
      <c r="AP242" s="462">
        <v>0</v>
      </c>
      <c r="AQ242" s="462">
        <f t="shared" si="236"/>
        <v>0.37</v>
      </c>
      <c r="AR242" s="462">
        <f t="shared" si="237"/>
        <v>0</v>
      </c>
      <c r="AS242" s="464">
        <f t="shared" si="238"/>
        <v>0.37</v>
      </c>
      <c r="AT242" s="470">
        <f t="shared" si="268"/>
        <v>1217520</v>
      </c>
      <c r="AU242" s="461">
        <f t="shared" si="269"/>
        <v>903205</v>
      </c>
      <c r="AV242" s="461">
        <f t="shared" si="270"/>
        <v>0</v>
      </c>
      <c r="AW242" s="461">
        <f t="shared" si="271"/>
        <v>305283</v>
      </c>
      <c r="AX242" s="461">
        <f t="shared" si="271"/>
        <v>9032</v>
      </c>
      <c r="AY242" s="461">
        <f t="shared" si="272"/>
        <v>0</v>
      </c>
      <c r="AZ242" s="462">
        <f t="shared" si="273"/>
        <v>2.12</v>
      </c>
      <c r="BA242" s="462">
        <f t="shared" si="274"/>
        <v>2.12</v>
      </c>
      <c r="BB242" s="464">
        <f t="shared" si="274"/>
        <v>0</v>
      </c>
    </row>
    <row r="243" spans="1:54" s="229" customFormat="1" ht="12.75" customHeight="1" x14ac:dyDescent="0.2">
      <c r="A243" s="216">
        <v>42</v>
      </c>
      <c r="B243" s="217">
        <v>4459</v>
      </c>
      <c r="C243" s="217">
        <v>650037171</v>
      </c>
      <c r="D243" s="217">
        <v>72742356</v>
      </c>
      <c r="E243" s="215" t="s">
        <v>229</v>
      </c>
      <c r="F243" s="217">
        <v>3143</v>
      </c>
      <c r="G243" s="168" t="s">
        <v>615</v>
      </c>
      <c r="H243" s="234" t="s">
        <v>277</v>
      </c>
      <c r="I243" s="463">
        <v>25655</v>
      </c>
      <c r="J243" s="458">
        <v>18331</v>
      </c>
      <c r="K243" s="458">
        <v>0</v>
      </c>
      <c r="L243" s="458">
        <v>6196</v>
      </c>
      <c r="M243" s="458">
        <v>183</v>
      </c>
      <c r="N243" s="458">
        <v>945</v>
      </c>
      <c r="O243" s="459">
        <v>7.0000000000000007E-2</v>
      </c>
      <c r="P243" s="460">
        <v>0</v>
      </c>
      <c r="Q243" s="469">
        <v>7.0000000000000007E-2</v>
      </c>
      <c r="R243" s="471">
        <f t="shared" si="228"/>
        <v>0</v>
      </c>
      <c r="S243" s="461">
        <v>0</v>
      </c>
      <c r="T243" s="461">
        <v>0</v>
      </c>
      <c r="U243" s="461">
        <v>0</v>
      </c>
      <c r="V243" s="461">
        <v>0</v>
      </c>
      <c r="W243" s="461">
        <f t="shared" si="229"/>
        <v>0</v>
      </c>
      <c r="X243" s="461">
        <v>0</v>
      </c>
      <c r="Y243" s="461">
        <v>0</v>
      </c>
      <c r="Z243" s="461">
        <v>0</v>
      </c>
      <c r="AA243" s="461">
        <f t="shared" si="230"/>
        <v>0</v>
      </c>
      <c r="AB243" s="461">
        <f t="shared" si="231"/>
        <v>0</v>
      </c>
      <c r="AC243" s="69">
        <f t="shared" si="232"/>
        <v>0</v>
      </c>
      <c r="AD243" s="69">
        <f t="shared" si="233"/>
        <v>0</v>
      </c>
      <c r="AE243" s="461">
        <v>0</v>
      </c>
      <c r="AF243" s="461">
        <v>0</v>
      </c>
      <c r="AG243" s="461">
        <f t="shared" si="234"/>
        <v>0</v>
      </c>
      <c r="AH243" s="461">
        <f t="shared" si="235"/>
        <v>0</v>
      </c>
      <c r="AI243" s="462">
        <v>0</v>
      </c>
      <c r="AJ243" s="462">
        <v>0</v>
      </c>
      <c r="AK243" s="462">
        <v>0</v>
      </c>
      <c r="AL243" s="462">
        <v>0</v>
      </c>
      <c r="AM243" s="462">
        <v>0</v>
      </c>
      <c r="AN243" s="462">
        <v>0</v>
      </c>
      <c r="AO243" s="462">
        <v>0</v>
      </c>
      <c r="AP243" s="462">
        <v>0</v>
      </c>
      <c r="AQ243" s="462">
        <f t="shared" si="236"/>
        <v>0</v>
      </c>
      <c r="AR243" s="462">
        <f t="shared" si="237"/>
        <v>0</v>
      </c>
      <c r="AS243" s="464">
        <f t="shared" si="238"/>
        <v>0</v>
      </c>
      <c r="AT243" s="470">
        <f t="shared" si="268"/>
        <v>25655</v>
      </c>
      <c r="AU243" s="461">
        <f t="shared" si="269"/>
        <v>18331</v>
      </c>
      <c r="AV243" s="461">
        <f t="shared" si="270"/>
        <v>0</v>
      </c>
      <c r="AW243" s="461">
        <f t="shared" si="271"/>
        <v>6196</v>
      </c>
      <c r="AX243" s="461">
        <f t="shared" si="271"/>
        <v>183</v>
      </c>
      <c r="AY243" s="461">
        <f t="shared" si="272"/>
        <v>945</v>
      </c>
      <c r="AZ243" s="462">
        <f t="shared" si="273"/>
        <v>7.0000000000000007E-2</v>
      </c>
      <c r="BA243" s="462">
        <f t="shared" si="274"/>
        <v>0</v>
      </c>
      <c r="BB243" s="464">
        <f t="shared" si="274"/>
        <v>7.0000000000000007E-2</v>
      </c>
    </row>
    <row r="244" spans="1:54" s="229" customFormat="1" ht="12.75" customHeight="1" x14ac:dyDescent="0.2">
      <c r="A244" s="158">
        <v>42</v>
      </c>
      <c r="B244" s="18">
        <v>4459</v>
      </c>
      <c r="C244" s="18">
        <v>650037171</v>
      </c>
      <c r="D244" s="18">
        <v>72742356</v>
      </c>
      <c r="E244" s="167" t="s">
        <v>230</v>
      </c>
      <c r="F244" s="18"/>
      <c r="G244" s="157"/>
      <c r="H244" s="191"/>
      <c r="I244" s="506">
        <v>21118718</v>
      </c>
      <c r="J244" s="503">
        <v>15441855</v>
      </c>
      <c r="K244" s="503">
        <v>0</v>
      </c>
      <c r="L244" s="503">
        <v>5219348</v>
      </c>
      <c r="M244" s="503">
        <v>154419</v>
      </c>
      <c r="N244" s="503">
        <v>303096</v>
      </c>
      <c r="O244" s="504">
        <v>33.0944</v>
      </c>
      <c r="P244" s="504">
        <v>23.7744</v>
      </c>
      <c r="Q244" s="508">
        <v>9.32</v>
      </c>
      <c r="R244" s="506">
        <f t="shared" ref="R244:BB244" si="275">SUM(R238:R243)</f>
        <v>0</v>
      </c>
      <c r="S244" s="503">
        <f t="shared" si="275"/>
        <v>346446</v>
      </c>
      <c r="T244" s="503">
        <f t="shared" si="275"/>
        <v>115196</v>
      </c>
      <c r="U244" s="503">
        <f t="shared" si="275"/>
        <v>37140</v>
      </c>
      <c r="V244" s="503">
        <f t="shared" si="275"/>
        <v>0</v>
      </c>
      <c r="W244" s="503">
        <f t="shared" si="275"/>
        <v>498782</v>
      </c>
      <c r="X244" s="503">
        <f t="shared" si="275"/>
        <v>0</v>
      </c>
      <c r="Y244" s="503">
        <f t="shared" si="275"/>
        <v>0</v>
      </c>
      <c r="Z244" s="503">
        <f t="shared" si="275"/>
        <v>0</v>
      </c>
      <c r="AA244" s="503">
        <f t="shared" si="275"/>
        <v>0</v>
      </c>
      <c r="AB244" s="503">
        <f t="shared" si="275"/>
        <v>498782</v>
      </c>
      <c r="AC244" s="503">
        <f t="shared" si="275"/>
        <v>168588</v>
      </c>
      <c r="AD244" s="503">
        <f t="shared" si="275"/>
        <v>4987</v>
      </c>
      <c r="AE244" s="503">
        <f t="shared" si="275"/>
        <v>4500</v>
      </c>
      <c r="AF244" s="503">
        <f t="shared" si="275"/>
        <v>0</v>
      </c>
      <c r="AG244" s="503">
        <f t="shared" si="275"/>
        <v>4500</v>
      </c>
      <c r="AH244" s="503">
        <f t="shared" si="275"/>
        <v>676857</v>
      </c>
      <c r="AI244" s="504">
        <f t="shared" si="275"/>
        <v>0</v>
      </c>
      <c r="AJ244" s="504">
        <f t="shared" si="275"/>
        <v>0</v>
      </c>
      <c r="AK244" s="504">
        <f t="shared" si="275"/>
        <v>1</v>
      </c>
      <c r="AL244" s="504">
        <f t="shared" si="275"/>
        <v>0.31</v>
      </c>
      <c r="AM244" s="504">
        <f t="shared" si="275"/>
        <v>0</v>
      </c>
      <c r="AN244" s="504">
        <f t="shared" si="275"/>
        <v>0.06</v>
      </c>
      <c r="AO244" s="504">
        <f t="shared" si="275"/>
        <v>0</v>
      </c>
      <c r="AP244" s="504">
        <f t="shared" si="275"/>
        <v>0</v>
      </c>
      <c r="AQ244" s="504">
        <f t="shared" si="275"/>
        <v>1.37</v>
      </c>
      <c r="AR244" s="504">
        <f t="shared" si="275"/>
        <v>0</v>
      </c>
      <c r="AS244" s="40">
        <f t="shared" si="275"/>
        <v>1.37</v>
      </c>
      <c r="AT244" s="510">
        <f t="shared" si="275"/>
        <v>21795575</v>
      </c>
      <c r="AU244" s="503">
        <f t="shared" si="275"/>
        <v>15940637</v>
      </c>
      <c r="AV244" s="503">
        <f t="shared" si="275"/>
        <v>0</v>
      </c>
      <c r="AW244" s="503">
        <f t="shared" si="275"/>
        <v>5387936</v>
      </c>
      <c r="AX244" s="503">
        <f t="shared" si="275"/>
        <v>159406</v>
      </c>
      <c r="AY244" s="503">
        <f t="shared" si="275"/>
        <v>307596</v>
      </c>
      <c r="AZ244" s="504">
        <f t="shared" si="275"/>
        <v>34.464399999999998</v>
      </c>
      <c r="BA244" s="504">
        <f t="shared" si="275"/>
        <v>25.144400000000001</v>
      </c>
      <c r="BB244" s="40">
        <f t="shared" si="275"/>
        <v>9.32</v>
      </c>
    </row>
    <row r="245" spans="1:54" s="229" customFormat="1" ht="12.75" customHeight="1" x14ac:dyDescent="0.2">
      <c r="A245" s="216">
        <v>43</v>
      </c>
      <c r="B245" s="217">
        <v>4424</v>
      </c>
      <c r="C245" s="217">
        <v>600074170</v>
      </c>
      <c r="D245" s="217">
        <v>72741562</v>
      </c>
      <c r="E245" s="215" t="s">
        <v>231</v>
      </c>
      <c r="F245" s="217">
        <v>3111</v>
      </c>
      <c r="G245" s="168" t="s">
        <v>306</v>
      </c>
      <c r="H245" s="218" t="s">
        <v>276</v>
      </c>
      <c r="I245" s="463">
        <v>3423618</v>
      </c>
      <c r="J245" s="458">
        <v>2528797</v>
      </c>
      <c r="K245" s="458">
        <v>0</v>
      </c>
      <c r="L245" s="458">
        <v>854733</v>
      </c>
      <c r="M245" s="458">
        <v>25288</v>
      </c>
      <c r="N245" s="458">
        <v>14800</v>
      </c>
      <c r="O245" s="459">
        <v>5.3457999999999997</v>
      </c>
      <c r="P245" s="460">
        <v>4.2257999999999996</v>
      </c>
      <c r="Q245" s="469">
        <v>1.1200000000000001</v>
      </c>
      <c r="R245" s="471">
        <f t="shared" si="228"/>
        <v>0</v>
      </c>
      <c r="S245" s="461">
        <v>0</v>
      </c>
      <c r="T245" s="461">
        <v>0</v>
      </c>
      <c r="U245" s="461">
        <v>0</v>
      </c>
      <c r="V245" s="461">
        <v>0</v>
      </c>
      <c r="W245" s="461">
        <f t="shared" si="229"/>
        <v>0</v>
      </c>
      <c r="X245" s="461">
        <v>0</v>
      </c>
      <c r="Y245" s="461">
        <v>0</v>
      </c>
      <c r="Z245" s="461">
        <v>0</v>
      </c>
      <c r="AA245" s="461">
        <f t="shared" si="230"/>
        <v>0</v>
      </c>
      <c r="AB245" s="461">
        <f t="shared" si="231"/>
        <v>0</v>
      </c>
      <c r="AC245" s="69">
        <f t="shared" si="232"/>
        <v>0</v>
      </c>
      <c r="AD245" s="69">
        <f t="shared" si="233"/>
        <v>0</v>
      </c>
      <c r="AE245" s="461">
        <v>0</v>
      </c>
      <c r="AF245" s="461">
        <v>0</v>
      </c>
      <c r="AG245" s="461">
        <f t="shared" si="234"/>
        <v>0</v>
      </c>
      <c r="AH245" s="461">
        <f t="shared" si="235"/>
        <v>0</v>
      </c>
      <c r="AI245" s="462">
        <v>0</v>
      </c>
      <c r="AJ245" s="462">
        <v>0</v>
      </c>
      <c r="AK245" s="462">
        <v>0</v>
      </c>
      <c r="AL245" s="462">
        <v>0</v>
      </c>
      <c r="AM245" s="462">
        <v>0</v>
      </c>
      <c r="AN245" s="462">
        <v>0</v>
      </c>
      <c r="AO245" s="462">
        <v>0</v>
      </c>
      <c r="AP245" s="462">
        <v>0</v>
      </c>
      <c r="AQ245" s="462">
        <f t="shared" si="236"/>
        <v>0</v>
      </c>
      <c r="AR245" s="462">
        <f t="shared" si="237"/>
        <v>0</v>
      </c>
      <c r="AS245" s="464">
        <f t="shared" si="238"/>
        <v>0</v>
      </c>
      <c r="AT245" s="470">
        <f>I245+AH245</f>
        <v>3423618</v>
      </c>
      <c r="AU245" s="461">
        <f>J245+W245</f>
        <v>2528797</v>
      </c>
      <c r="AV245" s="461">
        <f t="shared" ref="AV245:AV247" si="276">K245+AA245</f>
        <v>0</v>
      </c>
      <c r="AW245" s="461">
        <f t="shared" ref="AW245:AX247" si="277">L245+AC245</f>
        <v>854733</v>
      </c>
      <c r="AX245" s="461">
        <f t="shared" si="277"/>
        <v>25288</v>
      </c>
      <c r="AY245" s="461">
        <f>N245+AG245</f>
        <v>14800</v>
      </c>
      <c r="AZ245" s="462">
        <f>O245+AS245</f>
        <v>5.3457999999999997</v>
      </c>
      <c r="BA245" s="462">
        <f t="shared" ref="BA245:BB247" si="278">P245+AQ245</f>
        <v>4.2257999999999996</v>
      </c>
      <c r="BB245" s="464">
        <f t="shared" si="278"/>
        <v>1.1200000000000001</v>
      </c>
    </row>
    <row r="246" spans="1:54" s="229" customFormat="1" ht="12.75" customHeight="1" x14ac:dyDescent="0.2">
      <c r="A246" s="216">
        <v>43</v>
      </c>
      <c r="B246" s="217">
        <v>4424</v>
      </c>
      <c r="C246" s="217">
        <v>600074170</v>
      </c>
      <c r="D246" s="217">
        <v>72741562</v>
      </c>
      <c r="E246" s="215" t="s">
        <v>231</v>
      </c>
      <c r="F246" s="217">
        <v>3111</v>
      </c>
      <c r="G246" s="168" t="s">
        <v>307</v>
      </c>
      <c r="H246" s="218" t="s">
        <v>277</v>
      </c>
      <c r="I246" s="463">
        <v>0</v>
      </c>
      <c r="J246" s="458">
        <v>0</v>
      </c>
      <c r="K246" s="458">
        <v>0</v>
      </c>
      <c r="L246" s="458">
        <v>0</v>
      </c>
      <c r="M246" s="458">
        <v>0</v>
      </c>
      <c r="N246" s="458">
        <v>0</v>
      </c>
      <c r="O246" s="459">
        <v>0</v>
      </c>
      <c r="P246" s="460">
        <v>0</v>
      </c>
      <c r="Q246" s="469">
        <v>0</v>
      </c>
      <c r="R246" s="471">
        <f t="shared" si="228"/>
        <v>0</v>
      </c>
      <c r="S246" s="461">
        <v>0</v>
      </c>
      <c r="T246" s="461">
        <v>0</v>
      </c>
      <c r="U246" s="461">
        <v>0</v>
      </c>
      <c r="V246" s="461">
        <v>0</v>
      </c>
      <c r="W246" s="461">
        <f t="shared" si="229"/>
        <v>0</v>
      </c>
      <c r="X246" s="461">
        <v>0</v>
      </c>
      <c r="Y246" s="461">
        <v>0</v>
      </c>
      <c r="Z246" s="461">
        <v>0</v>
      </c>
      <c r="AA246" s="461">
        <f t="shared" si="230"/>
        <v>0</v>
      </c>
      <c r="AB246" s="461">
        <f t="shared" si="231"/>
        <v>0</v>
      </c>
      <c r="AC246" s="69">
        <f t="shared" si="232"/>
        <v>0</v>
      </c>
      <c r="AD246" s="69">
        <f t="shared" si="233"/>
        <v>0</v>
      </c>
      <c r="AE246" s="461">
        <v>0</v>
      </c>
      <c r="AF246" s="461">
        <v>0</v>
      </c>
      <c r="AG246" s="461">
        <f t="shared" si="234"/>
        <v>0</v>
      </c>
      <c r="AH246" s="461">
        <f t="shared" si="235"/>
        <v>0</v>
      </c>
      <c r="AI246" s="462">
        <v>0</v>
      </c>
      <c r="AJ246" s="462">
        <v>0</v>
      </c>
      <c r="AK246" s="462">
        <v>0</v>
      </c>
      <c r="AL246" s="462">
        <v>0</v>
      </c>
      <c r="AM246" s="462">
        <v>0</v>
      </c>
      <c r="AN246" s="462">
        <v>0</v>
      </c>
      <c r="AO246" s="462">
        <v>0</v>
      </c>
      <c r="AP246" s="462">
        <v>0</v>
      </c>
      <c r="AQ246" s="462">
        <f t="shared" si="236"/>
        <v>0</v>
      </c>
      <c r="AR246" s="462">
        <f t="shared" si="237"/>
        <v>0</v>
      </c>
      <c r="AS246" s="464">
        <f t="shared" si="238"/>
        <v>0</v>
      </c>
      <c r="AT246" s="470">
        <f>I246+AH246</f>
        <v>0</v>
      </c>
      <c r="AU246" s="461">
        <f>J246+W246</f>
        <v>0</v>
      </c>
      <c r="AV246" s="461">
        <f t="shared" si="276"/>
        <v>0</v>
      </c>
      <c r="AW246" s="461">
        <f t="shared" si="277"/>
        <v>0</v>
      </c>
      <c r="AX246" s="461">
        <f t="shared" si="277"/>
        <v>0</v>
      </c>
      <c r="AY246" s="461">
        <f>N246+AG246</f>
        <v>0</v>
      </c>
      <c r="AZ246" s="462">
        <f>O246+AS246</f>
        <v>0</v>
      </c>
      <c r="BA246" s="462">
        <f t="shared" si="278"/>
        <v>0</v>
      </c>
      <c r="BB246" s="464">
        <f t="shared" si="278"/>
        <v>0</v>
      </c>
    </row>
    <row r="247" spans="1:54" s="229" customFormat="1" ht="12.75" customHeight="1" x14ac:dyDescent="0.2">
      <c r="A247" s="216">
        <v>43</v>
      </c>
      <c r="B247" s="217">
        <v>4424</v>
      </c>
      <c r="C247" s="217">
        <v>600074170</v>
      </c>
      <c r="D247" s="217">
        <v>72741562</v>
      </c>
      <c r="E247" s="215" t="s">
        <v>231</v>
      </c>
      <c r="F247" s="217">
        <v>3141</v>
      </c>
      <c r="G247" s="168" t="s">
        <v>310</v>
      </c>
      <c r="H247" s="218" t="s">
        <v>277</v>
      </c>
      <c r="I247" s="463">
        <v>994338</v>
      </c>
      <c r="J247" s="458">
        <v>734438</v>
      </c>
      <c r="K247" s="458">
        <v>0</v>
      </c>
      <c r="L247" s="458">
        <v>248240</v>
      </c>
      <c r="M247" s="458">
        <v>7344</v>
      </c>
      <c r="N247" s="458">
        <v>4316</v>
      </c>
      <c r="O247" s="459">
        <v>2.36</v>
      </c>
      <c r="P247" s="460">
        <v>0</v>
      </c>
      <c r="Q247" s="469">
        <v>2.36</v>
      </c>
      <c r="R247" s="471">
        <f t="shared" si="228"/>
        <v>0</v>
      </c>
      <c r="S247" s="461">
        <v>0</v>
      </c>
      <c r="T247" s="461">
        <v>0</v>
      </c>
      <c r="U247" s="461">
        <v>0</v>
      </c>
      <c r="V247" s="461">
        <v>0</v>
      </c>
      <c r="W247" s="461">
        <f t="shared" si="229"/>
        <v>0</v>
      </c>
      <c r="X247" s="461">
        <v>0</v>
      </c>
      <c r="Y247" s="461">
        <v>0</v>
      </c>
      <c r="Z247" s="461">
        <v>0</v>
      </c>
      <c r="AA247" s="461">
        <f t="shared" si="230"/>
        <v>0</v>
      </c>
      <c r="AB247" s="461">
        <f t="shared" si="231"/>
        <v>0</v>
      </c>
      <c r="AC247" s="69">
        <f t="shared" si="232"/>
        <v>0</v>
      </c>
      <c r="AD247" s="69">
        <f t="shared" si="233"/>
        <v>0</v>
      </c>
      <c r="AE247" s="461">
        <v>0</v>
      </c>
      <c r="AF247" s="461">
        <v>0</v>
      </c>
      <c r="AG247" s="461">
        <f t="shared" si="234"/>
        <v>0</v>
      </c>
      <c r="AH247" s="461">
        <f t="shared" si="235"/>
        <v>0</v>
      </c>
      <c r="AI247" s="462">
        <v>0</v>
      </c>
      <c r="AJ247" s="462">
        <v>0</v>
      </c>
      <c r="AK247" s="462">
        <v>0</v>
      </c>
      <c r="AL247" s="462">
        <v>0</v>
      </c>
      <c r="AM247" s="462">
        <v>0</v>
      </c>
      <c r="AN247" s="462">
        <v>0</v>
      </c>
      <c r="AO247" s="462">
        <v>0</v>
      </c>
      <c r="AP247" s="462">
        <v>0</v>
      </c>
      <c r="AQ247" s="462">
        <f t="shared" si="236"/>
        <v>0</v>
      </c>
      <c r="AR247" s="462">
        <f t="shared" si="237"/>
        <v>0</v>
      </c>
      <c r="AS247" s="464">
        <f t="shared" si="238"/>
        <v>0</v>
      </c>
      <c r="AT247" s="470">
        <f>I247+AH247</f>
        <v>994338</v>
      </c>
      <c r="AU247" s="461">
        <f>J247+W247</f>
        <v>734438</v>
      </c>
      <c r="AV247" s="461">
        <f t="shared" si="276"/>
        <v>0</v>
      </c>
      <c r="AW247" s="461">
        <f t="shared" si="277"/>
        <v>248240</v>
      </c>
      <c r="AX247" s="461">
        <f t="shared" si="277"/>
        <v>7344</v>
      </c>
      <c r="AY247" s="461">
        <f>N247+AG247</f>
        <v>4316</v>
      </c>
      <c r="AZ247" s="462">
        <f>O247+AS247</f>
        <v>2.36</v>
      </c>
      <c r="BA247" s="462">
        <f t="shared" si="278"/>
        <v>0</v>
      </c>
      <c r="BB247" s="464">
        <f t="shared" si="278"/>
        <v>2.36</v>
      </c>
    </row>
    <row r="248" spans="1:54" s="229" customFormat="1" ht="12.75" customHeight="1" x14ac:dyDescent="0.2">
      <c r="A248" s="158">
        <v>43</v>
      </c>
      <c r="B248" s="18">
        <v>4424</v>
      </c>
      <c r="C248" s="18">
        <v>600074170</v>
      </c>
      <c r="D248" s="18">
        <v>72741562</v>
      </c>
      <c r="E248" s="167" t="s">
        <v>232</v>
      </c>
      <c r="F248" s="18"/>
      <c r="G248" s="157"/>
      <c r="H248" s="191"/>
      <c r="I248" s="506">
        <v>4417956</v>
      </c>
      <c r="J248" s="503">
        <v>3263235</v>
      </c>
      <c r="K248" s="503">
        <v>0</v>
      </c>
      <c r="L248" s="503">
        <v>1102973</v>
      </c>
      <c r="M248" s="503">
        <v>32632</v>
      </c>
      <c r="N248" s="503">
        <v>19116</v>
      </c>
      <c r="O248" s="504">
        <v>7.7058</v>
      </c>
      <c r="P248" s="504">
        <v>4.2257999999999996</v>
      </c>
      <c r="Q248" s="508">
        <v>3.48</v>
      </c>
      <c r="R248" s="506">
        <f t="shared" ref="R248:BB248" si="279">SUM(R245:R247)</f>
        <v>0</v>
      </c>
      <c r="S248" s="503">
        <f t="shared" si="279"/>
        <v>0</v>
      </c>
      <c r="T248" s="503">
        <f t="shared" si="279"/>
        <v>0</v>
      </c>
      <c r="U248" s="503">
        <f t="shared" si="279"/>
        <v>0</v>
      </c>
      <c r="V248" s="503">
        <f t="shared" si="279"/>
        <v>0</v>
      </c>
      <c r="W248" s="503">
        <f t="shared" si="279"/>
        <v>0</v>
      </c>
      <c r="X248" s="503">
        <f t="shared" si="279"/>
        <v>0</v>
      </c>
      <c r="Y248" s="503">
        <f t="shared" si="279"/>
        <v>0</v>
      </c>
      <c r="Z248" s="503">
        <f t="shared" si="279"/>
        <v>0</v>
      </c>
      <c r="AA248" s="503">
        <f t="shared" si="279"/>
        <v>0</v>
      </c>
      <c r="AB248" s="503">
        <f t="shared" si="279"/>
        <v>0</v>
      </c>
      <c r="AC248" s="503">
        <f t="shared" si="279"/>
        <v>0</v>
      </c>
      <c r="AD248" s="503">
        <f t="shared" si="279"/>
        <v>0</v>
      </c>
      <c r="AE248" s="503">
        <f t="shared" si="279"/>
        <v>0</v>
      </c>
      <c r="AF248" s="503">
        <f t="shared" si="279"/>
        <v>0</v>
      </c>
      <c r="AG248" s="503">
        <f t="shared" si="279"/>
        <v>0</v>
      </c>
      <c r="AH248" s="503">
        <f t="shared" si="279"/>
        <v>0</v>
      </c>
      <c r="AI248" s="504">
        <f t="shared" si="279"/>
        <v>0</v>
      </c>
      <c r="AJ248" s="504">
        <f t="shared" si="279"/>
        <v>0</v>
      </c>
      <c r="AK248" s="504">
        <f t="shared" si="279"/>
        <v>0</v>
      </c>
      <c r="AL248" s="504">
        <f t="shared" si="279"/>
        <v>0</v>
      </c>
      <c r="AM248" s="504">
        <f t="shared" si="279"/>
        <v>0</v>
      </c>
      <c r="AN248" s="504">
        <f t="shared" si="279"/>
        <v>0</v>
      </c>
      <c r="AO248" s="504">
        <f t="shared" si="279"/>
        <v>0</v>
      </c>
      <c r="AP248" s="504">
        <f t="shared" si="279"/>
        <v>0</v>
      </c>
      <c r="AQ248" s="504">
        <f t="shared" si="279"/>
        <v>0</v>
      </c>
      <c r="AR248" s="504">
        <f t="shared" si="279"/>
        <v>0</v>
      </c>
      <c r="AS248" s="40">
        <f t="shared" si="279"/>
        <v>0</v>
      </c>
      <c r="AT248" s="510">
        <f t="shared" si="279"/>
        <v>4417956</v>
      </c>
      <c r="AU248" s="503">
        <f t="shared" si="279"/>
        <v>3263235</v>
      </c>
      <c r="AV248" s="503">
        <f t="shared" si="279"/>
        <v>0</v>
      </c>
      <c r="AW248" s="503">
        <f t="shared" si="279"/>
        <v>1102973</v>
      </c>
      <c r="AX248" s="503">
        <f t="shared" si="279"/>
        <v>32632</v>
      </c>
      <c r="AY248" s="503">
        <f t="shared" si="279"/>
        <v>19116</v>
      </c>
      <c r="AZ248" s="504">
        <f t="shared" si="279"/>
        <v>7.7058</v>
      </c>
      <c r="BA248" s="504">
        <f t="shared" si="279"/>
        <v>4.2257999999999996</v>
      </c>
      <c r="BB248" s="40">
        <f t="shared" si="279"/>
        <v>3.48</v>
      </c>
    </row>
    <row r="249" spans="1:54" s="229" customFormat="1" ht="12.75" customHeight="1" x14ac:dyDescent="0.2">
      <c r="A249" s="216">
        <v>44</v>
      </c>
      <c r="B249" s="217">
        <v>4489</v>
      </c>
      <c r="C249" s="217">
        <v>600075036</v>
      </c>
      <c r="D249" s="217">
        <v>72742607</v>
      </c>
      <c r="E249" s="215" t="s">
        <v>233</v>
      </c>
      <c r="F249" s="217">
        <v>3111</v>
      </c>
      <c r="G249" s="168" t="s">
        <v>306</v>
      </c>
      <c r="H249" s="218" t="s">
        <v>276</v>
      </c>
      <c r="I249" s="463">
        <v>3343080</v>
      </c>
      <c r="J249" s="458">
        <v>2450305</v>
      </c>
      <c r="K249" s="458">
        <v>15000</v>
      </c>
      <c r="L249" s="458">
        <v>833273</v>
      </c>
      <c r="M249" s="458">
        <v>24502</v>
      </c>
      <c r="N249" s="458">
        <v>20000</v>
      </c>
      <c r="O249" s="459">
        <v>4.7700000000000005</v>
      </c>
      <c r="P249" s="460">
        <v>3.97</v>
      </c>
      <c r="Q249" s="469">
        <v>0.8</v>
      </c>
      <c r="R249" s="471">
        <f t="shared" si="228"/>
        <v>15000</v>
      </c>
      <c r="S249" s="461">
        <v>0</v>
      </c>
      <c r="T249" s="461">
        <v>0</v>
      </c>
      <c r="U249" s="461">
        <v>0</v>
      </c>
      <c r="V249" s="461">
        <v>0</v>
      </c>
      <c r="W249" s="461">
        <f t="shared" si="229"/>
        <v>15000</v>
      </c>
      <c r="X249" s="461">
        <v>-15000</v>
      </c>
      <c r="Y249" s="461">
        <v>0</v>
      </c>
      <c r="Z249" s="461">
        <v>0</v>
      </c>
      <c r="AA249" s="461">
        <f t="shared" si="230"/>
        <v>-15000</v>
      </c>
      <c r="AB249" s="461">
        <f t="shared" si="231"/>
        <v>0</v>
      </c>
      <c r="AC249" s="69">
        <f t="shared" si="232"/>
        <v>0</v>
      </c>
      <c r="AD249" s="69">
        <f t="shared" si="233"/>
        <v>150</v>
      </c>
      <c r="AE249" s="461">
        <v>0</v>
      </c>
      <c r="AF249" s="461">
        <v>0</v>
      </c>
      <c r="AG249" s="461">
        <f t="shared" si="234"/>
        <v>0</v>
      </c>
      <c r="AH249" s="461">
        <f t="shared" si="235"/>
        <v>150</v>
      </c>
      <c r="AI249" s="462">
        <v>0.03</v>
      </c>
      <c r="AJ249" s="462">
        <v>0</v>
      </c>
      <c r="AK249" s="462">
        <v>0</v>
      </c>
      <c r="AL249" s="462">
        <v>0</v>
      </c>
      <c r="AM249" s="462">
        <v>0</v>
      </c>
      <c r="AN249" s="462">
        <v>0</v>
      </c>
      <c r="AO249" s="462">
        <v>0</v>
      </c>
      <c r="AP249" s="462">
        <v>0</v>
      </c>
      <c r="AQ249" s="462">
        <f t="shared" si="236"/>
        <v>0.03</v>
      </c>
      <c r="AR249" s="462">
        <f t="shared" si="237"/>
        <v>0</v>
      </c>
      <c r="AS249" s="464">
        <f t="shared" si="238"/>
        <v>0.03</v>
      </c>
      <c r="AT249" s="470">
        <f t="shared" ref="AT249:AT254" si="280">I249+AH249</f>
        <v>3343230</v>
      </c>
      <c r="AU249" s="461">
        <f t="shared" ref="AU249:AU254" si="281">J249+W249</f>
        <v>2465305</v>
      </c>
      <c r="AV249" s="461">
        <f t="shared" ref="AV249:AV254" si="282">K249+AA249</f>
        <v>0</v>
      </c>
      <c r="AW249" s="461">
        <f t="shared" ref="AW249:AX254" si="283">L249+AC249</f>
        <v>833273</v>
      </c>
      <c r="AX249" s="461">
        <f t="shared" si="283"/>
        <v>24652</v>
      </c>
      <c r="AY249" s="461">
        <f t="shared" ref="AY249:AY254" si="284">N249+AG249</f>
        <v>20000</v>
      </c>
      <c r="AZ249" s="462">
        <f t="shared" ref="AZ249:AZ254" si="285">O249+AS249</f>
        <v>4.8000000000000007</v>
      </c>
      <c r="BA249" s="462">
        <f t="shared" ref="BA249:BB254" si="286">P249+AQ249</f>
        <v>4</v>
      </c>
      <c r="BB249" s="464">
        <f t="shared" si="286"/>
        <v>0.8</v>
      </c>
    </row>
    <row r="250" spans="1:54" s="229" customFormat="1" ht="12.75" customHeight="1" x14ac:dyDescent="0.2">
      <c r="A250" s="216">
        <v>44</v>
      </c>
      <c r="B250" s="217">
        <v>4489</v>
      </c>
      <c r="C250" s="217">
        <v>600075036</v>
      </c>
      <c r="D250" s="217">
        <v>72742607</v>
      </c>
      <c r="E250" s="215" t="s">
        <v>233</v>
      </c>
      <c r="F250" s="217">
        <v>3117</v>
      </c>
      <c r="G250" s="168" t="s">
        <v>309</v>
      </c>
      <c r="H250" s="218" t="s">
        <v>276</v>
      </c>
      <c r="I250" s="463">
        <v>3769605</v>
      </c>
      <c r="J250" s="458">
        <v>2678817</v>
      </c>
      <c r="K250" s="458">
        <v>70000</v>
      </c>
      <c r="L250" s="458">
        <v>929100</v>
      </c>
      <c r="M250" s="458">
        <v>26788</v>
      </c>
      <c r="N250" s="458">
        <v>64900</v>
      </c>
      <c r="O250" s="459">
        <v>5.2299999999999995</v>
      </c>
      <c r="P250" s="460">
        <v>3.7899999999999996</v>
      </c>
      <c r="Q250" s="469">
        <v>1.44</v>
      </c>
      <c r="R250" s="471">
        <f t="shared" si="228"/>
        <v>30000</v>
      </c>
      <c r="S250" s="461">
        <v>0</v>
      </c>
      <c r="T250" s="461">
        <v>0</v>
      </c>
      <c r="U250" s="461">
        <v>0</v>
      </c>
      <c r="V250" s="461">
        <v>0</v>
      </c>
      <c r="W250" s="461">
        <f t="shared" si="229"/>
        <v>30000</v>
      </c>
      <c r="X250" s="461">
        <v>-30000</v>
      </c>
      <c r="Y250" s="461">
        <v>0</v>
      </c>
      <c r="Z250" s="461">
        <v>0</v>
      </c>
      <c r="AA250" s="461">
        <f t="shared" si="230"/>
        <v>-30000</v>
      </c>
      <c r="AB250" s="461">
        <f t="shared" si="231"/>
        <v>0</v>
      </c>
      <c r="AC250" s="69">
        <f t="shared" si="232"/>
        <v>0</v>
      </c>
      <c r="AD250" s="69">
        <f t="shared" si="233"/>
        <v>300</v>
      </c>
      <c r="AE250" s="461">
        <v>0</v>
      </c>
      <c r="AF250" s="461">
        <v>0</v>
      </c>
      <c r="AG250" s="461">
        <f t="shared" si="234"/>
        <v>0</v>
      </c>
      <c r="AH250" s="461">
        <f t="shared" si="235"/>
        <v>300</v>
      </c>
      <c r="AI250" s="462">
        <v>0.06</v>
      </c>
      <c r="AJ250" s="462">
        <v>0</v>
      </c>
      <c r="AK250" s="462">
        <v>0</v>
      </c>
      <c r="AL250" s="462">
        <v>0</v>
      </c>
      <c r="AM250" s="462">
        <v>0</v>
      </c>
      <c r="AN250" s="462">
        <v>0</v>
      </c>
      <c r="AO250" s="462">
        <v>0</v>
      </c>
      <c r="AP250" s="462">
        <v>0</v>
      </c>
      <c r="AQ250" s="462">
        <f t="shared" si="236"/>
        <v>0.06</v>
      </c>
      <c r="AR250" s="462">
        <f t="shared" si="237"/>
        <v>0</v>
      </c>
      <c r="AS250" s="464">
        <f t="shared" si="238"/>
        <v>0.06</v>
      </c>
      <c r="AT250" s="470">
        <f t="shared" si="280"/>
        <v>3769905</v>
      </c>
      <c r="AU250" s="461">
        <f t="shared" si="281"/>
        <v>2708817</v>
      </c>
      <c r="AV250" s="461">
        <f t="shared" si="282"/>
        <v>40000</v>
      </c>
      <c r="AW250" s="461">
        <f t="shared" si="283"/>
        <v>929100</v>
      </c>
      <c r="AX250" s="461">
        <f t="shared" si="283"/>
        <v>27088</v>
      </c>
      <c r="AY250" s="461">
        <f t="shared" si="284"/>
        <v>64900</v>
      </c>
      <c r="AZ250" s="462">
        <f t="shared" si="285"/>
        <v>5.2899999999999991</v>
      </c>
      <c r="BA250" s="462">
        <f t="shared" si="286"/>
        <v>3.8499999999999996</v>
      </c>
      <c r="BB250" s="464">
        <f t="shared" si="286"/>
        <v>1.44</v>
      </c>
    </row>
    <row r="251" spans="1:54" s="229" customFormat="1" ht="12.75" customHeight="1" x14ac:dyDescent="0.2">
      <c r="A251" s="216">
        <v>44</v>
      </c>
      <c r="B251" s="217">
        <v>4489</v>
      </c>
      <c r="C251" s="217">
        <v>600075036</v>
      </c>
      <c r="D251" s="217">
        <v>72742607</v>
      </c>
      <c r="E251" s="215" t="s">
        <v>233</v>
      </c>
      <c r="F251" s="217">
        <v>3117</v>
      </c>
      <c r="G251" s="168" t="s">
        <v>307</v>
      </c>
      <c r="H251" s="218" t="s">
        <v>277</v>
      </c>
      <c r="I251" s="463">
        <v>1401030</v>
      </c>
      <c r="J251" s="458">
        <v>1039340</v>
      </c>
      <c r="K251" s="458">
        <v>0</v>
      </c>
      <c r="L251" s="458">
        <v>351297</v>
      </c>
      <c r="M251" s="458">
        <v>10393</v>
      </c>
      <c r="N251" s="458">
        <v>0</v>
      </c>
      <c r="O251" s="459">
        <v>3</v>
      </c>
      <c r="P251" s="460">
        <v>3</v>
      </c>
      <c r="Q251" s="469">
        <v>0</v>
      </c>
      <c r="R251" s="471">
        <f t="shared" si="228"/>
        <v>0</v>
      </c>
      <c r="S251" s="461">
        <v>0</v>
      </c>
      <c r="T251" s="461">
        <v>0</v>
      </c>
      <c r="U251" s="461">
        <v>0</v>
      </c>
      <c r="V251" s="461">
        <v>0</v>
      </c>
      <c r="W251" s="461">
        <f t="shared" si="229"/>
        <v>0</v>
      </c>
      <c r="X251" s="461">
        <v>0</v>
      </c>
      <c r="Y251" s="461">
        <v>0</v>
      </c>
      <c r="Z251" s="461">
        <v>0</v>
      </c>
      <c r="AA251" s="461">
        <f t="shared" si="230"/>
        <v>0</v>
      </c>
      <c r="AB251" s="461">
        <f t="shared" si="231"/>
        <v>0</v>
      </c>
      <c r="AC251" s="69">
        <f t="shared" si="232"/>
        <v>0</v>
      </c>
      <c r="AD251" s="69">
        <f t="shared" si="233"/>
        <v>0</v>
      </c>
      <c r="AE251" s="461">
        <v>0</v>
      </c>
      <c r="AF251" s="461">
        <v>0</v>
      </c>
      <c r="AG251" s="461">
        <f t="shared" si="234"/>
        <v>0</v>
      </c>
      <c r="AH251" s="461">
        <f t="shared" si="235"/>
        <v>0</v>
      </c>
      <c r="AI251" s="462">
        <v>0</v>
      </c>
      <c r="AJ251" s="462">
        <v>0</v>
      </c>
      <c r="AK251" s="462">
        <v>0</v>
      </c>
      <c r="AL251" s="462">
        <v>0</v>
      </c>
      <c r="AM251" s="462">
        <v>0</v>
      </c>
      <c r="AN251" s="462">
        <v>0</v>
      </c>
      <c r="AO251" s="462">
        <v>0</v>
      </c>
      <c r="AP251" s="462">
        <v>0</v>
      </c>
      <c r="AQ251" s="462">
        <f t="shared" si="236"/>
        <v>0</v>
      </c>
      <c r="AR251" s="462">
        <f t="shared" si="237"/>
        <v>0</v>
      </c>
      <c r="AS251" s="464">
        <f t="shared" si="238"/>
        <v>0</v>
      </c>
      <c r="AT251" s="470">
        <f t="shared" si="280"/>
        <v>1401030</v>
      </c>
      <c r="AU251" s="461">
        <f t="shared" si="281"/>
        <v>1039340</v>
      </c>
      <c r="AV251" s="461">
        <f t="shared" si="282"/>
        <v>0</v>
      </c>
      <c r="AW251" s="461">
        <f t="shared" si="283"/>
        <v>351297</v>
      </c>
      <c r="AX251" s="461">
        <f t="shared" si="283"/>
        <v>10393</v>
      </c>
      <c r="AY251" s="461">
        <f t="shared" si="284"/>
        <v>0</v>
      </c>
      <c r="AZ251" s="462">
        <f t="shared" si="285"/>
        <v>3</v>
      </c>
      <c r="BA251" s="462">
        <f t="shared" si="286"/>
        <v>3</v>
      </c>
      <c r="BB251" s="464">
        <f t="shared" si="286"/>
        <v>0</v>
      </c>
    </row>
    <row r="252" spans="1:54" s="229" customFormat="1" ht="12.75" customHeight="1" x14ac:dyDescent="0.2">
      <c r="A252" s="216">
        <v>44</v>
      </c>
      <c r="B252" s="217">
        <v>4489</v>
      </c>
      <c r="C252" s="217">
        <v>600075036</v>
      </c>
      <c r="D252" s="217">
        <v>72742607</v>
      </c>
      <c r="E252" s="215" t="s">
        <v>233</v>
      </c>
      <c r="F252" s="217">
        <v>3141</v>
      </c>
      <c r="G252" s="168" t="s">
        <v>310</v>
      </c>
      <c r="H252" s="218" t="s">
        <v>277</v>
      </c>
      <c r="I252" s="463">
        <v>1056104</v>
      </c>
      <c r="J252" s="458">
        <v>755251</v>
      </c>
      <c r="K252" s="458">
        <v>25000</v>
      </c>
      <c r="L252" s="458">
        <v>263725</v>
      </c>
      <c r="M252" s="458">
        <v>7552</v>
      </c>
      <c r="N252" s="458">
        <v>4576</v>
      </c>
      <c r="O252" s="459">
        <v>2.5099999999999998</v>
      </c>
      <c r="P252" s="460">
        <v>0</v>
      </c>
      <c r="Q252" s="469">
        <v>2.5099999999999998</v>
      </c>
      <c r="R252" s="471">
        <f t="shared" si="228"/>
        <v>0</v>
      </c>
      <c r="S252" s="461">
        <v>0</v>
      </c>
      <c r="T252" s="461">
        <v>0</v>
      </c>
      <c r="U252" s="461">
        <v>0</v>
      </c>
      <c r="V252" s="461">
        <v>0</v>
      </c>
      <c r="W252" s="461">
        <f t="shared" si="229"/>
        <v>0</v>
      </c>
      <c r="X252" s="461">
        <v>0</v>
      </c>
      <c r="Y252" s="461">
        <v>0</v>
      </c>
      <c r="Z252" s="461">
        <v>0</v>
      </c>
      <c r="AA252" s="461">
        <f t="shared" si="230"/>
        <v>0</v>
      </c>
      <c r="AB252" s="461">
        <f t="shared" si="231"/>
        <v>0</v>
      </c>
      <c r="AC252" s="69">
        <f t="shared" si="232"/>
        <v>0</v>
      </c>
      <c r="AD252" s="69">
        <f t="shared" si="233"/>
        <v>0</v>
      </c>
      <c r="AE252" s="461">
        <v>0</v>
      </c>
      <c r="AF252" s="461">
        <v>0</v>
      </c>
      <c r="AG252" s="461">
        <f t="shared" si="234"/>
        <v>0</v>
      </c>
      <c r="AH252" s="461">
        <f t="shared" si="235"/>
        <v>0</v>
      </c>
      <c r="AI252" s="462">
        <v>0</v>
      </c>
      <c r="AJ252" s="462">
        <v>0</v>
      </c>
      <c r="AK252" s="462">
        <v>0</v>
      </c>
      <c r="AL252" s="462">
        <v>0</v>
      </c>
      <c r="AM252" s="462">
        <v>0</v>
      </c>
      <c r="AN252" s="462">
        <v>0</v>
      </c>
      <c r="AO252" s="462">
        <v>0</v>
      </c>
      <c r="AP252" s="462">
        <v>0</v>
      </c>
      <c r="AQ252" s="462">
        <f t="shared" si="236"/>
        <v>0</v>
      </c>
      <c r="AR252" s="462">
        <f t="shared" si="237"/>
        <v>0</v>
      </c>
      <c r="AS252" s="464">
        <f t="shared" si="238"/>
        <v>0</v>
      </c>
      <c r="AT252" s="470">
        <f t="shared" si="280"/>
        <v>1056104</v>
      </c>
      <c r="AU252" s="461">
        <f t="shared" si="281"/>
        <v>755251</v>
      </c>
      <c r="AV252" s="461">
        <f t="shared" si="282"/>
        <v>25000</v>
      </c>
      <c r="AW252" s="461">
        <f t="shared" si="283"/>
        <v>263725</v>
      </c>
      <c r="AX252" s="461">
        <f t="shared" si="283"/>
        <v>7552</v>
      </c>
      <c r="AY252" s="461">
        <f t="shared" si="284"/>
        <v>4576</v>
      </c>
      <c r="AZ252" s="462">
        <f t="shared" si="285"/>
        <v>2.5099999999999998</v>
      </c>
      <c r="BA252" s="462">
        <f t="shared" si="286"/>
        <v>0</v>
      </c>
      <c r="BB252" s="464">
        <f t="shared" si="286"/>
        <v>2.5099999999999998</v>
      </c>
    </row>
    <row r="253" spans="1:54" s="229" customFormat="1" ht="12.75" customHeight="1" x14ac:dyDescent="0.2">
      <c r="A253" s="216">
        <v>44</v>
      </c>
      <c r="B253" s="217">
        <v>4489</v>
      </c>
      <c r="C253" s="217">
        <v>600075036</v>
      </c>
      <c r="D253" s="217">
        <v>72742607</v>
      </c>
      <c r="E253" s="215" t="s">
        <v>233</v>
      </c>
      <c r="F253" s="217">
        <v>3143</v>
      </c>
      <c r="G253" s="168" t="s">
        <v>614</v>
      </c>
      <c r="H253" s="234" t="s">
        <v>276</v>
      </c>
      <c r="I253" s="463">
        <v>657927</v>
      </c>
      <c r="J253" s="458">
        <v>478150</v>
      </c>
      <c r="K253" s="458">
        <v>10000</v>
      </c>
      <c r="L253" s="458">
        <v>164995</v>
      </c>
      <c r="M253" s="458">
        <v>4782</v>
      </c>
      <c r="N253" s="458">
        <v>0</v>
      </c>
      <c r="O253" s="459">
        <v>0.97</v>
      </c>
      <c r="P253" s="460">
        <v>0.97</v>
      </c>
      <c r="Q253" s="469">
        <v>0</v>
      </c>
      <c r="R253" s="471">
        <f t="shared" si="228"/>
        <v>0</v>
      </c>
      <c r="S253" s="461">
        <v>0</v>
      </c>
      <c r="T253" s="461">
        <v>117295</v>
      </c>
      <c r="U253" s="461">
        <v>0</v>
      </c>
      <c r="V253" s="461">
        <v>0</v>
      </c>
      <c r="W253" s="461">
        <f t="shared" si="229"/>
        <v>117295</v>
      </c>
      <c r="X253" s="461">
        <v>0</v>
      </c>
      <c r="Y253" s="461">
        <v>0</v>
      </c>
      <c r="Z253" s="461">
        <v>0</v>
      </c>
      <c r="AA253" s="461">
        <f t="shared" si="230"/>
        <v>0</v>
      </c>
      <c r="AB253" s="461">
        <f t="shared" si="231"/>
        <v>117295</v>
      </c>
      <c r="AC253" s="69">
        <f t="shared" si="232"/>
        <v>39646</v>
      </c>
      <c r="AD253" s="69">
        <f t="shared" si="233"/>
        <v>1173</v>
      </c>
      <c r="AE253" s="461">
        <v>0</v>
      </c>
      <c r="AF253" s="461">
        <v>0</v>
      </c>
      <c r="AG253" s="461">
        <f t="shared" si="234"/>
        <v>0</v>
      </c>
      <c r="AH253" s="461">
        <f t="shared" si="235"/>
        <v>158114</v>
      </c>
      <c r="AI253" s="462">
        <v>0</v>
      </c>
      <c r="AJ253" s="462">
        <v>0</v>
      </c>
      <c r="AK253" s="462">
        <v>0</v>
      </c>
      <c r="AL253" s="462">
        <v>0.28000000000000003</v>
      </c>
      <c r="AM253" s="462">
        <v>0</v>
      </c>
      <c r="AN253" s="462">
        <v>0</v>
      </c>
      <c r="AO253" s="462">
        <v>0</v>
      </c>
      <c r="AP253" s="462">
        <v>0</v>
      </c>
      <c r="AQ253" s="462">
        <f t="shared" si="236"/>
        <v>0.28000000000000003</v>
      </c>
      <c r="AR253" s="462">
        <f t="shared" si="237"/>
        <v>0</v>
      </c>
      <c r="AS253" s="464">
        <f t="shared" si="238"/>
        <v>0.28000000000000003</v>
      </c>
      <c r="AT253" s="470">
        <f t="shared" si="280"/>
        <v>816041</v>
      </c>
      <c r="AU253" s="461">
        <f t="shared" si="281"/>
        <v>595445</v>
      </c>
      <c r="AV253" s="461">
        <f t="shared" si="282"/>
        <v>10000</v>
      </c>
      <c r="AW253" s="461">
        <f t="shared" si="283"/>
        <v>204641</v>
      </c>
      <c r="AX253" s="461">
        <f t="shared" si="283"/>
        <v>5955</v>
      </c>
      <c r="AY253" s="461">
        <f t="shared" si="284"/>
        <v>0</v>
      </c>
      <c r="AZ253" s="462">
        <f t="shared" si="285"/>
        <v>1.25</v>
      </c>
      <c r="BA253" s="462">
        <f t="shared" si="286"/>
        <v>1.25</v>
      </c>
      <c r="BB253" s="464">
        <f t="shared" si="286"/>
        <v>0</v>
      </c>
    </row>
    <row r="254" spans="1:54" s="229" customFormat="1" ht="12.75" customHeight="1" x14ac:dyDescent="0.2">
      <c r="A254" s="216">
        <v>44</v>
      </c>
      <c r="B254" s="217">
        <v>4489</v>
      </c>
      <c r="C254" s="217">
        <v>600075036</v>
      </c>
      <c r="D254" s="217">
        <v>72742607</v>
      </c>
      <c r="E254" s="215" t="s">
        <v>233</v>
      </c>
      <c r="F254" s="217">
        <v>3143</v>
      </c>
      <c r="G254" s="168" t="s">
        <v>615</v>
      </c>
      <c r="H254" s="234" t="s">
        <v>277</v>
      </c>
      <c r="I254" s="463">
        <v>16859</v>
      </c>
      <c r="J254" s="458">
        <v>12046</v>
      </c>
      <c r="K254" s="458">
        <v>0</v>
      </c>
      <c r="L254" s="458">
        <v>4072</v>
      </c>
      <c r="M254" s="458">
        <v>120</v>
      </c>
      <c r="N254" s="458">
        <v>621</v>
      </c>
      <c r="O254" s="459">
        <v>0.05</v>
      </c>
      <c r="P254" s="460">
        <v>0</v>
      </c>
      <c r="Q254" s="469">
        <v>0.05</v>
      </c>
      <c r="R254" s="471">
        <f t="shared" si="228"/>
        <v>0</v>
      </c>
      <c r="S254" s="461">
        <v>0</v>
      </c>
      <c r="T254" s="461">
        <v>0</v>
      </c>
      <c r="U254" s="461">
        <v>0</v>
      </c>
      <c r="V254" s="461">
        <v>0</v>
      </c>
      <c r="W254" s="461">
        <f t="shared" si="229"/>
        <v>0</v>
      </c>
      <c r="X254" s="461">
        <v>0</v>
      </c>
      <c r="Y254" s="461">
        <v>0</v>
      </c>
      <c r="Z254" s="461">
        <v>0</v>
      </c>
      <c r="AA254" s="461">
        <f t="shared" si="230"/>
        <v>0</v>
      </c>
      <c r="AB254" s="461">
        <f t="shared" si="231"/>
        <v>0</v>
      </c>
      <c r="AC254" s="69">
        <f t="shared" si="232"/>
        <v>0</v>
      </c>
      <c r="AD254" s="69">
        <f t="shared" si="233"/>
        <v>0</v>
      </c>
      <c r="AE254" s="461">
        <v>0</v>
      </c>
      <c r="AF254" s="461">
        <v>0</v>
      </c>
      <c r="AG254" s="461">
        <f t="shared" si="234"/>
        <v>0</v>
      </c>
      <c r="AH254" s="461">
        <f t="shared" si="235"/>
        <v>0</v>
      </c>
      <c r="AI254" s="462">
        <v>0</v>
      </c>
      <c r="AJ254" s="462">
        <v>0</v>
      </c>
      <c r="AK254" s="462">
        <v>0</v>
      </c>
      <c r="AL254" s="462">
        <v>0</v>
      </c>
      <c r="AM254" s="462">
        <v>0</v>
      </c>
      <c r="AN254" s="462">
        <v>0</v>
      </c>
      <c r="AO254" s="462">
        <v>0</v>
      </c>
      <c r="AP254" s="462">
        <v>0</v>
      </c>
      <c r="AQ254" s="462">
        <f t="shared" si="236"/>
        <v>0</v>
      </c>
      <c r="AR254" s="462">
        <f t="shared" si="237"/>
        <v>0</v>
      </c>
      <c r="AS254" s="464">
        <f t="shared" si="238"/>
        <v>0</v>
      </c>
      <c r="AT254" s="470">
        <f t="shared" si="280"/>
        <v>16859</v>
      </c>
      <c r="AU254" s="461">
        <f t="shared" si="281"/>
        <v>12046</v>
      </c>
      <c r="AV254" s="461">
        <f t="shared" si="282"/>
        <v>0</v>
      </c>
      <c r="AW254" s="461">
        <f t="shared" si="283"/>
        <v>4072</v>
      </c>
      <c r="AX254" s="461">
        <f t="shared" si="283"/>
        <v>120</v>
      </c>
      <c r="AY254" s="461">
        <f t="shared" si="284"/>
        <v>621</v>
      </c>
      <c r="AZ254" s="462">
        <f t="shared" si="285"/>
        <v>0.05</v>
      </c>
      <c r="BA254" s="462">
        <f t="shared" si="286"/>
        <v>0</v>
      </c>
      <c r="BB254" s="464">
        <f t="shared" si="286"/>
        <v>0.05</v>
      </c>
    </row>
    <row r="255" spans="1:54" s="229" customFormat="1" ht="12.75" customHeight="1" x14ac:dyDescent="0.2">
      <c r="A255" s="158">
        <v>44</v>
      </c>
      <c r="B255" s="18">
        <v>4489</v>
      </c>
      <c r="C255" s="18">
        <v>600075036</v>
      </c>
      <c r="D255" s="18">
        <v>72742607</v>
      </c>
      <c r="E255" s="167" t="s">
        <v>234</v>
      </c>
      <c r="F255" s="18"/>
      <c r="G255" s="157"/>
      <c r="H255" s="191"/>
      <c r="I255" s="506">
        <v>10244605</v>
      </c>
      <c r="J255" s="503">
        <v>7413909</v>
      </c>
      <c r="K255" s="503">
        <v>120000</v>
      </c>
      <c r="L255" s="503">
        <v>2546462</v>
      </c>
      <c r="M255" s="503">
        <v>74137</v>
      </c>
      <c r="N255" s="503">
        <v>90097</v>
      </c>
      <c r="O255" s="504">
        <v>16.53</v>
      </c>
      <c r="P255" s="504">
        <v>11.73</v>
      </c>
      <c r="Q255" s="508">
        <v>4.8</v>
      </c>
      <c r="R255" s="506">
        <f t="shared" ref="R255:BB255" si="287">SUM(R249:R254)</f>
        <v>45000</v>
      </c>
      <c r="S255" s="503">
        <f t="shared" si="287"/>
        <v>0</v>
      </c>
      <c r="T255" s="503">
        <f t="shared" si="287"/>
        <v>117295</v>
      </c>
      <c r="U255" s="503">
        <f t="shared" si="287"/>
        <v>0</v>
      </c>
      <c r="V255" s="503">
        <f t="shared" si="287"/>
        <v>0</v>
      </c>
      <c r="W255" s="503">
        <f t="shared" si="287"/>
        <v>162295</v>
      </c>
      <c r="X255" s="503">
        <f t="shared" si="287"/>
        <v>-45000</v>
      </c>
      <c r="Y255" s="503">
        <f t="shared" si="287"/>
        <v>0</v>
      </c>
      <c r="Z255" s="503">
        <f t="shared" si="287"/>
        <v>0</v>
      </c>
      <c r="AA255" s="503">
        <f t="shared" si="287"/>
        <v>-45000</v>
      </c>
      <c r="AB255" s="503">
        <f t="shared" si="287"/>
        <v>117295</v>
      </c>
      <c r="AC255" s="503">
        <f t="shared" si="287"/>
        <v>39646</v>
      </c>
      <c r="AD255" s="503">
        <f t="shared" si="287"/>
        <v>1623</v>
      </c>
      <c r="AE255" s="503">
        <f t="shared" si="287"/>
        <v>0</v>
      </c>
      <c r="AF255" s="503">
        <f t="shared" si="287"/>
        <v>0</v>
      </c>
      <c r="AG255" s="503">
        <f t="shared" si="287"/>
        <v>0</v>
      </c>
      <c r="AH255" s="503">
        <f t="shared" si="287"/>
        <v>158564</v>
      </c>
      <c r="AI255" s="504">
        <f t="shared" si="287"/>
        <v>0.09</v>
      </c>
      <c r="AJ255" s="504">
        <f t="shared" si="287"/>
        <v>0</v>
      </c>
      <c r="AK255" s="504">
        <f t="shared" si="287"/>
        <v>0</v>
      </c>
      <c r="AL255" s="504">
        <f t="shared" si="287"/>
        <v>0.28000000000000003</v>
      </c>
      <c r="AM255" s="504">
        <f t="shared" si="287"/>
        <v>0</v>
      </c>
      <c r="AN255" s="504">
        <f t="shared" si="287"/>
        <v>0</v>
      </c>
      <c r="AO255" s="504">
        <f t="shared" si="287"/>
        <v>0</v>
      </c>
      <c r="AP255" s="504">
        <f t="shared" si="287"/>
        <v>0</v>
      </c>
      <c r="AQ255" s="504">
        <f t="shared" si="287"/>
        <v>0.37</v>
      </c>
      <c r="AR255" s="504">
        <f t="shared" si="287"/>
        <v>0</v>
      </c>
      <c r="AS255" s="40">
        <f t="shared" si="287"/>
        <v>0.37</v>
      </c>
      <c r="AT255" s="510">
        <f t="shared" si="287"/>
        <v>10403169</v>
      </c>
      <c r="AU255" s="503">
        <f t="shared" si="287"/>
        <v>7576204</v>
      </c>
      <c r="AV255" s="503">
        <f t="shared" si="287"/>
        <v>75000</v>
      </c>
      <c r="AW255" s="503">
        <f t="shared" si="287"/>
        <v>2586108</v>
      </c>
      <c r="AX255" s="503">
        <f t="shared" si="287"/>
        <v>75760</v>
      </c>
      <c r="AY255" s="503">
        <f t="shared" si="287"/>
        <v>90097</v>
      </c>
      <c r="AZ255" s="504">
        <f t="shared" si="287"/>
        <v>16.900000000000002</v>
      </c>
      <c r="BA255" s="504">
        <f t="shared" si="287"/>
        <v>12.1</v>
      </c>
      <c r="BB255" s="40">
        <f t="shared" si="287"/>
        <v>4.8</v>
      </c>
    </row>
    <row r="256" spans="1:54" s="229" customFormat="1" ht="12.75" customHeight="1" x14ac:dyDescent="0.2">
      <c r="A256" s="216">
        <v>45</v>
      </c>
      <c r="B256" s="217">
        <v>4426</v>
      </c>
      <c r="C256" s="217">
        <v>600074129</v>
      </c>
      <c r="D256" s="217">
        <v>72742160</v>
      </c>
      <c r="E256" s="215" t="s">
        <v>235</v>
      </c>
      <c r="F256" s="217">
        <v>3111</v>
      </c>
      <c r="G256" s="168" t="s">
        <v>306</v>
      </c>
      <c r="H256" s="218" t="s">
        <v>276</v>
      </c>
      <c r="I256" s="463">
        <v>3325494</v>
      </c>
      <c r="J256" s="458">
        <v>2459268</v>
      </c>
      <c r="K256" s="458">
        <v>0</v>
      </c>
      <c r="L256" s="458">
        <v>831233</v>
      </c>
      <c r="M256" s="458">
        <v>24593</v>
      </c>
      <c r="N256" s="458">
        <v>10400</v>
      </c>
      <c r="O256" s="459">
        <v>5.38</v>
      </c>
      <c r="P256" s="460">
        <v>4</v>
      </c>
      <c r="Q256" s="469">
        <v>1.3800000000000001</v>
      </c>
      <c r="R256" s="471">
        <f t="shared" si="228"/>
        <v>0</v>
      </c>
      <c r="S256" s="461">
        <v>0</v>
      </c>
      <c r="T256" s="461">
        <v>0</v>
      </c>
      <c r="U256" s="461">
        <v>0</v>
      </c>
      <c r="V256" s="461">
        <v>0</v>
      </c>
      <c r="W256" s="461">
        <f t="shared" si="229"/>
        <v>0</v>
      </c>
      <c r="X256" s="461">
        <v>0</v>
      </c>
      <c r="Y256" s="461">
        <v>0</v>
      </c>
      <c r="Z256" s="461">
        <v>0</v>
      </c>
      <c r="AA256" s="461">
        <f t="shared" si="230"/>
        <v>0</v>
      </c>
      <c r="AB256" s="461">
        <f t="shared" si="231"/>
        <v>0</v>
      </c>
      <c r="AC256" s="69">
        <f t="shared" si="232"/>
        <v>0</v>
      </c>
      <c r="AD256" s="69">
        <f t="shared" si="233"/>
        <v>0</v>
      </c>
      <c r="AE256" s="461">
        <v>0</v>
      </c>
      <c r="AF256" s="461">
        <v>0</v>
      </c>
      <c r="AG256" s="461">
        <f t="shared" si="234"/>
        <v>0</v>
      </c>
      <c r="AH256" s="461">
        <f t="shared" si="235"/>
        <v>0</v>
      </c>
      <c r="AI256" s="462">
        <v>0</v>
      </c>
      <c r="AJ256" s="462">
        <v>0</v>
      </c>
      <c r="AK256" s="462">
        <v>0</v>
      </c>
      <c r="AL256" s="462">
        <v>0</v>
      </c>
      <c r="AM256" s="462">
        <v>0</v>
      </c>
      <c r="AN256" s="462">
        <v>0</v>
      </c>
      <c r="AO256" s="462">
        <v>0</v>
      </c>
      <c r="AP256" s="462">
        <v>0</v>
      </c>
      <c r="AQ256" s="462">
        <f t="shared" si="236"/>
        <v>0</v>
      </c>
      <c r="AR256" s="462">
        <f t="shared" si="237"/>
        <v>0</v>
      </c>
      <c r="AS256" s="464">
        <f t="shared" si="238"/>
        <v>0</v>
      </c>
      <c r="AT256" s="470">
        <f>I256+AH256</f>
        <v>3325494</v>
      </c>
      <c r="AU256" s="461">
        <f>J256+W256</f>
        <v>2459268</v>
      </c>
      <c r="AV256" s="461">
        <f t="shared" ref="AV256:AV257" si="288">K256+AA256</f>
        <v>0</v>
      </c>
      <c r="AW256" s="461">
        <f>L256+AC256</f>
        <v>831233</v>
      </c>
      <c r="AX256" s="461">
        <f>M256+AD256</f>
        <v>24593</v>
      </c>
      <c r="AY256" s="461">
        <f>N256+AG256</f>
        <v>10400</v>
      </c>
      <c r="AZ256" s="462">
        <f>O256+AS256</f>
        <v>5.38</v>
      </c>
      <c r="BA256" s="462">
        <f>P256+AQ256</f>
        <v>4</v>
      </c>
      <c r="BB256" s="464">
        <f>Q256+AR256</f>
        <v>1.3800000000000001</v>
      </c>
    </row>
    <row r="257" spans="1:54" s="229" customFormat="1" ht="12.75" customHeight="1" x14ac:dyDescent="0.2">
      <c r="A257" s="216">
        <v>45</v>
      </c>
      <c r="B257" s="217">
        <v>4426</v>
      </c>
      <c r="C257" s="217">
        <v>600074129</v>
      </c>
      <c r="D257" s="217">
        <v>72742160</v>
      </c>
      <c r="E257" s="215" t="s">
        <v>235</v>
      </c>
      <c r="F257" s="217">
        <v>3141</v>
      </c>
      <c r="G257" s="168" t="s">
        <v>310</v>
      </c>
      <c r="H257" s="218" t="s">
        <v>277</v>
      </c>
      <c r="I257" s="463">
        <v>406189</v>
      </c>
      <c r="J257" s="458">
        <v>290398</v>
      </c>
      <c r="K257" s="458">
        <v>10000</v>
      </c>
      <c r="L257" s="458">
        <v>101535</v>
      </c>
      <c r="M257" s="458">
        <v>2904</v>
      </c>
      <c r="N257" s="458">
        <v>1352</v>
      </c>
      <c r="O257" s="459">
        <v>0.97</v>
      </c>
      <c r="P257" s="460">
        <v>0</v>
      </c>
      <c r="Q257" s="469">
        <v>0.97</v>
      </c>
      <c r="R257" s="471">
        <f t="shared" si="228"/>
        <v>10000</v>
      </c>
      <c r="S257" s="461">
        <v>0</v>
      </c>
      <c r="T257" s="461">
        <v>0</v>
      </c>
      <c r="U257" s="461">
        <v>0</v>
      </c>
      <c r="V257" s="461">
        <v>0</v>
      </c>
      <c r="W257" s="461">
        <f t="shared" si="229"/>
        <v>10000</v>
      </c>
      <c r="X257" s="461">
        <v>-10000</v>
      </c>
      <c r="Y257" s="461">
        <v>0</v>
      </c>
      <c r="Z257" s="461">
        <v>0</v>
      </c>
      <c r="AA257" s="461">
        <f t="shared" si="230"/>
        <v>-10000</v>
      </c>
      <c r="AB257" s="461">
        <f t="shared" si="231"/>
        <v>0</v>
      </c>
      <c r="AC257" s="69">
        <f t="shared" si="232"/>
        <v>0</v>
      </c>
      <c r="AD257" s="69">
        <f t="shared" si="233"/>
        <v>100</v>
      </c>
      <c r="AE257" s="461">
        <v>0</v>
      </c>
      <c r="AF257" s="461">
        <v>0</v>
      </c>
      <c r="AG257" s="461">
        <f t="shared" si="234"/>
        <v>0</v>
      </c>
      <c r="AH257" s="461">
        <f t="shared" si="235"/>
        <v>100</v>
      </c>
      <c r="AI257" s="462">
        <v>0</v>
      </c>
      <c r="AJ257" s="462">
        <v>0</v>
      </c>
      <c r="AK257" s="462">
        <v>0</v>
      </c>
      <c r="AL257" s="462">
        <v>0</v>
      </c>
      <c r="AM257" s="462">
        <v>0</v>
      </c>
      <c r="AN257" s="462">
        <v>0</v>
      </c>
      <c r="AO257" s="462">
        <v>0</v>
      </c>
      <c r="AP257" s="462">
        <v>0</v>
      </c>
      <c r="AQ257" s="462">
        <f t="shared" si="236"/>
        <v>0</v>
      </c>
      <c r="AR257" s="462">
        <f t="shared" si="237"/>
        <v>0</v>
      </c>
      <c r="AS257" s="464">
        <f t="shared" si="238"/>
        <v>0</v>
      </c>
      <c r="AT257" s="470">
        <f>I257+AH257</f>
        <v>406289</v>
      </c>
      <c r="AU257" s="461">
        <f>J257+W257</f>
        <v>300398</v>
      </c>
      <c r="AV257" s="461">
        <f t="shared" si="288"/>
        <v>0</v>
      </c>
      <c r="AW257" s="461">
        <f>L257+AC257</f>
        <v>101535</v>
      </c>
      <c r="AX257" s="461">
        <f>M257+AD257</f>
        <v>3004</v>
      </c>
      <c r="AY257" s="461">
        <f>N257+AG257</f>
        <v>1352</v>
      </c>
      <c r="AZ257" s="462">
        <f>O257+AS257</f>
        <v>0.97</v>
      </c>
      <c r="BA257" s="462">
        <f>P257+AQ257</f>
        <v>0</v>
      </c>
      <c r="BB257" s="464">
        <f>Q257+AR257</f>
        <v>0.97</v>
      </c>
    </row>
    <row r="258" spans="1:54" s="229" customFormat="1" ht="12.75" customHeight="1" x14ac:dyDescent="0.2">
      <c r="A258" s="158">
        <v>45</v>
      </c>
      <c r="B258" s="18">
        <v>4426</v>
      </c>
      <c r="C258" s="18">
        <v>600074129</v>
      </c>
      <c r="D258" s="18">
        <v>72742160</v>
      </c>
      <c r="E258" s="167" t="s">
        <v>236</v>
      </c>
      <c r="F258" s="18"/>
      <c r="G258" s="157"/>
      <c r="H258" s="191"/>
      <c r="I258" s="505">
        <v>3731683</v>
      </c>
      <c r="J258" s="501">
        <v>2749666</v>
      </c>
      <c r="K258" s="501">
        <v>10000</v>
      </c>
      <c r="L258" s="501">
        <v>932768</v>
      </c>
      <c r="M258" s="501">
        <v>27497</v>
      </c>
      <c r="N258" s="501">
        <v>11752</v>
      </c>
      <c r="O258" s="502">
        <v>6.35</v>
      </c>
      <c r="P258" s="502">
        <v>4</v>
      </c>
      <c r="Q258" s="507">
        <v>2.35</v>
      </c>
      <c r="R258" s="505">
        <f t="shared" ref="R258:BB258" si="289">SUM(R256:R257)</f>
        <v>10000</v>
      </c>
      <c r="S258" s="501">
        <f t="shared" si="289"/>
        <v>0</v>
      </c>
      <c r="T258" s="501">
        <f t="shared" si="289"/>
        <v>0</v>
      </c>
      <c r="U258" s="501">
        <f t="shared" si="289"/>
        <v>0</v>
      </c>
      <c r="V258" s="501">
        <f t="shared" si="289"/>
        <v>0</v>
      </c>
      <c r="W258" s="501">
        <f t="shared" si="289"/>
        <v>10000</v>
      </c>
      <c r="X258" s="501">
        <f t="shared" si="289"/>
        <v>-10000</v>
      </c>
      <c r="Y258" s="501">
        <f t="shared" si="289"/>
        <v>0</v>
      </c>
      <c r="Z258" s="501">
        <f t="shared" si="289"/>
        <v>0</v>
      </c>
      <c r="AA258" s="501">
        <f t="shared" si="289"/>
        <v>-10000</v>
      </c>
      <c r="AB258" s="501">
        <f t="shared" si="289"/>
        <v>0</v>
      </c>
      <c r="AC258" s="501">
        <f t="shared" si="289"/>
        <v>0</v>
      </c>
      <c r="AD258" s="501">
        <f t="shared" si="289"/>
        <v>100</v>
      </c>
      <c r="AE258" s="501">
        <f t="shared" si="289"/>
        <v>0</v>
      </c>
      <c r="AF258" s="501">
        <f t="shared" si="289"/>
        <v>0</v>
      </c>
      <c r="AG258" s="501">
        <f t="shared" si="289"/>
        <v>0</v>
      </c>
      <c r="AH258" s="501">
        <f t="shared" si="289"/>
        <v>100</v>
      </c>
      <c r="AI258" s="502">
        <f t="shared" si="289"/>
        <v>0</v>
      </c>
      <c r="AJ258" s="502">
        <f t="shared" si="289"/>
        <v>0</v>
      </c>
      <c r="AK258" s="502">
        <f t="shared" si="289"/>
        <v>0</v>
      </c>
      <c r="AL258" s="502">
        <f t="shared" si="289"/>
        <v>0</v>
      </c>
      <c r="AM258" s="502">
        <f t="shared" si="289"/>
        <v>0</v>
      </c>
      <c r="AN258" s="502">
        <f t="shared" si="289"/>
        <v>0</v>
      </c>
      <c r="AO258" s="502">
        <f t="shared" si="289"/>
        <v>0</v>
      </c>
      <c r="AP258" s="502">
        <f t="shared" si="289"/>
        <v>0</v>
      </c>
      <c r="AQ258" s="502">
        <f t="shared" si="289"/>
        <v>0</v>
      </c>
      <c r="AR258" s="502">
        <f t="shared" si="289"/>
        <v>0</v>
      </c>
      <c r="AS258" s="41">
        <f t="shared" si="289"/>
        <v>0</v>
      </c>
      <c r="AT258" s="509">
        <f t="shared" si="289"/>
        <v>3731783</v>
      </c>
      <c r="AU258" s="501">
        <f t="shared" si="289"/>
        <v>2759666</v>
      </c>
      <c r="AV258" s="501">
        <f t="shared" si="289"/>
        <v>0</v>
      </c>
      <c r="AW258" s="501">
        <f t="shared" si="289"/>
        <v>932768</v>
      </c>
      <c r="AX258" s="501">
        <f t="shared" si="289"/>
        <v>27597</v>
      </c>
      <c r="AY258" s="501">
        <f t="shared" si="289"/>
        <v>11752</v>
      </c>
      <c r="AZ258" s="502">
        <f t="shared" si="289"/>
        <v>6.35</v>
      </c>
      <c r="BA258" s="502">
        <f t="shared" si="289"/>
        <v>4</v>
      </c>
      <c r="BB258" s="41">
        <f t="shared" si="289"/>
        <v>2.35</v>
      </c>
    </row>
    <row r="259" spans="1:54" s="229" customFormat="1" ht="12.75" customHeight="1" x14ac:dyDescent="0.2">
      <c r="A259" s="216">
        <v>46</v>
      </c>
      <c r="B259" s="217">
        <v>4461</v>
      </c>
      <c r="C259" s="217">
        <v>600074765</v>
      </c>
      <c r="D259" s="217">
        <v>46750088</v>
      </c>
      <c r="E259" s="215" t="s">
        <v>237</v>
      </c>
      <c r="F259" s="217">
        <v>3111</v>
      </c>
      <c r="G259" s="168" t="s">
        <v>306</v>
      </c>
      <c r="H259" s="218" t="s">
        <v>276</v>
      </c>
      <c r="I259" s="463">
        <v>9225858</v>
      </c>
      <c r="J259" s="458">
        <v>6777472</v>
      </c>
      <c r="K259" s="458">
        <v>27000</v>
      </c>
      <c r="L259" s="458">
        <v>2299912</v>
      </c>
      <c r="M259" s="458">
        <v>67774</v>
      </c>
      <c r="N259" s="458">
        <v>53700</v>
      </c>
      <c r="O259" s="459">
        <v>13.833500000000001</v>
      </c>
      <c r="P259" s="460">
        <v>11.673500000000001</v>
      </c>
      <c r="Q259" s="469">
        <v>2.16</v>
      </c>
      <c r="R259" s="471">
        <f t="shared" si="228"/>
        <v>0</v>
      </c>
      <c r="S259" s="461">
        <v>0</v>
      </c>
      <c r="T259" s="461">
        <v>0</v>
      </c>
      <c r="U259" s="461">
        <v>0</v>
      </c>
      <c r="V259" s="461">
        <v>0</v>
      </c>
      <c r="W259" s="461">
        <f t="shared" si="229"/>
        <v>0</v>
      </c>
      <c r="X259" s="461">
        <v>0</v>
      </c>
      <c r="Y259" s="461">
        <v>0</v>
      </c>
      <c r="Z259" s="461">
        <v>0</v>
      </c>
      <c r="AA259" s="461">
        <f t="shared" si="230"/>
        <v>0</v>
      </c>
      <c r="AB259" s="461">
        <f t="shared" si="231"/>
        <v>0</v>
      </c>
      <c r="AC259" s="69">
        <f t="shared" si="232"/>
        <v>0</v>
      </c>
      <c r="AD259" s="69">
        <f t="shared" si="233"/>
        <v>0</v>
      </c>
      <c r="AE259" s="461">
        <v>0</v>
      </c>
      <c r="AF259" s="461">
        <v>0</v>
      </c>
      <c r="AG259" s="461">
        <f t="shared" si="234"/>
        <v>0</v>
      </c>
      <c r="AH259" s="461">
        <f t="shared" si="235"/>
        <v>0</v>
      </c>
      <c r="AI259" s="462">
        <v>-0.06</v>
      </c>
      <c r="AJ259" s="462">
        <v>0</v>
      </c>
      <c r="AK259" s="462">
        <v>0</v>
      </c>
      <c r="AL259" s="462">
        <v>0</v>
      </c>
      <c r="AM259" s="462">
        <v>0</v>
      </c>
      <c r="AN259" s="462">
        <v>0</v>
      </c>
      <c r="AO259" s="462">
        <v>0</v>
      </c>
      <c r="AP259" s="462">
        <v>0</v>
      </c>
      <c r="AQ259" s="462">
        <f t="shared" si="236"/>
        <v>-0.06</v>
      </c>
      <c r="AR259" s="462">
        <f t="shared" si="237"/>
        <v>0</v>
      </c>
      <c r="AS259" s="464">
        <f t="shared" si="238"/>
        <v>-0.06</v>
      </c>
      <c r="AT259" s="470">
        <f t="shared" ref="AT259:AT264" si="290">I259+AH259</f>
        <v>9225858</v>
      </c>
      <c r="AU259" s="461">
        <f t="shared" ref="AU259:AU264" si="291">J259+W259</f>
        <v>6777472</v>
      </c>
      <c r="AV259" s="461">
        <f t="shared" ref="AV259:AV264" si="292">K259+AA259</f>
        <v>27000</v>
      </c>
      <c r="AW259" s="461">
        <f t="shared" ref="AW259:AX264" si="293">L259+AC259</f>
        <v>2299912</v>
      </c>
      <c r="AX259" s="461">
        <f t="shared" si="293"/>
        <v>67774</v>
      </c>
      <c r="AY259" s="461">
        <f t="shared" ref="AY259:AY264" si="294">N259+AG259</f>
        <v>53700</v>
      </c>
      <c r="AZ259" s="462">
        <f t="shared" ref="AZ259:AZ264" si="295">O259+AS259</f>
        <v>13.7735</v>
      </c>
      <c r="BA259" s="462">
        <f t="shared" ref="BA259:BB264" si="296">P259+AQ259</f>
        <v>11.6135</v>
      </c>
      <c r="BB259" s="464">
        <f t="shared" si="296"/>
        <v>2.16</v>
      </c>
    </row>
    <row r="260" spans="1:54" s="229" customFormat="1" ht="12.75" customHeight="1" x14ac:dyDescent="0.2">
      <c r="A260" s="216">
        <v>46</v>
      </c>
      <c r="B260" s="217">
        <v>4461</v>
      </c>
      <c r="C260" s="217">
        <v>600074765</v>
      </c>
      <c r="D260" s="217">
        <v>46750088</v>
      </c>
      <c r="E260" s="215" t="s">
        <v>237</v>
      </c>
      <c r="F260" s="217">
        <v>3113</v>
      </c>
      <c r="G260" s="168" t="s">
        <v>309</v>
      </c>
      <c r="H260" s="218" t="s">
        <v>276</v>
      </c>
      <c r="I260" s="463">
        <v>27955289</v>
      </c>
      <c r="J260" s="458">
        <v>19902557</v>
      </c>
      <c r="K260" s="458">
        <v>436000</v>
      </c>
      <c r="L260" s="458">
        <v>6874432</v>
      </c>
      <c r="M260" s="458">
        <v>199025</v>
      </c>
      <c r="N260" s="458">
        <v>543275</v>
      </c>
      <c r="O260" s="459">
        <v>33.549799999999998</v>
      </c>
      <c r="P260" s="460">
        <v>26.649800000000003</v>
      </c>
      <c r="Q260" s="469">
        <v>6.9</v>
      </c>
      <c r="R260" s="471">
        <f t="shared" si="228"/>
        <v>20000</v>
      </c>
      <c r="S260" s="461">
        <v>0</v>
      </c>
      <c r="T260" s="461">
        <v>0</v>
      </c>
      <c r="U260" s="461">
        <v>17332</v>
      </c>
      <c r="V260" s="461">
        <v>0</v>
      </c>
      <c r="W260" s="461">
        <f t="shared" si="229"/>
        <v>37332</v>
      </c>
      <c r="X260" s="461">
        <v>-20000</v>
      </c>
      <c r="Y260" s="461">
        <v>0</v>
      </c>
      <c r="Z260" s="461">
        <v>0</v>
      </c>
      <c r="AA260" s="461">
        <f t="shared" si="230"/>
        <v>-20000</v>
      </c>
      <c r="AB260" s="461">
        <f t="shared" si="231"/>
        <v>17332</v>
      </c>
      <c r="AC260" s="69">
        <f t="shared" si="232"/>
        <v>5858</v>
      </c>
      <c r="AD260" s="69">
        <f t="shared" si="233"/>
        <v>373</v>
      </c>
      <c r="AE260" s="461">
        <v>0</v>
      </c>
      <c r="AF260" s="461">
        <v>0</v>
      </c>
      <c r="AG260" s="461">
        <f t="shared" si="234"/>
        <v>0</v>
      </c>
      <c r="AH260" s="461">
        <f t="shared" si="235"/>
        <v>23563</v>
      </c>
      <c r="AI260" s="462">
        <v>0.04</v>
      </c>
      <c r="AJ260" s="462">
        <v>0</v>
      </c>
      <c r="AK260" s="462">
        <v>0</v>
      </c>
      <c r="AL260" s="462">
        <v>0</v>
      </c>
      <c r="AM260" s="462">
        <v>0</v>
      </c>
      <c r="AN260" s="462">
        <v>0.03</v>
      </c>
      <c r="AO260" s="462">
        <v>0</v>
      </c>
      <c r="AP260" s="462">
        <v>0</v>
      </c>
      <c r="AQ260" s="462">
        <f t="shared" si="236"/>
        <v>7.0000000000000007E-2</v>
      </c>
      <c r="AR260" s="462">
        <f t="shared" si="237"/>
        <v>0</v>
      </c>
      <c r="AS260" s="464">
        <f t="shared" si="238"/>
        <v>7.0000000000000007E-2</v>
      </c>
      <c r="AT260" s="470">
        <f t="shared" si="290"/>
        <v>27978852</v>
      </c>
      <c r="AU260" s="461">
        <f t="shared" si="291"/>
        <v>19939889</v>
      </c>
      <c r="AV260" s="461">
        <f t="shared" si="292"/>
        <v>416000</v>
      </c>
      <c r="AW260" s="461">
        <f t="shared" si="293"/>
        <v>6880290</v>
      </c>
      <c r="AX260" s="461">
        <f t="shared" si="293"/>
        <v>199398</v>
      </c>
      <c r="AY260" s="461">
        <f t="shared" si="294"/>
        <v>543275</v>
      </c>
      <c r="AZ260" s="462">
        <f t="shared" si="295"/>
        <v>33.619799999999998</v>
      </c>
      <c r="BA260" s="462">
        <f t="shared" si="296"/>
        <v>26.719800000000003</v>
      </c>
      <c r="BB260" s="464">
        <f t="shared" si="296"/>
        <v>6.9</v>
      </c>
    </row>
    <row r="261" spans="1:54" s="229" customFormat="1" ht="12.75" customHeight="1" x14ac:dyDescent="0.2">
      <c r="A261" s="216">
        <v>46</v>
      </c>
      <c r="B261" s="217">
        <v>4461</v>
      </c>
      <c r="C261" s="217">
        <v>600074765</v>
      </c>
      <c r="D261" s="217">
        <v>46750088</v>
      </c>
      <c r="E261" s="215" t="s">
        <v>237</v>
      </c>
      <c r="F261" s="217">
        <v>3113</v>
      </c>
      <c r="G261" s="168" t="s">
        <v>307</v>
      </c>
      <c r="H261" s="218" t="s">
        <v>277</v>
      </c>
      <c r="I261" s="463">
        <v>1465898</v>
      </c>
      <c r="J261" s="458">
        <v>1087461</v>
      </c>
      <c r="K261" s="458">
        <v>0</v>
      </c>
      <c r="L261" s="458">
        <v>367562</v>
      </c>
      <c r="M261" s="458">
        <v>10875</v>
      </c>
      <c r="N261" s="458">
        <v>0</v>
      </c>
      <c r="O261" s="459">
        <v>3.14</v>
      </c>
      <c r="P261" s="460">
        <v>3.14</v>
      </c>
      <c r="Q261" s="469">
        <v>0</v>
      </c>
      <c r="R261" s="471">
        <f t="shared" si="228"/>
        <v>0</v>
      </c>
      <c r="S261" s="461">
        <v>-59672</v>
      </c>
      <c r="T261" s="461">
        <v>0</v>
      </c>
      <c r="U261" s="461">
        <v>0</v>
      </c>
      <c r="V261" s="461">
        <v>0</v>
      </c>
      <c r="W261" s="461">
        <f t="shared" si="229"/>
        <v>-59672</v>
      </c>
      <c r="X261" s="461">
        <v>0</v>
      </c>
      <c r="Y261" s="461">
        <v>0</v>
      </c>
      <c r="Z261" s="461">
        <v>0</v>
      </c>
      <c r="AA261" s="461">
        <f t="shared" si="230"/>
        <v>0</v>
      </c>
      <c r="AB261" s="461">
        <f t="shared" si="231"/>
        <v>-59672</v>
      </c>
      <c r="AC261" s="69">
        <f t="shared" si="232"/>
        <v>-20169</v>
      </c>
      <c r="AD261" s="69">
        <f t="shared" si="233"/>
        <v>-597</v>
      </c>
      <c r="AE261" s="461">
        <v>0</v>
      </c>
      <c r="AF261" s="461">
        <v>0</v>
      </c>
      <c r="AG261" s="461">
        <f t="shared" si="234"/>
        <v>0</v>
      </c>
      <c r="AH261" s="461">
        <f t="shared" si="235"/>
        <v>-80438</v>
      </c>
      <c r="AI261" s="462">
        <v>0</v>
      </c>
      <c r="AJ261" s="462">
        <v>0</v>
      </c>
      <c r="AK261" s="462">
        <v>-0.08</v>
      </c>
      <c r="AL261" s="462">
        <v>0</v>
      </c>
      <c r="AM261" s="462">
        <v>0</v>
      </c>
      <c r="AN261" s="462">
        <v>0</v>
      </c>
      <c r="AO261" s="462">
        <v>0</v>
      </c>
      <c r="AP261" s="462">
        <v>0</v>
      </c>
      <c r="AQ261" s="462">
        <f t="shared" si="236"/>
        <v>-0.08</v>
      </c>
      <c r="AR261" s="462">
        <f t="shared" si="237"/>
        <v>0</v>
      </c>
      <c r="AS261" s="464">
        <f t="shared" si="238"/>
        <v>-0.08</v>
      </c>
      <c r="AT261" s="470">
        <f t="shared" si="290"/>
        <v>1385460</v>
      </c>
      <c r="AU261" s="461">
        <f t="shared" si="291"/>
        <v>1027789</v>
      </c>
      <c r="AV261" s="461">
        <f t="shared" si="292"/>
        <v>0</v>
      </c>
      <c r="AW261" s="461">
        <f t="shared" si="293"/>
        <v>347393</v>
      </c>
      <c r="AX261" s="461">
        <f t="shared" si="293"/>
        <v>10278</v>
      </c>
      <c r="AY261" s="461">
        <f t="shared" si="294"/>
        <v>0</v>
      </c>
      <c r="AZ261" s="462">
        <f t="shared" si="295"/>
        <v>3.06</v>
      </c>
      <c r="BA261" s="462">
        <f t="shared" si="296"/>
        <v>3.06</v>
      </c>
      <c r="BB261" s="464">
        <f t="shared" si="296"/>
        <v>0</v>
      </c>
    </row>
    <row r="262" spans="1:54" s="229" customFormat="1" ht="12.75" customHeight="1" x14ac:dyDescent="0.2">
      <c r="A262" s="216">
        <v>46</v>
      </c>
      <c r="B262" s="217">
        <v>4461</v>
      </c>
      <c r="C262" s="217">
        <v>600074765</v>
      </c>
      <c r="D262" s="217">
        <v>46750088</v>
      </c>
      <c r="E262" s="210" t="s">
        <v>237</v>
      </c>
      <c r="F262" s="217">
        <v>3141</v>
      </c>
      <c r="G262" s="168" t="s">
        <v>310</v>
      </c>
      <c r="H262" s="218" t="s">
        <v>277</v>
      </c>
      <c r="I262" s="463">
        <v>2951948</v>
      </c>
      <c r="J262" s="458">
        <v>2154048</v>
      </c>
      <c r="K262" s="458">
        <v>20000</v>
      </c>
      <c r="L262" s="458">
        <v>734828</v>
      </c>
      <c r="M262" s="458">
        <v>21540</v>
      </c>
      <c r="N262" s="458">
        <v>21532</v>
      </c>
      <c r="O262" s="459">
        <v>6.99</v>
      </c>
      <c r="P262" s="460">
        <v>0</v>
      </c>
      <c r="Q262" s="469">
        <v>6.99</v>
      </c>
      <c r="R262" s="471">
        <f t="shared" si="228"/>
        <v>-10000</v>
      </c>
      <c r="S262" s="461">
        <v>0</v>
      </c>
      <c r="T262" s="461">
        <v>0</v>
      </c>
      <c r="U262" s="461">
        <v>0</v>
      </c>
      <c r="V262" s="461">
        <v>0</v>
      </c>
      <c r="W262" s="461">
        <f t="shared" si="229"/>
        <v>-10000</v>
      </c>
      <c r="X262" s="461">
        <v>10000</v>
      </c>
      <c r="Y262" s="461">
        <v>0</v>
      </c>
      <c r="Z262" s="461">
        <v>0</v>
      </c>
      <c r="AA262" s="461">
        <f t="shared" si="230"/>
        <v>10000</v>
      </c>
      <c r="AB262" s="461">
        <f t="shared" si="231"/>
        <v>0</v>
      </c>
      <c r="AC262" s="69">
        <f t="shared" si="232"/>
        <v>0</v>
      </c>
      <c r="AD262" s="69">
        <f t="shared" si="233"/>
        <v>-100</v>
      </c>
      <c r="AE262" s="461">
        <v>0</v>
      </c>
      <c r="AF262" s="461">
        <v>0</v>
      </c>
      <c r="AG262" s="461">
        <f t="shared" si="234"/>
        <v>0</v>
      </c>
      <c r="AH262" s="461">
        <f t="shared" si="235"/>
        <v>-100</v>
      </c>
      <c r="AI262" s="462">
        <v>0</v>
      </c>
      <c r="AJ262" s="462">
        <v>0</v>
      </c>
      <c r="AK262" s="462">
        <v>0</v>
      </c>
      <c r="AL262" s="462">
        <v>0</v>
      </c>
      <c r="AM262" s="462">
        <v>0</v>
      </c>
      <c r="AN262" s="462">
        <v>0</v>
      </c>
      <c r="AO262" s="462">
        <v>0</v>
      </c>
      <c r="AP262" s="462">
        <v>0</v>
      </c>
      <c r="AQ262" s="462">
        <f t="shared" si="236"/>
        <v>0</v>
      </c>
      <c r="AR262" s="462">
        <f t="shared" si="237"/>
        <v>0</v>
      </c>
      <c r="AS262" s="464">
        <f t="shared" si="238"/>
        <v>0</v>
      </c>
      <c r="AT262" s="470">
        <f t="shared" si="290"/>
        <v>2951848</v>
      </c>
      <c r="AU262" s="461">
        <f t="shared" si="291"/>
        <v>2144048</v>
      </c>
      <c r="AV262" s="461">
        <f t="shared" si="292"/>
        <v>30000</v>
      </c>
      <c r="AW262" s="461">
        <f t="shared" si="293"/>
        <v>734828</v>
      </c>
      <c r="AX262" s="461">
        <f t="shared" si="293"/>
        <v>21440</v>
      </c>
      <c r="AY262" s="461">
        <f t="shared" si="294"/>
        <v>21532</v>
      </c>
      <c r="AZ262" s="462">
        <f t="shared" si="295"/>
        <v>6.99</v>
      </c>
      <c r="BA262" s="462">
        <f t="shared" si="296"/>
        <v>0</v>
      </c>
      <c r="BB262" s="464">
        <f t="shared" si="296"/>
        <v>6.99</v>
      </c>
    </row>
    <row r="263" spans="1:54" s="229" customFormat="1" ht="12.75" customHeight="1" x14ac:dyDescent="0.2">
      <c r="A263" s="216">
        <v>46</v>
      </c>
      <c r="B263" s="217">
        <v>4461</v>
      </c>
      <c r="C263" s="217">
        <v>600074765</v>
      </c>
      <c r="D263" s="217">
        <v>46750088</v>
      </c>
      <c r="E263" s="215" t="s">
        <v>237</v>
      </c>
      <c r="F263" s="217">
        <v>3143</v>
      </c>
      <c r="G263" s="168" t="s">
        <v>614</v>
      </c>
      <c r="H263" s="234" t="s">
        <v>276</v>
      </c>
      <c r="I263" s="463">
        <v>2066265</v>
      </c>
      <c r="J263" s="458">
        <v>1518942</v>
      </c>
      <c r="K263" s="458">
        <v>14000</v>
      </c>
      <c r="L263" s="458">
        <v>518134</v>
      </c>
      <c r="M263" s="458">
        <v>15189</v>
      </c>
      <c r="N263" s="458">
        <v>0</v>
      </c>
      <c r="O263" s="459">
        <v>3.3214000000000001</v>
      </c>
      <c r="P263" s="460">
        <v>3.3214000000000001</v>
      </c>
      <c r="Q263" s="469">
        <v>0</v>
      </c>
      <c r="R263" s="471">
        <f t="shared" si="228"/>
        <v>-10000</v>
      </c>
      <c r="S263" s="461">
        <v>0</v>
      </c>
      <c r="T263" s="461">
        <v>0</v>
      </c>
      <c r="U263" s="461">
        <v>0</v>
      </c>
      <c r="V263" s="461">
        <v>0</v>
      </c>
      <c r="W263" s="461">
        <f t="shared" si="229"/>
        <v>-10000</v>
      </c>
      <c r="X263" s="461">
        <v>10000</v>
      </c>
      <c r="Y263" s="461">
        <v>0</v>
      </c>
      <c r="Z263" s="461">
        <v>0</v>
      </c>
      <c r="AA263" s="461">
        <f t="shared" si="230"/>
        <v>10000</v>
      </c>
      <c r="AB263" s="461">
        <f t="shared" si="231"/>
        <v>0</v>
      </c>
      <c r="AC263" s="69">
        <f t="shared" si="232"/>
        <v>0</v>
      </c>
      <c r="AD263" s="69">
        <f t="shared" si="233"/>
        <v>-100</v>
      </c>
      <c r="AE263" s="461">
        <v>0</v>
      </c>
      <c r="AF263" s="461">
        <v>0</v>
      </c>
      <c r="AG263" s="461">
        <f t="shared" si="234"/>
        <v>0</v>
      </c>
      <c r="AH263" s="461">
        <f t="shared" si="235"/>
        <v>-100</v>
      </c>
      <c r="AI263" s="462">
        <v>0</v>
      </c>
      <c r="AJ263" s="462">
        <v>0</v>
      </c>
      <c r="AK263" s="462">
        <v>0</v>
      </c>
      <c r="AL263" s="462">
        <v>0</v>
      </c>
      <c r="AM263" s="462">
        <v>0</v>
      </c>
      <c r="AN263" s="462">
        <v>0</v>
      </c>
      <c r="AO263" s="462">
        <v>0</v>
      </c>
      <c r="AP263" s="462">
        <v>0</v>
      </c>
      <c r="AQ263" s="462">
        <f t="shared" si="236"/>
        <v>0</v>
      </c>
      <c r="AR263" s="462">
        <f t="shared" si="237"/>
        <v>0</v>
      </c>
      <c r="AS263" s="464">
        <f t="shared" si="238"/>
        <v>0</v>
      </c>
      <c r="AT263" s="470">
        <f t="shared" si="290"/>
        <v>2066165</v>
      </c>
      <c r="AU263" s="461">
        <f t="shared" si="291"/>
        <v>1508942</v>
      </c>
      <c r="AV263" s="461">
        <f t="shared" si="292"/>
        <v>24000</v>
      </c>
      <c r="AW263" s="461">
        <f t="shared" si="293"/>
        <v>518134</v>
      </c>
      <c r="AX263" s="461">
        <f t="shared" si="293"/>
        <v>15089</v>
      </c>
      <c r="AY263" s="461">
        <f t="shared" si="294"/>
        <v>0</v>
      </c>
      <c r="AZ263" s="462">
        <f t="shared" si="295"/>
        <v>3.3214000000000001</v>
      </c>
      <c r="BA263" s="462">
        <f t="shared" si="296"/>
        <v>3.3214000000000001</v>
      </c>
      <c r="BB263" s="464">
        <f t="shared" si="296"/>
        <v>0</v>
      </c>
    </row>
    <row r="264" spans="1:54" s="229" customFormat="1" ht="12.75" customHeight="1" x14ac:dyDescent="0.2">
      <c r="A264" s="216">
        <v>46</v>
      </c>
      <c r="B264" s="217">
        <v>4461</v>
      </c>
      <c r="C264" s="217">
        <v>600074765</v>
      </c>
      <c r="D264" s="217">
        <v>46750088</v>
      </c>
      <c r="E264" s="215" t="s">
        <v>237</v>
      </c>
      <c r="F264" s="217">
        <v>3143</v>
      </c>
      <c r="G264" s="168" t="s">
        <v>615</v>
      </c>
      <c r="H264" s="234" t="s">
        <v>277</v>
      </c>
      <c r="I264" s="463">
        <v>85761</v>
      </c>
      <c r="J264" s="458">
        <v>61277</v>
      </c>
      <c r="K264" s="458">
        <v>0</v>
      </c>
      <c r="L264" s="458">
        <v>20712</v>
      </c>
      <c r="M264" s="458">
        <v>613</v>
      </c>
      <c r="N264" s="458">
        <v>3159</v>
      </c>
      <c r="O264" s="459">
        <v>0.24</v>
      </c>
      <c r="P264" s="460">
        <v>0</v>
      </c>
      <c r="Q264" s="469">
        <v>0.24</v>
      </c>
      <c r="R264" s="471">
        <f t="shared" si="228"/>
        <v>0</v>
      </c>
      <c r="S264" s="461">
        <v>0</v>
      </c>
      <c r="T264" s="461">
        <v>0</v>
      </c>
      <c r="U264" s="461">
        <v>0</v>
      </c>
      <c r="V264" s="461">
        <v>0</v>
      </c>
      <c r="W264" s="461">
        <f t="shared" si="229"/>
        <v>0</v>
      </c>
      <c r="X264" s="461">
        <v>0</v>
      </c>
      <c r="Y264" s="461">
        <v>0</v>
      </c>
      <c r="Z264" s="461">
        <v>0</v>
      </c>
      <c r="AA264" s="461">
        <f t="shared" si="230"/>
        <v>0</v>
      </c>
      <c r="AB264" s="461">
        <f t="shared" si="231"/>
        <v>0</v>
      </c>
      <c r="AC264" s="69">
        <f t="shared" si="232"/>
        <v>0</v>
      </c>
      <c r="AD264" s="69">
        <f t="shared" si="233"/>
        <v>0</v>
      </c>
      <c r="AE264" s="461">
        <v>0</v>
      </c>
      <c r="AF264" s="461">
        <v>0</v>
      </c>
      <c r="AG264" s="461">
        <f t="shared" si="234"/>
        <v>0</v>
      </c>
      <c r="AH264" s="461">
        <f t="shared" si="235"/>
        <v>0</v>
      </c>
      <c r="AI264" s="462">
        <v>0</v>
      </c>
      <c r="AJ264" s="462">
        <v>0</v>
      </c>
      <c r="AK264" s="462">
        <v>0</v>
      </c>
      <c r="AL264" s="462">
        <v>0</v>
      </c>
      <c r="AM264" s="462">
        <v>0</v>
      </c>
      <c r="AN264" s="462">
        <v>0</v>
      </c>
      <c r="AO264" s="462">
        <v>0</v>
      </c>
      <c r="AP264" s="462">
        <v>0</v>
      </c>
      <c r="AQ264" s="462">
        <f t="shared" si="236"/>
        <v>0</v>
      </c>
      <c r="AR264" s="462">
        <f t="shared" si="237"/>
        <v>0</v>
      </c>
      <c r="AS264" s="464">
        <f t="shared" si="238"/>
        <v>0</v>
      </c>
      <c r="AT264" s="470">
        <f t="shared" si="290"/>
        <v>85761</v>
      </c>
      <c r="AU264" s="461">
        <f t="shared" si="291"/>
        <v>61277</v>
      </c>
      <c r="AV264" s="461">
        <f t="shared" si="292"/>
        <v>0</v>
      </c>
      <c r="AW264" s="461">
        <f t="shared" si="293"/>
        <v>20712</v>
      </c>
      <c r="AX264" s="461">
        <f t="shared" si="293"/>
        <v>613</v>
      </c>
      <c r="AY264" s="461">
        <f t="shared" si="294"/>
        <v>3159</v>
      </c>
      <c r="AZ264" s="462">
        <f t="shared" si="295"/>
        <v>0.24</v>
      </c>
      <c r="BA264" s="462">
        <f t="shared" si="296"/>
        <v>0</v>
      </c>
      <c r="BB264" s="464">
        <f t="shared" si="296"/>
        <v>0.24</v>
      </c>
    </row>
    <row r="265" spans="1:54" s="229" customFormat="1" ht="12.75" customHeight="1" x14ac:dyDescent="0.2">
      <c r="A265" s="158">
        <v>46</v>
      </c>
      <c r="B265" s="18">
        <v>4461</v>
      </c>
      <c r="C265" s="18">
        <v>600074765</v>
      </c>
      <c r="D265" s="18">
        <v>46750088</v>
      </c>
      <c r="E265" s="167" t="s">
        <v>238</v>
      </c>
      <c r="F265" s="18"/>
      <c r="G265" s="157"/>
      <c r="H265" s="191"/>
      <c r="I265" s="506">
        <v>43751019</v>
      </c>
      <c r="J265" s="503">
        <v>31501757</v>
      </c>
      <c r="K265" s="503">
        <v>497000</v>
      </c>
      <c r="L265" s="503">
        <v>10815580</v>
      </c>
      <c r="M265" s="503">
        <v>315016</v>
      </c>
      <c r="N265" s="503">
        <v>621666</v>
      </c>
      <c r="O265" s="504">
        <v>61.0747</v>
      </c>
      <c r="P265" s="504">
        <v>44.784700000000001</v>
      </c>
      <c r="Q265" s="508">
        <v>16.29</v>
      </c>
      <c r="R265" s="506">
        <f t="shared" ref="R265:BB265" si="297">SUM(R259:R264)</f>
        <v>0</v>
      </c>
      <c r="S265" s="503">
        <f t="shared" si="297"/>
        <v>-59672</v>
      </c>
      <c r="T265" s="503">
        <f t="shared" si="297"/>
        <v>0</v>
      </c>
      <c r="U265" s="503">
        <f t="shared" si="297"/>
        <v>17332</v>
      </c>
      <c r="V265" s="503">
        <f t="shared" si="297"/>
        <v>0</v>
      </c>
      <c r="W265" s="503">
        <f t="shared" si="297"/>
        <v>-42340</v>
      </c>
      <c r="X265" s="503">
        <f t="shared" si="297"/>
        <v>0</v>
      </c>
      <c r="Y265" s="503">
        <f t="shared" si="297"/>
        <v>0</v>
      </c>
      <c r="Z265" s="503">
        <f t="shared" si="297"/>
        <v>0</v>
      </c>
      <c r="AA265" s="503">
        <f t="shared" si="297"/>
        <v>0</v>
      </c>
      <c r="AB265" s="503">
        <f t="shared" si="297"/>
        <v>-42340</v>
      </c>
      <c r="AC265" s="503">
        <f t="shared" si="297"/>
        <v>-14311</v>
      </c>
      <c r="AD265" s="503">
        <f t="shared" si="297"/>
        <v>-424</v>
      </c>
      <c r="AE265" s="503">
        <f t="shared" si="297"/>
        <v>0</v>
      </c>
      <c r="AF265" s="503">
        <f t="shared" si="297"/>
        <v>0</v>
      </c>
      <c r="AG265" s="503">
        <f t="shared" si="297"/>
        <v>0</v>
      </c>
      <c r="AH265" s="503">
        <f t="shared" si="297"/>
        <v>-57075</v>
      </c>
      <c r="AI265" s="504">
        <f t="shared" si="297"/>
        <v>-1.9999999999999997E-2</v>
      </c>
      <c r="AJ265" s="504">
        <f t="shared" si="297"/>
        <v>0</v>
      </c>
      <c r="AK265" s="504">
        <f t="shared" si="297"/>
        <v>-0.08</v>
      </c>
      <c r="AL265" s="504">
        <f t="shared" si="297"/>
        <v>0</v>
      </c>
      <c r="AM265" s="504">
        <f t="shared" si="297"/>
        <v>0</v>
      </c>
      <c r="AN265" s="504">
        <f t="shared" si="297"/>
        <v>0.03</v>
      </c>
      <c r="AO265" s="504">
        <f t="shared" si="297"/>
        <v>0</v>
      </c>
      <c r="AP265" s="504">
        <f t="shared" si="297"/>
        <v>0</v>
      </c>
      <c r="AQ265" s="504">
        <f t="shared" si="297"/>
        <v>-6.9999999999999993E-2</v>
      </c>
      <c r="AR265" s="504">
        <f t="shared" si="297"/>
        <v>0</v>
      </c>
      <c r="AS265" s="40">
        <f t="shared" si="297"/>
        <v>-6.9999999999999993E-2</v>
      </c>
      <c r="AT265" s="510">
        <f t="shared" si="297"/>
        <v>43693944</v>
      </c>
      <c r="AU265" s="503">
        <f t="shared" si="297"/>
        <v>31459417</v>
      </c>
      <c r="AV265" s="503">
        <f t="shared" si="297"/>
        <v>497000</v>
      </c>
      <c r="AW265" s="503">
        <f t="shared" si="297"/>
        <v>10801269</v>
      </c>
      <c r="AX265" s="503">
        <f t="shared" si="297"/>
        <v>314592</v>
      </c>
      <c r="AY265" s="503">
        <f t="shared" si="297"/>
        <v>621666</v>
      </c>
      <c r="AZ265" s="504">
        <f t="shared" si="297"/>
        <v>61.0047</v>
      </c>
      <c r="BA265" s="504">
        <f t="shared" si="297"/>
        <v>44.714700000000001</v>
      </c>
      <c r="BB265" s="40">
        <f t="shared" si="297"/>
        <v>16.29</v>
      </c>
    </row>
    <row r="266" spans="1:54" s="229" customFormat="1" ht="12.75" customHeight="1" x14ac:dyDescent="0.2">
      <c r="A266" s="216">
        <v>47</v>
      </c>
      <c r="B266" s="217">
        <v>4427</v>
      </c>
      <c r="C266" s="217">
        <v>600074188</v>
      </c>
      <c r="D266" s="217">
        <v>70982678</v>
      </c>
      <c r="E266" s="215" t="s">
        <v>808</v>
      </c>
      <c r="F266" s="217">
        <v>3111</v>
      </c>
      <c r="G266" s="168" t="s">
        <v>306</v>
      </c>
      <c r="H266" s="218" t="s">
        <v>276</v>
      </c>
      <c r="I266" s="463">
        <v>3285186</v>
      </c>
      <c r="J266" s="458">
        <v>2417066</v>
      </c>
      <c r="K266" s="458">
        <v>10000</v>
      </c>
      <c r="L266" s="458">
        <v>820349</v>
      </c>
      <c r="M266" s="458">
        <v>24171</v>
      </c>
      <c r="N266" s="458">
        <v>13600</v>
      </c>
      <c r="O266" s="459">
        <v>5.1394000000000002</v>
      </c>
      <c r="P266" s="460">
        <v>4.4194000000000004</v>
      </c>
      <c r="Q266" s="469">
        <v>0.72</v>
      </c>
      <c r="R266" s="471">
        <f t="shared" si="228"/>
        <v>0</v>
      </c>
      <c r="S266" s="461">
        <v>0</v>
      </c>
      <c r="T266" s="461">
        <v>0</v>
      </c>
      <c r="U266" s="461">
        <v>0</v>
      </c>
      <c r="V266" s="461">
        <v>0</v>
      </c>
      <c r="W266" s="461">
        <f t="shared" si="229"/>
        <v>0</v>
      </c>
      <c r="X266" s="461">
        <v>0</v>
      </c>
      <c r="Y266" s="461">
        <v>0</v>
      </c>
      <c r="Z266" s="461">
        <v>0</v>
      </c>
      <c r="AA266" s="461">
        <f t="shared" si="230"/>
        <v>0</v>
      </c>
      <c r="AB266" s="461">
        <f t="shared" si="231"/>
        <v>0</v>
      </c>
      <c r="AC266" s="69">
        <f t="shared" si="232"/>
        <v>0</v>
      </c>
      <c r="AD266" s="69">
        <f t="shared" si="233"/>
        <v>0</v>
      </c>
      <c r="AE266" s="461">
        <v>0</v>
      </c>
      <c r="AF266" s="461">
        <v>0</v>
      </c>
      <c r="AG266" s="461">
        <f t="shared" si="234"/>
        <v>0</v>
      </c>
      <c r="AH266" s="461">
        <f t="shared" si="235"/>
        <v>0</v>
      </c>
      <c r="AI266" s="462">
        <v>0</v>
      </c>
      <c r="AJ266" s="462">
        <v>0</v>
      </c>
      <c r="AK266" s="462">
        <v>0</v>
      </c>
      <c r="AL266" s="462">
        <v>0</v>
      </c>
      <c r="AM266" s="462">
        <v>0</v>
      </c>
      <c r="AN266" s="462">
        <v>0</v>
      </c>
      <c r="AO266" s="462">
        <v>0</v>
      </c>
      <c r="AP266" s="462">
        <v>0</v>
      </c>
      <c r="AQ266" s="462">
        <f t="shared" si="236"/>
        <v>0</v>
      </c>
      <c r="AR266" s="462">
        <f t="shared" si="237"/>
        <v>0</v>
      </c>
      <c r="AS266" s="464">
        <f t="shared" si="238"/>
        <v>0</v>
      </c>
      <c r="AT266" s="470">
        <f t="shared" ref="AT266:AT271" si="298">I266+AH266</f>
        <v>3285186</v>
      </c>
      <c r="AU266" s="461">
        <f t="shared" ref="AU266:AU271" si="299">J266+W266</f>
        <v>2417066</v>
      </c>
      <c r="AV266" s="461">
        <f t="shared" ref="AV266:AV271" si="300">K266+AA266</f>
        <v>10000</v>
      </c>
      <c r="AW266" s="461">
        <f t="shared" ref="AW266:AX271" si="301">L266+AC266</f>
        <v>820349</v>
      </c>
      <c r="AX266" s="461">
        <f t="shared" si="301"/>
        <v>24171</v>
      </c>
      <c r="AY266" s="461">
        <f t="shared" ref="AY266:AY271" si="302">N266+AG266</f>
        <v>13600</v>
      </c>
      <c r="AZ266" s="462">
        <f t="shared" ref="AZ266:AZ271" si="303">O266+AS266</f>
        <v>5.1394000000000002</v>
      </c>
      <c r="BA266" s="462">
        <f t="shared" ref="BA266:BB271" si="304">P266+AQ266</f>
        <v>4.4194000000000004</v>
      </c>
      <c r="BB266" s="464">
        <f t="shared" si="304"/>
        <v>0.72</v>
      </c>
    </row>
    <row r="267" spans="1:54" s="229" customFormat="1" ht="12.75" customHeight="1" x14ac:dyDescent="0.2">
      <c r="A267" s="216">
        <v>47</v>
      </c>
      <c r="B267" s="217">
        <v>4427</v>
      </c>
      <c r="C267" s="217">
        <v>600074188</v>
      </c>
      <c r="D267" s="217">
        <v>70982678</v>
      </c>
      <c r="E267" s="215" t="s">
        <v>805</v>
      </c>
      <c r="F267" s="217">
        <v>3117</v>
      </c>
      <c r="G267" s="168" t="s">
        <v>309</v>
      </c>
      <c r="H267" s="218" t="s">
        <v>276</v>
      </c>
      <c r="I267" s="463">
        <v>1274069</v>
      </c>
      <c r="J267" s="458">
        <v>896698</v>
      </c>
      <c r="K267" s="458">
        <v>40000</v>
      </c>
      <c r="L267" s="458">
        <v>316604</v>
      </c>
      <c r="M267" s="458">
        <v>8967</v>
      </c>
      <c r="N267" s="458">
        <v>11800</v>
      </c>
      <c r="O267" s="459">
        <v>2.0310999999999999</v>
      </c>
      <c r="P267" s="460">
        <v>1.0911</v>
      </c>
      <c r="Q267" s="469">
        <v>0.94000000000000006</v>
      </c>
      <c r="R267" s="471">
        <f t="shared" si="228"/>
        <v>0</v>
      </c>
      <c r="S267" s="461">
        <v>0</v>
      </c>
      <c r="T267" s="461">
        <v>0</v>
      </c>
      <c r="U267" s="461">
        <v>0</v>
      </c>
      <c r="V267" s="461">
        <v>0</v>
      </c>
      <c r="W267" s="461">
        <f t="shared" si="229"/>
        <v>0</v>
      </c>
      <c r="X267" s="461">
        <v>0</v>
      </c>
      <c r="Y267" s="461">
        <v>0</v>
      </c>
      <c r="Z267" s="461">
        <v>0</v>
      </c>
      <c r="AA267" s="461">
        <f t="shared" si="230"/>
        <v>0</v>
      </c>
      <c r="AB267" s="461">
        <f t="shared" si="231"/>
        <v>0</v>
      </c>
      <c r="AC267" s="69">
        <f t="shared" si="232"/>
        <v>0</v>
      </c>
      <c r="AD267" s="69">
        <f t="shared" si="233"/>
        <v>0</v>
      </c>
      <c r="AE267" s="461">
        <v>0</v>
      </c>
      <c r="AF267" s="461">
        <v>0</v>
      </c>
      <c r="AG267" s="461">
        <f t="shared" si="234"/>
        <v>0</v>
      </c>
      <c r="AH267" s="461">
        <f t="shared" si="235"/>
        <v>0</v>
      </c>
      <c r="AI267" s="462">
        <v>0</v>
      </c>
      <c r="AJ267" s="462">
        <v>0</v>
      </c>
      <c r="AK267" s="462">
        <v>0</v>
      </c>
      <c r="AL267" s="462">
        <v>0</v>
      </c>
      <c r="AM267" s="462">
        <v>0</v>
      </c>
      <c r="AN267" s="462">
        <v>0</v>
      </c>
      <c r="AO267" s="462">
        <v>0</v>
      </c>
      <c r="AP267" s="462">
        <v>0</v>
      </c>
      <c r="AQ267" s="462">
        <f t="shared" si="236"/>
        <v>0</v>
      </c>
      <c r="AR267" s="462">
        <f t="shared" si="237"/>
        <v>0</v>
      </c>
      <c r="AS267" s="464">
        <f t="shared" si="238"/>
        <v>0</v>
      </c>
      <c r="AT267" s="470">
        <f t="shared" si="298"/>
        <v>1274069</v>
      </c>
      <c r="AU267" s="461">
        <f t="shared" si="299"/>
        <v>896698</v>
      </c>
      <c r="AV267" s="461">
        <f t="shared" si="300"/>
        <v>40000</v>
      </c>
      <c r="AW267" s="461">
        <f t="shared" si="301"/>
        <v>316604</v>
      </c>
      <c r="AX267" s="461">
        <f t="shared" si="301"/>
        <v>8967</v>
      </c>
      <c r="AY267" s="461">
        <f t="shared" si="302"/>
        <v>11800</v>
      </c>
      <c r="AZ267" s="462">
        <f t="shared" si="303"/>
        <v>2.0310999999999999</v>
      </c>
      <c r="BA267" s="462">
        <f t="shared" si="304"/>
        <v>1.0911</v>
      </c>
      <c r="BB267" s="464">
        <f t="shared" si="304"/>
        <v>0.94000000000000006</v>
      </c>
    </row>
    <row r="268" spans="1:54" s="229" customFormat="1" ht="12.75" customHeight="1" x14ac:dyDescent="0.2">
      <c r="A268" s="216">
        <v>47</v>
      </c>
      <c r="B268" s="217">
        <v>4427</v>
      </c>
      <c r="C268" s="217">
        <v>600074188</v>
      </c>
      <c r="D268" s="217">
        <v>70982678</v>
      </c>
      <c r="E268" s="215" t="s">
        <v>805</v>
      </c>
      <c r="F268" s="217">
        <v>3117</v>
      </c>
      <c r="G268" s="168" t="s">
        <v>307</v>
      </c>
      <c r="H268" s="218" t="s">
        <v>277</v>
      </c>
      <c r="I268" s="463">
        <v>0</v>
      </c>
      <c r="J268" s="458">
        <v>0</v>
      </c>
      <c r="K268" s="458">
        <v>0</v>
      </c>
      <c r="L268" s="458">
        <v>0</v>
      </c>
      <c r="M268" s="458">
        <v>0</v>
      </c>
      <c r="N268" s="458">
        <v>0</v>
      </c>
      <c r="O268" s="459">
        <v>0</v>
      </c>
      <c r="P268" s="460">
        <v>0</v>
      </c>
      <c r="Q268" s="469">
        <v>0</v>
      </c>
      <c r="R268" s="471">
        <f t="shared" si="228"/>
        <v>0</v>
      </c>
      <c r="S268" s="461">
        <v>115482</v>
      </c>
      <c r="T268" s="461">
        <v>0</v>
      </c>
      <c r="U268" s="461">
        <v>0</v>
      </c>
      <c r="V268" s="461">
        <v>0</v>
      </c>
      <c r="W268" s="461">
        <f t="shared" si="229"/>
        <v>115482</v>
      </c>
      <c r="X268" s="461">
        <v>0</v>
      </c>
      <c r="Y268" s="461">
        <v>0</v>
      </c>
      <c r="Z268" s="461">
        <v>0</v>
      </c>
      <c r="AA268" s="461">
        <f t="shared" si="230"/>
        <v>0</v>
      </c>
      <c r="AB268" s="461">
        <f t="shared" si="231"/>
        <v>115482</v>
      </c>
      <c r="AC268" s="69">
        <f t="shared" si="232"/>
        <v>39033</v>
      </c>
      <c r="AD268" s="69">
        <f t="shared" si="233"/>
        <v>1155</v>
      </c>
      <c r="AE268" s="461">
        <v>20950</v>
      </c>
      <c r="AF268" s="461">
        <v>0</v>
      </c>
      <c r="AG268" s="461">
        <f t="shared" si="234"/>
        <v>20950</v>
      </c>
      <c r="AH268" s="461">
        <f t="shared" si="235"/>
        <v>176620</v>
      </c>
      <c r="AI268" s="462">
        <v>0</v>
      </c>
      <c r="AJ268" s="462">
        <v>0</v>
      </c>
      <c r="AK268" s="462">
        <v>0.33</v>
      </c>
      <c r="AL268" s="462">
        <v>0</v>
      </c>
      <c r="AM268" s="462">
        <v>0</v>
      </c>
      <c r="AN268" s="462">
        <v>0</v>
      </c>
      <c r="AO268" s="462">
        <v>0</v>
      </c>
      <c r="AP268" s="462">
        <v>0</v>
      </c>
      <c r="AQ268" s="462">
        <f t="shared" si="236"/>
        <v>0.33</v>
      </c>
      <c r="AR268" s="462">
        <f t="shared" si="237"/>
        <v>0</v>
      </c>
      <c r="AS268" s="464">
        <f t="shared" si="238"/>
        <v>0.33</v>
      </c>
      <c r="AT268" s="470">
        <f t="shared" si="298"/>
        <v>176620</v>
      </c>
      <c r="AU268" s="461">
        <f t="shared" si="299"/>
        <v>115482</v>
      </c>
      <c r="AV268" s="461">
        <f t="shared" si="300"/>
        <v>0</v>
      </c>
      <c r="AW268" s="461">
        <f t="shared" si="301"/>
        <v>39033</v>
      </c>
      <c r="AX268" s="461">
        <f t="shared" si="301"/>
        <v>1155</v>
      </c>
      <c r="AY268" s="461">
        <f t="shared" si="302"/>
        <v>20950</v>
      </c>
      <c r="AZ268" s="462">
        <f t="shared" si="303"/>
        <v>0.33</v>
      </c>
      <c r="BA268" s="462">
        <f t="shared" si="304"/>
        <v>0.33</v>
      </c>
      <c r="BB268" s="464">
        <f t="shared" si="304"/>
        <v>0</v>
      </c>
    </row>
    <row r="269" spans="1:54" s="229" customFormat="1" ht="12.75" customHeight="1" x14ac:dyDescent="0.2">
      <c r="A269" s="216">
        <v>47</v>
      </c>
      <c r="B269" s="217">
        <v>4427</v>
      </c>
      <c r="C269" s="217">
        <v>600074188</v>
      </c>
      <c r="D269" s="217">
        <v>70982678</v>
      </c>
      <c r="E269" s="215" t="s">
        <v>805</v>
      </c>
      <c r="F269" s="217">
        <v>3141</v>
      </c>
      <c r="G269" s="168" t="s">
        <v>310</v>
      </c>
      <c r="H269" s="218" t="s">
        <v>277</v>
      </c>
      <c r="I269" s="463">
        <v>575647</v>
      </c>
      <c r="J269" s="458">
        <v>425373</v>
      </c>
      <c r="K269" s="458">
        <v>0</v>
      </c>
      <c r="L269" s="458">
        <v>143776</v>
      </c>
      <c r="M269" s="458">
        <v>4254</v>
      </c>
      <c r="N269" s="458">
        <v>2244</v>
      </c>
      <c r="O269" s="459">
        <v>1.37</v>
      </c>
      <c r="P269" s="460">
        <v>0</v>
      </c>
      <c r="Q269" s="469">
        <v>1.37</v>
      </c>
      <c r="R269" s="471">
        <f t="shared" si="228"/>
        <v>0</v>
      </c>
      <c r="S269" s="461">
        <v>0</v>
      </c>
      <c r="T269" s="461">
        <v>0</v>
      </c>
      <c r="U269" s="461">
        <v>0</v>
      </c>
      <c r="V269" s="461">
        <v>0</v>
      </c>
      <c r="W269" s="461">
        <f t="shared" si="229"/>
        <v>0</v>
      </c>
      <c r="X269" s="461">
        <v>0</v>
      </c>
      <c r="Y269" s="461">
        <v>0</v>
      </c>
      <c r="Z269" s="461">
        <v>0</v>
      </c>
      <c r="AA269" s="461">
        <f t="shared" si="230"/>
        <v>0</v>
      </c>
      <c r="AB269" s="461">
        <f t="shared" si="231"/>
        <v>0</v>
      </c>
      <c r="AC269" s="69">
        <f t="shared" si="232"/>
        <v>0</v>
      </c>
      <c r="AD269" s="69">
        <f t="shared" si="233"/>
        <v>0</v>
      </c>
      <c r="AE269" s="461">
        <v>0</v>
      </c>
      <c r="AF269" s="461">
        <v>0</v>
      </c>
      <c r="AG269" s="461">
        <f t="shared" si="234"/>
        <v>0</v>
      </c>
      <c r="AH269" s="461">
        <f t="shared" si="235"/>
        <v>0</v>
      </c>
      <c r="AI269" s="462">
        <v>0</v>
      </c>
      <c r="AJ269" s="462">
        <v>0</v>
      </c>
      <c r="AK269" s="462">
        <v>0</v>
      </c>
      <c r="AL269" s="462">
        <v>0</v>
      </c>
      <c r="AM269" s="462">
        <v>0</v>
      </c>
      <c r="AN269" s="462">
        <v>0</v>
      </c>
      <c r="AO269" s="462">
        <v>0</v>
      </c>
      <c r="AP269" s="462">
        <v>0</v>
      </c>
      <c r="AQ269" s="462">
        <f t="shared" si="236"/>
        <v>0</v>
      </c>
      <c r="AR269" s="462">
        <f t="shared" si="237"/>
        <v>0</v>
      </c>
      <c r="AS269" s="464">
        <f t="shared" si="238"/>
        <v>0</v>
      </c>
      <c r="AT269" s="470">
        <f t="shared" si="298"/>
        <v>575647</v>
      </c>
      <c r="AU269" s="461">
        <f t="shared" si="299"/>
        <v>425373</v>
      </c>
      <c r="AV269" s="461">
        <f t="shared" si="300"/>
        <v>0</v>
      </c>
      <c r="AW269" s="461">
        <f t="shared" si="301"/>
        <v>143776</v>
      </c>
      <c r="AX269" s="461">
        <f t="shared" si="301"/>
        <v>4254</v>
      </c>
      <c r="AY269" s="461">
        <f t="shared" si="302"/>
        <v>2244</v>
      </c>
      <c r="AZ269" s="462">
        <f t="shared" si="303"/>
        <v>1.37</v>
      </c>
      <c r="BA269" s="462">
        <f t="shared" si="304"/>
        <v>0</v>
      </c>
      <c r="BB269" s="464">
        <f t="shared" si="304"/>
        <v>1.37</v>
      </c>
    </row>
    <row r="270" spans="1:54" s="229" customFormat="1" ht="12.75" customHeight="1" x14ac:dyDescent="0.2">
      <c r="A270" s="216">
        <v>47</v>
      </c>
      <c r="B270" s="217">
        <v>4427</v>
      </c>
      <c r="C270" s="217">
        <v>600074188</v>
      </c>
      <c r="D270" s="217">
        <v>70982678</v>
      </c>
      <c r="E270" s="215" t="s">
        <v>805</v>
      </c>
      <c r="F270" s="217">
        <v>3143</v>
      </c>
      <c r="G270" s="168" t="s">
        <v>614</v>
      </c>
      <c r="H270" s="234" t="s">
        <v>276</v>
      </c>
      <c r="I270" s="463">
        <v>383012</v>
      </c>
      <c r="J270" s="458">
        <v>284134</v>
      </c>
      <c r="K270" s="458">
        <v>0</v>
      </c>
      <c r="L270" s="458">
        <v>96037</v>
      </c>
      <c r="M270" s="458">
        <v>2841</v>
      </c>
      <c r="N270" s="458">
        <v>0</v>
      </c>
      <c r="O270" s="459">
        <v>0.69640000000000002</v>
      </c>
      <c r="P270" s="460">
        <v>0.69640000000000002</v>
      </c>
      <c r="Q270" s="469">
        <v>0</v>
      </c>
      <c r="R270" s="471">
        <f t="shared" si="228"/>
        <v>0</v>
      </c>
      <c r="S270" s="461">
        <v>0</v>
      </c>
      <c r="T270" s="461">
        <v>0</v>
      </c>
      <c r="U270" s="461">
        <v>0</v>
      </c>
      <c r="V270" s="461">
        <v>0</v>
      </c>
      <c r="W270" s="461">
        <f t="shared" si="229"/>
        <v>0</v>
      </c>
      <c r="X270" s="461">
        <v>0</v>
      </c>
      <c r="Y270" s="461">
        <v>0</v>
      </c>
      <c r="Z270" s="461">
        <v>0</v>
      </c>
      <c r="AA270" s="461">
        <f t="shared" si="230"/>
        <v>0</v>
      </c>
      <c r="AB270" s="461">
        <f t="shared" si="231"/>
        <v>0</v>
      </c>
      <c r="AC270" s="69">
        <f t="shared" si="232"/>
        <v>0</v>
      </c>
      <c r="AD270" s="69">
        <f t="shared" si="233"/>
        <v>0</v>
      </c>
      <c r="AE270" s="461">
        <v>0</v>
      </c>
      <c r="AF270" s="461">
        <v>0</v>
      </c>
      <c r="AG270" s="461">
        <f t="shared" si="234"/>
        <v>0</v>
      </c>
      <c r="AH270" s="461">
        <f t="shared" si="235"/>
        <v>0</v>
      </c>
      <c r="AI270" s="462">
        <v>0</v>
      </c>
      <c r="AJ270" s="462">
        <v>0</v>
      </c>
      <c r="AK270" s="462">
        <v>0</v>
      </c>
      <c r="AL270" s="462">
        <v>0</v>
      </c>
      <c r="AM270" s="462">
        <v>0</v>
      </c>
      <c r="AN270" s="462">
        <v>0</v>
      </c>
      <c r="AO270" s="462">
        <v>0</v>
      </c>
      <c r="AP270" s="462">
        <v>0</v>
      </c>
      <c r="AQ270" s="462">
        <f t="shared" si="236"/>
        <v>0</v>
      </c>
      <c r="AR270" s="462">
        <f t="shared" si="237"/>
        <v>0</v>
      </c>
      <c r="AS270" s="464">
        <f t="shared" si="238"/>
        <v>0</v>
      </c>
      <c r="AT270" s="470">
        <f t="shared" si="298"/>
        <v>383012</v>
      </c>
      <c r="AU270" s="461">
        <f t="shared" si="299"/>
        <v>284134</v>
      </c>
      <c r="AV270" s="461">
        <f t="shared" si="300"/>
        <v>0</v>
      </c>
      <c r="AW270" s="461">
        <f t="shared" si="301"/>
        <v>96037</v>
      </c>
      <c r="AX270" s="461">
        <f t="shared" si="301"/>
        <v>2841</v>
      </c>
      <c r="AY270" s="461">
        <f t="shared" si="302"/>
        <v>0</v>
      </c>
      <c r="AZ270" s="462">
        <f t="shared" si="303"/>
        <v>0.69640000000000002</v>
      </c>
      <c r="BA270" s="462">
        <f t="shared" si="304"/>
        <v>0.69640000000000002</v>
      </c>
      <c r="BB270" s="464">
        <f t="shared" si="304"/>
        <v>0</v>
      </c>
    </row>
    <row r="271" spans="1:54" s="229" customFormat="1" ht="12.75" customHeight="1" x14ac:dyDescent="0.2">
      <c r="A271" s="216">
        <v>47</v>
      </c>
      <c r="B271" s="217">
        <v>4427</v>
      </c>
      <c r="C271" s="217">
        <v>600074188</v>
      </c>
      <c r="D271" s="217">
        <v>70982678</v>
      </c>
      <c r="E271" s="215" t="s">
        <v>805</v>
      </c>
      <c r="F271" s="217">
        <v>3143</v>
      </c>
      <c r="G271" s="168" t="s">
        <v>615</v>
      </c>
      <c r="H271" s="234" t="s">
        <v>277</v>
      </c>
      <c r="I271" s="463">
        <v>5864</v>
      </c>
      <c r="J271" s="458">
        <v>4190</v>
      </c>
      <c r="K271" s="458">
        <v>0</v>
      </c>
      <c r="L271" s="458">
        <v>1416</v>
      </c>
      <c r="M271" s="458">
        <v>42</v>
      </c>
      <c r="N271" s="458">
        <v>216</v>
      </c>
      <c r="O271" s="459">
        <v>0.02</v>
      </c>
      <c r="P271" s="460">
        <v>0</v>
      </c>
      <c r="Q271" s="469">
        <v>0.02</v>
      </c>
      <c r="R271" s="471">
        <f t="shared" si="228"/>
        <v>0</v>
      </c>
      <c r="S271" s="461">
        <v>0</v>
      </c>
      <c r="T271" s="461">
        <v>0</v>
      </c>
      <c r="U271" s="461">
        <v>0</v>
      </c>
      <c r="V271" s="461">
        <v>0</v>
      </c>
      <c r="W271" s="461">
        <f t="shared" si="229"/>
        <v>0</v>
      </c>
      <c r="X271" s="461">
        <v>0</v>
      </c>
      <c r="Y271" s="461">
        <v>0</v>
      </c>
      <c r="Z271" s="461">
        <v>0</v>
      </c>
      <c r="AA271" s="461">
        <f t="shared" si="230"/>
        <v>0</v>
      </c>
      <c r="AB271" s="461">
        <f t="shared" si="231"/>
        <v>0</v>
      </c>
      <c r="AC271" s="69">
        <f t="shared" si="232"/>
        <v>0</v>
      </c>
      <c r="AD271" s="69">
        <f t="shared" si="233"/>
        <v>0</v>
      </c>
      <c r="AE271" s="461">
        <v>0</v>
      </c>
      <c r="AF271" s="461">
        <v>0</v>
      </c>
      <c r="AG271" s="461">
        <f t="shared" si="234"/>
        <v>0</v>
      </c>
      <c r="AH271" s="461">
        <f t="shared" si="235"/>
        <v>0</v>
      </c>
      <c r="AI271" s="462">
        <v>0</v>
      </c>
      <c r="AJ271" s="462">
        <v>0</v>
      </c>
      <c r="AK271" s="462">
        <v>0</v>
      </c>
      <c r="AL271" s="462">
        <v>0</v>
      </c>
      <c r="AM271" s="462">
        <v>0</v>
      </c>
      <c r="AN271" s="462">
        <v>0</v>
      </c>
      <c r="AO271" s="462">
        <v>0</v>
      </c>
      <c r="AP271" s="462">
        <v>0</v>
      </c>
      <c r="AQ271" s="462">
        <f t="shared" si="236"/>
        <v>0</v>
      </c>
      <c r="AR271" s="462">
        <f t="shared" si="237"/>
        <v>0</v>
      </c>
      <c r="AS271" s="464">
        <f t="shared" si="238"/>
        <v>0</v>
      </c>
      <c r="AT271" s="470">
        <f t="shared" si="298"/>
        <v>5864</v>
      </c>
      <c r="AU271" s="461">
        <f t="shared" si="299"/>
        <v>4190</v>
      </c>
      <c r="AV271" s="461">
        <f t="shared" si="300"/>
        <v>0</v>
      </c>
      <c r="AW271" s="461">
        <f t="shared" si="301"/>
        <v>1416</v>
      </c>
      <c r="AX271" s="461">
        <f t="shared" si="301"/>
        <v>42</v>
      </c>
      <c r="AY271" s="461">
        <f t="shared" si="302"/>
        <v>216</v>
      </c>
      <c r="AZ271" s="462">
        <f t="shared" si="303"/>
        <v>0.02</v>
      </c>
      <c r="BA271" s="462">
        <f t="shared" si="304"/>
        <v>0</v>
      </c>
      <c r="BB271" s="464">
        <f t="shared" si="304"/>
        <v>0.02</v>
      </c>
    </row>
    <row r="272" spans="1:54" s="229" customFormat="1" ht="12.75" customHeight="1" x14ac:dyDescent="0.2">
      <c r="A272" s="158">
        <v>47</v>
      </c>
      <c r="B272" s="18">
        <v>4427</v>
      </c>
      <c r="C272" s="18">
        <v>600074188</v>
      </c>
      <c r="D272" s="18">
        <v>70982678</v>
      </c>
      <c r="E272" s="167" t="s">
        <v>806</v>
      </c>
      <c r="F272" s="18"/>
      <c r="G272" s="157"/>
      <c r="H272" s="191"/>
      <c r="I272" s="506">
        <v>5523778</v>
      </c>
      <c r="J272" s="503">
        <v>4027461</v>
      </c>
      <c r="K272" s="503">
        <v>50000</v>
      </c>
      <c r="L272" s="503">
        <v>1378182</v>
      </c>
      <c r="M272" s="503">
        <v>40275</v>
      </c>
      <c r="N272" s="503">
        <v>27860</v>
      </c>
      <c r="O272" s="504">
        <v>9.2569000000000017</v>
      </c>
      <c r="P272" s="504">
        <v>6.2069000000000001</v>
      </c>
      <c r="Q272" s="508">
        <v>3.0500000000000003</v>
      </c>
      <c r="R272" s="506">
        <f t="shared" ref="R272:BB272" si="305">SUM(R266:R271)</f>
        <v>0</v>
      </c>
      <c r="S272" s="503">
        <f t="shared" si="305"/>
        <v>115482</v>
      </c>
      <c r="T272" s="503">
        <f t="shared" si="305"/>
        <v>0</v>
      </c>
      <c r="U272" s="503">
        <f t="shared" si="305"/>
        <v>0</v>
      </c>
      <c r="V272" s="503">
        <f t="shared" si="305"/>
        <v>0</v>
      </c>
      <c r="W272" s="503">
        <f t="shared" si="305"/>
        <v>115482</v>
      </c>
      <c r="X272" s="503">
        <f t="shared" si="305"/>
        <v>0</v>
      </c>
      <c r="Y272" s="503">
        <f t="shared" si="305"/>
        <v>0</v>
      </c>
      <c r="Z272" s="503">
        <f t="shared" si="305"/>
        <v>0</v>
      </c>
      <c r="AA272" s="503">
        <f t="shared" si="305"/>
        <v>0</v>
      </c>
      <c r="AB272" s="503">
        <f t="shared" si="305"/>
        <v>115482</v>
      </c>
      <c r="AC272" s="503">
        <f t="shared" si="305"/>
        <v>39033</v>
      </c>
      <c r="AD272" s="503">
        <f t="shared" si="305"/>
        <v>1155</v>
      </c>
      <c r="AE272" s="503">
        <f t="shared" si="305"/>
        <v>20950</v>
      </c>
      <c r="AF272" s="503">
        <f t="shared" si="305"/>
        <v>0</v>
      </c>
      <c r="AG272" s="503">
        <f t="shared" si="305"/>
        <v>20950</v>
      </c>
      <c r="AH272" s="503">
        <f t="shared" si="305"/>
        <v>176620</v>
      </c>
      <c r="AI272" s="504">
        <f t="shared" si="305"/>
        <v>0</v>
      </c>
      <c r="AJ272" s="504">
        <f t="shared" si="305"/>
        <v>0</v>
      </c>
      <c r="AK272" s="504">
        <f t="shared" si="305"/>
        <v>0.33</v>
      </c>
      <c r="AL272" s="504">
        <f t="shared" si="305"/>
        <v>0</v>
      </c>
      <c r="AM272" s="504">
        <f t="shared" si="305"/>
        <v>0</v>
      </c>
      <c r="AN272" s="504">
        <f t="shared" si="305"/>
        <v>0</v>
      </c>
      <c r="AO272" s="504">
        <f t="shared" si="305"/>
        <v>0</v>
      </c>
      <c r="AP272" s="504">
        <f t="shared" si="305"/>
        <v>0</v>
      </c>
      <c r="AQ272" s="504">
        <f t="shared" si="305"/>
        <v>0.33</v>
      </c>
      <c r="AR272" s="504">
        <f t="shared" si="305"/>
        <v>0</v>
      </c>
      <c r="AS272" s="40">
        <f t="shared" si="305"/>
        <v>0.33</v>
      </c>
      <c r="AT272" s="510">
        <f t="shared" si="305"/>
        <v>5700398</v>
      </c>
      <c r="AU272" s="503">
        <f t="shared" si="305"/>
        <v>4142943</v>
      </c>
      <c r="AV272" s="503">
        <f t="shared" si="305"/>
        <v>50000</v>
      </c>
      <c r="AW272" s="503">
        <f t="shared" si="305"/>
        <v>1417215</v>
      </c>
      <c r="AX272" s="503">
        <f t="shared" si="305"/>
        <v>41430</v>
      </c>
      <c r="AY272" s="503">
        <f t="shared" si="305"/>
        <v>48810</v>
      </c>
      <c r="AZ272" s="504">
        <f t="shared" si="305"/>
        <v>9.5869</v>
      </c>
      <c r="BA272" s="504">
        <f t="shared" si="305"/>
        <v>6.5369000000000002</v>
      </c>
      <c r="BB272" s="40">
        <f t="shared" si="305"/>
        <v>3.0500000000000003</v>
      </c>
    </row>
    <row r="273" spans="1:54" s="229" customFormat="1" ht="12.75" customHeight="1" x14ac:dyDescent="0.2">
      <c r="A273" s="216">
        <v>49</v>
      </c>
      <c r="B273" s="217">
        <v>4490</v>
      </c>
      <c r="C273" s="217">
        <v>600074692</v>
      </c>
      <c r="D273" s="217">
        <v>72745088</v>
      </c>
      <c r="E273" s="215" t="s">
        <v>239</v>
      </c>
      <c r="F273" s="217">
        <v>3111</v>
      </c>
      <c r="G273" s="168" t="s">
        <v>306</v>
      </c>
      <c r="H273" s="218" t="s">
        <v>276</v>
      </c>
      <c r="I273" s="463">
        <v>1313551</v>
      </c>
      <c r="J273" s="458">
        <v>966423</v>
      </c>
      <c r="K273" s="458">
        <v>3000</v>
      </c>
      <c r="L273" s="458">
        <v>327665</v>
      </c>
      <c r="M273" s="458">
        <v>9663</v>
      </c>
      <c r="N273" s="458">
        <v>6800</v>
      </c>
      <c r="O273" s="459">
        <v>2.1665000000000001</v>
      </c>
      <c r="P273" s="460">
        <v>1.8065</v>
      </c>
      <c r="Q273" s="469">
        <v>0.36</v>
      </c>
      <c r="R273" s="471">
        <f t="shared" ref="R273:R301" si="306">X273*-1</f>
        <v>3000</v>
      </c>
      <c r="S273" s="461">
        <v>0</v>
      </c>
      <c r="T273" s="461">
        <v>0</v>
      </c>
      <c r="U273" s="461">
        <v>0</v>
      </c>
      <c r="V273" s="461">
        <v>0</v>
      </c>
      <c r="W273" s="461">
        <f t="shared" ref="W273:W301" si="307">SUM(R273:V273)</f>
        <v>3000</v>
      </c>
      <c r="X273" s="461">
        <v>-3000</v>
      </c>
      <c r="Y273" s="461">
        <v>0</v>
      </c>
      <c r="Z273" s="461">
        <v>0</v>
      </c>
      <c r="AA273" s="461">
        <f t="shared" ref="AA273:AA301" si="308">SUM(X273:Z273)</f>
        <v>-3000</v>
      </c>
      <c r="AB273" s="461">
        <f t="shared" ref="AB273:AB301" si="309">W273+AA273</f>
        <v>0</v>
      </c>
      <c r="AC273" s="69">
        <f t="shared" ref="AC273:AC301" si="310">ROUND((W273+X273+Y273)*33.8%,0)</f>
        <v>0</v>
      </c>
      <c r="AD273" s="69">
        <f t="shared" ref="AD273:AD301" si="311">ROUND(W273*1%,0)</f>
        <v>30</v>
      </c>
      <c r="AE273" s="461">
        <v>0</v>
      </c>
      <c r="AF273" s="461">
        <v>0</v>
      </c>
      <c r="AG273" s="461">
        <f t="shared" ref="AG273:AG301" si="312">SUM(AE273:AF273)</f>
        <v>0</v>
      </c>
      <c r="AH273" s="461">
        <f t="shared" ref="AH273:AH301" si="313">AB273+AC273+AD273+AG273</f>
        <v>30</v>
      </c>
      <c r="AI273" s="462">
        <v>0</v>
      </c>
      <c r="AJ273" s="462">
        <v>0</v>
      </c>
      <c r="AK273" s="462">
        <v>0</v>
      </c>
      <c r="AL273" s="462">
        <v>0</v>
      </c>
      <c r="AM273" s="462">
        <v>0</v>
      </c>
      <c r="AN273" s="462">
        <v>0</v>
      </c>
      <c r="AO273" s="462">
        <v>0</v>
      </c>
      <c r="AP273" s="462">
        <v>0</v>
      </c>
      <c r="AQ273" s="462">
        <f t="shared" ref="AQ273:AQ301" si="314">AI273+AK273+AL273+AN273+AO273</f>
        <v>0</v>
      </c>
      <c r="AR273" s="462">
        <f t="shared" ref="AR273:AR301" si="315">AJ273+AM273+AP273</f>
        <v>0</v>
      </c>
      <c r="AS273" s="464">
        <f t="shared" ref="AS273:AS301" si="316">SUM(AQ273:AR273)</f>
        <v>0</v>
      </c>
      <c r="AT273" s="470">
        <f t="shared" ref="AT273:AT278" si="317">I273+AH273</f>
        <v>1313581</v>
      </c>
      <c r="AU273" s="461">
        <f t="shared" ref="AU273:AU278" si="318">J273+W273</f>
        <v>969423</v>
      </c>
      <c r="AV273" s="461">
        <f t="shared" ref="AV273:AV278" si="319">K273+AA273</f>
        <v>0</v>
      </c>
      <c r="AW273" s="461">
        <f t="shared" ref="AW273:AX278" si="320">L273+AC273</f>
        <v>327665</v>
      </c>
      <c r="AX273" s="461">
        <f t="shared" si="320"/>
        <v>9693</v>
      </c>
      <c r="AY273" s="461">
        <f t="shared" ref="AY273:AY278" si="321">N273+AG273</f>
        <v>6800</v>
      </c>
      <c r="AZ273" s="462">
        <f t="shared" ref="AZ273:AZ278" si="322">O273+AS273</f>
        <v>2.1665000000000001</v>
      </c>
      <c r="BA273" s="462">
        <f t="shared" ref="BA273:BB278" si="323">P273+AQ273</f>
        <v>1.8065</v>
      </c>
      <c r="BB273" s="464">
        <f t="shared" si="323"/>
        <v>0.36</v>
      </c>
    </row>
    <row r="274" spans="1:54" s="229" customFormat="1" ht="12.75" customHeight="1" x14ac:dyDescent="0.2">
      <c r="A274" s="216">
        <v>49</v>
      </c>
      <c r="B274" s="217">
        <v>4490</v>
      </c>
      <c r="C274" s="217">
        <v>600074692</v>
      </c>
      <c r="D274" s="217">
        <v>72745088</v>
      </c>
      <c r="E274" s="215" t="s">
        <v>239</v>
      </c>
      <c r="F274" s="217">
        <v>3117</v>
      </c>
      <c r="G274" s="168" t="s">
        <v>309</v>
      </c>
      <c r="H274" s="218" t="s">
        <v>276</v>
      </c>
      <c r="I274" s="463">
        <v>2260198</v>
      </c>
      <c r="J274" s="458">
        <v>1654031</v>
      </c>
      <c r="K274" s="458">
        <v>3000</v>
      </c>
      <c r="L274" s="458">
        <v>560077</v>
      </c>
      <c r="M274" s="458">
        <v>16540</v>
      </c>
      <c r="N274" s="458">
        <v>26550</v>
      </c>
      <c r="O274" s="459">
        <v>3.3237999999999999</v>
      </c>
      <c r="P274" s="460">
        <v>2.5488</v>
      </c>
      <c r="Q274" s="469">
        <v>0.77499999999999991</v>
      </c>
      <c r="R274" s="471">
        <f t="shared" si="306"/>
        <v>2000</v>
      </c>
      <c r="S274" s="461">
        <v>0</v>
      </c>
      <c r="T274" s="461">
        <v>0</v>
      </c>
      <c r="U274" s="461">
        <v>0</v>
      </c>
      <c r="V274" s="461">
        <v>0</v>
      </c>
      <c r="W274" s="461">
        <f t="shared" si="307"/>
        <v>2000</v>
      </c>
      <c r="X274" s="461">
        <v>-2000</v>
      </c>
      <c r="Y274" s="461">
        <v>0</v>
      </c>
      <c r="Z274" s="461">
        <v>0</v>
      </c>
      <c r="AA274" s="461">
        <f t="shared" si="308"/>
        <v>-2000</v>
      </c>
      <c r="AB274" s="461">
        <f t="shared" si="309"/>
        <v>0</v>
      </c>
      <c r="AC274" s="69">
        <f t="shared" si="310"/>
        <v>0</v>
      </c>
      <c r="AD274" s="69">
        <f t="shared" si="311"/>
        <v>20</v>
      </c>
      <c r="AE274" s="461">
        <v>0</v>
      </c>
      <c r="AF274" s="461">
        <v>0</v>
      </c>
      <c r="AG274" s="461">
        <f t="shared" si="312"/>
        <v>0</v>
      </c>
      <c r="AH274" s="461">
        <f t="shared" si="313"/>
        <v>20</v>
      </c>
      <c r="AI274" s="462">
        <v>0</v>
      </c>
      <c r="AJ274" s="462">
        <v>0</v>
      </c>
      <c r="AK274" s="462">
        <v>0</v>
      </c>
      <c r="AL274" s="462">
        <v>0</v>
      </c>
      <c r="AM274" s="462">
        <v>0</v>
      </c>
      <c r="AN274" s="462">
        <v>0</v>
      </c>
      <c r="AO274" s="462">
        <v>0</v>
      </c>
      <c r="AP274" s="462">
        <v>0</v>
      </c>
      <c r="AQ274" s="462">
        <f t="shared" si="314"/>
        <v>0</v>
      </c>
      <c r="AR274" s="462">
        <f t="shared" si="315"/>
        <v>0</v>
      </c>
      <c r="AS274" s="464">
        <f t="shared" si="316"/>
        <v>0</v>
      </c>
      <c r="AT274" s="470">
        <f t="shared" si="317"/>
        <v>2260218</v>
      </c>
      <c r="AU274" s="461">
        <f t="shared" si="318"/>
        <v>1656031</v>
      </c>
      <c r="AV274" s="461">
        <f t="shared" si="319"/>
        <v>1000</v>
      </c>
      <c r="AW274" s="461">
        <f t="shared" si="320"/>
        <v>560077</v>
      </c>
      <c r="AX274" s="461">
        <f t="shared" si="320"/>
        <v>16560</v>
      </c>
      <c r="AY274" s="461">
        <f t="shared" si="321"/>
        <v>26550</v>
      </c>
      <c r="AZ274" s="462">
        <f t="shared" si="322"/>
        <v>3.3237999999999999</v>
      </c>
      <c r="BA274" s="462">
        <f t="shared" si="323"/>
        <v>2.5488</v>
      </c>
      <c r="BB274" s="464">
        <f t="shared" si="323"/>
        <v>0.77499999999999991</v>
      </c>
    </row>
    <row r="275" spans="1:54" s="229" customFormat="1" ht="12.75" customHeight="1" x14ac:dyDescent="0.2">
      <c r="A275" s="216">
        <v>49</v>
      </c>
      <c r="B275" s="217">
        <v>4490</v>
      </c>
      <c r="C275" s="217">
        <v>600074692</v>
      </c>
      <c r="D275" s="217">
        <v>72745088</v>
      </c>
      <c r="E275" s="215" t="s">
        <v>239</v>
      </c>
      <c r="F275" s="217">
        <v>3117</v>
      </c>
      <c r="G275" s="168" t="s">
        <v>307</v>
      </c>
      <c r="H275" s="218" t="s">
        <v>277</v>
      </c>
      <c r="I275" s="463">
        <v>6000</v>
      </c>
      <c r="J275" s="458">
        <v>0</v>
      </c>
      <c r="K275" s="458">
        <v>0</v>
      </c>
      <c r="L275" s="458">
        <v>0</v>
      </c>
      <c r="M275" s="458">
        <v>0</v>
      </c>
      <c r="N275" s="458">
        <v>6000</v>
      </c>
      <c r="O275" s="459">
        <v>0</v>
      </c>
      <c r="P275" s="460">
        <v>0</v>
      </c>
      <c r="Q275" s="469">
        <v>0</v>
      </c>
      <c r="R275" s="471">
        <f t="shared" si="306"/>
        <v>0</v>
      </c>
      <c r="S275" s="461">
        <v>0</v>
      </c>
      <c r="T275" s="461">
        <v>0</v>
      </c>
      <c r="U275" s="461">
        <v>0</v>
      </c>
      <c r="V275" s="461">
        <v>0</v>
      </c>
      <c r="W275" s="461">
        <f t="shared" si="307"/>
        <v>0</v>
      </c>
      <c r="X275" s="461">
        <v>0</v>
      </c>
      <c r="Y275" s="461">
        <v>0</v>
      </c>
      <c r="Z275" s="461">
        <v>0</v>
      </c>
      <c r="AA275" s="461">
        <f t="shared" si="308"/>
        <v>0</v>
      </c>
      <c r="AB275" s="461">
        <f t="shared" si="309"/>
        <v>0</v>
      </c>
      <c r="AC275" s="69">
        <f t="shared" si="310"/>
        <v>0</v>
      </c>
      <c r="AD275" s="69">
        <f t="shared" si="311"/>
        <v>0</v>
      </c>
      <c r="AE275" s="461">
        <v>0</v>
      </c>
      <c r="AF275" s="461">
        <v>0</v>
      </c>
      <c r="AG275" s="461">
        <f t="shared" si="312"/>
        <v>0</v>
      </c>
      <c r="AH275" s="461">
        <f t="shared" si="313"/>
        <v>0</v>
      </c>
      <c r="AI275" s="462">
        <v>0</v>
      </c>
      <c r="AJ275" s="462">
        <v>0</v>
      </c>
      <c r="AK275" s="462">
        <v>0</v>
      </c>
      <c r="AL275" s="462">
        <v>0</v>
      </c>
      <c r="AM275" s="462">
        <v>0</v>
      </c>
      <c r="AN275" s="462">
        <v>0</v>
      </c>
      <c r="AO275" s="462">
        <v>0</v>
      </c>
      <c r="AP275" s="462">
        <v>0</v>
      </c>
      <c r="AQ275" s="462">
        <f t="shared" si="314"/>
        <v>0</v>
      </c>
      <c r="AR275" s="462">
        <f t="shared" si="315"/>
        <v>0</v>
      </c>
      <c r="AS275" s="464">
        <f t="shared" si="316"/>
        <v>0</v>
      </c>
      <c r="AT275" s="470">
        <f t="shared" si="317"/>
        <v>6000</v>
      </c>
      <c r="AU275" s="461">
        <f t="shared" si="318"/>
        <v>0</v>
      </c>
      <c r="AV275" s="461">
        <f t="shared" si="319"/>
        <v>0</v>
      </c>
      <c r="AW275" s="461">
        <f t="shared" si="320"/>
        <v>0</v>
      </c>
      <c r="AX275" s="461">
        <f t="shared" si="320"/>
        <v>0</v>
      </c>
      <c r="AY275" s="461">
        <f t="shared" si="321"/>
        <v>6000</v>
      </c>
      <c r="AZ275" s="462">
        <f t="shared" si="322"/>
        <v>0</v>
      </c>
      <c r="BA275" s="462">
        <f t="shared" si="323"/>
        <v>0</v>
      </c>
      <c r="BB275" s="464">
        <f t="shared" si="323"/>
        <v>0</v>
      </c>
    </row>
    <row r="276" spans="1:54" s="229" customFormat="1" ht="12.75" customHeight="1" x14ac:dyDescent="0.2">
      <c r="A276" s="216">
        <v>49</v>
      </c>
      <c r="B276" s="217">
        <v>4490</v>
      </c>
      <c r="C276" s="217">
        <v>600074692</v>
      </c>
      <c r="D276" s="217">
        <v>72745088</v>
      </c>
      <c r="E276" s="215" t="s">
        <v>239</v>
      </c>
      <c r="F276" s="217">
        <v>3141</v>
      </c>
      <c r="G276" s="168" t="s">
        <v>310</v>
      </c>
      <c r="H276" s="218" t="s">
        <v>277</v>
      </c>
      <c r="I276" s="463">
        <v>471066</v>
      </c>
      <c r="J276" s="458">
        <v>342227</v>
      </c>
      <c r="K276" s="458">
        <v>6000</v>
      </c>
      <c r="L276" s="458">
        <v>117701</v>
      </c>
      <c r="M276" s="458">
        <v>3422</v>
      </c>
      <c r="N276" s="458">
        <v>1716</v>
      </c>
      <c r="O276" s="459">
        <v>1.1200000000000001</v>
      </c>
      <c r="P276" s="460">
        <v>0</v>
      </c>
      <c r="Q276" s="469">
        <v>1.1200000000000001</v>
      </c>
      <c r="R276" s="471">
        <f t="shared" si="306"/>
        <v>1000</v>
      </c>
      <c r="S276" s="461">
        <v>0</v>
      </c>
      <c r="T276" s="461">
        <v>0</v>
      </c>
      <c r="U276" s="461">
        <v>0</v>
      </c>
      <c r="V276" s="461">
        <v>0</v>
      </c>
      <c r="W276" s="461">
        <f t="shared" si="307"/>
        <v>1000</v>
      </c>
      <c r="X276" s="461">
        <v>-1000</v>
      </c>
      <c r="Y276" s="461">
        <v>0</v>
      </c>
      <c r="Z276" s="461">
        <v>0</v>
      </c>
      <c r="AA276" s="461">
        <f t="shared" si="308"/>
        <v>-1000</v>
      </c>
      <c r="AB276" s="461">
        <f t="shared" si="309"/>
        <v>0</v>
      </c>
      <c r="AC276" s="69">
        <f t="shared" si="310"/>
        <v>0</v>
      </c>
      <c r="AD276" s="69">
        <f t="shared" si="311"/>
        <v>10</v>
      </c>
      <c r="AE276" s="461">
        <v>0</v>
      </c>
      <c r="AF276" s="461">
        <v>0</v>
      </c>
      <c r="AG276" s="461">
        <f t="shared" si="312"/>
        <v>0</v>
      </c>
      <c r="AH276" s="461">
        <f t="shared" si="313"/>
        <v>10</v>
      </c>
      <c r="AI276" s="462">
        <v>0</v>
      </c>
      <c r="AJ276" s="462">
        <v>0</v>
      </c>
      <c r="AK276" s="462">
        <v>0</v>
      </c>
      <c r="AL276" s="462">
        <v>0</v>
      </c>
      <c r="AM276" s="462">
        <v>0</v>
      </c>
      <c r="AN276" s="462">
        <v>0</v>
      </c>
      <c r="AO276" s="462">
        <v>0</v>
      </c>
      <c r="AP276" s="462">
        <v>0</v>
      </c>
      <c r="AQ276" s="462">
        <f t="shared" si="314"/>
        <v>0</v>
      </c>
      <c r="AR276" s="462">
        <f t="shared" si="315"/>
        <v>0</v>
      </c>
      <c r="AS276" s="464">
        <f t="shared" si="316"/>
        <v>0</v>
      </c>
      <c r="AT276" s="470">
        <f t="shared" si="317"/>
        <v>471076</v>
      </c>
      <c r="AU276" s="461">
        <f t="shared" si="318"/>
        <v>343227</v>
      </c>
      <c r="AV276" s="461">
        <f t="shared" si="319"/>
        <v>5000</v>
      </c>
      <c r="AW276" s="461">
        <f t="shared" si="320"/>
        <v>117701</v>
      </c>
      <c r="AX276" s="461">
        <f t="shared" si="320"/>
        <v>3432</v>
      </c>
      <c r="AY276" s="461">
        <f t="shared" si="321"/>
        <v>1716</v>
      </c>
      <c r="AZ276" s="462">
        <f t="shared" si="322"/>
        <v>1.1200000000000001</v>
      </c>
      <c r="BA276" s="462">
        <f t="shared" si="323"/>
        <v>0</v>
      </c>
      <c r="BB276" s="464">
        <f t="shared" si="323"/>
        <v>1.1200000000000001</v>
      </c>
    </row>
    <row r="277" spans="1:54" s="229" customFormat="1" ht="12.75" customHeight="1" x14ac:dyDescent="0.2">
      <c r="A277" s="216">
        <v>49</v>
      </c>
      <c r="B277" s="217">
        <v>4490</v>
      </c>
      <c r="C277" s="217">
        <v>600074692</v>
      </c>
      <c r="D277" s="217">
        <v>72745088</v>
      </c>
      <c r="E277" s="215" t="s">
        <v>239</v>
      </c>
      <c r="F277" s="217">
        <v>3143</v>
      </c>
      <c r="G277" s="168" t="s">
        <v>614</v>
      </c>
      <c r="H277" s="234" t="s">
        <v>276</v>
      </c>
      <c r="I277" s="463">
        <v>664185</v>
      </c>
      <c r="J277" s="458">
        <v>490734</v>
      </c>
      <c r="K277" s="458">
        <v>2000</v>
      </c>
      <c r="L277" s="458">
        <v>166544</v>
      </c>
      <c r="M277" s="458">
        <v>4907</v>
      </c>
      <c r="N277" s="458">
        <v>0</v>
      </c>
      <c r="O277" s="459">
        <v>1.0476000000000001</v>
      </c>
      <c r="P277" s="460">
        <v>1.0476000000000001</v>
      </c>
      <c r="Q277" s="469">
        <v>0</v>
      </c>
      <c r="R277" s="471">
        <f t="shared" si="306"/>
        <v>2000</v>
      </c>
      <c r="S277" s="461">
        <v>0</v>
      </c>
      <c r="T277" s="461">
        <v>0</v>
      </c>
      <c r="U277" s="461">
        <v>0</v>
      </c>
      <c r="V277" s="461">
        <v>0</v>
      </c>
      <c r="W277" s="461">
        <f t="shared" si="307"/>
        <v>2000</v>
      </c>
      <c r="X277" s="461">
        <v>-2000</v>
      </c>
      <c r="Y277" s="461">
        <v>0</v>
      </c>
      <c r="Z277" s="461">
        <v>0</v>
      </c>
      <c r="AA277" s="461">
        <f t="shared" si="308"/>
        <v>-2000</v>
      </c>
      <c r="AB277" s="461">
        <f t="shared" si="309"/>
        <v>0</v>
      </c>
      <c r="AC277" s="69">
        <f t="shared" si="310"/>
        <v>0</v>
      </c>
      <c r="AD277" s="69">
        <f t="shared" si="311"/>
        <v>20</v>
      </c>
      <c r="AE277" s="461">
        <v>0</v>
      </c>
      <c r="AF277" s="461">
        <v>0</v>
      </c>
      <c r="AG277" s="461">
        <f t="shared" si="312"/>
        <v>0</v>
      </c>
      <c r="AH277" s="461">
        <f t="shared" si="313"/>
        <v>20</v>
      </c>
      <c r="AI277" s="462">
        <v>0</v>
      </c>
      <c r="AJ277" s="462">
        <v>0</v>
      </c>
      <c r="AK277" s="462">
        <v>0</v>
      </c>
      <c r="AL277" s="462">
        <v>0</v>
      </c>
      <c r="AM277" s="462">
        <v>0</v>
      </c>
      <c r="AN277" s="462">
        <v>0</v>
      </c>
      <c r="AO277" s="462">
        <v>0</v>
      </c>
      <c r="AP277" s="462">
        <v>0</v>
      </c>
      <c r="AQ277" s="462">
        <f t="shared" si="314"/>
        <v>0</v>
      </c>
      <c r="AR277" s="462">
        <f t="shared" si="315"/>
        <v>0</v>
      </c>
      <c r="AS277" s="464">
        <f t="shared" si="316"/>
        <v>0</v>
      </c>
      <c r="AT277" s="470">
        <f t="shared" si="317"/>
        <v>664205</v>
      </c>
      <c r="AU277" s="461">
        <f t="shared" si="318"/>
        <v>492734</v>
      </c>
      <c r="AV277" s="461">
        <f t="shared" si="319"/>
        <v>0</v>
      </c>
      <c r="AW277" s="461">
        <f t="shared" si="320"/>
        <v>166544</v>
      </c>
      <c r="AX277" s="461">
        <f t="shared" si="320"/>
        <v>4927</v>
      </c>
      <c r="AY277" s="461">
        <f t="shared" si="321"/>
        <v>0</v>
      </c>
      <c r="AZ277" s="462">
        <f t="shared" si="322"/>
        <v>1.0476000000000001</v>
      </c>
      <c r="BA277" s="462">
        <f t="shared" si="323"/>
        <v>1.0476000000000001</v>
      </c>
      <c r="BB277" s="464">
        <f t="shared" si="323"/>
        <v>0</v>
      </c>
    </row>
    <row r="278" spans="1:54" s="229" customFormat="1" ht="12.75" customHeight="1" x14ac:dyDescent="0.2">
      <c r="A278" s="216">
        <v>49</v>
      </c>
      <c r="B278" s="217">
        <v>4490</v>
      </c>
      <c r="C278" s="217">
        <v>600074692</v>
      </c>
      <c r="D278" s="217">
        <v>72745088</v>
      </c>
      <c r="E278" s="215" t="s">
        <v>239</v>
      </c>
      <c r="F278" s="217">
        <v>3143</v>
      </c>
      <c r="G278" s="168" t="s">
        <v>615</v>
      </c>
      <c r="H278" s="234" t="s">
        <v>277</v>
      </c>
      <c r="I278" s="463">
        <v>13193</v>
      </c>
      <c r="J278" s="458">
        <v>9427</v>
      </c>
      <c r="K278" s="458">
        <v>0</v>
      </c>
      <c r="L278" s="458">
        <v>3186</v>
      </c>
      <c r="M278" s="458">
        <v>94</v>
      </c>
      <c r="N278" s="458">
        <v>486</v>
      </c>
      <c r="O278" s="459">
        <v>0.04</v>
      </c>
      <c r="P278" s="460">
        <v>0</v>
      </c>
      <c r="Q278" s="469">
        <v>0.04</v>
      </c>
      <c r="R278" s="471">
        <f t="shared" si="306"/>
        <v>0</v>
      </c>
      <c r="S278" s="461">
        <v>0</v>
      </c>
      <c r="T278" s="461">
        <v>0</v>
      </c>
      <c r="U278" s="461">
        <v>0</v>
      </c>
      <c r="V278" s="461">
        <v>0</v>
      </c>
      <c r="W278" s="461">
        <f t="shared" si="307"/>
        <v>0</v>
      </c>
      <c r="X278" s="461">
        <v>0</v>
      </c>
      <c r="Y278" s="461">
        <v>0</v>
      </c>
      <c r="Z278" s="461">
        <v>0</v>
      </c>
      <c r="AA278" s="461">
        <f t="shared" si="308"/>
        <v>0</v>
      </c>
      <c r="AB278" s="461">
        <f t="shared" si="309"/>
        <v>0</v>
      </c>
      <c r="AC278" s="69">
        <f t="shared" si="310"/>
        <v>0</v>
      </c>
      <c r="AD278" s="69">
        <f t="shared" si="311"/>
        <v>0</v>
      </c>
      <c r="AE278" s="461">
        <v>0</v>
      </c>
      <c r="AF278" s="461">
        <v>0</v>
      </c>
      <c r="AG278" s="461">
        <f t="shared" si="312"/>
        <v>0</v>
      </c>
      <c r="AH278" s="461">
        <f t="shared" si="313"/>
        <v>0</v>
      </c>
      <c r="AI278" s="462">
        <v>0</v>
      </c>
      <c r="AJ278" s="462">
        <v>0</v>
      </c>
      <c r="AK278" s="462">
        <v>0</v>
      </c>
      <c r="AL278" s="462">
        <v>0</v>
      </c>
      <c r="AM278" s="462">
        <v>0</v>
      </c>
      <c r="AN278" s="462">
        <v>0</v>
      </c>
      <c r="AO278" s="462">
        <v>0</v>
      </c>
      <c r="AP278" s="462">
        <v>0</v>
      </c>
      <c r="AQ278" s="462">
        <f t="shared" si="314"/>
        <v>0</v>
      </c>
      <c r="AR278" s="462">
        <f t="shared" si="315"/>
        <v>0</v>
      </c>
      <c r="AS278" s="464">
        <f t="shared" si="316"/>
        <v>0</v>
      </c>
      <c r="AT278" s="470">
        <f t="shared" si="317"/>
        <v>13193</v>
      </c>
      <c r="AU278" s="461">
        <f t="shared" si="318"/>
        <v>9427</v>
      </c>
      <c r="AV278" s="461">
        <f t="shared" si="319"/>
        <v>0</v>
      </c>
      <c r="AW278" s="461">
        <f t="shared" si="320"/>
        <v>3186</v>
      </c>
      <c r="AX278" s="461">
        <f t="shared" si="320"/>
        <v>94</v>
      </c>
      <c r="AY278" s="461">
        <f t="shared" si="321"/>
        <v>486</v>
      </c>
      <c r="AZ278" s="462">
        <f t="shared" si="322"/>
        <v>0.04</v>
      </c>
      <c r="BA278" s="462">
        <f t="shared" si="323"/>
        <v>0</v>
      </c>
      <c r="BB278" s="464">
        <f t="shared" si="323"/>
        <v>0.04</v>
      </c>
    </row>
    <row r="279" spans="1:54" s="229" customFormat="1" ht="12.75" customHeight="1" x14ac:dyDescent="0.2">
      <c r="A279" s="158">
        <v>49</v>
      </c>
      <c r="B279" s="18">
        <v>4490</v>
      </c>
      <c r="C279" s="18">
        <v>600074692</v>
      </c>
      <c r="D279" s="18">
        <v>72745088</v>
      </c>
      <c r="E279" s="167" t="s">
        <v>240</v>
      </c>
      <c r="F279" s="18"/>
      <c r="G279" s="157"/>
      <c r="H279" s="191"/>
      <c r="I279" s="505">
        <v>4728193</v>
      </c>
      <c r="J279" s="501">
        <v>3462842</v>
      </c>
      <c r="K279" s="501">
        <v>14000</v>
      </c>
      <c r="L279" s="501">
        <v>1175173</v>
      </c>
      <c r="M279" s="501">
        <v>34626</v>
      </c>
      <c r="N279" s="501">
        <v>41552</v>
      </c>
      <c r="O279" s="502">
        <v>7.6978999999999997</v>
      </c>
      <c r="P279" s="502">
        <v>5.4028999999999998</v>
      </c>
      <c r="Q279" s="507">
        <v>2.2949999999999999</v>
      </c>
      <c r="R279" s="505">
        <f t="shared" ref="R279:BB279" si="324">SUM(R273:R278)</f>
        <v>8000</v>
      </c>
      <c r="S279" s="501">
        <f t="shared" si="324"/>
        <v>0</v>
      </c>
      <c r="T279" s="501">
        <f t="shared" si="324"/>
        <v>0</v>
      </c>
      <c r="U279" s="501">
        <f t="shared" si="324"/>
        <v>0</v>
      </c>
      <c r="V279" s="501">
        <f t="shared" si="324"/>
        <v>0</v>
      </c>
      <c r="W279" s="501">
        <f t="shared" si="324"/>
        <v>8000</v>
      </c>
      <c r="X279" s="501">
        <f t="shared" si="324"/>
        <v>-8000</v>
      </c>
      <c r="Y279" s="501">
        <f t="shared" si="324"/>
        <v>0</v>
      </c>
      <c r="Z279" s="501">
        <f t="shared" si="324"/>
        <v>0</v>
      </c>
      <c r="AA279" s="501">
        <f t="shared" si="324"/>
        <v>-8000</v>
      </c>
      <c r="AB279" s="501">
        <f t="shared" si="324"/>
        <v>0</v>
      </c>
      <c r="AC279" s="501">
        <f t="shared" si="324"/>
        <v>0</v>
      </c>
      <c r="AD279" s="501">
        <f t="shared" si="324"/>
        <v>80</v>
      </c>
      <c r="AE279" s="501">
        <f t="shared" si="324"/>
        <v>0</v>
      </c>
      <c r="AF279" s="501">
        <f t="shared" si="324"/>
        <v>0</v>
      </c>
      <c r="AG279" s="501">
        <f t="shared" si="324"/>
        <v>0</v>
      </c>
      <c r="AH279" s="501">
        <f t="shared" si="324"/>
        <v>80</v>
      </c>
      <c r="AI279" s="502">
        <f t="shared" si="324"/>
        <v>0</v>
      </c>
      <c r="AJ279" s="502">
        <f t="shared" si="324"/>
        <v>0</v>
      </c>
      <c r="AK279" s="502">
        <f t="shared" si="324"/>
        <v>0</v>
      </c>
      <c r="AL279" s="502">
        <f t="shared" si="324"/>
        <v>0</v>
      </c>
      <c r="AM279" s="502">
        <f t="shared" si="324"/>
        <v>0</v>
      </c>
      <c r="AN279" s="502">
        <f t="shared" si="324"/>
        <v>0</v>
      </c>
      <c r="AO279" s="502">
        <f t="shared" si="324"/>
        <v>0</v>
      </c>
      <c r="AP279" s="502">
        <f t="shared" si="324"/>
        <v>0</v>
      </c>
      <c r="AQ279" s="502">
        <f t="shared" si="324"/>
        <v>0</v>
      </c>
      <c r="AR279" s="502">
        <f t="shared" si="324"/>
        <v>0</v>
      </c>
      <c r="AS279" s="41">
        <f t="shared" si="324"/>
        <v>0</v>
      </c>
      <c r="AT279" s="509">
        <f t="shared" si="324"/>
        <v>4728273</v>
      </c>
      <c r="AU279" s="501">
        <f t="shared" si="324"/>
        <v>3470842</v>
      </c>
      <c r="AV279" s="501">
        <f t="shared" si="324"/>
        <v>6000</v>
      </c>
      <c r="AW279" s="501">
        <f t="shared" si="324"/>
        <v>1175173</v>
      </c>
      <c r="AX279" s="501">
        <f t="shared" si="324"/>
        <v>34706</v>
      </c>
      <c r="AY279" s="501">
        <f t="shared" si="324"/>
        <v>41552</v>
      </c>
      <c r="AZ279" s="502">
        <f t="shared" si="324"/>
        <v>7.6978999999999997</v>
      </c>
      <c r="BA279" s="502">
        <f t="shared" si="324"/>
        <v>5.4028999999999998</v>
      </c>
      <c r="BB279" s="41">
        <f t="shared" si="324"/>
        <v>2.2949999999999999</v>
      </c>
    </row>
    <row r="280" spans="1:54" s="229" customFormat="1" ht="12.75" customHeight="1" x14ac:dyDescent="0.2">
      <c r="A280" s="216">
        <v>50</v>
      </c>
      <c r="B280" s="217">
        <v>4491</v>
      </c>
      <c r="C280" s="217">
        <v>650050517</v>
      </c>
      <c r="D280" s="217">
        <v>72742437</v>
      </c>
      <c r="E280" s="215" t="s">
        <v>241</v>
      </c>
      <c r="F280" s="217">
        <v>3111</v>
      </c>
      <c r="G280" s="168" t="s">
        <v>306</v>
      </c>
      <c r="H280" s="218" t="s">
        <v>276</v>
      </c>
      <c r="I280" s="463">
        <v>1682983</v>
      </c>
      <c r="J280" s="458">
        <v>1241975</v>
      </c>
      <c r="K280" s="458">
        <v>0</v>
      </c>
      <c r="L280" s="458">
        <v>419788</v>
      </c>
      <c r="M280" s="458">
        <v>12420</v>
      </c>
      <c r="N280" s="458">
        <v>8800</v>
      </c>
      <c r="O280" s="459">
        <v>2.4</v>
      </c>
      <c r="P280" s="460">
        <v>2</v>
      </c>
      <c r="Q280" s="469">
        <v>0.4</v>
      </c>
      <c r="R280" s="471">
        <f t="shared" si="306"/>
        <v>0</v>
      </c>
      <c r="S280" s="461">
        <v>0</v>
      </c>
      <c r="T280" s="461">
        <v>0</v>
      </c>
      <c r="U280" s="461">
        <v>0</v>
      </c>
      <c r="V280" s="461">
        <v>0</v>
      </c>
      <c r="W280" s="461">
        <f t="shared" si="307"/>
        <v>0</v>
      </c>
      <c r="X280" s="461">
        <v>0</v>
      </c>
      <c r="Y280" s="461">
        <v>0</v>
      </c>
      <c r="Z280" s="461">
        <v>0</v>
      </c>
      <c r="AA280" s="461">
        <f t="shared" si="308"/>
        <v>0</v>
      </c>
      <c r="AB280" s="461">
        <f t="shared" si="309"/>
        <v>0</v>
      </c>
      <c r="AC280" s="69">
        <f t="shared" si="310"/>
        <v>0</v>
      </c>
      <c r="AD280" s="69">
        <f t="shared" si="311"/>
        <v>0</v>
      </c>
      <c r="AE280" s="461">
        <v>0</v>
      </c>
      <c r="AF280" s="461">
        <v>0</v>
      </c>
      <c r="AG280" s="461">
        <f t="shared" si="312"/>
        <v>0</v>
      </c>
      <c r="AH280" s="461">
        <f t="shared" si="313"/>
        <v>0</v>
      </c>
      <c r="AI280" s="462">
        <v>0</v>
      </c>
      <c r="AJ280" s="462">
        <v>0</v>
      </c>
      <c r="AK280" s="462">
        <v>0</v>
      </c>
      <c r="AL280" s="462">
        <v>0</v>
      </c>
      <c r="AM280" s="462">
        <v>0</v>
      </c>
      <c r="AN280" s="462">
        <v>0</v>
      </c>
      <c r="AO280" s="462">
        <v>0</v>
      </c>
      <c r="AP280" s="462">
        <v>0</v>
      </c>
      <c r="AQ280" s="462">
        <f t="shared" si="314"/>
        <v>0</v>
      </c>
      <c r="AR280" s="462">
        <f t="shared" si="315"/>
        <v>0</v>
      </c>
      <c r="AS280" s="464">
        <f t="shared" si="316"/>
        <v>0</v>
      </c>
      <c r="AT280" s="470">
        <f t="shared" ref="AT280:AT285" si="325">I280+AH280</f>
        <v>1682983</v>
      </c>
      <c r="AU280" s="461">
        <f t="shared" ref="AU280:AU285" si="326">J280+W280</f>
        <v>1241975</v>
      </c>
      <c r="AV280" s="461">
        <f t="shared" ref="AV280:AV285" si="327">K280+AA280</f>
        <v>0</v>
      </c>
      <c r="AW280" s="461">
        <f t="shared" ref="AW280:AX285" si="328">L280+AC280</f>
        <v>419788</v>
      </c>
      <c r="AX280" s="461">
        <f t="shared" si="328"/>
        <v>12420</v>
      </c>
      <c r="AY280" s="461">
        <f t="shared" ref="AY280:AY285" si="329">N280+AG280</f>
        <v>8800</v>
      </c>
      <c r="AZ280" s="462">
        <f t="shared" ref="AZ280:AZ285" si="330">O280+AS280</f>
        <v>2.4</v>
      </c>
      <c r="BA280" s="462">
        <f t="shared" ref="BA280:BB285" si="331">P280+AQ280</f>
        <v>2</v>
      </c>
      <c r="BB280" s="464">
        <f t="shared" si="331"/>
        <v>0.4</v>
      </c>
    </row>
    <row r="281" spans="1:54" s="229" customFormat="1" ht="12.75" customHeight="1" x14ac:dyDescent="0.2">
      <c r="A281" s="216">
        <v>50</v>
      </c>
      <c r="B281" s="217">
        <v>4491</v>
      </c>
      <c r="C281" s="217">
        <v>650050517</v>
      </c>
      <c r="D281" s="217">
        <v>72742437</v>
      </c>
      <c r="E281" s="215" t="s">
        <v>241</v>
      </c>
      <c r="F281" s="217">
        <v>3117</v>
      </c>
      <c r="G281" s="168" t="s">
        <v>309</v>
      </c>
      <c r="H281" s="218" t="s">
        <v>276</v>
      </c>
      <c r="I281" s="463">
        <v>3380197</v>
      </c>
      <c r="J281" s="458">
        <v>2470362</v>
      </c>
      <c r="K281" s="458">
        <v>0</v>
      </c>
      <c r="L281" s="458">
        <v>834982</v>
      </c>
      <c r="M281" s="458">
        <v>24703</v>
      </c>
      <c r="N281" s="458">
        <v>50150</v>
      </c>
      <c r="O281" s="459">
        <v>4.1623999999999999</v>
      </c>
      <c r="P281" s="460">
        <v>3.0910000000000002</v>
      </c>
      <c r="Q281" s="469">
        <v>1.0713999999999999</v>
      </c>
      <c r="R281" s="471">
        <f t="shared" si="306"/>
        <v>0</v>
      </c>
      <c r="S281" s="461">
        <v>0</v>
      </c>
      <c r="T281" s="461">
        <v>0</v>
      </c>
      <c r="U281" s="461">
        <v>0</v>
      </c>
      <c r="V281" s="461">
        <v>0</v>
      </c>
      <c r="W281" s="461">
        <f t="shared" si="307"/>
        <v>0</v>
      </c>
      <c r="X281" s="461">
        <v>0</v>
      </c>
      <c r="Y281" s="461">
        <v>0</v>
      </c>
      <c r="Z281" s="461">
        <v>0</v>
      </c>
      <c r="AA281" s="461">
        <f t="shared" si="308"/>
        <v>0</v>
      </c>
      <c r="AB281" s="461">
        <f t="shared" si="309"/>
        <v>0</v>
      </c>
      <c r="AC281" s="69">
        <f t="shared" si="310"/>
        <v>0</v>
      </c>
      <c r="AD281" s="69">
        <f t="shared" si="311"/>
        <v>0</v>
      </c>
      <c r="AE281" s="461">
        <v>0</v>
      </c>
      <c r="AF281" s="461">
        <v>0</v>
      </c>
      <c r="AG281" s="461">
        <f t="shared" si="312"/>
        <v>0</v>
      </c>
      <c r="AH281" s="461">
        <f t="shared" si="313"/>
        <v>0</v>
      </c>
      <c r="AI281" s="462">
        <v>0</v>
      </c>
      <c r="AJ281" s="462">
        <v>0</v>
      </c>
      <c r="AK281" s="462">
        <v>0</v>
      </c>
      <c r="AL281" s="462">
        <v>0</v>
      </c>
      <c r="AM281" s="462">
        <v>0</v>
      </c>
      <c r="AN281" s="462">
        <v>0</v>
      </c>
      <c r="AO281" s="462">
        <v>0</v>
      </c>
      <c r="AP281" s="462">
        <v>0</v>
      </c>
      <c r="AQ281" s="462">
        <f t="shared" si="314"/>
        <v>0</v>
      </c>
      <c r="AR281" s="462">
        <f t="shared" si="315"/>
        <v>0</v>
      </c>
      <c r="AS281" s="464">
        <f t="shared" si="316"/>
        <v>0</v>
      </c>
      <c r="AT281" s="470">
        <f t="shared" si="325"/>
        <v>3380197</v>
      </c>
      <c r="AU281" s="461">
        <f t="shared" si="326"/>
        <v>2470362</v>
      </c>
      <c r="AV281" s="461">
        <f t="shared" si="327"/>
        <v>0</v>
      </c>
      <c r="AW281" s="461">
        <f t="shared" si="328"/>
        <v>834982</v>
      </c>
      <c r="AX281" s="461">
        <f t="shared" si="328"/>
        <v>24703</v>
      </c>
      <c r="AY281" s="461">
        <f t="shared" si="329"/>
        <v>50150</v>
      </c>
      <c r="AZ281" s="462">
        <f t="shared" si="330"/>
        <v>4.1623999999999999</v>
      </c>
      <c r="BA281" s="462">
        <f t="shared" si="331"/>
        <v>3.0910000000000002</v>
      </c>
      <c r="BB281" s="464">
        <f t="shared" si="331"/>
        <v>1.0713999999999999</v>
      </c>
    </row>
    <row r="282" spans="1:54" s="229" customFormat="1" ht="12.75" customHeight="1" x14ac:dyDescent="0.2">
      <c r="A282" s="216">
        <v>50</v>
      </c>
      <c r="B282" s="217">
        <v>4491</v>
      </c>
      <c r="C282" s="217">
        <v>650050517</v>
      </c>
      <c r="D282" s="217">
        <v>72742437</v>
      </c>
      <c r="E282" s="215" t="s">
        <v>241</v>
      </c>
      <c r="F282" s="217">
        <v>3117</v>
      </c>
      <c r="G282" s="168" t="s">
        <v>307</v>
      </c>
      <c r="H282" s="218" t="s">
        <v>277</v>
      </c>
      <c r="I282" s="463">
        <v>467010</v>
      </c>
      <c r="J282" s="458">
        <v>346447</v>
      </c>
      <c r="K282" s="458">
        <v>0</v>
      </c>
      <c r="L282" s="458">
        <v>117099</v>
      </c>
      <c r="M282" s="458">
        <v>3464</v>
      </c>
      <c r="N282" s="458">
        <v>0</v>
      </c>
      <c r="O282" s="459">
        <v>1</v>
      </c>
      <c r="P282" s="460">
        <v>1</v>
      </c>
      <c r="Q282" s="469">
        <v>0</v>
      </c>
      <c r="R282" s="471">
        <f t="shared" si="306"/>
        <v>0</v>
      </c>
      <c r="S282" s="461">
        <v>-115482</v>
      </c>
      <c r="T282" s="461">
        <v>0</v>
      </c>
      <c r="U282" s="461">
        <v>0</v>
      </c>
      <c r="V282" s="461">
        <v>0</v>
      </c>
      <c r="W282" s="461">
        <f t="shared" si="307"/>
        <v>-115482</v>
      </c>
      <c r="X282" s="461">
        <v>0</v>
      </c>
      <c r="Y282" s="461">
        <v>0</v>
      </c>
      <c r="Z282" s="461">
        <v>0</v>
      </c>
      <c r="AA282" s="461">
        <f t="shared" si="308"/>
        <v>0</v>
      </c>
      <c r="AB282" s="461">
        <f t="shared" si="309"/>
        <v>-115482</v>
      </c>
      <c r="AC282" s="69">
        <f t="shared" si="310"/>
        <v>-39033</v>
      </c>
      <c r="AD282" s="69">
        <f t="shared" si="311"/>
        <v>-1155</v>
      </c>
      <c r="AE282" s="461">
        <v>0</v>
      </c>
      <c r="AF282" s="461">
        <v>0</v>
      </c>
      <c r="AG282" s="461">
        <f t="shared" si="312"/>
        <v>0</v>
      </c>
      <c r="AH282" s="461">
        <f t="shared" si="313"/>
        <v>-155670</v>
      </c>
      <c r="AI282" s="462">
        <v>0</v>
      </c>
      <c r="AJ282" s="462">
        <v>0</v>
      </c>
      <c r="AK282" s="462">
        <v>-0.33</v>
      </c>
      <c r="AL282" s="462">
        <v>0</v>
      </c>
      <c r="AM282" s="462">
        <v>0</v>
      </c>
      <c r="AN282" s="462">
        <v>0</v>
      </c>
      <c r="AO282" s="462">
        <v>0</v>
      </c>
      <c r="AP282" s="462">
        <v>0</v>
      </c>
      <c r="AQ282" s="462">
        <f t="shared" si="314"/>
        <v>-0.33</v>
      </c>
      <c r="AR282" s="462">
        <f t="shared" si="315"/>
        <v>0</v>
      </c>
      <c r="AS282" s="464">
        <f t="shared" si="316"/>
        <v>-0.33</v>
      </c>
      <c r="AT282" s="470">
        <f t="shared" si="325"/>
        <v>311340</v>
      </c>
      <c r="AU282" s="461">
        <f t="shared" si="326"/>
        <v>230965</v>
      </c>
      <c r="AV282" s="461">
        <f t="shared" si="327"/>
        <v>0</v>
      </c>
      <c r="AW282" s="461">
        <f t="shared" si="328"/>
        <v>78066</v>
      </c>
      <c r="AX282" s="461">
        <f t="shared" si="328"/>
        <v>2309</v>
      </c>
      <c r="AY282" s="461">
        <f t="shared" si="329"/>
        <v>0</v>
      </c>
      <c r="AZ282" s="462">
        <f t="shared" si="330"/>
        <v>0.66999999999999993</v>
      </c>
      <c r="BA282" s="462">
        <f t="shared" si="331"/>
        <v>0.66999999999999993</v>
      </c>
      <c r="BB282" s="464">
        <f t="shared" si="331"/>
        <v>0</v>
      </c>
    </row>
    <row r="283" spans="1:54" s="229" customFormat="1" ht="12.75" customHeight="1" x14ac:dyDescent="0.2">
      <c r="A283" s="216">
        <v>50</v>
      </c>
      <c r="B283" s="217">
        <v>4491</v>
      </c>
      <c r="C283" s="217">
        <v>650050517</v>
      </c>
      <c r="D283" s="217">
        <v>72742437</v>
      </c>
      <c r="E283" s="215" t="s">
        <v>241</v>
      </c>
      <c r="F283" s="217">
        <v>3141</v>
      </c>
      <c r="G283" s="168" t="s">
        <v>310</v>
      </c>
      <c r="H283" s="218" t="s">
        <v>277</v>
      </c>
      <c r="I283" s="463">
        <v>740773</v>
      </c>
      <c r="J283" s="458">
        <v>546710</v>
      </c>
      <c r="K283" s="458">
        <v>0</v>
      </c>
      <c r="L283" s="458">
        <v>184788</v>
      </c>
      <c r="M283" s="458">
        <v>5467</v>
      </c>
      <c r="N283" s="458">
        <v>3808</v>
      </c>
      <c r="O283" s="459">
        <v>1.75</v>
      </c>
      <c r="P283" s="460">
        <v>0</v>
      </c>
      <c r="Q283" s="469">
        <v>1.75</v>
      </c>
      <c r="R283" s="471">
        <f t="shared" si="306"/>
        <v>0</v>
      </c>
      <c r="S283" s="461">
        <v>0</v>
      </c>
      <c r="T283" s="461">
        <v>0</v>
      </c>
      <c r="U283" s="461">
        <v>0</v>
      </c>
      <c r="V283" s="461">
        <v>0</v>
      </c>
      <c r="W283" s="461">
        <f t="shared" si="307"/>
        <v>0</v>
      </c>
      <c r="X283" s="461">
        <v>0</v>
      </c>
      <c r="Y283" s="461">
        <v>0</v>
      </c>
      <c r="Z283" s="461">
        <v>0</v>
      </c>
      <c r="AA283" s="461">
        <f t="shared" si="308"/>
        <v>0</v>
      </c>
      <c r="AB283" s="461">
        <f t="shared" si="309"/>
        <v>0</v>
      </c>
      <c r="AC283" s="69">
        <f t="shared" si="310"/>
        <v>0</v>
      </c>
      <c r="AD283" s="69">
        <f t="shared" si="311"/>
        <v>0</v>
      </c>
      <c r="AE283" s="461">
        <v>0</v>
      </c>
      <c r="AF283" s="461">
        <v>0</v>
      </c>
      <c r="AG283" s="461">
        <f t="shared" si="312"/>
        <v>0</v>
      </c>
      <c r="AH283" s="461">
        <f t="shared" si="313"/>
        <v>0</v>
      </c>
      <c r="AI283" s="462">
        <v>0</v>
      </c>
      <c r="AJ283" s="462">
        <v>0</v>
      </c>
      <c r="AK283" s="462">
        <v>0</v>
      </c>
      <c r="AL283" s="462">
        <v>0</v>
      </c>
      <c r="AM283" s="462">
        <v>0</v>
      </c>
      <c r="AN283" s="462">
        <v>0</v>
      </c>
      <c r="AO283" s="462">
        <v>0</v>
      </c>
      <c r="AP283" s="462">
        <v>0</v>
      </c>
      <c r="AQ283" s="462">
        <f t="shared" si="314"/>
        <v>0</v>
      </c>
      <c r="AR283" s="462">
        <f t="shared" si="315"/>
        <v>0</v>
      </c>
      <c r="AS283" s="464">
        <f t="shared" si="316"/>
        <v>0</v>
      </c>
      <c r="AT283" s="470">
        <f t="shared" si="325"/>
        <v>740773</v>
      </c>
      <c r="AU283" s="461">
        <f t="shared" si="326"/>
        <v>546710</v>
      </c>
      <c r="AV283" s="461">
        <f t="shared" si="327"/>
        <v>0</v>
      </c>
      <c r="AW283" s="461">
        <f t="shared" si="328"/>
        <v>184788</v>
      </c>
      <c r="AX283" s="461">
        <f t="shared" si="328"/>
        <v>5467</v>
      </c>
      <c r="AY283" s="461">
        <f t="shared" si="329"/>
        <v>3808</v>
      </c>
      <c r="AZ283" s="462">
        <f t="shared" si="330"/>
        <v>1.75</v>
      </c>
      <c r="BA283" s="462">
        <f t="shared" si="331"/>
        <v>0</v>
      </c>
      <c r="BB283" s="464">
        <f t="shared" si="331"/>
        <v>1.75</v>
      </c>
    </row>
    <row r="284" spans="1:54" s="229" customFormat="1" ht="12.75" customHeight="1" x14ac:dyDescent="0.2">
      <c r="A284" s="216">
        <v>50</v>
      </c>
      <c r="B284" s="217">
        <v>4491</v>
      </c>
      <c r="C284" s="217">
        <v>650050517</v>
      </c>
      <c r="D284" s="217">
        <v>72742437</v>
      </c>
      <c r="E284" s="215" t="s">
        <v>241</v>
      </c>
      <c r="F284" s="217">
        <v>3143</v>
      </c>
      <c r="G284" s="168" t="s">
        <v>614</v>
      </c>
      <c r="H284" s="234" t="s">
        <v>276</v>
      </c>
      <c r="I284" s="463">
        <v>665481</v>
      </c>
      <c r="J284" s="458">
        <v>493680</v>
      </c>
      <c r="K284" s="458">
        <v>0</v>
      </c>
      <c r="L284" s="458">
        <v>166864</v>
      </c>
      <c r="M284" s="458">
        <v>4937</v>
      </c>
      <c r="N284" s="458">
        <v>0</v>
      </c>
      <c r="O284" s="459">
        <v>1.0179</v>
      </c>
      <c r="P284" s="460">
        <v>1.0179</v>
      </c>
      <c r="Q284" s="469">
        <v>0</v>
      </c>
      <c r="R284" s="471">
        <f t="shared" si="306"/>
        <v>0</v>
      </c>
      <c r="S284" s="461">
        <v>0</v>
      </c>
      <c r="T284" s="461">
        <v>0</v>
      </c>
      <c r="U284" s="461">
        <v>0</v>
      </c>
      <c r="V284" s="461">
        <v>0</v>
      </c>
      <c r="W284" s="461">
        <f t="shared" si="307"/>
        <v>0</v>
      </c>
      <c r="X284" s="461">
        <v>0</v>
      </c>
      <c r="Y284" s="461">
        <v>0</v>
      </c>
      <c r="Z284" s="461">
        <v>0</v>
      </c>
      <c r="AA284" s="461">
        <f t="shared" si="308"/>
        <v>0</v>
      </c>
      <c r="AB284" s="461">
        <f t="shared" si="309"/>
        <v>0</v>
      </c>
      <c r="AC284" s="69">
        <f t="shared" si="310"/>
        <v>0</v>
      </c>
      <c r="AD284" s="69">
        <f t="shared" si="311"/>
        <v>0</v>
      </c>
      <c r="AE284" s="461">
        <v>0</v>
      </c>
      <c r="AF284" s="461">
        <v>0</v>
      </c>
      <c r="AG284" s="461">
        <f t="shared" si="312"/>
        <v>0</v>
      </c>
      <c r="AH284" s="461">
        <f t="shared" si="313"/>
        <v>0</v>
      </c>
      <c r="AI284" s="462">
        <v>0</v>
      </c>
      <c r="AJ284" s="462">
        <v>0</v>
      </c>
      <c r="AK284" s="462">
        <v>0</v>
      </c>
      <c r="AL284" s="462">
        <v>0</v>
      </c>
      <c r="AM284" s="462">
        <v>0</v>
      </c>
      <c r="AN284" s="462">
        <v>0</v>
      </c>
      <c r="AO284" s="462">
        <v>0</v>
      </c>
      <c r="AP284" s="462">
        <v>0</v>
      </c>
      <c r="AQ284" s="462">
        <f t="shared" si="314"/>
        <v>0</v>
      </c>
      <c r="AR284" s="462">
        <f t="shared" si="315"/>
        <v>0</v>
      </c>
      <c r="AS284" s="464">
        <f t="shared" si="316"/>
        <v>0</v>
      </c>
      <c r="AT284" s="470">
        <f t="shared" si="325"/>
        <v>665481</v>
      </c>
      <c r="AU284" s="461">
        <f t="shared" si="326"/>
        <v>493680</v>
      </c>
      <c r="AV284" s="461">
        <f t="shared" si="327"/>
        <v>0</v>
      </c>
      <c r="AW284" s="461">
        <f t="shared" si="328"/>
        <v>166864</v>
      </c>
      <c r="AX284" s="461">
        <f t="shared" si="328"/>
        <v>4937</v>
      </c>
      <c r="AY284" s="461">
        <f t="shared" si="329"/>
        <v>0</v>
      </c>
      <c r="AZ284" s="462">
        <f t="shared" si="330"/>
        <v>1.0179</v>
      </c>
      <c r="BA284" s="462">
        <f t="shared" si="331"/>
        <v>1.0179</v>
      </c>
      <c r="BB284" s="464">
        <f t="shared" si="331"/>
        <v>0</v>
      </c>
    </row>
    <row r="285" spans="1:54" s="229" customFormat="1" ht="12.75" customHeight="1" x14ac:dyDescent="0.2">
      <c r="A285" s="216">
        <v>50</v>
      </c>
      <c r="B285" s="217">
        <v>4491</v>
      </c>
      <c r="C285" s="217">
        <v>650050517</v>
      </c>
      <c r="D285" s="217">
        <v>72742437</v>
      </c>
      <c r="E285" s="215" t="s">
        <v>241</v>
      </c>
      <c r="F285" s="217">
        <v>3143</v>
      </c>
      <c r="G285" s="168" t="s">
        <v>615</v>
      </c>
      <c r="H285" s="234" t="s">
        <v>277</v>
      </c>
      <c r="I285" s="463">
        <v>21990</v>
      </c>
      <c r="J285" s="458">
        <v>15712</v>
      </c>
      <c r="K285" s="458">
        <v>0</v>
      </c>
      <c r="L285" s="458">
        <v>5311</v>
      </c>
      <c r="M285" s="458">
        <v>157</v>
      </c>
      <c r="N285" s="458">
        <v>810</v>
      </c>
      <c r="O285" s="459">
        <v>0.06</v>
      </c>
      <c r="P285" s="460">
        <v>0</v>
      </c>
      <c r="Q285" s="469">
        <v>0.06</v>
      </c>
      <c r="R285" s="471">
        <f t="shared" si="306"/>
        <v>0</v>
      </c>
      <c r="S285" s="461">
        <v>0</v>
      </c>
      <c r="T285" s="461">
        <v>0</v>
      </c>
      <c r="U285" s="461">
        <v>0</v>
      </c>
      <c r="V285" s="461">
        <v>0</v>
      </c>
      <c r="W285" s="461">
        <f t="shared" si="307"/>
        <v>0</v>
      </c>
      <c r="X285" s="461">
        <v>0</v>
      </c>
      <c r="Y285" s="461">
        <v>0</v>
      </c>
      <c r="Z285" s="461">
        <v>0</v>
      </c>
      <c r="AA285" s="461">
        <f t="shared" si="308"/>
        <v>0</v>
      </c>
      <c r="AB285" s="461">
        <f t="shared" si="309"/>
        <v>0</v>
      </c>
      <c r="AC285" s="69">
        <f t="shared" si="310"/>
        <v>0</v>
      </c>
      <c r="AD285" s="69">
        <f t="shared" si="311"/>
        <v>0</v>
      </c>
      <c r="AE285" s="461">
        <v>0</v>
      </c>
      <c r="AF285" s="461">
        <v>0</v>
      </c>
      <c r="AG285" s="461">
        <f t="shared" si="312"/>
        <v>0</v>
      </c>
      <c r="AH285" s="461">
        <f t="shared" si="313"/>
        <v>0</v>
      </c>
      <c r="AI285" s="462">
        <v>0</v>
      </c>
      <c r="AJ285" s="462">
        <v>0</v>
      </c>
      <c r="AK285" s="462">
        <v>0</v>
      </c>
      <c r="AL285" s="462">
        <v>0</v>
      </c>
      <c r="AM285" s="462">
        <v>0</v>
      </c>
      <c r="AN285" s="462">
        <v>0</v>
      </c>
      <c r="AO285" s="462">
        <v>0</v>
      </c>
      <c r="AP285" s="462">
        <v>0</v>
      </c>
      <c r="AQ285" s="462">
        <f t="shared" si="314"/>
        <v>0</v>
      </c>
      <c r="AR285" s="462">
        <f t="shared" si="315"/>
        <v>0</v>
      </c>
      <c r="AS285" s="464">
        <f t="shared" si="316"/>
        <v>0</v>
      </c>
      <c r="AT285" s="470">
        <f t="shared" si="325"/>
        <v>21990</v>
      </c>
      <c r="AU285" s="461">
        <f t="shared" si="326"/>
        <v>15712</v>
      </c>
      <c r="AV285" s="461">
        <f t="shared" si="327"/>
        <v>0</v>
      </c>
      <c r="AW285" s="461">
        <f t="shared" si="328"/>
        <v>5311</v>
      </c>
      <c r="AX285" s="461">
        <f t="shared" si="328"/>
        <v>157</v>
      </c>
      <c r="AY285" s="461">
        <f t="shared" si="329"/>
        <v>810</v>
      </c>
      <c r="AZ285" s="462">
        <f t="shared" si="330"/>
        <v>0.06</v>
      </c>
      <c r="BA285" s="462">
        <f t="shared" si="331"/>
        <v>0</v>
      </c>
      <c r="BB285" s="464">
        <f t="shared" si="331"/>
        <v>0.06</v>
      </c>
    </row>
    <row r="286" spans="1:54" s="229" customFormat="1" ht="12.75" customHeight="1" x14ac:dyDescent="0.2">
      <c r="A286" s="158">
        <v>50</v>
      </c>
      <c r="B286" s="18">
        <v>4491</v>
      </c>
      <c r="C286" s="18">
        <v>650050517</v>
      </c>
      <c r="D286" s="18">
        <v>72742437</v>
      </c>
      <c r="E286" s="167" t="s">
        <v>242</v>
      </c>
      <c r="F286" s="18"/>
      <c r="G286" s="157"/>
      <c r="H286" s="191"/>
      <c r="I286" s="506">
        <v>6958434</v>
      </c>
      <c r="J286" s="503">
        <v>5114886</v>
      </c>
      <c r="K286" s="503">
        <v>0</v>
      </c>
      <c r="L286" s="503">
        <v>1728832</v>
      </c>
      <c r="M286" s="503">
        <v>51148</v>
      </c>
      <c r="N286" s="503">
        <v>63568</v>
      </c>
      <c r="O286" s="504">
        <v>10.390300000000002</v>
      </c>
      <c r="P286" s="504">
        <v>7.1089000000000002</v>
      </c>
      <c r="Q286" s="508">
        <v>3.2814000000000001</v>
      </c>
      <c r="R286" s="506">
        <f t="shared" ref="R286:BB286" si="332">SUM(R280:R285)</f>
        <v>0</v>
      </c>
      <c r="S286" s="503">
        <f t="shared" si="332"/>
        <v>-115482</v>
      </c>
      <c r="T286" s="503">
        <f t="shared" si="332"/>
        <v>0</v>
      </c>
      <c r="U286" s="503">
        <f t="shared" si="332"/>
        <v>0</v>
      </c>
      <c r="V286" s="503">
        <f t="shared" si="332"/>
        <v>0</v>
      </c>
      <c r="W286" s="503">
        <f t="shared" si="332"/>
        <v>-115482</v>
      </c>
      <c r="X286" s="503">
        <f t="shared" si="332"/>
        <v>0</v>
      </c>
      <c r="Y286" s="503">
        <f t="shared" si="332"/>
        <v>0</v>
      </c>
      <c r="Z286" s="503">
        <f t="shared" si="332"/>
        <v>0</v>
      </c>
      <c r="AA286" s="503">
        <f t="shared" si="332"/>
        <v>0</v>
      </c>
      <c r="AB286" s="503">
        <f t="shared" si="332"/>
        <v>-115482</v>
      </c>
      <c r="AC286" s="503">
        <f t="shared" si="332"/>
        <v>-39033</v>
      </c>
      <c r="AD286" s="503">
        <f t="shared" si="332"/>
        <v>-1155</v>
      </c>
      <c r="AE286" s="503">
        <f t="shared" si="332"/>
        <v>0</v>
      </c>
      <c r="AF286" s="503">
        <f t="shared" si="332"/>
        <v>0</v>
      </c>
      <c r="AG286" s="503">
        <f t="shared" si="332"/>
        <v>0</v>
      </c>
      <c r="AH286" s="503">
        <f t="shared" si="332"/>
        <v>-155670</v>
      </c>
      <c r="AI286" s="504">
        <f t="shared" si="332"/>
        <v>0</v>
      </c>
      <c r="AJ286" s="504">
        <f t="shared" si="332"/>
        <v>0</v>
      </c>
      <c r="AK286" s="504">
        <f t="shared" si="332"/>
        <v>-0.33</v>
      </c>
      <c r="AL286" s="504">
        <f t="shared" si="332"/>
        <v>0</v>
      </c>
      <c r="AM286" s="504">
        <f t="shared" si="332"/>
        <v>0</v>
      </c>
      <c r="AN286" s="504">
        <f t="shared" si="332"/>
        <v>0</v>
      </c>
      <c r="AO286" s="504">
        <f t="shared" si="332"/>
        <v>0</v>
      </c>
      <c r="AP286" s="504">
        <f t="shared" si="332"/>
        <v>0</v>
      </c>
      <c r="AQ286" s="504">
        <f t="shared" si="332"/>
        <v>-0.33</v>
      </c>
      <c r="AR286" s="504">
        <f t="shared" si="332"/>
        <v>0</v>
      </c>
      <c r="AS286" s="40">
        <f t="shared" si="332"/>
        <v>-0.33</v>
      </c>
      <c r="AT286" s="510">
        <f t="shared" si="332"/>
        <v>6802764</v>
      </c>
      <c r="AU286" s="503">
        <f t="shared" si="332"/>
        <v>4999404</v>
      </c>
      <c r="AV286" s="503">
        <f t="shared" si="332"/>
        <v>0</v>
      </c>
      <c r="AW286" s="503">
        <f t="shared" si="332"/>
        <v>1689799</v>
      </c>
      <c r="AX286" s="503">
        <f t="shared" si="332"/>
        <v>49993</v>
      </c>
      <c r="AY286" s="503">
        <f t="shared" si="332"/>
        <v>63568</v>
      </c>
      <c r="AZ286" s="504">
        <f t="shared" si="332"/>
        <v>10.0603</v>
      </c>
      <c r="BA286" s="504">
        <f t="shared" si="332"/>
        <v>6.7789000000000001</v>
      </c>
      <c r="BB286" s="40">
        <f t="shared" si="332"/>
        <v>3.2814000000000001</v>
      </c>
    </row>
    <row r="287" spans="1:54" s="229" customFormat="1" ht="12.75" customHeight="1" x14ac:dyDescent="0.2">
      <c r="A287" s="216">
        <v>51</v>
      </c>
      <c r="B287" s="217">
        <v>4465</v>
      </c>
      <c r="C287" s="217">
        <v>600074757</v>
      </c>
      <c r="D287" s="217">
        <v>46750428</v>
      </c>
      <c r="E287" s="215" t="s">
        <v>243</v>
      </c>
      <c r="F287" s="217">
        <v>3111</v>
      </c>
      <c r="G287" s="168" t="s">
        <v>306</v>
      </c>
      <c r="H287" s="218" t="s">
        <v>276</v>
      </c>
      <c r="I287" s="463">
        <v>7784789</v>
      </c>
      <c r="J287" s="458">
        <v>5735170</v>
      </c>
      <c r="K287" s="458">
        <v>10000</v>
      </c>
      <c r="L287" s="458">
        <v>1941867</v>
      </c>
      <c r="M287" s="458">
        <v>57352</v>
      </c>
      <c r="N287" s="458">
        <v>40400</v>
      </c>
      <c r="O287" s="459">
        <v>11.7516</v>
      </c>
      <c r="P287" s="460">
        <v>9.9515999999999991</v>
      </c>
      <c r="Q287" s="469">
        <v>1.8</v>
      </c>
      <c r="R287" s="471">
        <f t="shared" si="306"/>
        <v>10000</v>
      </c>
      <c r="S287" s="461">
        <v>0</v>
      </c>
      <c r="T287" s="461">
        <v>0</v>
      </c>
      <c r="U287" s="461">
        <v>0</v>
      </c>
      <c r="V287" s="461">
        <v>0</v>
      </c>
      <c r="W287" s="461">
        <f t="shared" si="307"/>
        <v>10000</v>
      </c>
      <c r="X287" s="461">
        <v>-10000</v>
      </c>
      <c r="Y287" s="461">
        <v>0</v>
      </c>
      <c r="Z287" s="461">
        <v>0</v>
      </c>
      <c r="AA287" s="461">
        <f t="shared" si="308"/>
        <v>-10000</v>
      </c>
      <c r="AB287" s="461">
        <f t="shared" si="309"/>
        <v>0</v>
      </c>
      <c r="AC287" s="69">
        <f t="shared" si="310"/>
        <v>0</v>
      </c>
      <c r="AD287" s="69">
        <f t="shared" si="311"/>
        <v>100</v>
      </c>
      <c r="AE287" s="461">
        <v>0</v>
      </c>
      <c r="AF287" s="461">
        <v>0</v>
      </c>
      <c r="AG287" s="461">
        <f t="shared" si="312"/>
        <v>0</v>
      </c>
      <c r="AH287" s="461">
        <f t="shared" si="313"/>
        <v>100</v>
      </c>
      <c r="AI287" s="462">
        <v>0</v>
      </c>
      <c r="AJ287" s="462">
        <v>0</v>
      </c>
      <c r="AK287" s="462">
        <v>0</v>
      </c>
      <c r="AL287" s="462">
        <v>0</v>
      </c>
      <c r="AM287" s="462">
        <v>0</v>
      </c>
      <c r="AN287" s="462">
        <v>0</v>
      </c>
      <c r="AO287" s="462">
        <v>0</v>
      </c>
      <c r="AP287" s="462">
        <v>0</v>
      </c>
      <c r="AQ287" s="462">
        <f t="shared" si="314"/>
        <v>0</v>
      </c>
      <c r="AR287" s="462">
        <f t="shared" si="315"/>
        <v>0</v>
      </c>
      <c r="AS287" s="464">
        <f t="shared" si="316"/>
        <v>0</v>
      </c>
      <c r="AT287" s="470">
        <f t="shared" ref="AT287:AT292" si="333">I287+AH287</f>
        <v>7784889</v>
      </c>
      <c r="AU287" s="461">
        <f t="shared" ref="AU287:AU292" si="334">J287+W287</f>
        <v>5745170</v>
      </c>
      <c r="AV287" s="461">
        <f t="shared" ref="AV287:AV292" si="335">K287+AA287</f>
        <v>0</v>
      </c>
      <c r="AW287" s="461">
        <f t="shared" ref="AW287:AX292" si="336">L287+AC287</f>
        <v>1941867</v>
      </c>
      <c r="AX287" s="461">
        <f t="shared" si="336"/>
        <v>57452</v>
      </c>
      <c r="AY287" s="461">
        <f t="shared" ref="AY287:AY292" si="337">N287+AG287</f>
        <v>40400</v>
      </c>
      <c r="AZ287" s="462">
        <f t="shared" ref="AZ287:AZ292" si="338">O287+AS287</f>
        <v>11.7516</v>
      </c>
      <c r="BA287" s="462">
        <f t="shared" ref="BA287:BB292" si="339">P287+AQ287</f>
        <v>9.9515999999999991</v>
      </c>
      <c r="BB287" s="464">
        <f t="shared" si="339"/>
        <v>1.8</v>
      </c>
    </row>
    <row r="288" spans="1:54" s="229" customFormat="1" ht="12.75" customHeight="1" x14ac:dyDescent="0.2">
      <c r="A288" s="216">
        <v>51</v>
      </c>
      <c r="B288" s="217">
        <v>4465</v>
      </c>
      <c r="C288" s="217">
        <v>600074757</v>
      </c>
      <c r="D288" s="217">
        <v>46750428</v>
      </c>
      <c r="E288" s="215" t="s">
        <v>243</v>
      </c>
      <c r="F288" s="217">
        <v>3113</v>
      </c>
      <c r="G288" s="168" t="s">
        <v>309</v>
      </c>
      <c r="H288" s="218" t="s">
        <v>276</v>
      </c>
      <c r="I288" s="463">
        <v>24660963</v>
      </c>
      <c r="J288" s="458">
        <v>17824594</v>
      </c>
      <c r="K288" s="458">
        <v>140000</v>
      </c>
      <c r="L288" s="458">
        <v>6072033</v>
      </c>
      <c r="M288" s="458">
        <v>178246</v>
      </c>
      <c r="N288" s="458">
        <v>446090</v>
      </c>
      <c r="O288" s="459">
        <v>31.114499999999996</v>
      </c>
      <c r="P288" s="460">
        <v>24.194499999999998</v>
      </c>
      <c r="Q288" s="469">
        <v>6.92</v>
      </c>
      <c r="R288" s="471">
        <f t="shared" si="306"/>
        <v>41700</v>
      </c>
      <c r="S288" s="461">
        <v>0</v>
      </c>
      <c r="T288" s="461">
        <v>94010</v>
      </c>
      <c r="U288" s="461">
        <v>0</v>
      </c>
      <c r="V288" s="461">
        <v>0</v>
      </c>
      <c r="W288" s="461">
        <f t="shared" si="307"/>
        <v>135710</v>
      </c>
      <c r="X288" s="461">
        <v>-41700</v>
      </c>
      <c r="Y288" s="461">
        <v>0</v>
      </c>
      <c r="Z288" s="461">
        <v>0</v>
      </c>
      <c r="AA288" s="461">
        <f t="shared" si="308"/>
        <v>-41700</v>
      </c>
      <c r="AB288" s="461">
        <f t="shared" si="309"/>
        <v>94010</v>
      </c>
      <c r="AC288" s="69">
        <f t="shared" si="310"/>
        <v>31775</v>
      </c>
      <c r="AD288" s="69">
        <f t="shared" si="311"/>
        <v>1357</v>
      </c>
      <c r="AE288" s="461">
        <v>0</v>
      </c>
      <c r="AF288" s="461">
        <v>0</v>
      </c>
      <c r="AG288" s="461">
        <f t="shared" si="312"/>
        <v>0</v>
      </c>
      <c r="AH288" s="461">
        <f t="shared" si="313"/>
        <v>127142</v>
      </c>
      <c r="AI288" s="462">
        <v>0.08</v>
      </c>
      <c r="AJ288" s="462">
        <v>0</v>
      </c>
      <c r="AK288" s="462">
        <v>0</v>
      </c>
      <c r="AL288" s="462">
        <v>0.2</v>
      </c>
      <c r="AM288" s="462">
        <v>0</v>
      </c>
      <c r="AN288" s="462">
        <v>0</v>
      </c>
      <c r="AO288" s="462">
        <v>0</v>
      </c>
      <c r="AP288" s="462">
        <v>0</v>
      </c>
      <c r="AQ288" s="462">
        <f t="shared" si="314"/>
        <v>0.28000000000000003</v>
      </c>
      <c r="AR288" s="462">
        <f t="shared" si="315"/>
        <v>0</v>
      </c>
      <c r="AS288" s="464">
        <f t="shared" si="316"/>
        <v>0.28000000000000003</v>
      </c>
      <c r="AT288" s="470">
        <f t="shared" si="333"/>
        <v>24788105</v>
      </c>
      <c r="AU288" s="461">
        <f t="shared" si="334"/>
        <v>17960304</v>
      </c>
      <c r="AV288" s="461">
        <f t="shared" si="335"/>
        <v>98300</v>
      </c>
      <c r="AW288" s="461">
        <f t="shared" si="336"/>
        <v>6103808</v>
      </c>
      <c r="AX288" s="461">
        <f t="shared" si="336"/>
        <v>179603</v>
      </c>
      <c r="AY288" s="461">
        <f t="shared" si="337"/>
        <v>446090</v>
      </c>
      <c r="AZ288" s="462">
        <f t="shared" si="338"/>
        <v>31.394499999999997</v>
      </c>
      <c r="BA288" s="462">
        <f t="shared" si="339"/>
        <v>24.474499999999999</v>
      </c>
      <c r="BB288" s="464">
        <f t="shared" si="339"/>
        <v>6.92</v>
      </c>
    </row>
    <row r="289" spans="1:54" s="229" customFormat="1" ht="12.75" customHeight="1" x14ac:dyDescent="0.2">
      <c r="A289" s="216">
        <v>51</v>
      </c>
      <c r="B289" s="217">
        <v>4465</v>
      </c>
      <c r="C289" s="217">
        <v>600074757</v>
      </c>
      <c r="D289" s="217">
        <v>46750428</v>
      </c>
      <c r="E289" s="215" t="s">
        <v>243</v>
      </c>
      <c r="F289" s="217">
        <v>3113</v>
      </c>
      <c r="G289" s="168" t="s">
        <v>307</v>
      </c>
      <c r="H289" s="218" t="s">
        <v>277</v>
      </c>
      <c r="I289" s="463">
        <v>1443201</v>
      </c>
      <c r="J289" s="458">
        <v>1070624</v>
      </c>
      <c r="K289" s="458">
        <v>0</v>
      </c>
      <c r="L289" s="458">
        <v>361871</v>
      </c>
      <c r="M289" s="458">
        <v>10706</v>
      </c>
      <c r="N289" s="458">
        <v>0</v>
      </c>
      <c r="O289" s="459">
        <v>3.09</v>
      </c>
      <c r="P289" s="460">
        <v>3.09</v>
      </c>
      <c r="Q289" s="469">
        <v>0</v>
      </c>
      <c r="R289" s="471">
        <f t="shared" si="306"/>
        <v>0</v>
      </c>
      <c r="S289" s="461">
        <v>139234</v>
      </c>
      <c r="T289" s="461">
        <v>0</v>
      </c>
      <c r="U289" s="461">
        <v>0</v>
      </c>
      <c r="V289" s="461">
        <v>0</v>
      </c>
      <c r="W289" s="461">
        <f t="shared" si="307"/>
        <v>139234</v>
      </c>
      <c r="X289" s="461">
        <v>0</v>
      </c>
      <c r="Y289" s="461">
        <v>0</v>
      </c>
      <c r="Z289" s="461">
        <v>0</v>
      </c>
      <c r="AA289" s="461">
        <f t="shared" si="308"/>
        <v>0</v>
      </c>
      <c r="AB289" s="461">
        <f t="shared" si="309"/>
        <v>139234</v>
      </c>
      <c r="AC289" s="69">
        <f t="shared" si="310"/>
        <v>47061</v>
      </c>
      <c r="AD289" s="69">
        <f t="shared" si="311"/>
        <v>1392</v>
      </c>
      <c r="AE289" s="461">
        <v>8000</v>
      </c>
      <c r="AF289" s="461">
        <v>0</v>
      </c>
      <c r="AG289" s="461">
        <f t="shared" si="312"/>
        <v>8000</v>
      </c>
      <c r="AH289" s="461">
        <f t="shared" si="313"/>
        <v>195687</v>
      </c>
      <c r="AI289" s="462">
        <v>0</v>
      </c>
      <c r="AJ289" s="462">
        <v>0</v>
      </c>
      <c r="AK289" s="462">
        <v>0.4</v>
      </c>
      <c r="AL289" s="462">
        <v>0</v>
      </c>
      <c r="AM289" s="462">
        <v>0</v>
      </c>
      <c r="AN289" s="462">
        <v>0</v>
      </c>
      <c r="AO289" s="462">
        <v>0</v>
      </c>
      <c r="AP289" s="462">
        <v>0</v>
      </c>
      <c r="AQ289" s="462">
        <f t="shared" si="314"/>
        <v>0.4</v>
      </c>
      <c r="AR289" s="462">
        <f t="shared" si="315"/>
        <v>0</v>
      </c>
      <c r="AS289" s="464">
        <f t="shared" si="316"/>
        <v>0.4</v>
      </c>
      <c r="AT289" s="470">
        <f t="shared" si="333"/>
        <v>1638888</v>
      </c>
      <c r="AU289" s="461">
        <f t="shared" si="334"/>
        <v>1209858</v>
      </c>
      <c r="AV289" s="461">
        <f t="shared" si="335"/>
        <v>0</v>
      </c>
      <c r="AW289" s="461">
        <f t="shared" si="336"/>
        <v>408932</v>
      </c>
      <c r="AX289" s="461">
        <f t="shared" si="336"/>
        <v>12098</v>
      </c>
      <c r="AY289" s="461">
        <f t="shared" si="337"/>
        <v>8000</v>
      </c>
      <c r="AZ289" s="462">
        <f t="shared" si="338"/>
        <v>3.4899999999999998</v>
      </c>
      <c r="BA289" s="462">
        <f t="shared" si="339"/>
        <v>3.4899999999999998</v>
      </c>
      <c r="BB289" s="464">
        <f t="shared" si="339"/>
        <v>0</v>
      </c>
    </row>
    <row r="290" spans="1:54" s="229" customFormat="1" ht="12.75" customHeight="1" x14ac:dyDescent="0.2">
      <c r="A290" s="216">
        <v>51</v>
      </c>
      <c r="B290" s="217">
        <v>4465</v>
      </c>
      <c r="C290" s="217">
        <v>600074757</v>
      </c>
      <c r="D290" s="217">
        <v>46750428</v>
      </c>
      <c r="E290" s="215" t="s">
        <v>243</v>
      </c>
      <c r="F290" s="217">
        <v>3141</v>
      </c>
      <c r="G290" s="168" t="s">
        <v>310</v>
      </c>
      <c r="H290" s="218" t="s">
        <v>277</v>
      </c>
      <c r="I290" s="463">
        <v>3104262</v>
      </c>
      <c r="J290" s="458">
        <v>2270259</v>
      </c>
      <c r="K290" s="458">
        <v>18000</v>
      </c>
      <c r="L290" s="458">
        <v>773432</v>
      </c>
      <c r="M290" s="458">
        <v>22703</v>
      </c>
      <c r="N290" s="458">
        <v>19868</v>
      </c>
      <c r="O290" s="459">
        <v>7.35</v>
      </c>
      <c r="P290" s="460">
        <v>0</v>
      </c>
      <c r="Q290" s="469">
        <v>7.35</v>
      </c>
      <c r="R290" s="471">
        <f t="shared" si="306"/>
        <v>0</v>
      </c>
      <c r="S290" s="461">
        <v>0</v>
      </c>
      <c r="T290" s="461">
        <v>0</v>
      </c>
      <c r="U290" s="461">
        <v>0</v>
      </c>
      <c r="V290" s="461">
        <v>0</v>
      </c>
      <c r="W290" s="461">
        <f t="shared" si="307"/>
        <v>0</v>
      </c>
      <c r="X290" s="461">
        <v>0</v>
      </c>
      <c r="Y290" s="461">
        <v>0</v>
      </c>
      <c r="Z290" s="461">
        <v>0</v>
      </c>
      <c r="AA290" s="461">
        <f t="shared" si="308"/>
        <v>0</v>
      </c>
      <c r="AB290" s="461">
        <f t="shared" si="309"/>
        <v>0</v>
      </c>
      <c r="AC290" s="69">
        <f t="shared" si="310"/>
        <v>0</v>
      </c>
      <c r="AD290" s="69">
        <f t="shared" si="311"/>
        <v>0</v>
      </c>
      <c r="AE290" s="461">
        <v>0</v>
      </c>
      <c r="AF290" s="461">
        <v>0</v>
      </c>
      <c r="AG290" s="461">
        <f t="shared" si="312"/>
        <v>0</v>
      </c>
      <c r="AH290" s="461">
        <f t="shared" si="313"/>
        <v>0</v>
      </c>
      <c r="AI290" s="462">
        <v>0</v>
      </c>
      <c r="AJ290" s="462">
        <v>0</v>
      </c>
      <c r="AK290" s="462">
        <v>0</v>
      </c>
      <c r="AL290" s="462">
        <v>0</v>
      </c>
      <c r="AM290" s="462">
        <v>0</v>
      </c>
      <c r="AN290" s="462">
        <v>0</v>
      </c>
      <c r="AO290" s="462">
        <v>0</v>
      </c>
      <c r="AP290" s="462">
        <v>0</v>
      </c>
      <c r="AQ290" s="462">
        <f t="shared" si="314"/>
        <v>0</v>
      </c>
      <c r="AR290" s="462">
        <f t="shared" si="315"/>
        <v>0</v>
      </c>
      <c r="AS290" s="464">
        <f t="shared" si="316"/>
        <v>0</v>
      </c>
      <c r="AT290" s="470">
        <f t="shared" si="333"/>
        <v>3104262</v>
      </c>
      <c r="AU290" s="461">
        <f t="shared" si="334"/>
        <v>2270259</v>
      </c>
      <c r="AV290" s="461">
        <f t="shared" si="335"/>
        <v>18000</v>
      </c>
      <c r="AW290" s="461">
        <f t="shared" si="336"/>
        <v>773432</v>
      </c>
      <c r="AX290" s="461">
        <f t="shared" si="336"/>
        <v>22703</v>
      </c>
      <c r="AY290" s="461">
        <f t="shared" si="337"/>
        <v>19868</v>
      </c>
      <c r="AZ290" s="462">
        <f t="shared" si="338"/>
        <v>7.35</v>
      </c>
      <c r="BA290" s="462">
        <f t="shared" si="339"/>
        <v>0</v>
      </c>
      <c r="BB290" s="464">
        <f t="shared" si="339"/>
        <v>7.35</v>
      </c>
    </row>
    <row r="291" spans="1:54" s="229" customFormat="1" ht="12.75" customHeight="1" x14ac:dyDescent="0.2">
      <c r="A291" s="216">
        <v>51</v>
      </c>
      <c r="B291" s="217">
        <v>4465</v>
      </c>
      <c r="C291" s="217">
        <v>600074757</v>
      </c>
      <c r="D291" s="217">
        <v>46750428</v>
      </c>
      <c r="E291" s="215" t="s">
        <v>243</v>
      </c>
      <c r="F291" s="217">
        <v>3143</v>
      </c>
      <c r="G291" s="168" t="s">
        <v>614</v>
      </c>
      <c r="H291" s="234" t="s">
        <v>276</v>
      </c>
      <c r="I291" s="463">
        <v>1957195</v>
      </c>
      <c r="J291" s="458">
        <v>1451925</v>
      </c>
      <c r="K291" s="458">
        <v>0</v>
      </c>
      <c r="L291" s="458">
        <v>490751</v>
      </c>
      <c r="M291" s="458">
        <v>14519</v>
      </c>
      <c r="N291" s="458">
        <v>0</v>
      </c>
      <c r="O291" s="459">
        <v>2.8965999999999998</v>
      </c>
      <c r="P291" s="460">
        <v>2.8965999999999998</v>
      </c>
      <c r="Q291" s="469">
        <v>0</v>
      </c>
      <c r="R291" s="471">
        <f t="shared" si="306"/>
        <v>0</v>
      </c>
      <c r="S291" s="461">
        <v>0</v>
      </c>
      <c r="T291" s="461">
        <v>81045</v>
      </c>
      <c r="U291" s="461">
        <v>0</v>
      </c>
      <c r="V291" s="461">
        <v>0</v>
      </c>
      <c r="W291" s="461">
        <f t="shared" si="307"/>
        <v>81045</v>
      </c>
      <c r="X291" s="461">
        <v>0</v>
      </c>
      <c r="Y291" s="461">
        <v>0</v>
      </c>
      <c r="Z291" s="461">
        <v>0</v>
      </c>
      <c r="AA291" s="461">
        <f t="shared" si="308"/>
        <v>0</v>
      </c>
      <c r="AB291" s="461">
        <f t="shared" si="309"/>
        <v>81045</v>
      </c>
      <c r="AC291" s="69">
        <f t="shared" si="310"/>
        <v>27393</v>
      </c>
      <c r="AD291" s="69">
        <f t="shared" si="311"/>
        <v>810</v>
      </c>
      <c r="AE291" s="461">
        <v>0</v>
      </c>
      <c r="AF291" s="461">
        <v>0</v>
      </c>
      <c r="AG291" s="461">
        <f t="shared" si="312"/>
        <v>0</v>
      </c>
      <c r="AH291" s="461">
        <f t="shared" si="313"/>
        <v>109248</v>
      </c>
      <c r="AI291" s="462">
        <v>0</v>
      </c>
      <c r="AJ291" s="462">
        <v>0</v>
      </c>
      <c r="AK291" s="462">
        <v>0</v>
      </c>
      <c r="AL291" s="462">
        <v>0.2</v>
      </c>
      <c r="AM291" s="462">
        <v>0</v>
      </c>
      <c r="AN291" s="462">
        <v>0</v>
      </c>
      <c r="AO291" s="462">
        <v>0</v>
      </c>
      <c r="AP291" s="462">
        <v>0</v>
      </c>
      <c r="AQ291" s="462">
        <f t="shared" si="314"/>
        <v>0.2</v>
      </c>
      <c r="AR291" s="462">
        <f t="shared" si="315"/>
        <v>0</v>
      </c>
      <c r="AS291" s="464">
        <f t="shared" si="316"/>
        <v>0.2</v>
      </c>
      <c r="AT291" s="470">
        <f t="shared" si="333"/>
        <v>2066443</v>
      </c>
      <c r="AU291" s="461">
        <f t="shared" si="334"/>
        <v>1532970</v>
      </c>
      <c r="AV291" s="461">
        <f t="shared" si="335"/>
        <v>0</v>
      </c>
      <c r="AW291" s="461">
        <f t="shared" si="336"/>
        <v>518144</v>
      </c>
      <c r="AX291" s="461">
        <f t="shared" si="336"/>
        <v>15329</v>
      </c>
      <c r="AY291" s="461">
        <f t="shared" si="337"/>
        <v>0</v>
      </c>
      <c r="AZ291" s="462">
        <f t="shared" si="338"/>
        <v>3.0966</v>
      </c>
      <c r="BA291" s="462">
        <f t="shared" si="339"/>
        <v>3.0966</v>
      </c>
      <c r="BB291" s="464">
        <f t="shared" si="339"/>
        <v>0</v>
      </c>
    </row>
    <row r="292" spans="1:54" s="229" customFormat="1" ht="12.75" customHeight="1" x14ac:dyDescent="0.2">
      <c r="A292" s="216">
        <v>51</v>
      </c>
      <c r="B292" s="217">
        <v>4465</v>
      </c>
      <c r="C292" s="217">
        <v>600074757</v>
      </c>
      <c r="D292" s="217">
        <v>46750428</v>
      </c>
      <c r="E292" s="215" t="s">
        <v>243</v>
      </c>
      <c r="F292" s="217">
        <v>3143</v>
      </c>
      <c r="G292" s="168" t="s">
        <v>615</v>
      </c>
      <c r="H292" s="234" t="s">
        <v>277</v>
      </c>
      <c r="I292" s="463">
        <v>65969</v>
      </c>
      <c r="J292" s="458">
        <v>47136</v>
      </c>
      <c r="K292" s="458">
        <v>0</v>
      </c>
      <c r="L292" s="458">
        <v>15932</v>
      </c>
      <c r="M292" s="458">
        <v>471</v>
      </c>
      <c r="N292" s="458">
        <v>2430</v>
      </c>
      <c r="O292" s="459">
        <v>0.19</v>
      </c>
      <c r="P292" s="460">
        <v>0</v>
      </c>
      <c r="Q292" s="469">
        <v>0.19</v>
      </c>
      <c r="R292" s="471">
        <f t="shared" si="306"/>
        <v>0</v>
      </c>
      <c r="S292" s="461">
        <v>0</v>
      </c>
      <c r="T292" s="461">
        <v>0</v>
      </c>
      <c r="U292" s="461">
        <v>0</v>
      </c>
      <c r="V292" s="461">
        <v>0</v>
      </c>
      <c r="W292" s="461">
        <f t="shared" si="307"/>
        <v>0</v>
      </c>
      <c r="X292" s="461">
        <v>0</v>
      </c>
      <c r="Y292" s="461">
        <v>0</v>
      </c>
      <c r="Z292" s="461">
        <v>0</v>
      </c>
      <c r="AA292" s="461">
        <f t="shared" si="308"/>
        <v>0</v>
      </c>
      <c r="AB292" s="461">
        <f t="shared" si="309"/>
        <v>0</v>
      </c>
      <c r="AC292" s="69">
        <f t="shared" si="310"/>
        <v>0</v>
      </c>
      <c r="AD292" s="69">
        <f t="shared" si="311"/>
        <v>0</v>
      </c>
      <c r="AE292" s="461">
        <v>0</v>
      </c>
      <c r="AF292" s="461">
        <v>0</v>
      </c>
      <c r="AG292" s="461">
        <f t="shared" si="312"/>
        <v>0</v>
      </c>
      <c r="AH292" s="461">
        <f t="shared" si="313"/>
        <v>0</v>
      </c>
      <c r="AI292" s="462">
        <v>0</v>
      </c>
      <c r="AJ292" s="462">
        <v>0</v>
      </c>
      <c r="AK292" s="462">
        <v>0</v>
      </c>
      <c r="AL292" s="462">
        <v>0</v>
      </c>
      <c r="AM292" s="462">
        <v>0</v>
      </c>
      <c r="AN292" s="462">
        <v>0</v>
      </c>
      <c r="AO292" s="462">
        <v>0</v>
      </c>
      <c r="AP292" s="462">
        <v>0</v>
      </c>
      <c r="AQ292" s="462">
        <f t="shared" si="314"/>
        <v>0</v>
      </c>
      <c r="AR292" s="462">
        <f t="shared" si="315"/>
        <v>0</v>
      </c>
      <c r="AS292" s="464">
        <f t="shared" si="316"/>
        <v>0</v>
      </c>
      <c r="AT292" s="470">
        <f t="shared" si="333"/>
        <v>65969</v>
      </c>
      <c r="AU292" s="461">
        <f t="shared" si="334"/>
        <v>47136</v>
      </c>
      <c r="AV292" s="461">
        <f t="shared" si="335"/>
        <v>0</v>
      </c>
      <c r="AW292" s="461">
        <f t="shared" si="336"/>
        <v>15932</v>
      </c>
      <c r="AX292" s="461">
        <f t="shared" si="336"/>
        <v>471</v>
      </c>
      <c r="AY292" s="461">
        <f t="shared" si="337"/>
        <v>2430</v>
      </c>
      <c r="AZ292" s="462">
        <f t="shared" si="338"/>
        <v>0.19</v>
      </c>
      <c r="BA292" s="462">
        <f t="shared" si="339"/>
        <v>0</v>
      </c>
      <c r="BB292" s="464">
        <f t="shared" si="339"/>
        <v>0.19</v>
      </c>
    </row>
    <row r="293" spans="1:54" s="229" customFormat="1" ht="12.75" customHeight="1" x14ac:dyDescent="0.2">
      <c r="A293" s="158">
        <v>51</v>
      </c>
      <c r="B293" s="18">
        <v>4465</v>
      </c>
      <c r="C293" s="18">
        <v>600074757</v>
      </c>
      <c r="D293" s="18">
        <v>46750428</v>
      </c>
      <c r="E293" s="167" t="s">
        <v>244</v>
      </c>
      <c r="F293" s="18"/>
      <c r="G293" s="157"/>
      <c r="H293" s="191"/>
      <c r="I293" s="506">
        <v>39016379</v>
      </c>
      <c r="J293" s="503">
        <v>28399708</v>
      </c>
      <c r="K293" s="503">
        <v>168000</v>
      </c>
      <c r="L293" s="503">
        <v>9655886</v>
      </c>
      <c r="M293" s="503">
        <v>283997</v>
      </c>
      <c r="N293" s="503">
        <v>508788</v>
      </c>
      <c r="O293" s="504">
        <v>56.392699999999991</v>
      </c>
      <c r="P293" s="504">
        <v>40.132699999999993</v>
      </c>
      <c r="Q293" s="508">
        <v>16.260000000000002</v>
      </c>
      <c r="R293" s="506">
        <f t="shared" ref="R293:BB293" si="340">SUM(R287:R292)</f>
        <v>51700</v>
      </c>
      <c r="S293" s="503">
        <f t="shared" si="340"/>
        <v>139234</v>
      </c>
      <c r="T293" s="503">
        <f t="shared" si="340"/>
        <v>175055</v>
      </c>
      <c r="U293" s="503">
        <f t="shared" si="340"/>
        <v>0</v>
      </c>
      <c r="V293" s="503">
        <f t="shared" si="340"/>
        <v>0</v>
      </c>
      <c r="W293" s="503">
        <f t="shared" si="340"/>
        <v>365989</v>
      </c>
      <c r="X293" s="503">
        <f t="shared" si="340"/>
        <v>-51700</v>
      </c>
      <c r="Y293" s="503">
        <f t="shared" si="340"/>
        <v>0</v>
      </c>
      <c r="Z293" s="503">
        <f t="shared" si="340"/>
        <v>0</v>
      </c>
      <c r="AA293" s="503">
        <f t="shared" si="340"/>
        <v>-51700</v>
      </c>
      <c r="AB293" s="503">
        <f t="shared" si="340"/>
        <v>314289</v>
      </c>
      <c r="AC293" s="503">
        <f t="shared" si="340"/>
        <v>106229</v>
      </c>
      <c r="AD293" s="503">
        <f t="shared" si="340"/>
        <v>3659</v>
      </c>
      <c r="AE293" s="503">
        <f t="shared" si="340"/>
        <v>8000</v>
      </c>
      <c r="AF293" s="503">
        <f t="shared" si="340"/>
        <v>0</v>
      </c>
      <c r="AG293" s="503">
        <f t="shared" si="340"/>
        <v>8000</v>
      </c>
      <c r="AH293" s="503">
        <f t="shared" si="340"/>
        <v>432177</v>
      </c>
      <c r="AI293" s="504">
        <f t="shared" si="340"/>
        <v>0.08</v>
      </c>
      <c r="AJ293" s="504">
        <f t="shared" si="340"/>
        <v>0</v>
      </c>
      <c r="AK293" s="504">
        <f t="shared" si="340"/>
        <v>0.4</v>
      </c>
      <c r="AL293" s="504">
        <f t="shared" si="340"/>
        <v>0.4</v>
      </c>
      <c r="AM293" s="504">
        <f t="shared" si="340"/>
        <v>0</v>
      </c>
      <c r="AN293" s="504">
        <f t="shared" si="340"/>
        <v>0</v>
      </c>
      <c r="AO293" s="504">
        <f t="shared" si="340"/>
        <v>0</v>
      </c>
      <c r="AP293" s="504">
        <f t="shared" si="340"/>
        <v>0</v>
      </c>
      <c r="AQ293" s="504">
        <f t="shared" si="340"/>
        <v>0.88000000000000012</v>
      </c>
      <c r="AR293" s="504">
        <f t="shared" si="340"/>
        <v>0</v>
      </c>
      <c r="AS293" s="40">
        <f t="shared" si="340"/>
        <v>0.88000000000000012</v>
      </c>
      <c r="AT293" s="510">
        <f t="shared" si="340"/>
        <v>39448556</v>
      </c>
      <c r="AU293" s="503">
        <f t="shared" si="340"/>
        <v>28765697</v>
      </c>
      <c r="AV293" s="503">
        <f t="shared" si="340"/>
        <v>116300</v>
      </c>
      <c r="AW293" s="503">
        <f t="shared" si="340"/>
        <v>9762115</v>
      </c>
      <c r="AX293" s="503">
        <f t="shared" si="340"/>
        <v>287656</v>
      </c>
      <c r="AY293" s="503">
        <f t="shared" si="340"/>
        <v>516788</v>
      </c>
      <c r="AZ293" s="504">
        <f t="shared" si="340"/>
        <v>57.2727</v>
      </c>
      <c r="BA293" s="504">
        <f t="shared" si="340"/>
        <v>41.012700000000002</v>
      </c>
      <c r="BB293" s="40">
        <f t="shared" si="340"/>
        <v>16.260000000000002</v>
      </c>
    </row>
    <row r="294" spans="1:54" s="229" customFormat="1" ht="12.75" customHeight="1" x14ac:dyDescent="0.2">
      <c r="A294" s="216">
        <v>52</v>
      </c>
      <c r="B294" s="217">
        <v>4466</v>
      </c>
      <c r="C294" s="217">
        <v>650039017</v>
      </c>
      <c r="D294" s="217">
        <v>70982074</v>
      </c>
      <c r="E294" s="215" t="s">
        <v>245</v>
      </c>
      <c r="F294" s="217">
        <v>3111</v>
      </c>
      <c r="G294" s="168" t="s">
        <v>306</v>
      </c>
      <c r="H294" s="218" t="s">
        <v>276</v>
      </c>
      <c r="I294" s="463">
        <v>5926564</v>
      </c>
      <c r="J294" s="458">
        <v>4367036</v>
      </c>
      <c r="K294" s="458">
        <v>0</v>
      </c>
      <c r="L294" s="458">
        <v>1476058</v>
      </c>
      <c r="M294" s="458">
        <v>43670</v>
      </c>
      <c r="N294" s="458">
        <v>39800</v>
      </c>
      <c r="O294" s="459">
        <v>9.3725000000000005</v>
      </c>
      <c r="P294" s="460">
        <v>7.9325000000000001</v>
      </c>
      <c r="Q294" s="469">
        <v>1.44</v>
      </c>
      <c r="R294" s="471">
        <f t="shared" si="306"/>
        <v>0</v>
      </c>
      <c r="S294" s="461">
        <v>0</v>
      </c>
      <c r="T294" s="461">
        <v>0</v>
      </c>
      <c r="U294" s="461">
        <v>0</v>
      </c>
      <c r="V294" s="461">
        <v>0</v>
      </c>
      <c r="W294" s="461">
        <f t="shared" si="307"/>
        <v>0</v>
      </c>
      <c r="X294" s="461">
        <v>0</v>
      </c>
      <c r="Y294" s="461">
        <v>0</v>
      </c>
      <c r="Z294" s="461">
        <v>0</v>
      </c>
      <c r="AA294" s="461">
        <f t="shared" si="308"/>
        <v>0</v>
      </c>
      <c r="AB294" s="461">
        <f t="shared" si="309"/>
        <v>0</v>
      </c>
      <c r="AC294" s="69">
        <f t="shared" si="310"/>
        <v>0</v>
      </c>
      <c r="AD294" s="69">
        <f t="shared" si="311"/>
        <v>0</v>
      </c>
      <c r="AE294" s="461">
        <v>0</v>
      </c>
      <c r="AF294" s="461">
        <v>0</v>
      </c>
      <c r="AG294" s="461">
        <f t="shared" si="312"/>
        <v>0</v>
      </c>
      <c r="AH294" s="461">
        <f t="shared" si="313"/>
        <v>0</v>
      </c>
      <c r="AI294" s="462">
        <v>0</v>
      </c>
      <c r="AJ294" s="462">
        <v>0</v>
      </c>
      <c r="AK294" s="462">
        <v>0</v>
      </c>
      <c r="AL294" s="462">
        <v>0</v>
      </c>
      <c r="AM294" s="462">
        <v>0</v>
      </c>
      <c r="AN294" s="462">
        <v>0</v>
      </c>
      <c r="AO294" s="462">
        <v>0</v>
      </c>
      <c r="AP294" s="462">
        <v>0</v>
      </c>
      <c r="AQ294" s="462">
        <f t="shared" si="314"/>
        <v>0</v>
      </c>
      <c r="AR294" s="462">
        <f t="shared" si="315"/>
        <v>0</v>
      </c>
      <c r="AS294" s="464">
        <f t="shared" si="316"/>
        <v>0</v>
      </c>
      <c r="AT294" s="470">
        <f t="shared" ref="AT294:AT299" si="341">I294+AH294</f>
        <v>5926564</v>
      </c>
      <c r="AU294" s="461">
        <f t="shared" ref="AU294:AU299" si="342">J294+W294</f>
        <v>4367036</v>
      </c>
      <c r="AV294" s="461">
        <f t="shared" ref="AV294:AV299" si="343">K294+AA294</f>
        <v>0</v>
      </c>
      <c r="AW294" s="461">
        <f t="shared" ref="AW294:AX299" si="344">L294+AC294</f>
        <v>1476058</v>
      </c>
      <c r="AX294" s="461">
        <f t="shared" si="344"/>
        <v>43670</v>
      </c>
      <c r="AY294" s="461">
        <f t="shared" ref="AY294:AY299" si="345">N294+AG294</f>
        <v>39800</v>
      </c>
      <c r="AZ294" s="462">
        <f t="shared" ref="AZ294:AZ299" si="346">O294+AS294</f>
        <v>9.3725000000000005</v>
      </c>
      <c r="BA294" s="462">
        <f t="shared" ref="BA294:BB299" si="347">P294+AQ294</f>
        <v>7.9325000000000001</v>
      </c>
      <c r="BB294" s="464">
        <f t="shared" si="347"/>
        <v>1.44</v>
      </c>
    </row>
    <row r="295" spans="1:54" s="229" customFormat="1" ht="12.75" customHeight="1" x14ac:dyDescent="0.2">
      <c r="A295" s="216">
        <v>52</v>
      </c>
      <c r="B295" s="217">
        <v>4466</v>
      </c>
      <c r="C295" s="217">
        <v>650039017</v>
      </c>
      <c r="D295" s="217">
        <v>70982074</v>
      </c>
      <c r="E295" s="210" t="s">
        <v>245</v>
      </c>
      <c r="F295" s="217">
        <v>3117</v>
      </c>
      <c r="G295" s="168" t="s">
        <v>309</v>
      </c>
      <c r="H295" s="218" t="s">
        <v>276</v>
      </c>
      <c r="I295" s="463">
        <v>6878579</v>
      </c>
      <c r="J295" s="458">
        <v>4994398</v>
      </c>
      <c r="K295" s="458">
        <v>10000</v>
      </c>
      <c r="L295" s="458">
        <v>1691487</v>
      </c>
      <c r="M295" s="458">
        <v>49944</v>
      </c>
      <c r="N295" s="458">
        <v>132750</v>
      </c>
      <c r="O295" s="459">
        <v>9.4754000000000005</v>
      </c>
      <c r="P295" s="460">
        <v>6.5453999999999999</v>
      </c>
      <c r="Q295" s="469">
        <v>2.93</v>
      </c>
      <c r="R295" s="471">
        <f t="shared" si="306"/>
        <v>0</v>
      </c>
      <c r="S295" s="461">
        <v>0</v>
      </c>
      <c r="T295" s="461">
        <v>0</v>
      </c>
      <c r="U295" s="461">
        <v>0</v>
      </c>
      <c r="V295" s="461">
        <v>0</v>
      </c>
      <c r="W295" s="461">
        <f t="shared" si="307"/>
        <v>0</v>
      </c>
      <c r="X295" s="461">
        <v>0</v>
      </c>
      <c r="Y295" s="461">
        <v>0</v>
      </c>
      <c r="Z295" s="461">
        <v>0</v>
      </c>
      <c r="AA295" s="461">
        <f t="shared" si="308"/>
        <v>0</v>
      </c>
      <c r="AB295" s="461">
        <f t="shared" si="309"/>
        <v>0</v>
      </c>
      <c r="AC295" s="69">
        <f t="shared" si="310"/>
        <v>0</v>
      </c>
      <c r="AD295" s="69">
        <f t="shared" si="311"/>
        <v>0</v>
      </c>
      <c r="AE295" s="461">
        <v>0</v>
      </c>
      <c r="AF295" s="461">
        <v>0</v>
      </c>
      <c r="AG295" s="461">
        <f t="shared" si="312"/>
        <v>0</v>
      </c>
      <c r="AH295" s="461">
        <f t="shared" si="313"/>
        <v>0</v>
      </c>
      <c r="AI295" s="462">
        <v>0</v>
      </c>
      <c r="AJ295" s="462">
        <v>0</v>
      </c>
      <c r="AK295" s="462">
        <v>0</v>
      </c>
      <c r="AL295" s="462">
        <v>0</v>
      </c>
      <c r="AM295" s="462">
        <v>0</v>
      </c>
      <c r="AN295" s="462">
        <v>0</v>
      </c>
      <c r="AO295" s="462">
        <v>0</v>
      </c>
      <c r="AP295" s="462">
        <v>0</v>
      </c>
      <c r="AQ295" s="462">
        <f t="shared" si="314"/>
        <v>0</v>
      </c>
      <c r="AR295" s="462">
        <f t="shared" si="315"/>
        <v>0</v>
      </c>
      <c r="AS295" s="464">
        <f t="shared" si="316"/>
        <v>0</v>
      </c>
      <c r="AT295" s="470">
        <f t="shared" si="341"/>
        <v>6878579</v>
      </c>
      <c r="AU295" s="461">
        <f t="shared" si="342"/>
        <v>4994398</v>
      </c>
      <c r="AV295" s="461">
        <f t="shared" si="343"/>
        <v>10000</v>
      </c>
      <c r="AW295" s="461">
        <f t="shared" si="344"/>
        <v>1691487</v>
      </c>
      <c r="AX295" s="461">
        <f t="shared" si="344"/>
        <v>49944</v>
      </c>
      <c r="AY295" s="461">
        <f t="shared" si="345"/>
        <v>132750</v>
      </c>
      <c r="AZ295" s="462">
        <f t="shared" si="346"/>
        <v>9.4754000000000005</v>
      </c>
      <c r="BA295" s="462">
        <f t="shared" si="347"/>
        <v>6.5453999999999999</v>
      </c>
      <c r="BB295" s="464">
        <f t="shared" si="347"/>
        <v>2.93</v>
      </c>
    </row>
    <row r="296" spans="1:54" s="229" customFormat="1" ht="12.75" customHeight="1" x14ac:dyDescent="0.2">
      <c r="A296" s="216">
        <v>52</v>
      </c>
      <c r="B296" s="217">
        <v>4466</v>
      </c>
      <c r="C296" s="217">
        <v>650039017</v>
      </c>
      <c r="D296" s="217">
        <v>70982074</v>
      </c>
      <c r="E296" s="210" t="s">
        <v>245</v>
      </c>
      <c r="F296" s="217">
        <v>3117</v>
      </c>
      <c r="G296" s="168" t="s">
        <v>307</v>
      </c>
      <c r="H296" s="218" t="s">
        <v>277</v>
      </c>
      <c r="I296" s="463">
        <v>2218297</v>
      </c>
      <c r="J296" s="458">
        <v>1645621</v>
      </c>
      <c r="K296" s="458">
        <v>0</v>
      </c>
      <c r="L296" s="458">
        <v>556220</v>
      </c>
      <c r="M296" s="458">
        <v>16456</v>
      </c>
      <c r="N296" s="458">
        <v>0</v>
      </c>
      <c r="O296" s="459">
        <v>4.75</v>
      </c>
      <c r="P296" s="460">
        <v>4.75</v>
      </c>
      <c r="Q296" s="469">
        <v>0</v>
      </c>
      <c r="R296" s="471">
        <f t="shared" si="306"/>
        <v>0</v>
      </c>
      <c r="S296" s="461">
        <v>57741</v>
      </c>
      <c r="T296" s="461">
        <v>0</v>
      </c>
      <c r="U296" s="461">
        <v>0</v>
      </c>
      <c r="V296" s="461">
        <v>0</v>
      </c>
      <c r="W296" s="461">
        <f t="shared" si="307"/>
        <v>57741</v>
      </c>
      <c r="X296" s="461">
        <v>0</v>
      </c>
      <c r="Y296" s="461">
        <v>0</v>
      </c>
      <c r="Z296" s="461">
        <v>0</v>
      </c>
      <c r="AA296" s="461">
        <f t="shared" si="308"/>
        <v>0</v>
      </c>
      <c r="AB296" s="461">
        <f t="shared" si="309"/>
        <v>57741</v>
      </c>
      <c r="AC296" s="69">
        <f t="shared" si="310"/>
        <v>19516</v>
      </c>
      <c r="AD296" s="69">
        <f t="shared" si="311"/>
        <v>577</v>
      </c>
      <c r="AE296" s="461">
        <v>0</v>
      </c>
      <c r="AF296" s="461">
        <v>0</v>
      </c>
      <c r="AG296" s="461">
        <f t="shared" si="312"/>
        <v>0</v>
      </c>
      <c r="AH296" s="461">
        <f t="shared" si="313"/>
        <v>77834</v>
      </c>
      <c r="AI296" s="462">
        <v>0</v>
      </c>
      <c r="AJ296" s="462">
        <v>0</v>
      </c>
      <c r="AK296" s="462">
        <v>0.17</v>
      </c>
      <c r="AL296" s="462">
        <v>0</v>
      </c>
      <c r="AM296" s="462">
        <v>0</v>
      </c>
      <c r="AN296" s="462">
        <v>0</v>
      </c>
      <c r="AO296" s="462">
        <v>0</v>
      </c>
      <c r="AP296" s="462">
        <v>0</v>
      </c>
      <c r="AQ296" s="462">
        <f t="shared" si="314"/>
        <v>0.17</v>
      </c>
      <c r="AR296" s="462">
        <f t="shared" si="315"/>
        <v>0</v>
      </c>
      <c r="AS296" s="464">
        <f t="shared" si="316"/>
        <v>0.17</v>
      </c>
      <c r="AT296" s="470">
        <f t="shared" si="341"/>
        <v>2296131</v>
      </c>
      <c r="AU296" s="461">
        <f t="shared" si="342"/>
        <v>1703362</v>
      </c>
      <c r="AV296" s="461">
        <f t="shared" si="343"/>
        <v>0</v>
      </c>
      <c r="AW296" s="461">
        <f t="shared" si="344"/>
        <v>575736</v>
      </c>
      <c r="AX296" s="461">
        <f t="shared" si="344"/>
        <v>17033</v>
      </c>
      <c r="AY296" s="461">
        <f t="shared" si="345"/>
        <v>0</v>
      </c>
      <c r="AZ296" s="462">
        <f t="shared" si="346"/>
        <v>4.92</v>
      </c>
      <c r="BA296" s="462">
        <f t="shared" si="347"/>
        <v>4.92</v>
      </c>
      <c r="BB296" s="464">
        <f t="shared" si="347"/>
        <v>0</v>
      </c>
    </row>
    <row r="297" spans="1:54" s="229" customFormat="1" ht="12.75" customHeight="1" x14ac:dyDescent="0.2">
      <c r="A297" s="216">
        <v>52</v>
      </c>
      <c r="B297" s="217">
        <v>4466</v>
      </c>
      <c r="C297" s="217">
        <v>650039017</v>
      </c>
      <c r="D297" s="217">
        <v>70982074</v>
      </c>
      <c r="E297" s="215" t="s">
        <v>245</v>
      </c>
      <c r="F297" s="217">
        <v>3141</v>
      </c>
      <c r="G297" s="168" t="s">
        <v>310</v>
      </c>
      <c r="H297" s="218" t="s">
        <v>277</v>
      </c>
      <c r="I297" s="463">
        <v>1593106</v>
      </c>
      <c r="J297" s="458">
        <v>1155806</v>
      </c>
      <c r="K297" s="458">
        <v>20000</v>
      </c>
      <c r="L297" s="458">
        <v>397422</v>
      </c>
      <c r="M297" s="458">
        <v>11558</v>
      </c>
      <c r="N297" s="458">
        <v>8320</v>
      </c>
      <c r="O297" s="459">
        <v>3.78</v>
      </c>
      <c r="P297" s="460">
        <v>0</v>
      </c>
      <c r="Q297" s="469">
        <v>3.78</v>
      </c>
      <c r="R297" s="471">
        <f t="shared" si="306"/>
        <v>0</v>
      </c>
      <c r="S297" s="461">
        <v>0</v>
      </c>
      <c r="T297" s="461">
        <v>0</v>
      </c>
      <c r="U297" s="461">
        <v>0</v>
      </c>
      <c r="V297" s="461">
        <v>0</v>
      </c>
      <c r="W297" s="461">
        <f t="shared" si="307"/>
        <v>0</v>
      </c>
      <c r="X297" s="461">
        <v>0</v>
      </c>
      <c r="Y297" s="461">
        <v>0</v>
      </c>
      <c r="Z297" s="461">
        <v>0</v>
      </c>
      <c r="AA297" s="461">
        <f t="shared" si="308"/>
        <v>0</v>
      </c>
      <c r="AB297" s="461">
        <f t="shared" si="309"/>
        <v>0</v>
      </c>
      <c r="AC297" s="69">
        <f t="shared" si="310"/>
        <v>0</v>
      </c>
      <c r="AD297" s="69">
        <f t="shared" si="311"/>
        <v>0</v>
      </c>
      <c r="AE297" s="461">
        <v>0</v>
      </c>
      <c r="AF297" s="461">
        <v>0</v>
      </c>
      <c r="AG297" s="461">
        <f t="shared" si="312"/>
        <v>0</v>
      </c>
      <c r="AH297" s="461">
        <f t="shared" si="313"/>
        <v>0</v>
      </c>
      <c r="AI297" s="462">
        <v>0</v>
      </c>
      <c r="AJ297" s="462">
        <v>0</v>
      </c>
      <c r="AK297" s="462">
        <v>0</v>
      </c>
      <c r="AL297" s="462">
        <v>0</v>
      </c>
      <c r="AM297" s="462">
        <v>0</v>
      </c>
      <c r="AN297" s="462">
        <v>0</v>
      </c>
      <c r="AO297" s="462">
        <v>0</v>
      </c>
      <c r="AP297" s="462">
        <v>0</v>
      </c>
      <c r="AQ297" s="462">
        <f t="shared" si="314"/>
        <v>0</v>
      </c>
      <c r="AR297" s="462">
        <f t="shared" si="315"/>
        <v>0</v>
      </c>
      <c r="AS297" s="464">
        <f t="shared" si="316"/>
        <v>0</v>
      </c>
      <c r="AT297" s="470">
        <f t="shared" si="341"/>
        <v>1593106</v>
      </c>
      <c r="AU297" s="461">
        <f t="shared" si="342"/>
        <v>1155806</v>
      </c>
      <c r="AV297" s="461">
        <f t="shared" si="343"/>
        <v>20000</v>
      </c>
      <c r="AW297" s="461">
        <f t="shared" si="344"/>
        <v>397422</v>
      </c>
      <c r="AX297" s="461">
        <f t="shared" si="344"/>
        <v>11558</v>
      </c>
      <c r="AY297" s="461">
        <f t="shared" si="345"/>
        <v>8320</v>
      </c>
      <c r="AZ297" s="462">
        <f t="shared" si="346"/>
        <v>3.78</v>
      </c>
      <c r="BA297" s="462">
        <f t="shared" si="347"/>
        <v>0</v>
      </c>
      <c r="BB297" s="464">
        <f t="shared" si="347"/>
        <v>3.78</v>
      </c>
    </row>
    <row r="298" spans="1:54" s="229" customFormat="1" ht="12.75" customHeight="1" x14ac:dyDescent="0.2">
      <c r="A298" s="216">
        <v>52</v>
      </c>
      <c r="B298" s="217">
        <v>4466</v>
      </c>
      <c r="C298" s="217">
        <v>650039017</v>
      </c>
      <c r="D298" s="217">
        <v>70982074</v>
      </c>
      <c r="E298" s="215" t="s">
        <v>245</v>
      </c>
      <c r="F298" s="217">
        <v>3143</v>
      </c>
      <c r="G298" s="168" t="s">
        <v>614</v>
      </c>
      <c r="H298" s="234" t="s">
        <v>276</v>
      </c>
      <c r="I298" s="463">
        <v>867737</v>
      </c>
      <c r="J298" s="458">
        <v>623870</v>
      </c>
      <c r="K298" s="458">
        <v>20000</v>
      </c>
      <c r="L298" s="458">
        <v>217628</v>
      </c>
      <c r="M298" s="458">
        <v>6239</v>
      </c>
      <c r="N298" s="458">
        <v>0</v>
      </c>
      <c r="O298" s="459">
        <v>1.4</v>
      </c>
      <c r="P298" s="460">
        <v>1.4</v>
      </c>
      <c r="Q298" s="469">
        <v>0</v>
      </c>
      <c r="R298" s="471">
        <f t="shared" si="306"/>
        <v>0</v>
      </c>
      <c r="S298" s="461">
        <v>0</v>
      </c>
      <c r="T298" s="461">
        <v>0</v>
      </c>
      <c r="U298" s="461">
        <v>0</v>
      </c>
      <c r="V298" s="461">
        <v>0</v>
      </c>
      <c r="W298" s="461">
        <f t="shared" si="307"/>
        <v>0</v>
      </c>
      <c r="X298" s="461">
        <v>0</v>
      </c>
      <c r="Y298" s="461">
        <v>0</v>
      </c>
      <c r="Z298" s="461">
        <v>0</v>
      </c>
      <c r="AA298" s="461">
        <f t="shared" si="308"/>
        <v>0</v>
      </c>
      <c r="AB298" s="461">
        <f t="shared" si="309"/>
        <v>0</v>
      </c>
      <c r="AC298" s="69">
        <f t="shared" si="310"/>
        <v>0</v>
      </c>
      <c r="AD298" s="69">
        <f t="shared" si="311"/>
        <v>0</v>
      </c>
      <c r="AE298" s="461">
        <v>0</v>
      </c>
      <c r="AF298" s="461">
        <v>0</v>
      </c>
      <c r="AG298" s="461">
        <f t="shared" si="312"/>
        <v>0</v>
      </c>
      <c r="AH298" s="461">
        <f t="shared" si="313"/>
        <v>0</v>
      </c>
      <c r="AI298" s="462">
        <v>0</v>
      </c>
      <c r="AJ298" s="462">
        <v>0</v>
      </c>
      <c r="AK298" s="462">
        <v>0</v>
      </c>
      <c r="AL298" s="462">
        <v>0</v>
      </c>
      <c r="AM298" s="462">
        <v>0</v>
      </c>
      <c r="AN298" s="462">
        <v>0</v>
      </c>
      <c r="AO298" s="462">
        <v>0</v>
      </c>
      <c r="AP298" s="462">
        <v>0</v>
      </c>
      <c r="AQ298" s="462">
        <f t="shared" si="314"/>
        <v>0</v>
      </c>
      <c r="AR298" s="462">
        <f t="shared" si="315"/>
        <v>0</v>
      </c>
      <c r="AS298" s="464">
        <f t="shared" si="316"/>
        <v>0</v>
      </c>
      <c r="AT298" s="470">
        <f t="shared" si="341"/>
        <v>867737</v>
      </c>
      <c r="AU298" s="461">
        <f t="shared" si="342"/>
        <v>623870</v>
      </c>
      <c r="AV298" s="461">
        <f t="shared" si="343"/>
        <v>20000</v>
      </c>
      <c r="AW298" s="461">
        <f t="shared" si="344"/>
        <v>217628</v>
      </c>
      <c r="AX298" s="461">
        <f t="shared" si="344"/>
        <v>6239</v>
      </c>
      <c r="AY298" s="461">
        <f t="shared" si="345"/>
        <v>0</v>
      </c>
      <c r="AZ298" s="462">
        <f t="shared" si="346"/>
        <v>1.4</v>
      </c>
      <c r="BA298" s="462">
        <f t="shared" si="347"/>
        <v>1.4</v>
      </c>
      <c r="BB298" s="464">
        <f t="shared" si="347"/>
        <v>0</v>
      </c>
    </row>
    <row r="299" spans="1:54" s="229" customFormat="1" ht="12.75" customHeight="1" x14ac:dyDescent="0.2">
      <c r="A299" s="216">
        <v>52</v>
      </c>
      <c r="B299" s="217">
        <v>4466</v>
      </c>
      <c r="C299" s="217">
        <v>650039017</v>
      </c>
      <c r="D299" s="217">
        <v>70982074</v>
      </c>
      <c r="E299" s="215" t="s">
        <v>245</v>
      </c>
      <c r="F299" s="217">
        <v>3143</v>
      </c>
      <c r="G299" s="168" t="s">
        <v>615</v>
      </c>
      <c r="H299" s="234" t="s">
        <v>277</v>
      </c>
      <c r="I299" s="463">
        <v>36650</v>
      </c>
      <c r="J299" s="458">
        <v>26187</v>
      </c>
      <c r="K299" s="458">
        <v>0</v>
      </c>
      <c r="L299" s="458">
        <v>8851</v>
      </c>
      <c r="M299" s="458">
        <v>262</v>
      </c>
      <c r="N299" s="458">
        <v>1350</v>
      </c>
      <c r="O299" s="459">
        <v>0.1</v>
      </c>
      <c r="P299" s="460">
        <v>0</v>
      </c>
      <c r="Q299" s="469">
        <v>0.1</v>
      </c>
      <c r="R299" s="471">
        <f t="shared" si="306"/>
        <v>0</v>
      </c>
      <c r="S299" s="461">
        <v>0</v>
      </c>
      <c r="T299" s="461">
        <v>0</v>
      </c>
      <c r="U299" s="461">
        <v>0</v>
      </c>
      <c r="V299" s="461">
        <v>0</v>
      </c>
      <c r="W299" s="461">
        <f t="shared" si="307"/>
        <v>0</v>
      </c>
      <c r="X299" s="461">
        <v>0</v>
      </c>
      <c r="Y299" s="461">
        <v>0</v>
      </c>
      <c r="Z299" s="461">
        <v>0</v>
      </c>
      <c r="AA299" s="461">
        <f t="shared" si="308"/>
        <v>0</v>
      </c>
      <c r="AB299" s="461">
        <f t="shared" si="309"/>
        <v>0</v>
      </c>
      <c r="AC299" s="69">
        <f t="shared" si="310"/>
        <v>0</v>
      </c>
      <c r="AD299" s="69">
        <f t="shared" si="311"/>
        <v>0</v>
      </c>
      <c r="AE299" s="461">
        <v>0</v>
      </c>
      <c r="AF299" s="461">
        <v>0</v>
      </c>
      <c r="AG299" s="461">
        <f t="shared" si="312"/>
        <v>0</v>
      </c>
      <c r="AH299" s="461">
        <f t="shared" si="313"/>
        <v>0</v>
      </c>
      <c r="AI299" s="462">
        <v>0</v>
      </c>
      <c r="AJ299" s="462">
        <v>0</v>
      </c>
      <c r="AK299" s="462">
        <v>0</v>
      </c>
      <c r="AL299" s="462">
        <v>0</v>
      </c>
      <c r="AM299" s="462">
        <v>0</v>
      </c>
      <c r="AN299" s="462">
        <v>0</v>
      </c>
      <c r="AO299" s="462">
        <v>0</v>
      </c>
      <c r="AP299" s="462">
        <v>0</v>
      </c>
      <c r="AQ299" s="462">
        <f t="shared" si="314"/>
        <v>0</v>
      </c>
      <c r="AR299" s="462">
        <f t="shared" si="315"/>
        <v>0</v>
      </c>
      <c r="AS299" s="464">
        <f t="shared" si="316"/>
        <v>0</v>
      </c>
      <c r="AT299" s="470">
        <f t="shared" si="341"/>
        <v>36650</v>
      </c>
      <c r="AU299" s="461">
        <f t="shared" si="342"/>
        <v>26187</v>
      </c>
      <c r="AV299" s="461">
        <f t="shared" si="343"/>
        <v>0</v>
      </c>
      <c r="AW299" s="461">
        <f t="shared" si="344"/>
        <v>8851</v>
      </c>
      <c r="AX299" s="461">
        <f t="shared" si="344"/>
        <v>262</v>
      </c>
      <c r="AY299" s="461">
        <f t="shared" si="345"/>
        <v>1350</v>
      </c>
      <c r="AZ299" s="462">
        <f t="shared" si="346"/>
        <v>0.1</v>
      </c>
      <c r="BA299" s="462">
        <f t="shared" si="347"/>
        <v>0</v>
      </c>
      <c r="BB299" s="464">
        <f t="shared" si="347"/>
        <v>0.1</v>
      </c>
    </row>
    <row r="300" spans="1:54" s="229" customFormat="1" x14ac:dyDescent="0.2">
      <c r="A300" s="158">
        <v>52</v>
      </c>
      <c r="B300" s="18">
        <v>4466</v>
      </c>
      <c r="C300" s="18">
        <v>650039017</v>
      </c>
      <c r="D300" s="18">
        <v>70982074</v>
      </c>
      <c r="E300" s="167" t="s">
        <v>246</v>
      </c>
      <c r="F300" s="18"/>
      <c r="G300" s="157"/>
      <c r="H300" s="191"/>
      <c r="I300" s="506">
        <v>17520933</v>
      </c>
      <c r="J300" s="503">
        <v>12812918</v>
      </c>
      <c r="K300" s="503">
        <v>50000</v>
      </c>
      <c r="L300" s="503">
        <v>4347666</v>
      </c>
      <c r="M300" s="503">
        <v>128129</v>
      </c>
      <c r="N300" s="503">
        <v>182220</v>
      </c>
      <c r="O300" s="504">
        <v>28.877900000000004</v>
      </c>
      <c r="P300" s="504">
        <v>20.627899999999997</v>
      </c>
      <c r="Q300" s="508">
        <v>8.25</v>
      </c>
      <c r="R300" s="506">
        <f t="shared" ref="R300:BB300" si="348">SUM(R294:R299)</f>
        <v>0</v>
      </c>
      <c r="S300" s="503">
        <f t="shared" si="348"/>
        <v>57741</v>
      </c>
      <c r="T300" s="503">
        <f t="shared" si="348"/>
        <v>0</v>
      </c>
      <c r="U300" s="503">
        <f t="shared" si="348"/>
        <v>0</v>
      </c>
      <c r="V300" s="503">
        <f t="shared" si="348"/>
        <v>0</v>
      </c>
      <c r="W300" s="503">
        <f t="shared" si="348"/>
        <v>57741</v>
      </c>
      <c r="X300" s="503">
        <f t="shared" si="348"/>
        <v>0</v>
      </c>
      <c r="Y300" s="503">
        <f t="shared" si="348"/>
        <v>0</v>
      </c>
      <c r="Z300" s="503">
        <f t="shared" si="348"/>
        <v>0</v>
      </c>
      <c r="AA300" s="503">
        <f t="shared" si="348"/>
        <v>0</v>
      </c>
      <c r="AB300" s="503">
        <f t="shared" si="348"/>
        <v>57741</v>
      </c>
      <c r="AC300" s="503">
        <f t="shared" si="348"/>
        <v>19516</v>
      </c>
      <c r="AD300" s="503">
        <f t="shared" si="348"/>
        <v>577</v>
      </c>
      <c r="AE300" s="503">
        <f t="shared" si="348"/>
        <v>0</v>
      </c>
      <c r="AF300" s="503">
        <f t="shared" si="348"/>
        <v>0</v>
      </c>
      <c r="AG300" s="503">
        <f t="shared" si="348"/>
        <v>0</v>
      </c>
      <c r="AH300" s="503">
        <f t="shared" si="348"/>
        <v>77834</v>
      </c>
      <c r="AI300" s="504">
        <f t="shared" si="348"/>
        <v>0</v>
      </c>
      <c r="AJ300" s="504">
        <f t="shared" si="348"/>
        <v>0</v>
      </c>
      <c r="AK300" s="504">
        <f t="shared" si="348"/>
        <v>0.17</v>
      </c>
      <c r="AL300" s="504">
        <f t="shared" si="348"/>
        <v>0</v>
      </c>
      <c r="AM300" s="504">
        <f t="shared" si="348"/>
        <v>0</v>
      </c>
      <c r="AN300" s="504">
        <f t="shared" si="348"/>
        <v>0</v>
      </c>
      <c r="AO300" s="504">
        <f t="shared" si="348"/>
        <v>0</v>
      </c>
      <c r="AP300" s="504">
        <f t="shared" si="348"/>
        <v>0</v>
      </c>
      <c r="AQ300" s="504">
        <f t="shared" si="348"/>
        <v>0.17</v>
      </c>
      <c r="AR300" s="504">
        <f t="shared" si="348"/>
        <v>0</v>
      </c>
      <c r="AS300" s="40">
        <f t="shared" si="348"/>
        <v>0.17</v>
      </c>
      <c r="AT300" s="510">
        <f t="shared" si="348"/>
        <v>17598767</v>
      </c>
      <c r="AU300" s="503">
        <f t="shared" si="348"/>
        <v>12870659</v>
      </c>
      <c r="AV300" s="503">
        <f t="shared" si="348"/>
        <v>50000</v>
      </c>
      <c r="AW300" s="503">
        <f t="shared" si="348"/>
        <v>4367182</v>
      </c>
      <c r="AX300" s="503">
        <f t="shared" si="348"/>
        <v>128706</v>
      </c>
      <c r="AY300" s="503">
        <f t="shared" si="348"/>
        <v>182220</v>
      </c>
      <c r="AZ300" s="504">
        <f t="shared" si="348"/>
        <v>29.047900000000006</v>
      </c>
      <c r="BA300" s="504">
        <f t="shared" si="348"/>
        <v>20.797899999999998</v>
      </c>
      <c r="BB300" s="40">
        <f t="shared" si="348"/>
        <v>8.25</v>
      </c>
    </row>
    <row r="301" spans="1:54" s="229" customFormat="1" x14ac:dyDescent="0.2">
      <c r="A301" s="216">
        <v>53</v>
      </c>
      <c r="B301" s="217">
        <v>4470</v>
      </c>
      <c r="C301" s="217">
        <v>600075109</v>
      </c>
      <c r="D301" s="217">
        <v>70982112</v>
      </c>
      <c r="E301" s="215" t="s">
        <v>247</v>
      </c>
      <c r="F301" s="217">
        <v>3231</v>
      </c>
      <c r="G301" s="168" t="s">
        <v>311</v>
      </c>
      <c r="H301" s="218" t="s">
        <v>276</v>
      </c>
      <c r="I301" s="463">
        <v>9180367</v>
      </c>
      <c r="J301" s="458">
        <v>6758125</v>
      </c>
      <c r="K301" s="458">
        <v>33400</v>
      </c>
      <c r="L301" s="458">
        <v>2295535</v>
      </c>
      <c r="M301" s="458">
        <v>67581</v>
      </c>
      <c r="N301" s="458">
        <v>25726</v>
      </c>
      <c r="O301" s="459">
        <v>11.840900000000001</v>
      </c>
      <c r="P301" s="460">
        <v>10.721100000000002</v>
      </c>
      <c r="Q301" s="469">
        <v>1.1197999999999999</v>
      </c>
      <c r="R301" s="471">
        <f t="shared" si="306"/>
        <v>21200</v>
      </c>
      <c r="S301" s="461">
        <v>0</v>
      </c>
      <c r="T301" s="461">
        <v>0</v>
      </c>
      <c r="U301" s="461">
        <v>0</v>
      </c>
      <c r="V301" s="461">
        <v>0</v>
      </c>
      <c r="W301" s="461">
        <f t="shared" si="307"/>
        <v>21200</v>
      </c>
      <c r="X301" s="461">
        <v>-21200</v>
      </c>
      <c r="Y301" s="461">
        <v>0</v>
      </c>
      <c r="Z301" s="461">
        <v>0</v>
      </c>
      <c r="AA301" s="461">
        <f t="shared" si="308"/>
        <v>-21200</v>
      </c>
      <c r="AB301" s="461">
        <f t="shared" si="309"/>
        <v>0</v>
      </c>
      <c r="AC301" s="69">
        <f t="shared" si="310"/>
        <v>0</v>
      </c>
      <c r="AD301" s="69">
        <f t="shared" si="311"/>
        <v>212</v>
      </c>
      <c r="AE301" s="461">
        <v>0</v>
      </c>
      <c r="AF301" s="461">
        <v>0</v>
      </c>
      <c r="AG301" s="461">
        <f t="shared" si="312"/>
        <v>0</v>
      </c>
      <c r="AH301" s="461">
        <f t="shared" si="313"/>
        <v>212</v>
      </c>
      <c r="AI301" s="462">
        <v>0.04</v>
      </c>
      <c r="AJ301" s="462">
        <v>0</v>
      </c>
      <c r="AK301" s="462">
        <v>0</v>
      </c>
      <c r="AL301" s="462">
        <v>0</v>
      </c>
      <c r="AM301" s="462">
        <v>0</v>
      </c>
      <c r="AN301" s="462">
        <v>0</v>
      </c>
      <c r="AO301" s="462">
        <v>0</v>
      </c>
      <c r="AP301" s="462">
        <v>0</v>
      </c>
      <c r="AQ301" s="462">
        <f t="shared" si="314"/>
        <v>0.04</v>
      </c>
      <c r="AR301" s="462">
        <f t="shared" si="315"/>
        <v>0</v>
      </c>
      <c r="AS301" s="464">
        <f t="shared" si="316"/>
        <v>0.04</v>
      </c>
      <c r="AT301" s="470">
        <f>I301+AH301</f>
        <v>9180579</v>
      </c>
      <c r="AU301" s="461">
        <f>J301+W301</f>
        <v>6779325</v>
      </c>
      <c r="AV301" s="461">
        <f>K301+AA301</f>
        <v>12200</v>
      </c>
      <c r="AW301" s="461">
        <f>L301+AC301</f>
        <v>2295535</v>
      </c>
      <c r="AX301" s="461">
        <f>M301+AD301</f>
        <v>67793</v>
      </c>
      <c r="AY301" s="461">
        <f>N301+AG301</f>
        <v>25726</v>
      </c>
      <c r="AZ301" s="462">
        <f>O301+AS301</f>
        <v>11.8809</v>
      </c>
      <c r="BA301" s="462">
        <f>P301+AQ301</f>
        <v>10.761100000000001</v>
      </c>
      <c r="BB301" s="464">
        <f>Q301+AR301</f>
        <v>1.1197999999999999</v>
      </c>
    </row>
    <row r="302" spans="1:54" s="229" customFormat="1" ht="13.5" thickBot="1" x14ac:dyDescent="0.25">
      <c r="A302" s="162">
        <v>53</v>
      </c>
      <c r="B302" s="33">
        <v>4470</v>
      </c>
      <c r="C302" s="33">
        <v>600075109</v>
      </c>
      <c r="D302" s="33">
        <v>70982112</v>
      </c>
      <c r="E302" s="243" t="s">
        <v>248</v>
      </c>
      <c r="F302" s="33"/>
      <c r="G302" s="163"/>
      <c r="H302" s="244"/>
      <c r="I302" s="523">
        <v>9180367</v>
      </c>
      <c r="J302" s="524">
        <v>6758125</v>
      </c>
      <c r="K302" s="524">
        <v>33400</v>
      </c>
      <c r="L302" s="524">
        <v>2295535</v>
      </c>
      <c r="M302" s="524">
        <v>67581</v>
      </c>
      <c r="N302" s="524">
        <v>25726</v>
      </c>
      <c r="O302" s="525">
        <v>11.840900000000001</v>
      </c>
      <c r="P302" s="525">
        <v>10.721100000000002</v>
      </c>
      <c r="Q302" s="526">
        <v>1.1197999999999999</v>
      </c>
      <c r="R302" s="630">
        <f t="shared" ref="R302:BB302" si="349">SUM(R301)</f>
        <v>21200</v>
      </c>
      <c r="S302" s="631">
        <f t="shared" si="349"/>
        <v>0</v>
      </c>
      <c r="T302" s="631">
        <f t="shared" si="349"/>
        <v>0</v>
      </c>
      <c r="U302" s="631">
        <f t="shared" si="349"/>
        <v>0</v>
      </c>
      <c r="V302" s="631">
        <f t="shared" si="349"/>
        <v>0</v>
      </c>
      <c r="W302" s="631">
        <f t="shared" si="349"/>
        <v>21200</v>
      </c>
      <c r="X302" s="631">
        <f t="shared" si="349"/>
        <v>-21200</v>
      </c>
      <c r="Y302" s="631">
        <f t="shared" si="349"/>
        <v>0</v>
      </c>
      <c r="Z302" s="631">
        <f t="shared" si="349"/>
        <v>0</v>
      </c>
      <c r="AA302" s="631">
        <f t="shared" si="349"/>
        <v>-21200</v>
      </c>
      <c r="AB302" s="631">
        <f t="shared" si="349"/>
        <v>0</v>
      </c>
      <c r="AC302" s="631">
        <f t="shared" si="349"/>
        <v>0</v>
      </c>
      <c r="AD302" s="631">
        <f t="shared" si="349"/>
        <v>212</v>
      </c>
      <c r="AE302" s="631">
        <f t="shared" si="349"/>
        <v>0</v>
      </c>
      <c r="AF302" s="631">
        <f t="shared" si="349"/>
        <v>0</v>
      </c>
      <c r="AG302" s="631">
        <f t="shared" si="349"/>
        <v>0</v>
      </c>
      <c r="AH302" s="631">
        <f t="shared" si="349"/>
        <v>212</v>
      </c>
      <c r="AI302" s="632">
        <f t="shared" si="349"/>
        <v>0.04</v>
      </c>
      <c r="AJ302" s="632">
        <f t="shared" si="349"/>
        <v>0</v>
      </c>
      <c r="AK302" s="632">
        <f t="shared" si="349"/>
        <v>0</v>
      </c>
      <c r="AL302" s="632">
        <f t="shared" si="349"/>
        <v>0</v>
      </c>
      <c r="AM302" s="632">
        <f t="shared" si="349"/>
        <v>0</v>
      </c>
      <c r="AN302" s="632">
        <f t="shared" si="349"/>
        <v>0</v>
      </c>
      <c r="AO302" s="632">
        <f t="shared" si="349"/>
        <v>0</v>
      </c>
      <c r="AP302" s="632">
        <f t="shared" si="349"/>
        <v>0</v>
      </c>
      <c r="AQ302" s="632">
        <f t="shared" si="349"/>
        <v>0.04</v>
      </c>
      <c r="AR302" s="632">
        <f t="shared" si="349"/>
        <v>0</v>
      </c>
      <c r="AS302" s="633">
        <f t="shared" si="349"/>
        <v>0.04</v>
      </c>
      <c r="AT302" s="528">
        <f t="shared" si="349"/>
        <v>9180579</v>
      </c>
      <c r="AU302" s="524">
        <f t="shared" si="349"/>
        <v>6779325</v>
      </c>
      <c r="AV302" s="524">
        <f t="shared" si="349"/>
        <v>12200</v>
      </c>
      <c r="AW302" s="524">
        <f t="shared" si="349"/>
        <v>2295535</v>
      </c>
      <c r="AX302" s="524">
        <f t="shared" si="349"/>
        <v>67793</v>
      </c>
      <c r="AY302" s="524">
        <f t="shared" si="349"/>
        <v>25726</v>
      </c>
      <c r="AZ302" s="525">
        <f t="shared" si="349"/>
        <v>11.8809</v>
      </c>
      <c r="BA302" s="525">
        <f t="shared" si="349"/>
        <v>10.761100000000001</v>
      </c>
      <c r="BB302" s="527">
        <f t="shared" si="349"/>
        <v>1.1197999999999999</v>
      </c>
    </row>
    <row r="303" spans="1:54" s="229" customFormat="1" ht="13.5" thickBot="1" x14ac:dyDescent="0.25">
      <c r="A303" s="164"/>
      <c r="B303" s="30"/>
      <c r="C303" s="30"/>
      <c r="D303" s="30"/>
      <c r="E303" s="86" t="s">
        <v>775</v>
      </c>
      <c r="F303" s="30"/>
      <c r="G303" s="165"/>
      <c r="H303" s="192"/>
      <c r="I303" s="529">
        <v>1035523988</v>
      </c>
      <c r="J303" s="530">
        <v>755325732</v>
      </c>
      <c r="K303" s="530">
        <v>4442695</v>
      </c>
      <c r="L303" s="530">
        <v>256663669</v>
      </c>
      <c r="M303" s="530">
        <v>7553239</v>
      </c>
      <c r="N303" s="530">
        <v>11538653</v>
      </c>
      <c r="O303" s="531">
        <v>1513.7236</v>
      </c>
      <c r="P303" s="531">
        <v>1126.2766999999999</v>
      </c>
      <c r="Q303" s="675">
        <v>387.44690000000008</v>
      </c>
      <c r="R303" s="676">
        <f>R13+R17+R22+R27+R31+R35+R39+R43+R45+R52+R58+R65+R72+R78+R85+R91+R97+R108+R110+R114+R121+R125+R131+R138+R145+R147+R151+R158+R165+R172+R179+R185+R191+R198+R202+R208+R217+R224+R226+R230+R237+R244+R248+R255+R258+R265+R272+R279+R286+R293+R300+R302</f>
        <v>111850</v>
      </c>
      <c r="S303" s="634">
        <f t="shared" ref="S303:W303" si="350">S13+S17+S22+S27+S31+S35+S39+S43+S45+S52+S58+S65+S72+S78+S85+S91+S97+S108+S110+S114+S121+S125+S131+S138+S145+S147+S151+S158+S165+S172+S179+S185+S191+S198+S202+S208+S217+S224+S226+S230+S237+S244+S248+S255+S258+S265+S272+S279+S286+S293+S300+S302</f>
        <v>355556</v>
      </c>
      <c r="T303" s="634">
        <f t="shared" si="350"/>
        <v>-791722</v>
      </c>
      <c r="U303" s="634">
        <f t="shared" si="350"/>
        <v>568242</v>
      </c>
      <c r="V303" s="634">
        <f t="shared" si="350"/>
        <v>-42388</v>
      </c>
      <c r="W303" s="634">
        <f t="shared" si="350"/>
        <v>201538</v>
      </c>
      <c r="X303" s="634">
        <f>X13+X17+X22+X27+X31+X35+X39+X43+X45+X52+X58+X65+X72+X78+X85+X91+X97+X108+X110+X114+X121+X125+X131+X138+X145+X147+X151+X158+X165+X172+X179+X185+X191+X198+X202+X208+X217+X224+X226+X230+X237+X244+X248+X255+X258+X265+X272++X279+X286+X293+X300+X302</f>
        <v>-111850</v>
      </c>
      <c r="Y303" s="634">
        <f>Y13+Y17+Y22+Y27+Y31+Y35+Y39+Y43+Y45+Y52+Y58+Y65+Y72+Y78+Y85+Y91+Y97+Y108+Y110+Y114+Y121+Y125+Y131+Y138+Y145+Y147+Y151+Y158+Y165+Y172+Y179+Y185+Y191+Y198+Y202+Y208+Y217+Y224+Y226+Y230+Y237+Y244+Y248+Y255+Y258+Y265+Y272+Y279+Y286+Y293+Y300+Y302</f>
        <v>0</v>
      </c>
      <c r="Z303" s="634">
        <f t="shared" ref="Z303:AH303" si="351">Z13+Z17+Z22+Z27+Z31+Z35+Z39+Z43+Z45+Z52+Z58+Z65+Z72+Z78+Z85+Z91+Z97+Z108+Z110+Z114+Z121+Z125+Z131+Z138+Z145+Z147+Z151+Z158+Z165+Z172+Z179+Z185+Z191+Z198+Z202+Z208+Z217+Z224+Z226+Z230+Z237+Z244+Z248+Z255+Z258+Z265+Z272+Z279+Z286+Z293+Z300+Z302</f>
        <v>-30957</v>
      </c>
      <c r="AA303" s="634">
        <f t="shared" si="351"/>
        <v>-142807</v>
      </c>
      <c r="AB303" s="634">
        <f t="shared" si="351"/>
        <v>58731</v>
      </c>
      <c r="AC303" s="634">
        <f t="shared" si="351"/>
        <v>30315</v>
      </c>
      <c r="AD303" s="634">
        <f t="shared" si="351"/>
        <v>2011</v>
      </c>
      <c r="AE303" s="634">
        <f t="shared" si="351"/>
        <v>115200</v>
      </c>
      <c r="AF303" s="634">
        <f t="shared" si="351"/>
        <v>0</v>
      </c>
      <c r="AG303" s="634">
        <f t="shared" si="351"/>
        <v>115200</v>
      </c>
      <c r="AH303" s="634">
        <f t="shared" si="351"/>
        <v>206257</v>
      </c>
      <c r="AI303" s="635">
        <f>AI13+AI17+AI22+AI27+AI31+AI35+AI39+AI43+AI45+AI52+AI58+AI65+AI72+AI78+AI85+AI91+AI97+AI108+AI110+AI114+AI121+AI125+AI131+AI138+AI145+AI147+AI151+AI158+AI165+AI172+AI179+AI185+AI191+AI198+AI202+AI208+AI217+AI224+AI226+AI230+AI237+AI244+AI248+AI255+AI258+AI265+AI272+AI279+AI286+AI293+AI300+AI302</f>
        <v>-0.12999999999999998</v>
      </c>
      <c r="AJ303" s="635">
        <f t="shared" ref="AJ303:AS303" si="352">AJ13+AJ17+AJ22+AJ27+AJ31+AJ35+AJ39+AJ43+AJ45+AJ52+AJ58+AJ65+AJ72+AJ78+AJ85+AJ91+AJ97+AJ108+AJ110+AJ114+AJ121+AJ125+AJ131+AJ138+AJ145+AJ147+AJ151+AJ158+AJ165+AJ172+AJ179+AJ185+AJ191+AJ198+AJ202+AJ208+AJ217+AJ224+AJ226+AJ230+AJ237+AJ244+AJ248+AJ255+AJ258+AJ265+AJ272+AJ279+AJ286+AJ293+AJ300+AJ302</f>
        <v>-9.9999999999999846E-3</v>
      </c>
      <c r="AK303" s="635">
        <f t="shared" si="352"/>
        <v>1.1499999999999999</v>
      </c>
      <c r="AL303" s="635">
        <f t="shared" si="352"/>
        <v>-1.1400000000000006</v>
      </c>
      <c r="AM303" s="635">
        <f t="shared" si="352"/>
        <v>0</v>
      </c>
      <c r="AN303" s="635">
        <f t="shared" si="352"/>
        <v>0.85000000000000031</v>
      </c>
      <c r="AO303" s="635">
        <f t="shared" si="352"/>
        <v>-0.09</v>
      </c>
      <c r="AP303" s="635">
        <f t="shared" si="352"/>
        <v>-0.01</v>
      </c>
      <c r="AQ303" s="635">
        <f t="shared" si="352"/>
        <v>0.6400000000000019</v>
      </c>
      <c r="AR303" s="635">
        <f t="shared" si="352"/>
        <v>-1.9999999999999993E-2</v>
      </c>
      <c r="AS303" s="636">
        <f t="shared" si="352"/>
        <v>0.62000000000000144</v>
      </c>
      <c r="AT303" s="532">
        <f>AT13+AT17+AT22+AT27+AT31+AT35+AT39+AT43+AT45+AT52+AT58+AT65+AT72+AT78+AT85+AT91+AT97+AT108+AT110+AT114+AT121+AT125+AT131+AT138+AT145+AT147+AT151+AT158+AT165+AT172+AT179+AT185+AT191+AT198+AT202+AT208+AT217+AT224+AT226+AT230+AT237+AT244+AT248+AT255+AT258+AT265+AT272+AT279+AT286+AT293+AT300+AT302</f>
        <v>1035730245</v>
      </c>
      <c r="AU303" s="532">
        <f t="shared" ref="AU303:AY303" si="353">AU13+AU17+AU22+AU27+AU31+AU35+AU39+AU43+AU45+AU52+AU58+AU65+AU72+AU78+AU85+AU91+AU97+AU108+AU110+AU114+AU121+AU125+AU131+AU138+AU145+AU147+AU151+AU158+AU165+AU172+AU179+AU185+AU191+AU198+AU202+AU208+AU217+AU224+AU226+AU230+AU237+AU244+AU248+AU255+AU258+AU265+AU272+AU279+AU286+AU293+AU300+AU302</f>
        <v>755527270</v>
      </c>
      <c r="AV303" s="532">
        <f t="shared" si="353"/>
        <v>4299888</v>
      </c>
      <c r="AW303" s="532">
        <f t="shared" si="353"/>
        <v>256693984</v>
      </c>
      <c r="AX303" s="532">
        <f t="shared" si="353"/>
        <v>7555250</v>
      </c>
      <c r="AY303" s="532">
        <f t="shared" si="353"/>
        <v>11653853</v>
      </c>
      <c r="AZ303" s="531">
        <f>AZ13+AZ17+AZ22+AZ27+AZ31+AZ35+AZ39+AZ43+AZ45+AZ52+AZ58+AZ65+AZ72+AZ78+AZ85+AZ91+AZ97+AZ108+AZ110+AZ114+AZ121+AZ125+AZ131+AZ138+AZ145+AZ147+AZ151+AZ158+AZ165+AZ172+AZ179+AZ185+AZ191+AZ198+AZ202+AZ208+AZ217+AZ224+AZ226+AZ230+AZ237+AZ244+AZ248+AZ255+AZ258+AZ265+AZ272+AZ279+AZ286+AZ293+AZ300+AZ302</f>
        <v>1514.3436000000004</v>
      </c>
      <c r="BA303" s="531">
        <f t="shared" ref="BA303:BB303" si="354">BA13+BA17+BA22+BA27+BA31+BA35+BA39+BA43+BA45+BA52+BA58+BA65+BA72+BA78+BA85+BA91+BA97+BA108+BA110+BA114+BA121+BA125+BA131+BA138+BA145+BA147+BA151+BA158+BA165+BA172+BA179+BA185+BA191+BA198+BA202+BA208+BA217+BA224+BA226+BA230+BA237+BA244+BA248+BA255+BA258+BA265+BA272+BA279+BA286+BA293+BA300+BA302</f>
        <v>1126.9167000000007</v>
      </c>
      <c r="BB303" s="531">
        <f t="shared" si="354"/>
        <v>387.42690000000016</v>
      </c>
    </row>
    <row r="304" spans="1:54" s="229" customFormat="1" x14ac:dyDescent="0.2">
      <c r="D304" s="9"/>
      <c r="E304" s="5"/>
      <c r="F304" s="9"/>
      <c r="G304" s="20"/>
      <c r="H304" s="5"/>
      <c r="I304" s="475">
        <f>SUM(J303:N303)</f>
        <v>1035523988</v>
      </c>
      <c r="J304" s="475"/>
      <c r="K304" s="475"/>
      <c r="L304" s="475"/>
      <c r="M304" s="475"/>
      <c r="N304" s="475"/>
      <c r="O304" s="476">
        <f>SUM(P303:Q303)</f>
        <v>1513.7236</v>
      </c>
      <c r="P304" s="476"/>
      <c r="Q304" s="476"/>
      <c r="R304" s="475">
        <f>X303</f>
        <v>-111850</v>
      </c>
      <c r="S304" s="476"/>
      <c r="T304" s="476"/>
      <c r="U304" s="476"/>
      <c r="V304" s="476"/>
      <c r="W304" s="482">
        <f>SUM(R303:V303)</f>
        <v>201538</v>
      </c>
      <c r="X304" s="482">
        <f>R303</f>
        <v>111850</v>
      </c>
      <c r="Y304" s="483"/>
      <c r="Z304" s="483"/>
      <c r="AA304" s="482">
        <f>SUM(X303:Z303)</f>
        <v>-142807</v>
      </c>
      <c r="AB304" s="482">
        <f>W303+AA303</f>
        <v>58731</v>
      </c>
      <c r="AC304" s="484"/>
      <c r="AD304" s="484"/>
      <c r="AE304" s="483"/>
      <c r="AF304" s="483"/>
      <c r="AG304" s="482">
        <f>SUM(AE303:AF303)</f>
        <v>115200</v>
      </c>
      <c r="AH304" s="482">
        <f>AB303+AC303+AD303+AG303</f>
        <v>206257</v>
      </c>
      <c r="AI304" s="485"/>
      <c r="AJ304" s="485"/>
      <c r="AK304" s="485"/>
      <c r="AL304" s="485"/>
      <c r="AM304" s="485"/>
      <c r="AN304" s="485"/>
      <c r="AO304" s="485"/>
      <c r="AP304" s="485"/>
      <c r="AQ304" s="618">
        <f>AI303+AK303+AL303+AN303+AO303</f>
        <v>0.63999999999999979</v>
      </c>
      <c r="AR304" s="618">
        <f>AJ303+AM303+AP303</f>
        <v>-1.9999999999999983E-2</v>
      </c>
      <c r="AS304" s="618">
        <f>SUM(AQ303:AR303)</f>
        <v>0.62000000000000188</v>
      </c>
      <c r="AT304" s="475">
        <f>SUM(AU303:AY303)</f>
        <v>1035730245</v>
      </c>
      <c r="AU304" s="54"/>
      <c r="AV304" s="54"/>
      <c r="AW304" s="54"/>
      <c r="AX304" s="54"/>
      <c r="AY304" s="54"/>
      <c r="AZ304" s="476">
        <f>SUM(BA303:BB303)</f>
        <v>1514.3436000000008</v>
      </c>
      <c r="BA304" s="89"/>
      <c r="BB304" s="89"/>
    </row>
    <row r="305" spans="4:54" ht="13.5" thickBot="1" x14ac:dyDescent="0.25">
      <c r="D305" s="9"/>
      <c r="E305" s="5"/>
      <c r="F305" s="249"/>
      <c r="G305" s="20"/>
      <c r="H305" s="5"/>
      <c r="I305" s="87">
        <f>SUM(J306:N306)</f>
        <v>1035523988</v>
      </c>
      <c r="J305" s="52"/>
      <c r="K305" s="52"/>
      <c r="L305" s="481"/>
      <c r="M305" s="481"/>
      <c r="N305" s="52"/>
      <c r="O305" s="88">
        <f>SUM(P306:Q306)</f>
        <v>1513.7235999999998</v>
      </c>
      <c r="P305" s="179"/>
      <c r="Q305" s="179"/>
      <c r="R305" s="476"/>
      <c r="S305" s="476"/>
      <c r="T305" s="476"/>
      <c r="U305" s="476"/>
      <c r="V305" s="476"/>
      <c r="W305" s="482">
        <f>SUM(R306:V306)</f>
        <v>201538</v>
      </c>
      <c r="X305" s="483"/>
      <c r="Y305" s="483"/>
      <c r="Z305" s="483"/>
      <c r="AA305" s="482">
        <f>SUM(X306:Z306)</f>
        <v>-142807</v>
      </c>
      <c r="AB305" s="482">
        <f>W306+AA306</f>
        <v>58731</v>
      </c>
      <c r="AC305" s="484"/>
      <c r="AD305" s="484"/>
      <c r="AE305" s="483"/>
      <c r="AF305" s="483"/>
      <c r="AG305" s="482">
        <f>SUM(AE306:AF306)</f>
        <v>115200</v>
      </c>
      <c r="AH305" s="482">
        <f>AB306+AC306+AD306+AG306</f>
        <v>206257</v>
      </c>
      <c r="AI305" s="485"/>
      <c r="AJ305" s="485"/>
      <c r="AK305" s="485"/>
      <c r="AL305" s="485"/>
      <c r="AM305" s="485"/>
      <c r="AN305" s="485"/>
      <c r="AO305" s="485"/>
      <c r="AP305" s="485"/>
      <c r="AQ305" s="605">
        <f>AI306+AK306+AL306+AN306+AO306</f>
        <v>0.64000000000000068</v>
      </c>
      <c r="AR305" s="605">
        <f>AJ306+AM306+AP306</f>
        <v>-1.999999999999999E-2</v>
      </c>
      <c r="AS305" s="605">
        <f>SUM(AQ306:AR306)</f>
        <v>0.62000000000000066</v>
      </c>
      <c r="AT305" s="475">
        <f>SUM(AU306:AY306)</f>
        <v>1035730245</v>
      </c>
      <c r="AU305" s="54"/>
      <c r="AV305" s="54"/>
      <c r="AW305" s="54"/>
      <c r="AX305" s="54"/>
      <c r="AY305" s="54"/>
      <c r="AZ305" s="476">
        <f>SUM(BA306:BB306)</f>
        <v>1514.3435999999999</v>
      </c>
      <c r="BA305" s="89"/>
      <c r="BB305" s="89"/>
    </row>
    <row r="306" spans="4:54" ht="13.5" thickBot="1" x14ac:dyDescent="0.25">
      <c r="D306" s="9"/>
      <c r="E306" s="5"/>
      <c r="F306" s="9"/>
      <c r="G306" s="20"/>
      <c r="H306" s="494" t="s">
        <v>0</v>
      </c>
      <c r="I306" s="142">
        <f t="shared" ref="I306:BB306" si="355">SUM(I307:I316)</f>
        <v>1035523988</v>
      </c>
      <c r="J306" s="34">
        <f t="shared" si="355"/>
        <v>755325732</v>
      </c>
      <c r="K306" s="34">
        <f t="shared" si="355"/>
        <v>4442695</v>
      </c>
      <c r="L306" s="34">
        <f t="shared" si="355"/>
        <v>256663669</v>
      </c>
      <c r="M306" s="34">
        <f t="shared" si="355"/>
        <v>7553239</v>
      </c>
      <c r="N306" s="34">
        <f t="shared" si="355"/>
        <v>11538653</v>
      </c>
      <c r="O306" s="35">
        <f t="shared" si="355"/>
        <v>1513.7235999999998</v>
      </c>
      <c r="P306" s="35">
        <f t="shared" si="355"/>
        <v>1126.2766999999999</v>
      </c>
      <c r="Q306" s="151">
        <f t="shared" si="355"/>
        <v>387.44690000000003</v>
      </c>
      <c r="R306" s="142">
        <f t="shared" si="355"/>
        <v>111850</v>
      </c>
      <c r="S306" s="34">
        <f t="shared" si="355"/>
        <v>355556</v>
      </c>
      <c r="T306" s="34">
        <f t="shared" si="355"/>
        <v>-791722</v>
      </c>
      <c r="U306" s="34">
        <f t="shared" si="355"/>
        <v>568242</v>
      </c>
      <c r="V306" s="34">
        <f t="shared" si="355"/>
        <v>-42388</v>
      </c>
      <c r="W306" s="34">
        <f t="shared" si="355"/>
        <v>201538</v>
      </c>
      <c r="X306" s="34">
        <f t="shared" si="355"/>
        <v>-111850</v>
      </c>
      <c r="Y306" s="34">
        <f t="shared" si="355"/>
        <v>0</v>
      </c>
      <c r="Z306" s="34">
        <f t="shared" si="355"/>
        <v>-30957</v>
      </c>
      <c r="AA306" s="34">
        <f t="shared" si="355"/>
        <v>-142807</v>
      </c>
      <c r="AB306" s="34">
        <f t="shared" si="355"/>
        <v>58731</v>
      </c>
      <c r="AC306" s="34">
        <f t="shared" si="355"/>
        <v>30315</v>
      </c>
      <c r="AD306" s="34">
        <f t="shared" si="355"/>
        <v>2011</v>
      </c>
      <c r="AE306" s="34">
        <f t="shared" si="355"/>
        <v>115200</v>
      </c>
      <c r="AF306" s="34">
        <f t="shared" si="355"/>
        <v>0</v>
      </c>
      <c r="AG306" s="34">
        <f t="shared" si="355"/>
        <v>115200</v>
      </c>
      <c r="AH306" s="34">
        <f t="shared" si="355"/>
        <v>206257</v>
      </c>
      <c r="AI306" s="35">
        <f t="shared" si="355"/>
        <v>-0.13</v>
      </c>
      <c r="AJ306" s="35">
        <f t="shared" si="355"/>
        <v>-9.9999999999999881E-3</v>
      </c>
      <c r="AK306" s="35">
        <f t="shared" si="355"/>
        <v>1.1500000000000001</v>
      </c>
      <c r="AL306" s="35">
        <f t="shared" si="355"/>
        <v>-1.1399999999999997</v>
      </c>
      <c r="AM306" s="35">
        <f t="shared" si="355"/>
        <v>0</v>
      </c>
      <c r="AN306" s="35">
        <f t="shared" si="355"/>
        <v>0.85000000000000031</v>
      </c>
      <c r="AO306" s="35">
        <f t="shared" si="355"/>
        <v>-0.09</v>
      </c>
      <c r="AP306" s="35">
        <f t="shared" si="355"/>
        <v>-0.01</v>
      </c>
      <c r="AQ306" s="35">
        <f t="shared" si="355"/>
        <v>0.64000000000000068</v>
      </c>
      <c r="AR306" s="35">
        <f t="shared" si="355"/>
        <v>-1.999999999999999E-2</v>
      </c>
      <c r="AS306" s="36">
        <f t="shared" si="355"/>
        <v>0.62000000000000033</v>
      </c>
      <c r="AT306" s="152">
        <f t="shared" si="355"/>
        <v>1035730245</v>
      </c>
      <c r="AU306" s="34">
        <f t="shared" si="355"/>
        <v>755527270</v>
      </c>
      <c r="AV306" s="34">
        <f t="shared" si="355"/>
        <v>4299888</v>
      </c>
      <c r="AW306" s="34">
        <f t="shared" si="355"/>
        <v>256693984</v>
      </c>
      <c r="AX306" s="34">
        <f t="shared" si="355"/>
        <v>7555250</v>
      </c>
      <c r="AY306" s="34">
        <f t="shared" si="355"/>
        <v>11653853</v>
      </c>
      <c r="AZ306" s="35">
        <f t="shared" si="355"/>
        <v>1514.3435999999999</v>
      </c>
      <c r="BA306" s="35">
        <f t="shared" si="355"/>
        <v>1126.9167</v>
      </c>
      <c r="BB306" s="36">
        <f t="shared" si="355"/>
        <v>387.42689999999999</v>
      </c>
    </row>
    <row r="307" spans="4:54" x14ac:dyDescent="0.2">
      <c r="D307" s="9"/>
      <c r="E307" s="5"/>
      <c r="F307" s="9"/>
      <c r="G307" s="20"/>
      <c r="H307" s="495">
        <v>3111</v>
      </c>
      <c r="I307" s="579">
        <f t="shared" ref="I307:BB307" si="356">SUMIF($F$12:$F$461,"=3111",I$12:I$461)</f>
        <v>209586642</v>
      </c>
      <c r="J307" s="580">
        <f t="shared" si="356"/>
        <v>154104554</v>
      </c>
      <c r="K307" s="580">
        <f t="shared" si="356"/>
        <v>592000</v>
      </c>
      <c r="L307" s="580">
        <f t="shared" si="356"/>
        <v>52287438</v>
      </c>
      <c r="M307" s="580">
        <f t="shared" si="356"/>
        <v>1541040</v>
      </c>
      <c r="N307" s="580">
        <f t="shared" si="356"/>
        <v>1061610</v>
      </c>
      <c r="O307" s="583">
        <f t="shared" si="356"/>
        <v>324.53129999999999</v>
      </c>
      <c r="P307" s="583">
        <f t="shared" si="356"/>
        <v>264.66129999999998</v>
      </c>
      <c r="Q307" s="584">
        <f t="shared" si="356"/>
        <v>59.87</v>
      </c>
      <c r="R307" s="579">
        <f t="shared" si="356"/>
        <v>31770</v>
      </c>
      <c r="S307" s="580">
        <f t="shared" si="356"/>
        <v>7060</v>
      </c>
      <c r="T307" s="580">
        <f t="shared" si="356"/>
        <v>-198450</v>
      </c>
      <c r="U307" s="580">
        <f t="shared" si="356"/>
        <v>0</v>
      </c>
      <c r="V307" s="580">
        <f t="shared" si="356"/>
        <v>0</v>
      </c>
      <c r="W307" s="580">
        <f t="shared" si="356"/>
        <v>-159620</v>
      </c>
      <c r="X307" s="580">
        <f t="shared" si="356"/>
        <v>-31770</v>
      </c>
      <c r="Y307" s="580">
        <f t="shared" si="356"/>
        <v>0</v>
      </c>
      <c r="Z307" s="580">
        <f t="shared" si="356"/>
        <v>0</v>
      </c>
      <c r="AA307" s="580">
        <f t="shared" si="356"/>
        <v>-31770</v>
      </c>
      <c r="AB307" s="580">
        <f t="shared" si="356"/>
        <v>-191390</v>
      </c>
      <c r="AC307" s="580">
        <f t="shared" si="356"/>
        <v>-64688</v>
      </c>
      <c r="AD307" s="580">
        <f t="shared" si="356"/>
        <v>-1597</v>
      </c>
      <c r="AE307" s="580">
        <f t="shared" si="356"/>
        <v>18500</v>
      </c>
      <c r="AF307" s="580">
        <f t="shared" si="356"/>
        <v>0</v>
      </c>
      <c r="AG307" s="580">
        <f t="shared" si="356"/>
        <v>18500</v>
      </c>
      <c r="AH307" s="580">
        <f t="shared" si="356"/>
        <v>-239175</v>
      </c>
      <c r="AI307" s="583">
        <f t="shared" si="356"/>
        <v>-0.1</v>
      </c>
      <c r="AJ307" s="583">
        <f t="shared" si="356"/>
        <v>0.04</v>
      </c>
      <c r="AK307" s="583">
        <f t="shared" si="356"/>
        <v>-3.9999999999999925E-2</v>
      </c>
      <c r="AL307" s="583">
        <f t="shared" si="356"/>
        <v>-0.5</v>
      </c>
      <c r="AM307" s="583">
        <f t="shared" si="356"/>
        <v>0</v>
      </c>
      <c r="AN307" s="583">
        <f t="shared" si="356"/>
        <v>0</v>
      </c>
      <c r="AO307" s="583">
        <f t="shared" si="356"/>
        <v>0</v>
      </c>
      <c r="AP307" s="583">
        <f t="shared" si="356"/>
        <v>0</v>
      </c>
      <c r="AQ307" s="583">
        <f t="shared" si="356"/>
        <v>-0.6399999999999999</v>
      </c>
      <c r="AR307" s="583">
        <f t="shared" si="356"/>
        <v>0.04</v>
      </c>
      <c r="AS307" s="586">
        <f t="shared" si="356"/>
        <v>-0.59999999999999987</v>
      </c>
      <c r="AT307" s="581">
        <f t="shared" si="356"/>
        <v>209347467</v>
      </c>
      <c r="AU307" s="580">
        <f t="shared" si="356"/>
        <v>153944934</v>
      </c>
      <c r="AV307" s="580">
        <f t="shared" si="356"/>
        <v>560230</v>
      </c>
      <c r="AW307" s="580">
        <f t="shared" si="356"/>
        <v>52222750</v>
      </c>
      <c r="AX307" s="580">
        <f t="shared" si="356"/>
        <v>1539443</v>
      </c>
      <c r="AY307" s="580">
        <f t="shared" si="356"/>
        <v>1080110</v>
      </c>
      <c r="AZ307" s="583">
        <f t="shared" si="356"/>
        <v>323.93130000000002</v>
      </c>
      <c r="BA307" s="583">
        <f t="shared" si="356"/>
        <v>264.02130000000005</v>
      </c>
      <c r="BB307" s="586">
        <f t="shared" si="356"/>
        <v>59.909999999999989</v>
      </c>
    </row>
    <row r="308" spans="4:54" x14ac:dyDescent="0.2">
      <c r="D308" s="9"/>
      <c r="E308" s="5"/>
      <c r="F308" s="9"/>
      <c r="G308" s="20"/>
      <c r="H308" s="2">
        <v>3113</v>
      </c>
      <c r="I308" s="170">
        <f t="shared" ref="I308:BB308" si="357">SUMIF($F$12:$F$461,"=3113",I$12:I$461)</f>
        <v>529617248</v>
      </c>
      <c r="J308" s="16">
        <f t="shared" si="357"/>
        <v>384393986</v>
      </c>
      <c r="K308" s="16">
        <f t="shared" si="357"/>
        <v>2172535</v>
      </c>
      <c r="L308" s="16">
        <f t="shared" si="357"/>
        <v>130521416</v>
      </c>
      <c r="M308" s="16">
        <f t="shared" si="357"/>
        <v>3843936</v>
      </c>
      <c r="N308" s="16">
        <f t="shared" si="357"/>
        <v>8685375</v>
      </c>
      <c r="O308" s="13">
        <f t="shared" si="357"/>
        <v>695.87209999999993</v>
      </c>
      <c r="P308" s="13">
        <f t="shared" si="357"/>
        <v>578.20209999999997</v>
      </c>
      <c r="Q308" s="172">
        <f t="shared" si="357"/>
        <v>117.67</v>
      </c>
      <c r="R308" s="170">
        <f t="shared" si="357"/>
        <v>56930</v>
      </c>
      <c r="S308" s="16">
        <f t="shared" si="357"/>
        <v>283043</v>
      </c>
      <c r="T308" s="16">
        <f t="shared" si="357"/>
        <v>-1010000</v>
      </c>
      <c r="U308" s="16">
        <f t="shared" si="357"/>
        <v>568242</v>
      </c>
      <c r="V308" s="16">
        <f t="shared" si="357"/>
        <v>0</v>
      </c>
      <c r="W308" s="16">
        <f t="shared" si="357"/>
        <v>-101785</v>
      </c>
      <c r="X308" s="16">
        <f t="shared" si="357"/>
        <v>-56930</v>
      </c>
      <c r="Y308" s="16">
        <f t="shared" si="357"/>
        <v>0</v>
      </c>
      <c r="Z308" s="16">
        <f t="shared" si="357"/>
        <v>-30957</v>
      </c>
      <c r="AA308" s="16">
        <f t="shared" si="357"/>
        <v>-87887</v>
      </c>
      <c r="AB308" s="16">
        <f t="shared" si="357"/>
        <v>-189672</v>
      </c>
      <c r="AC308" s="16">
        <f t="shared" si="357"/>
        <v>-53645</v>
      </c>
      <c r="AD308" s="16">
        <f t="shared" si="357"/>
        <v>-1020</v>
      </c>
      <c r="AE308" s="16">
        <f t="shared" si="357"/>
        <v>63250</v>
      </c>
      <c r="AF308" s="16">
        <f t="shared" si="357"/>
        <v>0</v>
      </c>
      <c r="AG308" s="16">
        <f t="shared" si="357"/>
        <v>63250</v>
      </c>
      <c r="AH308" s="16">
        <f t="shared" si="357"/>
        <v>-181087</v>
      </c>
      <c r="AI308" s="13">
        <f t="shared" si="357"/>
        <v>2.9999999999999992E-2</v>
      </c>
      <c r="AJ308" s="13">
        <f t="shared" si="357"/>
        <v>4.0000000000000015E-2</v>
      </c>
      <c r="AK308" s="13">
        <f t="shared" si="357"/>
        <v>1.02</v>
      </c>
      <c r="AL308" s="13">
        <f t="shared" si="357"/>
        <v>-2.0699999999999998</v>
      </c>
      <c r="AM308" s="13">
        <f t="shared" si="357"/>
        <v>0</v>
      </c>
      <c r="AN308" s="13">
        <f t="shared" si="357"/>
        <v>0.85000000000000031</v>
      </c>
      <c r="AO308" s="13">
        <f t="shared" si="357"/>
        <v>0</v>
      </c>
      <c r="AP308" s="13">
        <f t="shared" si="357"/>
        <v>0</v>
      </c>
      <c r="AQ308" s="13">
        <f t="shared" si="357"/>
        <v>-0.16999999999999971</v>
      </c>
      <c r="AR308" s="13">
        <f t="shared" si="357"/>
        <v>4.0000000000000015E-2</v>
      </c>
      <c r="AS308" s="17">
        <f t="shared" si="357"/>
        <v>-0.12999999999999967</v>
      </c>
      <c r="AT308" s="171">
        <f t="shared" si="357"/>
        <v>529436161</v>
      </c>
      <c r="AU308" s="16">
        <f t="shared" si="357"/>
        <v>384292201</v>
      </c>
      <c r="AV308" s="16">
        <f t="shared" si="357"/>
        <v>2084648</v>
      </c>
      <c r="AW308" s="16">
        <f t="shared" si="357"/>
        <v>130467771</v>
      </c>
      <c r="AX308" s="16">
        <f t="shared" si="357"/>
        <v>3842916</v>
      </c>
      <c r="AY308" s="16">
        <f t="shared" si="357"/>
        <v>8748625</v>
      </c>
      <c r="AZ308" s="13">
        <f t="shared" si="357"/>
        <v>695.74209999999982</v>
      </c>
      <c r="BA308" s="13">
        <f t="shared" si="357"/>
        <v>578.03210000000001</v>
      </c>
      <c r="BB308" s="17">
        <f t="shared" si="357"/>
        <v>117.71000000000001</v>
      </c>
    </row>
    <row r="309" spans="4:54" x14ac:dyDescent="0.2">
      <c r="D309" s="9"/>
      <c r="E309" s="5"/>
      <c r="F309" s="9"/>
      <c r="G309" s="20"/>
      <c r="H309" s="2">
        <v>3114</v>
      </c>
      <c r="I309" s="170">
        <f t="shared" ref="I309:BB309" si="358">SUMIF($F$12:$F$461,"=3114",I$12:I$461)</f>
        <v>50464595</v>
      </c>
      <c r="J309" s="16">
        <f t="shared" si="358"/>
        <v>37115845</v>
      </c>
      <c r="K309" s="16">
        <f t="shared" si="358"/>
        <v>0</v>
      </c>
      <c r="L309" s="16">
        <f t="shared" si="358"/>
        <v>12545156</v>
      </c>
      <c r="M309" s="16">
        <f t="shared" si="358"/>
        <v>371159</v>
      </c>
      <c r="N309" s="16">
        <f t="shared" si="358"/>
        <v>432435</v>
      </c>
      <c r="O309" s="13">
        <f t="shared" si="358"/>
        <v>68.630600000000001</v>
      </c>
      <c r="P309" s="13">
        <f t="shared" si="358"/>
        <v>58.160600000000002</v>
      </c>
      <c r="Q309" s="172">
        <f t="shared" si="358"/>
        <v>10.47</v>
      </c>
      <c r="R309" s="170">
        <f t="shared" si="358"/>
        <v>0</v>
      </c>
      <c r="S309" s="16">
        <f t="shared" si="358"/>
        <v>0</v>
      </c>
      <c r="T309" s="16">
        <f t="shared" si="358"/>
        <v>-293614</v>
      </c>
      <c r="U309" s="16">
        <f t="shared" si="358"/>
        <v>0</v>
      </c>
      <c r="V309" s="16">
        <f t="shared" si="358"/>
        <v>19615</v>
      </c>
      <c r="W309" s="16">
        <f t="shared" si="358"/>
        <v>-273999</v>
      </c>
      <c r="X309" s="16">
        <f t="shared" si="358"/>
        <v>0</v>
      </c>
      <c r="Y309" s="16">
        <f t="shared" si="358"/>
        <v>0</v>
      </c>
      <c r="Z309" s="16">
        <f t="shared" si="358"/>
        <v>0</v>
      </c>
      <c r="AA309" s="16">
        <f t="shared" si="358"/>
        <v>0</v>
      </c>
      <c r="AB309" s="16">
        <f t="shared" si="358"/>
        <v>-273999</v>
      </c>
      <c r="AC309" s="16">
        <f t="shared" si="358"/>
        <v>-92611</v>
      </c>
      <c r="AD309" s="16">
        <f t="shared" si="358"/>
        <v>-2740</v>
      </c>
      <c r="AE309" s="16">
        <f t="shared" si="358"/>
        <v>0</v>
      </c>
      <c r="AF309" s="16">
        <f t="shared" si="358"/>
        <v>0</v>
      </c>
      <c r="AG309" s="16">
        <f t="shared" si="358"/>
        <v>0</v>
      </c>
      <c r="AH309" s="16">
        <f t="shared" si="358"/>
        <v>-369350</v>
      </c>
      <c r="AI309" s="13">
        <f t="shared" si="358"/>
        <v>0</v>
      </c>
      <c r="AJ309" s="13">
        <f t="shared" si="358"/>
        <v>0</v>
      </c>
      <c r="AK309" s="13">
        <f t="shared" si="358"/>
        <v>0</v>
      </c>
      <c r="AL309" s="13">
        <f t="shared" si="358"/>
        <v>-0.75</v>
      </c>
      <c r="AM309" s="13">
        <f t="shared" si="358"/>
        <v>0</v>
      </c>
      <c r="AN309" s="13">
        <f t="shared" si="358"/>
        <v>0</v>
      </c>
      <c r="AO309" s="13">
        <f t="shared" si="358"/>
        <v>0.03</v>
      </c>
      <c r="AP309" s="13">
        <f t="shared" si="358"/>
        <v>0</v>
      </c>
      <c r="AQ309" s="13">
        <f t="shared" si="358"/>
        <v>-0.72</v>
      </c>
      <c r="AR309" s="13">
        <f t="shared" si="358"/>
        <v>0</v>
      </c>
      <c r="AS309" s="17">
        <f t="shared" si="358"/>
        <v>-0.72</v>
      </c>
      <c r="AT309" s="171">
        <f t="shared" si="358"/>
        <v>50095245</v>
      </c>
      <c r="AU309" s="16">
        <f t="shared" si="358"/>
        <v>36841846</v>
      </c>
      <c r="AV309" s="16">
        <f t="shared" si="358"/>
        <v>0</v>
      </c>
      <c r="AW309" s="16">
        <f t="shared" si="358"/>
        <v>12452545</v>
      </c>
      <c r="AX309" s="16">
        <f t="shared" si="358"/>
        <v>368419</v>
      </c>
      <c r="AY309" s="16">
        <f t="shared" si="358"/>
        <v>432435</v>
      </c>
      <c r="AZ309" s="13">
        <f t="shared" si="358"/>
        <v>67.910600000000002</v>
      </c>
      <c r="BA309" s="13">
        <f t="shared" si="358"/>
        <v>57.440600000000003</v>
      </c>
      <c r="BB309" s="17">
        <f t="shared" si="358"/>
        <v>10.47</v>
      </c>
    </row>
    <row r="310" spans="4:54" x14ac:dyDescent="0.2">
      <c r="D310" s="9"/>
      <c r="E310" s="5"/>
      <c r="F310" s="9"/>
      <c r="G310" s="20"/>
      <c r="H310" s="2">
        <v>3117</v>
      </c>
      <c r="I310" s="170">
        <f t="shared" ref="I310:BB310" si="359">SUMIF($F$12:$F$461,"=3117",I$12:I$461)</f>
        <v>50576058</v>
      </c>
      <c r="J310" s="16">
        <f t="shared" si="359"/>
        <v>36785311</v>
      </c>
      <c r="K310" s="16">
        <f t="shared" si="359"/>
        <v>217760</v>
      </c>
      <c r="L310" s="16">
        <f t="shared" si="359"/>
        <v>12507039</v>
      </c>
      <c r="M310" s="16">
        <f t="shared" si="359"/>
        <v>367848</v>
      </c>
      <c r="N310" s="16">
        <f t="shared" si="359"/>
        <v>698100</v>
      </c>
      <c r="O310" s="13">
        <f t="shared" si="359"/>
        <v>77.805399999999992</v>
      </c>
      <c r="P310" s="13">
        <f t="shared" si="359"/>
        <v>61.589299999999994</v>
      </c>
      <c r="Q310" s="172">
        <f t="shared" si="359"/>
        <v>16.216100000000001</v>
      </c>
      <c r="R310" s="170">
        <f t="shared" si="359"/>
        <v>32000</v>
      </c>
      <c r="S310" s="16">
        <f t="shared" si="359"/>
        <v>65453</v>
      </c>
      <c r="T310" s="16">
        <f t="shared" si="359"/>
        <v>0</v>
      </c>
      <c r="U310" s="16">
        <f t="shared" si="359"/>
        <v>0</v>
      </c>
      <c r="V310" s="16">
        <f t="shared" si="359"/>
        <v>0</v>
      </c>
      <c r="W310" s="16">
        <f t="shared" si="359"/>
        <v>97453</v>
      </c>
      <c r="X310" s="16">
        <f t="shared" si="359"/>
        <v>-32000</v>
      </c>
      <c r="Y310" s="16">
        <f t="shared" si="359"/>
        <v>0</v>
      </c>
      <c r="Z310" s="16">
        <f t="shared" si="359"/>
        <v>0</v>
      </c>
      <c r="AA310" s="16">
        <f t="shared" si="359"/>
        <v>-32000</v>
      </c>
      <c r="AB310" s="16">
        <f t="shared" si="359"/>
        <v>65453</v>
      </c>
      <c r="AC310" s="16">
        <f t="shared" si="359"/>
        <v>22122</v>
      </c>
      <c r="AD310" s="16">
        <f t="shared" si="359"/>
        <v>974</v>
      </c>
      <c r="AE310" s="16">
        <f t="shared" si="359"/>
        <v>33450</v>
      </c>
      <c r="AF310" s="16">
        <f t="shared" si="359"/>
        <v>0</v>
      </c>
      <c r="AG310" s="16">
        <f t="shared" si="359"/>
        <v>33450</v>
      </c>
      <c r="AH310" s="16">
        <f t="shared" si="359"/>
        <v>121999</v>
      </c>
      <c r="AI310" s="13">
        <f t="shared" si="359"/>
        <v>0.06</v>
      </c>
      <c r="AJ310" s="13">
        <f t="shared" si="359"/>
        <v>0</v>
      </c>
      <c r="AK310" s="13">
        <f t="shared" si="359"/>
        <v>0.17</v>
      </c>
      <c r="AL310" s="13">
        <f t="shared" si="359"/>
        <v>0</v>
      </c>
      <c r="AM310" s="13">
        <f t="shared" si="359"/>
        <v>0</v>
      </c>
      <c r="AN310" s="13">
        <f t="shared" si="359"/>
        <v>0</v>
      </c>
      <c r="AO310" s="13">
        <f t="shared" si="359"/>
        <v>0</v>
      </c>
      <c r="AP310" s="13">
        <f t="shared" si="359"/>
        <v>0</v>
      </c>
      <c r="AQ310" s="13">
        <f t="shared" si="359"/>
        <v>0.23</v>
      </c>
      <c r="AR310" s="13">
        <f t="shared" si="359"/>
        <v>0</v>
      </c>
      <c r="AS310" s="17">
        <f t="shared" si="359"/>
        <v>0.23</v>
      </c>
      <c r="AT310" s="171">
        <f t="shared" si="359"/>
        <v>50698057</v>
      </c>
      <c r="AU310" s="16">
        <f t="shared" si="359"/>
        <v>36882764</v>
      </c>
      <c r="AV310" s="16">
        <f t="shared" si="359"/>
        <v>185760</v>
      </c>
      <c r="AW310" s="16">
        <f t="shared" si="359"/>
        <v>12529161</v>
      </c>
      <c r="AX310" s="16">
        <f t="shared" si="359"/>
        <v>368822</v>
      </c>
      <c r="AY310" s="16">
        <f t="shared" si="359"/>
        <v>731550</v>
      </c>
      <c r="AZ310" s="13">
        <f t="shared" si="359"/>
        <v>78.035399999999996</v>
      </c>
      <c r="BA310" s="13">
        <f t="shared" si="359"/>
        <v>61.819300000000005</v>
      </c>
      <c r="BB310" s="17">
        <f t="shared" si="359"/>
        <v>16.216100000000001</v>
      </c>
    </row>
    <row r="311" spans="4:54" x14ac:dyDescent="0.2">
      <c r="D311" s="9"/>
      <c r="E311" s="5"/>
      <c r="F311" s="9"/>
      <c r="G311" s="20"/>
      <c r="H311" s="2">
        <v>3122</v>
      </c>
      <c r="I311" s="170">
        <f t="shared" ref="I311:BB311" si="360">SUMIF($F$12:$F$461,"=3122",I$12:I$461)</f>
        <v>0</v>
      </c>
      <c r="J311" s="16">
        <f t="shared" si="360"/>
        <v>0</v>
      </c>
      <c r="K311" s="16">
        <f t="shared" si="360"/>
        <v>0</v>
      </c>
      <c r="L311" s="16">
        <f t="shared" si="360"/>
        <v>0</v>
      </c>
      <c r="M311" s="16">
        <f t="shared" si="360"/>
        <v>0</v>
      </c>
      <c r="N311" s="16">
        <f t="shared" si="360"/>
        <v>0</v>
      </c>
      <c r="O311" s="13">
        <f t="shared" si="360"/>
        <v>0</v>
      </c>
      <c r="P311" s="13">
        <f t="shared" si="360"/>
        <v>0</v>
      </c>
      <c r="Q311" s="172">
        <f t="shared" si="360"/>
        <v>0</v>
      </c>
      <c r="R311" s="170">
        <f t="shared" si="360"/>
        <v>0</v>
      </c>
      <c r="S311" s="16">
        <f t="shared" si="360"/>
        <v>0</v>
      </c>
      <c r="T311" s="16">
        <f t="shared" si="360"/>
        <v>0</v>
      </c>
      <c r="U311" s="16">
        <f t="shared" si="360"/>
        <v>0</v>
      </c>
      <c r="V311" s="16">
        <f t="shared" si="360"/>
        <v>0</v>
      </c>
      <c r="W311" s="16">
        <f t="shared" si="360"/>
        <v>0</v>
      </c>
      <c r="X311" s="16">
        <f t="shared" si="360"/>
        <v>0</v>
      </c>
      <c r="Y311" s="16">
        <f t="shared" si="360"/>
        <v>0</v>
      </c>
      <c r="Z311" s="16">
        <f t="shared" si="360"/>
        <v>0</v>
      </c>
      <c r="AA311" s="16">
        <f t="shared" si="360"/>
        <v>0</v>
      </c>
      <c r="AB311" s="16">
        <f t="shared" si="360"/>
        <v>0</v>
      </c>
      <c r="AC311" s="16">
        <f t="shared" si="360"/>
        <v>0</v>
      </c>
      <c r="AD311" s="16">
        <f t="shared" si="360"/>
        <v>0</v>
      </c>
      <c r="AE311" s="16">
        <f t="shared" si="360"/>
        <v>0</v>
      </c>
      <c r="AF311" s="16">
        <f t="shared" si="360"/>
        <v>0</v>
      </c>
      <c r="AG311" s="16">
        <f t="shared" si="360"/>
        <v>0</v>
      </c>
      <c r="AH311" s="16">
        <f t="shared" si="360"/>
        <v>0</v>
      </c>
      <c r="AI311" s="13">
        <f t="shared" si="360"/>
        <v>0</v>
      </c>
      <c r="AJ311" s="13">
        <f t="shared" si="360"/>
        <v>0</v>
      </c>
      <c r="AK311" s="13">
        <f t="shared" si="360"/>
        <v>0</v>
      </c>
      <c r="AL311" s="13">
        <f t="shared" si="360"/>
        <v>0</v>
      </c>
      <c r="AM311" s="13">
        <f t="shared" si="360"/>
        <v>0</v>
      </c>
      <c r="AN311" s="13">
        <f t="shared" si="360"/>
        <v>0</v>
      </c>
      <c r="AO311" s="13">
        <f t="shared" si="360"/>
        <v>0</v>
      </c>
      <c r="AP311" s="13">
        <f t="shared" si="360"/>
        <v>0</v>
      </c>
      <c r="AQ311" s="13">
        <f t="shared" si="360"/>
        <v>0</v>
      </c>
      <c r="AR311" s="13">
        <f t="shared" si="360"/>
        <v>0</v>
      </c>
      <c r="AS311" s="17">
        <f t="shared" si="360"/>
        <v>0</v>
      </c>
      <c r="AT311" s="171">
        <f t="shared" si="360"/>
        <v>0</v>
      </c>
      <c r="AU311" s="16">
        <f t="shared" si="360"/>
        <v>0</v>
      </c>
      <c r="AV311" s="16">
        <f t="shared" si="360"/>
        <v>0</v>
      </c>
      <c r="AW311" s="16">
        <f t="shared" si="360"/>
        <v>0</v>
      </c>
      <c r="AX311" s="16">
        <f t="shared" si="360"/>
        <v>0</v>
      </c>
      <c r="AY311" s="16">
        <f t="shared" si="360"/>
        <v>0</v>
      </c>
      <c r="AZ311" s="13">
        <f t="shared" si="360"/>
        <v>0</v>
      </c>
      <c r="BA311" s="13">
        <f t="shared" si="360"/>
        <v>0</v>
      </c>
      <c r="BB311" s="17">
        <f t="shared" si="360"/>
        <v>0</v>
      </c>
    </row>
    <row r="312" spans="4:54" x14ac:dyDescent="0.2">
      <c r="D312" s="9"/>
      <c r="E312" s="5"/>
      <c r="F312" s="9"/>
      <c r="G312" s="20"/>
      <c r="H312" s="2">
        <v>3124</v>
      </c>
      <c r="I312" s="170">
        <f t="shared" ref="I312:BB312" si="361">SUMIF($F$12:$F$461,"=3124",I$12:I$461)</f>
        <v>4304036</v>
      </c>
      <c r="J312" s="16">
        <f t="shared" si="361"/>
        <v>3176348</v>
      </c>
      <c r="K312" s="16">
        <f t="shared" si="361"/>
        <v>0</v>
      </c>
      <c r="L312" s="16">
        <f t="shared" si="361"/>
        <v>1073605</v>
      </c>
      <c r="M312" s="16">
        <f t="shared" si="361"/>
        <v>31763</v>
      </c>
      <c r="N312" s="16">
        <f t="shared" si="361"/>
        <v>22320</v>
      </c>
      <c r="O312" s="13">
        <f t="shared" si="361"/>
        <v>5.8062000000000005</v>
      </c>
      <c r="P312" s="13">
        <f t="shared" si="361"/>
        <v>5.2061999999999999</v>
      </c>
      <c r="Q312" s="172">
        <f t="shared" si="361"/>
        <v>0.6</v>
      </c>
      <c r="R312" s="170">
        <f t="shared" si="361"/>
        <v>0</v>
      </c>
      <c r="S312" s="16">
        <f t="shared" si="361"/>
        <v>0</v>
      </c>
      <c r="T312" s="16">
        <f t="shared" si="361"/>
        <v>0</v>
      </c>
      <c r="U312" s="16">
        <f t="shared" si="361"/>
        <v>0</v>
      </c>
      <c r="V312" s="16">
        <f t="shared" si="361"/>
        <v>0</v>
      </c>
      <c r="W312" s="16">
        <f t="shared" si="361"/>
        <v>0</v>
      </c>
      <c r="X312" s="16">
        <f t="shared" si="361"/>
        <v>0</v>
      </c>
      <c r="Y312" s="16">
        <f t="shared" si="361"/>
        <v>0</v>
      </c>
      <c r="Z312" s="16">
        <f t="shared" si="361"/>
        <v>0</v>
      </c>
      <c r="AA312" s="16">
        <f t="shared" si="361"/>
        <v>0</v>
      </c>
      <c r="AB312" s="16">
        <f t="shared" si="361"/>
        <v>0</v>
      </c>
      <c r="AC312" s="16">
        <f t="shared" si="361"/>
        <v>0</v>
      </c>
      <c r="AD312" s="16">
        <f t="shared" si="361"/>
        <v>0</v>
      </c>
      <c r="AE312" s="16">
        <f t="shared" si="361"/>
        <v>0</v>
      </c>
      <c r="AF312" s="16">
        <f t="shared" si="361"/>
        <v>0</v>
      </c>
      <c r="AG312" s="16">
        <f t="shared" si="361"/>
        <v>0</v>
      </c>
      <c r="AH312" s="16">
        <f t="shared" si="361"/>
        <v>0</v>
      </c>
      <c r="AI312" s="13">
        <f t="shared" si="361"/>
        <v>0</v>
      </c>
      <c r="AJ312" s="13">
        <f t="shared" si="361"/>
        <v>0</v>
      </c>
      <c r="AK312" s="13">
        <f t="shared" si="361"/>
        <v>0</v>
      </c>
      <c r="AL312" s="13">
        <f t="shared" si="361"/>
        <v>0</v>
      </c>
      <c r="AM312" s="13">
        <f t="shared" si="361"/>
        <v>0</v>
      </c>
      <c r="AN312" s="13">
        <f t="shared" si="361"/>
        <v>0</v>
      </c>
      <c r="AO312" s="13">
        <f t="shared" si="361"/>
        <v>0</v>
      </c>
      <c r="AP312" s="13">
        <f t="shared" si="361"/>
        <v>0</v>
      </c>
      <c r="AQ312" s="13">
        <f t="shared" si="361"/>
        <v>0</v>
      </c>
      <c r="AR312" s="13">
        <f t="shared" si="361"/>
        <v>0</v>
      </c>
      <c r="AS312" s="17">
        <f t="shared" si="361"/>
        <v>0</v>
      </c>
      <c r="AT312" s="171">
        <f t="shared" si="361"/>
        <v>4304036</v>
      </c>
      <c r="AU312" s="16">
        <f t="shared" si="361"/>
        <v>3176348</v>
      </c>
      <c r="AV312" s="16">
        <f t="shared" si="361"/>
        <v>0</v>
      </c>
      <c r="AW312" s="16">
        <f t="shared" si="361"/>
        <v>1073605</v>
      </c>
      <c r="AX312" s="16">
        <f t="shared" si="361"/>
        <v>31763</v>
      </c>
      <c r="AY312" s="16">
        <f t="shared" si="361"/>
        <v>22320</v>
      </c>
      <c r="AZ312" s="13">
        <f t="shared" si="361"/>
        <v>5.8062000000000005</v>
      </c>
      <c r="BA312" s="13">
        <f t="shared" si="361"/>
        <v>5.2061999999999999</v>
      </c>
      <c r="BB312" s="17">
        <f t="shared" si="361"/>
        <v>0.6</v>
      </c>
    </row>
    <row r="313" spans="4:54" x14ac:dyDescent="0.2">
      <c r="D313" s="9"/>
      <c r="E313" s="5"/>
      <c r="F313" s="9"/>
      <c r="G313" s="20"/>
      <c r="H313" s="2">
        <v>3141</v>
      </c>
      <c r="I313" s="170">
        <f t="shared" ref="I313:BB313" si="362">SUMIF($F$12:$F$461,"=3141",I$12:I$461)</f>
        <v>70120044</v>
      </c>
      <c r="J313" s="16">
        <f t="shared" si="362"/>
        <v>51406321</v>
      </c>
      <c r="K313" s="16">
        <f t="shared" si="362"/>
        <v>289000</v>
      </c>
      <c r="L313" s="16">
        <f t="shared" si="362"/>
        <v>17473021</v>
      </c>
      <c r="M313" s="16">
        <f t="shared" si="362"/>
        <v>514064</v>
      </c>
      <c r="N313" s="16">
        <f t="shared" si="362"/>
        <v>437638</v>
      </c>
      <c r="O313" s="13">
        <f t="shared" si="362"/>
        <v>165.715</v>
      </c>
      <c r="P313" s="13">
        <f t="shared" si="362"/>
        <v>0</v>
      </c>
      <c r="Q313" s="172">
        <f t="shared" si="362"/>
        <v>165.715</v>
      </c>
      <c r="R313" s="170">
        <f t="shared" si="362"/>
        <v>16000</v>
      </c>
      <c r="S313" s="16">
        <f t="shared" si="362"/>
        <v>0</v>
      </c>
      <c r="T313" s="16">
        <f t="shared" si="362"/>
        <v>0</v>
      </c>
      <c r="U313" s="16">
        <f t="shared" si="362"/>
        <v>0</v>
      </c>
      <c r="V313" s="16">
        <f t="shared" si="362"/>
        <v>0</v>
      </c>
      <c r="W313" s="16">
        <f t="shared" si="362"/>
        <v>16000</v>
      </c>
      <c r="X313" s="16">
        <f t="shared" si="362"/>
        <v>-16000</v>
      </c>
      <c r="Y313" s="16">
        <f t="shared" si="362"/>
        <v>0</v>
      </c>
      <c r="Z313" s="16">
        <f t="shared" si="362"/>
        <v>0</v>
      </c>
      <c r="AA313" s="16">
        <f t="shared" si="362"/>
        <v>-16000</v>
      </c>
      <c r="AB313" s="16">
        <f t="shared" si="362"/>
        <v>0</v>
      </c>
      <c r="AC313" s="16">
        <f t="shared" si="362"/>
        <v>0</v>
      </c>
      <c r="AD313" s="16">
        <f t="shared" si="362"/>
        <v>160</v>
      </c>
      <c r="AE313" s="16">
        <f t="shared" si="362"/>
        <v>0</v>
      </c>
      <c r="AF313" s="16">
        <f t="shared" si="362"/>
        <v>0</v>
      </c>
      <c r="AG313" s="16">
        <f t="shared" si="362"/>
        <v>0</v>
      </c>
      <c r="AH313" s="16">
        <f t="shared" si="362"/>
        <v>160</v>
      </c>
      <c r="AI313" s="13">
        <f t="shared" si="362"/>
        <v>0</v>
      </c>
      <c r="AJ313" s="13">
        <f t="shared" si="362"/>
        <v>-0.13</v>
      </c>
      <c r="AK313" s="13">
        <f t="shared" si="362"/>
        <v>0</v>
      </c>
      <c r="AL313" s="13">
        <f t="shared" si="362"/>
        <v>0</v>
      </c>
      <c r="AM313" s="13">
        <f t="shared" si="362"/>
        <v>0</v>
      </c>
      <c r="AN313" s="13">
        <f t="shared" si="362"/>
        <v>0</v>
      </c>
      <c r="AO313" s="13">
        <f t="shared" si="362"/>
        <v>0</v>
      </c>
      <c r="AP313" s="13">
        <f t="shared" si="362"/>
        <v>0</v>
      </c>
      <c r="AQ313" s="13">
        <f t="shared" si="362"/>
        <v>0</v>
      </c>
      <c r="AR313" s="13">
        <f t="shared" si="362"/>
        <v>-0.13</v>
      </c>
      <c r="AS313" s="17">
        <f t="shared" si="362"/>
        <v>-0.13</v>
      </c>
      <c r="AT313" s="171">
        <f t="shared" si="362"/>
        <v>70120204</v>
      </c>
      <c r="AU313" s="16">
        <f t="shared" si="362"/>
        <v>51422321</v>
      </c>
      <c r="AV313" s="16">
        <f t="shared" si="362"/>
        <v>273000</v>
      </c>
      <c r="AW313" s="16">
        <f t="shared" si="362"/>
        <v>17473021</v>
      </c>
      <c r="AX313" s="16">
        <f t="shared" si="362"/>
        <v>514224</v>
      </c>
      <c r="AY313" s="16">
        <f t="shared" si="362"/>
        <v>437638</v>
      </c>
      <c r="AZ313" s="13">
        <f t="shared" si="362"/>
        <v>165.58500000000001</v>
      </c>
      <c r="BA313" s="13">
        <f t="shared" si="362"/>
        <v>0</v>
      </c>
      <c r="BB313" s="17">
        <f t="shared" si="362"/>
        <v>165.58500000000001</v>
      </c>
    </row>
    <row r="314" spans="4:54" x14ac:dyDescent="0.2">
      <c r="D314" s="9"/>
      <c r="E314" s="5"/>
      <c r="F314" s="9"/>
      <c r="G314" s="20"/>
      <c r="H314" s="2">
        <v>3143</v>
      </c>
      <c r="I314" s="170">
        <f t="shared" ref="I314:BB314" si="363">SUMIF($F$12:$F$461,"=3143",I$12:I$461)</f>
        <v>53319498</v>
      </c>
      <c r="J314" s="16">
        <f t="shared" si="363"/>
        <v>39258614</v>
      </c>
      <c r="K314" s="16">
        <f t="shared" si="363"/>
        <v>253000</v>
      </c>
      <c r="L314" s="16">
        <f t="shared" si="363"/>
        <v>13354929</v>
      </c>
      <c r="M314" s="16">
        <f t="shared" si="363"/>
        <v>392583</v>
      </c>
      <c r="N314" s="16">
        <f t="shared" si="363"/>
        <v>60372</v>
      </c>
      <c r="O314" s="13">
        <f t="shared" si="363"/>
        <v>86.015000000000001</v>
      </c>
      <c r="P314" s="13">
        <f t="shared" si="363"/>
        <v>81.245000000000019</v>
      </c>
      <c r="Q314" s="172">
        <f t="shared" si="363"/>
        <v>4.7699999999999996</v>
      </c>
      <c r="R314" s="170">
        <f t="shared" si="363"/>
        <v>-3000</v>
      </c>
      <c r="S314" s="16">
        <f t="shared" si="363"/>
        <v>0</v>
      </c>
      <c r="T314" s="16">
        <f t="shared" si="363"/>
        <v>710342</v>
      </c>
      <c r="U314" s="16">
        <f t="shared" si="363"/>
        <v>0</v>
      </c>
      <c r="V314" s="16">
        <f t="shared" si="363"/>
        <v>-62003</v>
      </c>
      <c r="W314" s="16">
        <f t="shared" si="363"/>
        <v>645339</v>
      </c>
      <c r="X314" s="16">
        <f t="shared" si="363"/>
        <v>3000</v>
      </c>
      <c r="Y314" s="16">
        <f t="shared" si="363"/>
        <v>0</v>
      </c>
      <c r="Z314" s="16">
        <f t="shared" si="363"/>
        <v>0</v>
      </c>
      <c r="AA314" s="16">
        <f t="shared" si="363"/>
        <v>3000</v>
      </c>
      <c r="AB314" s="16">
        <f t="shared" si="363"/>
        <v>648339</v>
      </c>
      <c r="AC314" s="16">
        <f t="shared" si="363"/>
        <v>219137</v>
      </c>
      <c r="AD314" s="16">
        <f t="shared" si="363"/>
        <v>6452</v>
      </c>
      <c r="AE314" s="16">
        <f t="shared" si="363"/>
        <v>0</v>
      </c>
      <c r="AF314" s="16">
        <f t="shared" si="363"/>
        <v>0</v>
      </c>
      <c r="AG314" s="16">
        <f t="shared" si="363"/>
        <v>0</v>
      </c>
      <c r="AH314" s="16">
        <f t="shared" si="363"/>
        <v>873928</v>
      </c>
      <c r="AI314" s="13">
        <f t="shared" si="363"/>
        <v>-0.03</v>
      </c>
      <c r="AJ314" s="13">
        <f t="shared" si="363"/>
        <v>0</v>
      </c>
      <c r="AK314" s="13">
        <f t="shared" si="363"/>
        <v>0</v>
      </c>
      <c r="AL314" s="13">
        <f t="shared" si="363"/>
        <v>2.1800000000000002</v>
      </c>
      <c r="AM314" s="13">
        <f t="shared" si="363"/>
        <v>0</v>
      </c>
      <c r="AN314" s="13">
        <f t="shared" si="363"/>
        <v>0</v>
      </c>
      <c r="AO314" s="13">
        <f t="shared" si="363"/>
        <v>-0.12</v>
      </c>
      <c r="AP314" s="13">
        <f t="shared" si="363"/>
        <v>-0.01</v>
      </c>
      <c r="AQ314" s="13">
        <f t="shared" si="363"/>
        <v>2.0300000000000002</v>
      </c>
      <c r="AR314" s="13">
        <f t="shared" si="363"/>
        <v>-1.0000000000000002E-2</v>
      </c>
      <c r="AS314" s="17">
        <f t="shared" si="363"/>
        <v>2.02</v>
      </c>
      <c r="AT314" s="171">
        <f t="shared" si="363"/>
        <v>54193426</v>
      </c>
      <c r="AU314" s="16">
        <f t="shared" si="363"/>
        <v>39903953</v>
      </c>
      <c r="AV314" s="16">
        <f t="shared" si="363"/>
        <v>256000</v>
      </c>
      <c r="AW314" s="16">
        <f t="shared" si="363"/>
        <v>13574066</v>
      </c>
      <c r="AX314" s="16">
        <f t="shared" si="363"/>
        <v>399035</v>
      </c>
      <c r="AY314" s="16">
        <f t="shared" si="363"/>
        <v>60372</v>
      </c>
      <c r="AZ314" s="13">
        <f t="shared" si="363"/>
        <v>88.034999999999982</v>
      </c>
      <c r="BA314" s="13">
        <f t="shared" si="363"/>
        <v>83.275000000000006</v>
      </c>
      <c r="BB314" s="17">
        <f t="shared" si="363"/>
        <v>4.7599999999999989</v>
      </c>
    </row>
    <row r="315" spans="4:54" x14ac:dyDescent="0.2">
      <c r="D315" s="9"/>
      <c r="E315" s="5"/>
      <c r="F315" s="9"/>
      <c r="G315" s="20"/>
      <c r="H315" s="2">
        <v>3231</v>
      </c>
      <c r="I315" s="170">
        <f t="shared" ref="I315:BB315" si="364">SUMIF($F$12:$F$461,"=3231",I$12:I$461)</f>
        <v>58360700</v>
      </c>
      <c r="J315" s="16">
        <f t="shared" si="364"/>
        <v>43003460</v>
      </c>
      <c r="K315" s="16">
        <f t="shared" si="364"/>
        <v>197400</v>
      </c>
      <c r="L315" s="16">
        <f t="shared" si="364"/>
        <v>14601890</v>
      </c>
      <c r="M315" s="16">
        <f t="shared" si="364"/>
        <v>430034</v>
      </c>
      <c r="N315" s="16">
        <f t="shared" si="364"/>
        <v>127916</v>
      </c>
      <c r="O315" s="13">
        <f t="shared" si="364"/>
        <v>75.558000000000007</v>
      </c>
      <c r="P315" s="13">
        <f t="shared" si="364"/>
        <v>68.602200000000011</v>
      </c>
      <c r="Q315" s="172">
        <f t="shared" si="364"/>
        <v>6.9557999999999991</v>
      </c>
      <c r="R315" s="170">
        <f t="shared" si="364"/>
        <v>54150</v>
      </c>
      <c r="S315" s="16">
        <f t="shared" si="364"/>
        <v>0</v>
      </c>
      <c r="T315" s="16">
        <f t="shared" si="364"/>
        <v>0</v>
      </c>
      <c r="U315" s="16">
        <f t="shared" si="364"/>
        <v>0</v>
      </c>
      <c r="V315" s="16">
        <f t="shared" si="364"/>
        <v>0</v>
      </c>
      <c r="W315" s="16">
        <f t="shared" si="364"/>
        <v>54150</v>
      </c>
      <c r="X315" s="16">
        <f t="shared" si="364"/>
        <v>-54150</v>
      </c>
      <c r="Y315" s="16">
        <f t="shared" si="364"/>
        <v>0</v>
      </c>
      <c r="Z315" s="16">
        <f t="shared" si="364"/>
        <v>0</v>
      </c>
      <c r="AA315" s="16">
        <f t="shared" si="364"/>
        <v>-54150</v>
      </c>
      <c r="AB315" s="16">
        <f t="shared" si="364"/>
        <v>0</v>
      </c>
      <c r="AC315" s="16">
        <f t="shared" si="364"/>
        <v>0</v>
      </c>
      <c r="AD315" s="16">
        <f t="shared" si="364"/>
        <v>542</v>
      </c>
      <c r="AE315" s="16">
        <f t="shared" si="364"/>
        <v>0</v>
      </c>
      <c r="AF315" s="16">
        <f t="shared" si="364"/>
        <v>0</v>
      </c>
      <c r="AG315" s="16">
        <f t="shared" si="364"/>
        <v>0</v>
      </c>
      <c r="AH315" s="16">
        <f t="shared" si="364"/>
        <v>542</v>
      </c>
      <c r="AI315" s="13">
        <f t="shared" si="364"/>
        <v>0.06</v>
      </c>
      <c r="AJ315" s="13">
        <f t="shared" si="364"/>
        <v>0.08</v>
      </c>
      <c r="AK315" s="13">
        <f t="shared" si="364"/>
        <v>0</v>
      </c>
      <c r="AL315" s="13">
        <f t="shared" si="364"/>
        <v>0</v>
      </c>
      <c r="AM315" s="13">
        <f t="shared" si="364"/>
        <v>0</v>
      </c>
      <c r="AN315" s="13">
        <f t="shared" si="364"/>
        <v>0</v>
      </c>
      <c r="AO315" s="13">
        <f t="shared" si="364"/>
        <v>0</v>
      </c>
      <c r="AP315" s="13">
        <f t="shared" si="364"/>
        <v>0</v>
      </c>
      <c r="AQ315" s="13">
        <f t="shared" si="364"/>
        <v>0.06</v>
      </c>
      <c r="AR315" s="13">
        <f t="shared" si="364"/>
        <v>0.08</v>
      </c>
      <c r="AS315" s="17">
        <f t="shared" si="364"/>
        <v>0.14000000000000001</v>
      </c>
      <c r="AT315" s="171">
        <f t="shared" si="364"/>
        <v>58361242</v>
      </c>
      <c r="AU315" s="16">
        <f t="shared" si="364"/>
        <v>43057610</v>
      </c>
      <c r="AV315" s="16">
        <f t="shared" si="364"/>
        <v>143250</v>
      </c>
      <c r="AW315" s="16">
        <f t="shared" si="364"/>
        <v>14601890</v>
      </c>
      <c r="AX315" s="16">
        <f t="shared" si="364"/>
        <v>430576</v>
      </c>
      <c r="AY315" s="16">
        <f t="shared" si="364"/>
        <v>127916</v>
      </c>
      <c r="AZ315" s="13">
        <f t="shared" si="364"/>
        <v>75.698000000000008</v>
      </c>
      <c r="BA315" s="13">
        <f t="shared" si="364"/>
        <v>68.662200000000013</v>
      </c>
      <c r="BB315" s="17">
        <f t="shared" si="364"/>
        <v>7.0357999999999992</v>
      </c>
    </row>
    <row r="316" spans="4:54" ht="13.5" thickBot="1" x14ac:dyDescent="0.25">
      <c r="D316" s="9"/>
      <c r="E316" s="5"/>
      <c r="F316" s="9"/>
      <c r="G316" s="20"/>
      <c r="H316" s="154">
        <v>3233</v>
      </c>
      <c r="I316" s="173">
        <f t="shared" ref="I316:BB316" si="365">SUMIF($F$12:$F$461,"=3233",I$12:I$461)</f>
        <v>9175167</v>
      </c>
      <c r="J316" s="174">
        <f t="shared" si="365"/>
        <v>6081293</v>
      </c>
      <c r="K316" s="174">
        <f t="shared" si="365"/>
        <v>721000</v>
      </c>
      <c r="L316" s="174">
        <f t="shared" si="365"/>
        <v>2299175</v>
      </c>
      <c r="M316" s="174">
        <f t="shared" si="365"/>
        <v>60812</v>
      </c>
      <c r="N316" s="174">
        <f t="shared" si="365"/>
        <v>12887</v>
      </c>
      <c r="O316" s="175">
        <f t="shared" si="365"/>
        <v>13.79</v>
      </c>
      <c r="P316" s="175">
        <f t="shared" si="365"/>
        <v>8.61</v>
      </c>
      <c r="Q316" s="178">
        <f t="shared" si="365"/>
        <v>5.1799999999999988</v>
      </c>
      <c r="R316" s="173">
        <f t="shared" si="365"/>
        <v>-76000</v>
      </c>
      <c r="S316" s="174">
        <f t="shared" si="365"/>
        <v>0</v>
      </c>
      <c r="T316" s="174">
        <f t="shared" si="365"/>
        <v>0</v>
      </c>
      <c r="U316" s="174">
        <f t="shared" si="365"/>
        <v>0</v>
      </c>
      <c r="V316" s="174">
        <f t="shared" si="365"/>
        <v>0</v>
      </c>
      <c r="W316" s="174">
        <f t="shared" si="365"/>
        <v>-76000</v>
      </c>
      <c r="X316" s="174">
        <f t="shared" si="365"/>
        <v>76000</v>
      </c>
      <c r="Y316" s="174">
        <f t="shared" si="365"/>
        <v>0</v>
      </c>
      <c r="Z316" s="174">
        <f t="shared" si="365"/>
        <v>0</v>
      </c>
      <c r="AA316" s="174">
        <f t="shared" si="365"/>
        <v>76000</v>
      </c>
      <c r="AB316" s="174">
        <f t="shared" si="365"/>
        <v>0</v>
      </c>
      <c r="AC316" s="174">
        <f t="shared" si="365"/>
        <v>0</v>
      </c>
      <c r="AD316" s="174">
        <f t="shared" si="365"/>
        <v>-760</v>
      </c>
      <c r="AE316" s="174">
        <f t="shared" si="365"/>
        <v>0</v>
      </c>
      <c r="AF316" s="174">
        <f t="shared" si="365"/>
        <v>0</v>
      </c>
      <c r="AG316" s="174">
        <f t="shared" si="365"/>
        <v>0</v>
      </c>
      <c r="AH316" s="174">
        <f t="shared" si="365"/>
        <v>-760</v>
      </c>
      <c r="AI316" s="175">
        <f t="shared" si="365"/>
        <v>-0.15</v>
      </c>
      <c r="AJ316" s="175">
        <f t="shared" si="365"/>
        <v>-0.04</v>
      </c>
      <c r="AK316" s="175">
        <f t="shared" si="365"/>
        <v>0</v>
      </c>
      <c r="AL316" s="175">
        <f t="shared" si="365"/>
        <v>0</v>
      </c>
      <c r="AM316" s="175">
        <f t="shared" si="365"/>
        <v>0</v>
      </c>
      <c r="AN316" s="175">
        <f t="shared" si="365"/>
        <v>0</v>
      </c>
      <c r="AO316" s="175">
        <f t="shared" si="365"/>
        <v>0</v>
      </c>
      <c r="AP316" s="175">
        <f t="shared" si="365"/>
        <v>0</v>
      </c>
      <c r="AQ316" s="175">
        <f t="shared" si="365"/>
        <v>-0.15</v>
      </c>
      <c r="AR316" s="175">
        <f t="shared" si="365"/>
        <v>-0.04</v>
      </c>
      <c r="AS316" s="176">
        <f t="shared" si="365"/>
        <v>-0.19</v>
      </c>
      <c r="AT316" s="177">
        <f t="shared" si="365"/>
        <v>9174407</v>
      </c>
      <c r="AU316" s="174">
        <f t="shared" si="365"/>
        <v>6005293</v>
      </c>
      <c r="AV316" s="174">
        <f t="shared" si="365"/>
        <v>797000</v>
      </c>
      <c r="AW316" s="174">
        <f t="shared" si="365"/>
        <v>2299175</v>
      </c>
      <c r="AX316" s="174">
        <f t="shared" si="365"/>
        <v>60052</v>
      </c>
      <c r="AY316" s="174">
        <f t="shared" si="365"/>
        <v>12887</v>
      </c>
      <c r="AZ316" s="175">
        <f t="shared" si="365"/>
        <v>13.6</v>
      </c>
      <c r="BA316" s="175">
        <f t="shared" si="365"/>
        <v>8.4600000000000009</v>
      </c>
      <c r="BB316" s="176">
        <f t="shared" si="365"/>
        <v>5.1399999999999988</v>
      </c>
    </row>
    <row r="317" spans="4:54" x14ac:dyDescent="0.2">
      <c r="D317" s="5"/>
      <c r="E317" s="5"/>
      <c r="F317" s="5"/>
      <c r="G317" s="20"/>
      <c r="H317" s="5"/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8"/>
    <mergeCell ref="A3:E3"/>
    <mergeCell ref="AC7:AC10"/>
    <mergeCell ref="AE7:AG9"/>
    <mergeCell ref="AH7:AH10"/>
    <mergeCell ref="AK8:AK9"/>
    <mergeCell ref="I6:Q7"/>
    <mergeCell ref="R7:W9"/>
    <mergeCell ref="X7:AA9"/>
    <mergeCell ref="AB7:AB10"/>
    <mergeCell ref="AD7:AD10"/>
    <mergeCell ref="I8:I10"/>
    <mergeCell ref="J8:N9"/>
    <mergeCell ref="O8:O10"/>
    <mergeCell ref="P8:Q9"/>
    <mergeCell ref="AI8:AJ9"/>
    <mergeCell ref="R6:AS6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BQ155"/>
  <sheetViews>
    <sheetView zoomScaleNormal="100" workbookViewId="0">
      <pane xSplit="8" ySplit="11" topLeftCell="AN108" activePane="bottomRight" state="frozen"/>
      <selection activeCell="R6" sqref="R6:BB10"/>
      <selection pane="topRight" activeCell="R6" sqref="R6:BB10"/>
      <selection pane="bottomLeft" activeCell="R6" sqref="R6:BB10"/>
      <selection pane="bottomRight" activeCell="I6" sqref="I6:BB10"/>
    </sheetView>
  </sheetViews>
  <sheetFormatPr defaultColWidth="9.140625" defaultRowHeight="15" x14ac:dyDescent="0.25"/>
  <cols>
    <col min="1" max="1" width="5.28515625" style="328" customWidth="1"/>
    <col min="2" max="2" width="7.140625" style="270" bestFit="1" customWidth="1"/>
    <col min="3" max="3" width="8.7109375" style="329" bestFit="1" customWidth="1"/>
    <col min="4" max="4" width="7.85546875" style="270" bestFit="1" customWidth="1"/>
    <col min="5" max="5" width="31.42578125" style="336" customWidth="1"/>
    <col min="6" max="6" width="4.42578125" style="329" bestFit="1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0" width="11.7109375" style="334" customWidth="1"/>
    <col min="11" max="11" width="11" style="334" customWidth="1"/>
    <col min="12" max="14" width="10.42578125" style="334" customWidth="1"/>
    <col min="15" max="15" width="11.7109375" style="335" customWidth="1"/>
    <col min="16" max="16" width="10" style="335" customWidth="1"/>
    <col min="17" max="17" width="9.28515625" style="335" customWidth="1"/>
    <col min="18" max="18" width="9.140625" style="334"/>
    <col min="19" max="19" width="9.7109375" style="334" customWidth="1"/>
    <col min="20" max="21" width="10" style="334" customWidth="1"/>
    <col min="22" max="22" width="9.7109375" style="334" customWidth="1"/>
    <col min="23" max="24" width="9.140625" style="334"/>
    <col min="25" max="26" width="9.140625" style="334" customWidth="1"/>
    <col min="27" max="27" width="9.140625" style="334"/>
    <col min="28" max="28" width="10.140625" style="334" customWidth="1"/>
    <col min="29" max="29" width="9.28515625" style="334" customWidth="1"/>
    <col min="30" max="30" width="9.140625" style="334" customWidth="1"/>
    <col min="31" max="31" width="9" style="334" customWidth="1"/>
    <col min="32" max="34" width="9.28515625" style="334" customWidth="1"/>
    <col min="35" max="35" width="9.28515625" style="335" customWidth="1"/>
    <col min="36" max="36" width="10.28515625" style="335" customWidth="1"/>
    <col min="37" max="37" width="9.7109375" style="335" customWidth="1"/>
    <col min="38" max="38" width="10.85546875" style="335" customWidth="1"/>
    <col min="39" max="40" width="9.7109375" style="335" customWidth="1"/>
    <col min="41" max="45" width="9.28515625" style="335" customWidth="1"/>
    <col min="46" max="46" width="12.7109375" style="334" customWidth="1"/>
    <col min="47" max="47" width="12.42578125" style="334" customWidth="1"/>
    <col min="48" max="48" width="9.42578125" style="334" customWidth="1"/>
    <col min="49" max="51" width="9.140625" style="334" customWidth="1"/>
    <col min="52" max="52" width="11.42578125" style="335" customWidth="1"/>
    <col min="53" max="54" width="9.28515625" style="335" customWidth="1"/>
    <col min="55" max="55" width="9.140625" style="270"/>
    <col min="56" max="56" width="3.140625" style="270" customWidth="1"/>
    <col min="57" max="16384" width="9.140625" style="270"/>
  </cols>
  <sheetData>
    <row r="1" spans="1:54" ht="15.75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.75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52" t="s">
        <v>4</v>
      </c>
      <c r="B3" s="852"/>
      <c r="C3" s="852"/>
      <c r="D3" s="852"/>
      <c r="E3" s="852"/>
      <c r="F3" s="269"/>
      <c r="G3" s="269"/>
      <c r="H3" s="269"/>
      <c r="T3" s="616"/>
      <c r="U3" s="616"/>
      <c r="Z3" s="771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15"/>
      <c r="U4" s="615"/>
    </row>
    <row r="5" spans="1:54" ht="23.25" customHeight="1" thickBot="1" x14ac:dyDescent="0.3">
      <c r="A5" s="185" t="s">
        <v>837</v>
      </c>
      <c r="B5" s="52"/>
      <c r="C5" s="52"/>
      <c r="D5" s="52"/>
      <c r="E5" s="53"/>
      <c r="F5" s="272"/>
      <c r="G5" s="272"/>
      <c r="H5" s="272"/>
      <c r="I5" s="771"/>
      <c r="T5" s="615"/>
      <c r="U5" s="615"/>
    </row>
    <row r="6" spans="1:54" ht="15" customHeight="1" x14ac:dyDescent="0.25">
      <c r="A6" s="687" t="s">
        <v>824</v>
      </c>
      <c r="B6" s="688"/>
      <c r="C6" s="689"/>
      <c r="D6" s="689"/>
      <c r="E6" s="688"/>
      <c r="F6" s="688"/>
      <c r="G6" s="53"/>
      <c r="H6" s="269"/>
      <c r="I6" s="829" t="s">
        <v>826</v>
      </c>
      <c r="J6" s="830"/>
      <c r="K6" s="830"/>
      <c r="L6" s="830"/>
      <c r="M6" s="830"/>
      <c r="N6" s="830"/>
      <c r="O6" s="830"/>
      <c r="P6" s="830"/>
      <c r="Q6" s="831"/>
      <c r="R6" s="835" t="s">
        <v>836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6"/>
      <c r="AT6" s="829" t="s">
        <v>838</v>
      </c>
      <c r="AU6" s="830"/>
      <c r="AV6" s="830"/>
      <c r="AW6" s="830"/>
      <c r="AX6" s="830"/>
      <c r="AY6" s="830"/>
      <c r="AZ6" s="830"/>
      <c r="BA6" s="830"/>
      <c r="BB6" s="831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32"/>
      <c r="J7" s="833"/>
      <c r="K7" s="833"/>
      <c r="L7" s="833"/>
      <c r="M7" s="833"/>
      <c r="N7" s="833"/>
      <c r="O7" s="833"/>
      <c r="P7" s="833"/>
      <c r="Q7" s="834"/>
      <c r="R7" s="837" t="s">
        <v>281</v>
      </c>
      <c r="S7" s="837"/>
      <c r="T7" s="837"/>
      <c r="U7" s="837"/>
      <c r="V7" s="837"/>
      <c r="W7" s="838"/>
      <c r="X7" s="843" t="s">
        <v>282</v>
      </c>
      <c r="Y7" s="837"/>
      <c r="Z7" s="837"/>
      <c r="AA7" s="838"/>
      <c r="AB7" s="792" t="s">
        <v>283</v>
      </c>
      <c r="AC7" s="792" t="s">
        <v>5</v>
      </c>
      <c r="AD7" s="792" t="s">
        <v>284</v>
      </c>
      <c r="AE7" s="846" t="s">
        <v>825</v>
      </c>
      <c r="AF7" s="846"/>
      <c r="AG7" s="847"/>
      <c r="AH7" s="792" t="s">
        <v>304</v>
      </c>
      <c r="AI7" s="795" t="s">
        <v>822</v>
      </c>
      <c r="AJ7" s="796"/>
      <c r="AK7" s="796"/>
      <c r="AL7" s="796"/>
      <c r="AM7" s="796"/>
      <c r="AN7" s="796"/>
      <c r="AO7" s="796"/>
      <c r="AP7" s="796"/>
      <c r="AQ7" s="796"/>
      <c r="AR7" s="796"/>
      <c r="AS7" s="797"/>
      <c r="AT7" s="832"/>
      <c r="AU7" s="833"/>
      <c r="AV7" s="833"/>
      <c r="AW7" s="833"/>
      <c r="AX7" s="833"/>
      <c r="AY7" s="833"/>
      <c r="AZ7" s="833"/>
      <c r="BA7" s="833"/>
      <c r="BB7" s="834"/>
    </row>
    <row r="8" spans="1:54" ht="13.5" customHeight="1" x14ac:dyDescent="0.25">
      <c r="A8" s="275"/>
      <c r="B8" s="276"/>
      <c r="C8" s="276"/>
      <c r="D8" s="276"/>
      <c r="E8" s="276"/>
      <c r="F8" s="276"/>
      <c r="G8" s="276"/>
      <c r="H8" s="276"/>
      <c r="I8" s="798" t="s">
        <v>6</v>
      </c>
      <c r="J8" s="801" t="s">
        <v>799</v>
      </c>
      <c r="K8" s="802"/>
      <c r="L8" s="802"/>
      <c r="M8" s="802"/>
      <c r="N8" s="803"/>
      <c r="O8" s="807" t="s">
        <v>821</v>
      </c>
      <c r="P8" s="810" t="s">
        <v>800</v>
      </c>
      <c r="Q8" s="811"/>
      <c r="R8" s="839"/>
      <c r="S8" s="839"/>
      <c r="T8" s="839"/>
      <c r="U8" s="839"/>
      <c r="V8" s="839"/>
      <c r="W8" s="840"/>
      <c r="X8" s="844"/>
      <c r="Y8" s="839"/>
      <c r="Z8" s="839"/>
      <c r="AA8" s="840"/>
      <c r="AB8" s="793"/>
      <c r="AC8" s="793"/>
      <c r="AD8" s="793"/>
      <c r="AE8" s="848"/>
      <c r="AF8" s="848"/>
      <c r="AG8" s="849"/>
      <c r="AH8" s="793"/>
      <c r="AI8" s="814" t="s">
        <v>285</v>
      </c>
      <c r="AJ8" s="815"/>
      <c r="AK8" s="818" t="s">
        <v>286</v>
      </c>
      <c r="AL8" s="820" t="s">
        <v>835</v>
      </c>
      <c r="AM8" s="821"/>
      <c r="AN8" s="818" t="s">
        <v>810</v>
      </c>
      <c r="AO8" s="814" t="s">
        <v>287</v>
      </c>
      <c r="AP8" s="815"/>
      <c r="AQ8" s="823" t="s">
        <v>823</v>
      </c>
      <c r="AR8" s="824"/>
      <c r="AS8" s="825"/>
      <c r="AT8" s="798" t="s">
        <v>6</v>
      </c>
      <c r="AU8" s="801" t="s">
        <v>799</v>
      </c>
      <c r="AV8" s="802"/>
      <c r="AW8" s="802"/>
      <c r="AX8" s="802"/>
      <c r="AY8" s="803"/>
      <c r="AZ8" s="807" t="s">
        <v>821</v>
      </c>
      <c r="BA8" s="810" t="s">
        <v>801</v>
      </c>
      <c r="BB8" s="811"/>
    </row>
    <row r="9" spans="1:54" ht="24.75" customHeight="1" thickBot="1" x14ac:dyDescent="0.3">
      <c r="A9" s="277" t="s">
        <v>794</v>
      </c>
      <c r="B9" s="91"/>
      <c r="C9" s="91"/>
      <c r="D9" s="278"/>
      <c r="E9" s="91"/>
      <c r="F9" s="279"/>
      <c r="G9" s="280"/>
      <c r="H9" s="280"/>
      <c r="I9" s="799"/>
      <c r="J9" s="804"/>
      <c r="K9" s="805"/>
      <c r="L9" s="805"/>
      <c r="M9" s="805"/>
      <c r="N9" s="806"/>
      <c r="O9" s="808"/>
      <c r="P9" s="812"/>
      <c r="Q9" s="813"/>
      <c r="R9" s="841"/>
      <c r="S9" s="841"/>
      <c r="T9" s="841"/>
      <c r="U9" s="841"/>
      <c r="V9" s="841"/>
      <c r="W9" s="842"/>
      <c r="X9" s="845"/>
      <c r="Y9" s="841"/>
      <c r="Z9" s="841"/>
      <c r="AA9" s="842"/>
      <c r="AB9" s="793"/>
      <c r="AC9" s="793"/>
      <c r="AD9" s="793"/>
      <c r="AE9" s="850"/>
      <c r="AF9" s="850"/>
      <c r="AG9" s="851"/>
      <c r="AH9" s="793"/>
      <c r="AI9" s="816"/>
      <c r="AJ9" s="817"/>
      <c r="AK9" s="819"/>
      <c r="AL9" s="757" t="s">
        <v>833</v>
      </c>
      <c r="AM9" s="757" t="s">
        <v>834</v>
      </c>
      <c r="AN9" s="819"/>
      <c r="AO9" s="816"/>
      <c r="AP9" s="817"/>
      <c r="AQ9" s="826"/>
      <c r="AR9" s="827"/>
      <c r="AS9" s="828"/>
      <c r="AT9" s="799"/>
      <c r="AU9" s="804"/>
      <c r="AV9" s="805"/>
      <c r="AW9" s="805"/>
      <c r="AX9" s="805"/>
      <c r="AY9" s="806"/>
      <c r="AZ9" s="808"/>
      <c r="BA9" s="812"/>
      <c r="BB9" s="813"/>
    </row>
    <row r="10" spans="1:54" ht="34.5" thickBot="1" x14ac:dyDescent="0.3">
      <c r="A10" s="281" t="s">
        <v>774</v>
      </c>
      <c r="B10" s="282" t="s">
        <v>545</v>
      </c>
      <c r="C10" s="282" t="s">
        <v>546</v>
      </c>
      <c r="D10" s="282" t="s">
        <v>263</v>
      </c>
      <c r="E10" s="166" t="s">
        <v>776</v>
      </c>
      <c r="F10" s="282" t="s">
        <v>0</v>
      </c>
      <c r="G10" s="283" t="s">
        <v>264</v>
      </c>
      <c r="H10" s="37" t="s">
        <v>275</v>
      </c>
      <c r="I10" s="800"/>
      <c r="J10" s="440" t="s">
        <v>273</v>
      </c>
      <c r="K10" s="440" t="s">
        <v>282</v>
      </c>
      <c r="L10" s="432" t="s">
        <v>5</v>
      </c>
      <c r="M10" s="432" t="s">
        <v>1</v>
      </c>
      <c r="N10" s="432" t="s">
        <v>7</v>
      </c>
      <c r="O10" s="809"/>
      <c r="P10" s="435" t="s">
        <v>279</v>
      </c>
      <c r="Q10" s="436" t="s">
        <v>280</v>
      </c>
      <c r="R10" s="620" t="s">
        <v>288</v>
      </c>
      <c r="S10" s="434" t="s">
        <v>286</v>
      </c>
      <c r="T10" s="434" t="s">
        <v>832</v>
      </c>
      <c r="U10" s="434" t="s">
        <v>810</v>
      </c>
      <c r="V10" s="434" t="s">
        <v>287</v>
      </c>
      <c r="W10" s="434" t="s">
        <v>811</v>
      </c>
      <c r="X10" s="433" t="s">
        <v>289</v>
      </c>
      <c r="Y10" s="434" t="s">
        <v>798</v>
      </c>
      <c r="Z10" s="433" t="s">
        <v>290</v>
      </c>
      <c r="AA10" s="434" t="s">
        <v>766</v>
      </c>
      <c r="AB10" s="794"/>
      <c r="AC10" s="794"/>
      <c r="AD10" s="794"/>
      <c r="AE10" s="434" t="s">
        <v>286</v>
      </c>
      <c r="AF10" s="434" t="s">
        <v>291</v>
      </c>
      <c r="AG10" s="434" t="s">
        <v>767</v>
      </c>
      <c r="AH10" s="794"/>
      <c r="AI10" s="437" t="s">
        <v>279</v>
      </c>
      <c r="AJ10" s="438" t="s">
        <v>280</v>
      </c>
      <c r="AK10" s="437" t="s">
        <v>279</v>
      </c>
      <c r="AL10" s="437" t="s">
        <v>279</v>
      </c>
      <c r="AM10" s="438" t="s">
        <v>280</v>
      </c>
      <c r="AN10" s="437" t="s">
        <v>279</v>
      </c>
      <c r="AO10" s="437" t="s">
        <v>279</v>
      </c>
      <c r="AP10" s="438" t="s">
        <v>280</v>
      </c>
      <c r="AQ10" s="437" t="s">
        <v>279</v>
      </c>
      <c r="AR10" s="438" t="s">
        <v>280</v>
      </c>
      <c r="AS10" s="439" t="s">
        <v>300</v>
      </c>
      <c r="AT10" s="800"/>
      <c r="AU10" s="38" t="s">
        <v>273</v>
      </c>
      <c r="AV10" s="440" t="s">
        <v>282</v>
      </c>
      <c r="AW10" s="432" t="s">
        <v>5</v>
      </c>
      <c r="AX10" s="432" t="s">
        <v>1</v>
      </c>
      <c r="AY10" s="432" t="s">
        <v>7</v>
      </c>
      <c r="AZ10" s="809"/>
      <c r="BA10" s="435" t="s">
        <v>279</v>
      </c>
      <c r="BB10" s="436" t="s">
        <v>280</v>
      </c>
    </row>
    <row r="11" spans="1:54" s="287" customFormat="1" ht="11.25" customHeight="1" thickBot="1" x14ac:dyDescent="0.25">
      <c r="A11" s="284" t="s">
        <v>547</v>
      </c>
      <c r="B11" s="285" t="s">
        <v>548</v>
      </c>
      <c r="C11" s="285" t="s">
        <v>265</v>
      </c>
      <c r="D11" s="285" t="s">
        <v>266</v>
      </c>
      <c r="E11" s="285" t="s">
        <v>549</v>
      </c>
      <c r="F11" s="285" t="s">
        <v>0</v>
      </c>
      <c r="G11" s="285" t="s">
        <v>550</v>
      </c>
      <c r="H11" s="286" t="s">
        <v>770</v>
      </c>
      <c r="I11" s="139" t="s">
        <v>267</v>
      </c>
      <c r="J11" s="140" t="s">
        <v>268</v>
      </c>
      <c r="K11" s="140" t="s">
        <v>274</v>
      </c>
      <c r="L11" s="140" t="s">
        <v>269</v>
      </c>
      <c r="M11" s="140" t="s">
        <v>270</v>
      </c>
      <c r="N11" s="140" t="s">
        <v>271</v>
      </c>
      <c r="O11" s="606" t="s">
        <v>272</v>
      </c>
      <c r="P11" s="193" t="s">
        <v>551</v>
      </c>
      <c r="Q11" s="194" t="s">
        <v>552</v>
      </c>
      <c r="R11" s="143" t="s">
        <v>292</v>
      </c>
      <c r="S11" s="144" t="s">
        <v>292</v>
      </c>
      <c r="T11" s="144" t="s">
        <v>292</v>
      </c>
      <c r="U11" s="144" t="s">
        <v>292</v>
      </c>
      <c r="V11" s="144" t="s">
        <v>292</v>
      </c>
      <c r="W11" s="144" t="s">
        <v>292</v>
      </c>
      <c r="X11" s="144" t="s">
        <v>293</v>
      </c>
      <c r="Y11" s="144" t="s">
        <v>293</v>
      </c>
      <c r="Z11" s="144" t="s">
        <v>294</v>
      </c>
      <c r="AA11" s="144" t="s">
        <v>293</v>
      </c>
      <c r="AB11" s="144" t="s">
        <v>295</v>
      </c>
      <c r="AC11" s="144" t="s">
        <v>296</v>
      </c>
      <c r="AD11" s="144" t="s">
        <v>297</v>
      </c>
      <c r="AE11" s="144" t="s">
        <v>299</v>
      </c>
      <c r="AF11" s="144" t="s">
        <v>298</v>
      </c>
      <c r="AG11" s="144" t="s">
        <v>298</v>
      </c>
      <c r="AH11" s="144" t="s">
        <v>305</v>
      </c>
      <c r="AI11" s="145" t="s">
        <v>301</v>
      </c>
      <c r="AJ11" s="145" t="s">
        <v>302</v>
      </c>
      <c r="AK11" s="145" t="s">
        <v>301</v>
      </c>
      <c r="AL11" s="145" t="s">
        <v>301</v>
      </c>
      <c r="AM11" s="145" t="s">
        <v>302</v>
      </c>
      <c r="AN11" s="145" t="s">
        <v>301</v>
      </c>
      <c r="AO11" s="145" t="s">
        <v>301</v>
      </c>
      <c r="AP11" s="145" t="s">
        <v>302</v>
      </c>
      <c r="AQ11" s="145" t="s">
        <v>301</v>
      </c>
      <c r="AR11" s="145" t="s">
        <v>302</v>
      </c>
      <c r="AS11" s="183" t="s">
        <v>303</v>
      </c>
      <c r="AT11" s="614" t="s">
        <v>267</v>
      </c>
      <c r="AU11" s="140" t="s">
        <v>268</v>
      </c>
      <c r="AV11" s="140" t="s">
        <v>274</v>
      </c>
      <c r="AW11" s="140" t="s">
        <v>269</v>
      </c>
      <c r="AX11" s="140" t="s">
        <v>270</v>
      </c>
      <c r="AY11" s="140" t="s">
        <v>271</v>
      </c>
      <c r="AZ11" s="193" t="s">
        <v>272</v>
      </c>
      <c r="BA11" s="193" t="s">
        <v>551</v>
      </c>
      <c r="BB11" s="194" t="s">
        <v>552</v>
      </c>
    </row>
    <row r="12" spans="1:54" ht="12.95" customHeight="1" x14ac:dyDescent="0.25">
      <c r="A12" s="288">
        <v>1</v>
      </c>
      <c r="B12" s="289">
        <v>4486</v>
      </c>
      <c r="C12" s="290">
        <v>600075176</v>
      </c>
      <c r="D12" s="290">
        <v>46750401</v>
      </c>
      <c r="E12" s="291" t="s">
        <v>317</v>
      </c>
      <c r="F12" s="289">
        <v>3233</v>
      </c>
      <c r="G12" s="292" t="s">
        <v>313</v>
      </c>
      <c r="H12" s="292" t="s">
        <v>277</v>
      </c>
      <c r="I12" s="441">
        <v>5528012</v>
      </c>
      <c r="J12" s="442">
        <v>4085059</v>
      </c>
      <c r="K12" s="442">
        <v>10000</v>
      </c>
      <c r="L12" s="442">
        <v>1384129</v>
      </c>
      <c r="M12" s="442">
        <v>40851</v>
      </c>
      <c r="N12" s="442">
        <v>7973</v>
      </c>
      <c r="O12" s="677">
        <v>9.4</v>
      </c>
      <c r="P12" s="678">
        <v>5.68</v>
      </c>
      <c r="Q12" s="718">
        <v>3.72</v>
      </c>
      <c r="R12" s="448">
        <f t="shared" ref="R12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" si="1">SUM(X12:Z12)</f>
        <v>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 t="shared" ref="AD12" si="4">ROUND(W12*1%,0)</f>
        <v>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" si="5">AI12+AK12+AL12+AN12+AO12</f>
        <v>0</v>
      </c>
      <c r="AR12" s="447">
        <f t="shared" ref="AR12" si="6">AJ12+AM12+AP12</f>
        <v>0</v>
      </c>
      <c r="AS12" s="449">
        <f t="shared" ref="AS12" si="7">SUM(AQ12:AR12)</f>
        <v>0</v>
      </c>
      <c r="AT12" s="445">
        <f>I12+AH12</f>
        <v>5528012</v>
      </c>
      <c r="AU12" s="446">
        <f>J12+W12</f>
        <v>4085059</v>
      </c>
      <c r="AV12" s="461">
        <f>K12+AA12</f>
        <v>10000</v>
      </c>
      <c r="AW12" s="446">
        <f>L12+AC12</f>
        <v>1384129</v>
      </c>
      <c r="AX12" s="446">
        <f>M12+AD12</f>
        <v>40851</v>
      </c>
      <c r="AY12" s="446">
        <f>N12+AG12</f>
        <v>7973</v>
      </c>
      <c r="AZ12" s="447">
        <f>O12+AS12</f>
        <v>9.4</v>
      </c>
      <c r="BA12" s="447">
        <f>P12+AQ12</f>
        <v>5.68</v>
      </c>
      <c r="BB12" s="449">
        <f>Q12+AR12</f>
        <v>3.72</v>
      </c>
    </row>
    <row r="13" spans="1:54" ht="12.95" customHeight="1" x14ac:dyDescent="0.25">
      <c r="A13" s="293">
        <v>1</v>
      </c>
      <c r="B13" s="294">
        <v>4486</v>
      </c>
      <c r="C13" s="295">
        <v>600075176</v>
      </c>
      <c r="D13" s="295">
        <v>46750401</v>
      </c>
      <c r="E13" s="296" t="s">
        <v>318</v>
      </c>
      <c r="F13" s="297"/>
      <c r="G13" s="298"/>
      <c r="H13" s="298"/>
      <c r="I13" s="537">
        <v>5528012</v>
      </c>
      <c r="J13" s="533">
        <v>4085059</v>
      </c>
      <c r="K13" s="533">
        <v>10000</v>
      </c>
      <c r="L13" s="533">
        <v>1384129</v>
      </c>
      <c r="M13" s="533">
        <v>40851</v>
      </c>
      <c r="N13" s="533">
        <v>7973</v>
      </c>
      <c r="O13" s="683">
        <v>9.4</v>
      </c>
      <c r="P13" s="683">
        <v>5.68</v>
      </c>
      <c r="Q13" s="719">
        <v>3.72</v>
      </c>
      <c r="R13" s="537">
        <f t="shared" ref="R13:BB13" si="8">SUM(R12)</f>
        <v>0</v>
      </c>
      <c r="S13" s="533">
        <f t="shared" si="8"/>
        <v>0</v>
      </c>
      <c r="T13" s="533">
        <f t="shared" si="8"/>
        <v>0</v>
      </c>
      <c r="U13" s="533">
        <f t="shared" si="8"/>
        <v>0</v>
      </c>
      <c r="V13" s="533">
        <f t="shared" si="8"/>
        <v>0</v>
      </c>
      <c r="W13" s="533">
        <f t="shared" si="8"/>
        <v>0</v>
      </c>
      <c r="X13" s="533">
        <f t="shared" si="8"/>
        <v>0</v>
      </c>
      <c r="Y13" s="533">
        <f t="shared" si="8"/>
        <v>0</v>
      </c>
      <c r="Z13" s="533">
        <f t="shared" si="8"/>
        <v>0</v>
      </c>
      <c r="AA13" s="533">
        <f t="shared" si="8"/>
        <v>0</v>
      </c>
      <c r="AB13" s="533">
        <f t="shared" si="8"/>
        <v>0</v>
      </c>
      <c r="AC13" s="533">
        <f t="shared" si="8"/>
        <v>0</v>
      </c>
      <c r="AD13" s="533">
        <f t="shared" si="8"/>
        <v>0</v>
      </c>
      <c r="AE13" s="533">
        <f t="shared" si="8"/>
        <v>0</v>
      </c>
      <c r="AF13" s="533">
        <f t="shared" si="8"/>
        <v>0</v>
      </c>
      <c r="AG13" s="533">
        <f t="shared" si="8"/>
        <v>0</v>
      </c>
      <c r="AH13" s="533">
        <f t="shared" si="8"/>
        <v>0</v>
      </c>
      <c r="AI13" s="534">
        <f t="shared" si="8"/>
        <v>0</v>
      </c>
      <c r="AJ13" s="534">
        <f t="shared" si="8"/>
        <v>0</v>
      </c>
      <c r="AK13" s="534">
        <f t="shared" si="8"/>
        <v>0</v>
      </c>
      <c r="AL13" s="534">
        <f t="shared" si="8"/>
        <v>0</v>
      </c>
      <c r="AM13" s="534">
        <f t="shared" si="8"/>
        <v>0</v>
      </c>
      <c r="AN13" s="534">
        <f t="shared" si="8"/>
        <v>0</v>
      </c>
      <c r="AO13" s="534">
        <f t="shared" si="8"/>
        <v>0</v>
      </c>
      <c r="AP13" s="534">
        <f t="shared" si="8"/>
        <v>0</v>
      </c>
      <c r="AQ13" s="534">
        <f t="shared" si="8"/>
        <v>0</v>
      </c>
      <c r="AR13" s="534">
        <f t="shared" si="8"/>
        <v>0</v>
      </c>
      <c r="AS13" s="299">
        <f t="shared" si="8"/>
        <v>0</v>
      </c>
      <c r="AT13" s="539">
        <f t="shared" si="8"/>
        <v>5528012</v>
      </c>
      <c r="AU13" s="533">
        <f t="shared" si="8"/>
        <v>4085059</v>
      </c>
      <c r="AV13" s="533">
        <f t="shared" si="8"/>
        <v>10000</v>
      </c>
      <c r="AW13" s="533">
        <f t="shared" si="8"/>
        <v>1384129</v>
      </c>
      <c r="AX13" s="533">
        <f t="shared" si="8"/>
        <v>40851</v>
      </c>
      <c r="AY13" s="533">
        <f t="shared" si="8"/>
        <v>7973</v>
      </c>
      <c r="AZ13" s="534">
        <f t="shared" si="8"/>
        <v>9.4</v>
      </c>
      <c r="BA13" s="534">
        <f t="shared" si="8"/>
        <v>5.68</v>
      </c>
      <c r="BB13" s="299">
        <f t="shared" si="8"/>
        <v>3.72</v>
      </c>
    </row>
    <row r="14" spans="1:54" ht="12.95" customHeight="1" x14ac:dyDescent="0.25">
      <c r="A14" s="301">
        <v>2</v>
      </c>
      <c r="B14" s="301">
        <v>4419</v>
      </c>
      <c r="C14" s="737">
        <v>600074056</v>
      </c>
      <c r="D14" s="301">
        <v>72744049</v>
      </c>
      <c r="E14" s="343" t="s">
        <v>319</v>
      </c>
      <c r="F14" s="301">
        <v>3111</v>
      </c>
      <c r="G14" s="304" t="s">
        <v>320</v>
      </c>
      <c r="H14" s="305" t="s">
        <v>276</v>
      </c>
      <c r="I14" s="463">
        <v>24532357</v>
      </c>
      <c r="J14" s="458">
        <v>18043811</v>
      </c>
      <c r="K14" s="458">
        <v>70000</v>
      </c>
      <c r="L14" s="458">
        <v>6122468</v>
      </c>
      <c r="M14" s="458">
        <v>180438</v>
      </c>
      <c r="N14" s="458">
        <v>115640</v>
      </c>
      <c r="O14" s="679">
        <v>38.383899999999997</v>
      </c>
      <c r="P14" s="680">
        <v>29.483899999999998</v>
      </c>
      <c r="Q14" s="720">
        <v>8.9</v>
      </c>
      <c r="R14" s="471">
        <f t="shared" ref="R14:R77" si="9">X14*-1</f>
        <v>-80000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ref="W14:W77" si="10">SUM(R14:V14)</f>
        <v>-80000</v>
      </c>
      <c r="X14" s="461">
        <v>80000</v>
      </c>
      <c r="Y14" s="461">
        <v>0</v>
      </c>
      <c r="Z14" s="461">
        <v>0</v>
      </c>
      <c r="AA14" s="461">
        <f t="shared" ref="AA14:AA77" si="11">SUM(X14:Z14)</f>
        <v>80000</v>
      </c>
      <c r="AB14" s="461">
        <f t="shared" ref="AB14:AB77" si="12">W14+AA14</f>
        <v>0</v>
      </c>
      <c r="AC14" s="69">
        <f t="shared" ref="AC14:AC77" si="13">ROUND((W14+X14+Y14)*33.8%,0)</f>
        <v>0</v>
      </c>
      <c r="AD14" s="69">
        <f t="shared" ref="AD14:AD77" si="14">ROUND(W14*1%,0)</f>
        <v>-800</v>
      </c>
      <c r="AE14" s="461">
        <v>0</v>
      </c>
      <c r="AF14" s="461">
        <v>0</v>
      </c>
      <c r="AG14" s="461">
        <f t="shared" ref="AG14:AG77" si="15">SUM(AE14:AF14)</f>
        <v>0</v>
      </c>
      <c r="AH14" s="461">
        <f t="shared" ref="AH14:AH77" si="16">AB14+AC14+AD14+AG14</f>
        <v>-800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ref="AQ14:AQ77" si="17">AI14+AK14+AL14+AN14+AO14</f>
        <v>0</v>
      </c>
      <c r="AR14" s="462">
        <f t="shared" ref="AR14:AR77" si="18">AJ14+AM14+AP14</f>
        <v>0</v>
      </c>
      <c r="AS14" s="464">
        <f t="shared" ref="AS14:AS77" si="19">SUM(AQ14:AR14)</f>
        <v>0</v>
      </c>
      <c r="AT14" s="470">
        <f>I14+AH14</f>
        <v>24531557</v>
      </c>
      <c r="AU14" s="461">
        <f>J14+W14</f>
        <v>17963811</v>
      </c>
      <c r="AV14" s="461">
        <f>K14+AA14</f>
        <v>150000</v>
      </c>
      <c r="AW14" s="461">
        <f t="shared" ref="AW14:AX17" si="20">L14+AC14</f>
        <v>6122468</v>
      </c>
      <c r="AX14" s="461">
        <f t="shared" si="20"/>
        <v>179638</v>
      </c>
      <c r="AY14" s="461">
        <f>N14+AG14</f>
        <v>115640</v>
      </c>
      <c r="AZ14" s="462">
        <f>O14+AS14</f>
        <v>38.383899999999997</v>
      </c>
      <c r="BA14" s="462">
        <f t="shared" ref="BA14:BB17" si="21">P14+AQ14</f>
        <v>29.483899999999998</v>
      </c>
      <c r="BB14" s="464">
        <f t="shared" si="21"/>
        <v>8.9</v>
      </c>
    </row>
    <row r="15" spans="1:54" ht="12.95" customHeight="1" x14ac:dyDescent="0.25">
      <c r="A15" s="301">
        <v>2</v>
      </c>
      <c r="B15" s="301">
        <v>4419</v>
      </c>
      <c r="C15" s="737">
        <v>600074056</v>
      </c>
      <c r="D15" s="301">
        <v>72744049</v>
      </c>
      <c r="E15" s="343" t="s">
        <v>319</v>
      </c>
      <c r="F15" s="301">
        <v>3111</v>
      </c>
      <c r="G15" s="306" t="s">
        <v>308</v>
      </c>
      <c r="H15" s="305" t="s">
        <v>276</v>
      </c>
      <c r="I15" s="463">
        <v>518716</v>
      </c>
      <c r="J15" s="458">
        <v>384804</v>
      </c>
      <c r="K15" s="458">
        <v>0</v>
      </c>
      <c r="L15" s="458">
        <v>130064</v>
      </c>
      <c r="M15" s="458">
        <v>3848</v>
      </c>
      <c r="N15" s="458">
        <v>0</v>
      </c>
      <c r="O15" s="679">
        <v>1</v>
      </c>
      <c r="P15" s="680">
        <v>1</v>
      </c>
      <c r="Q15" s="720">
        <v>0</v>
      </c>
      <c r="R15" s="471">
        <f t="shared" si="9"/>
        <v>0</v>
      </c>
      <c r="S15" s="461">
        <v>0</v>
      </c>
      <c r="T15" s="461">
        <v>0</v>
      </c>
      <c r="U15" s="461">
        <v>0</v>
      </c>
      <c r="V15" s="461">
        <v>0</v>
      </c>
      <c r="W15" s="461">
        <f t="shared" si="10"/>
        <v>0</v>
      </c>
      <c r="X15" s="461">
        <v>0</v>
      </c>
      <c r="Y15" s="461">
        <v>0</v>
      </c>
      <c r="Z15" s="461">
        <v>0</v>
      </c>
      <c r="AA15" s="461">
        <f t="shared" si="11"/>
        <v>0</v>
      </c>
      <c r="AB15" s="461">
        <f t="shared" si="12"/>
        <v>0</v>
      </c>
      <c r="AC15" s="69">
        <f t="shared" si="13"/>
        <v>0</v>
      </c>
      <c r="AD15" s="69">
        <f t="shared" si="14"/>
        <v>0</v>
      </c>
      <c r="AE15" s="461">
        <v>0</v>
      </c>
      <c r="AF15" s="461">
        <v>0</v>
      </c>
      <c r="AG15" s="461">
        <f t="shared" si="15"/>
        <v>0</v>
      </c>
      <c r="AH15" s="461">
        <f t="shared" si="16"/>
        <v>0</v>
      </c>
      <c r="AI15" s="462">
        <v>0</v>
      </c>
      <c r="AJ15" s="462">
        <v>0</v>
      </c>
      <c r="AK15" s="462">
        <v>0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17"/>
        <v>0</v>
      </c>
      <c r="AR15" s="462">
        <f t="shared" si="18"/>
        <v>0</v>
      </c>
      <c r="AS15" s="464">
        <f t="shared" si="19"/>
        <v>0</v>
      </c>
      <c r="AT15" s="470">
        <f>I15+AH15</f>
        <v>518716</v>
      </c>
      <c r="AU15" s="461">
        <f>J15+W15</f>
        <v>384804</v>
      </c>
      <c r="AV15" s="461">
        <f t="shared" ref="AV15:AV17" si="22">K15+AA15</f>
        <v>0</v>
      </c>
      <c r="AW15" s="461">
        <f t="shared" si="20"/>
        <v>130064</v>
      </c>
      <c r="AX15" s="461">
        <f t="shared" si="20"/>
        <v>3848</v>
      </c>
      <c r="AY15" s="461">
        <f>N15+AG15</f>
        <v>0</v>
      </c>
      <c r="AZ15" s="462">
        <f>O15+AS15</f>
        <v>1</v>
      </c>
      <c r="BA15" s="462">
        <f t="shared" si="21"/>
        <v>1</v>
      </c>
      <c r="BB15" s="464">
        <f t="shared" si="21"/>
        <v>0</v>
      </c>
    </row>
    <row r="16" spans="1:54" ht="12.95" customHeight="1" x14ac:dyDescent="0.25">
      <c r="A16" s="301">
        <v>2</v>
      </c>
      <c r="B16" s="301">
        <v>4419</v>
      </c>
      <c r="C16" s="737">
        <v>600074056</v>
      </c>
      <c r="D16" s="301">
        <v>72744049</v>
      </c>
      <c r="E16" s="343" t="s">
        <v>319</v>
      </c>
      <c r="F16" s="301">
        <v>3111</v>
      </c>
      <c r="G16" s="304" t="s">
        <v>314</v>
      </c>
      <c r="H16" s="305" t="s">
        <v>277</v>
      </c>
      <c r="I16" s="463">
        <v>1190858</v>
      </c>
      <c r="J16" s="458">
        <v>883426</v>
      </c>
      <c r="K16" s="458">
        <v>0</v>
      </c>
      <c r="L16" s="458">
        <v>298598</v>
      </c>
      <c r="M16" s="458">
        <v>8834</v>
      </c>
      <c r="N16" s="458">
        <v>0</v>
      </c>
      <c r="O16" s="679">
        <v>2.75</v>
      </c>
      <c r="P16" s="680">
        <v>2.75</v>
      </c>
      <c r="Q16" s="720">
        <v>0</v>
      </c>
      <c r="R16" s="471">
        <f t="shared" si="9"/>
        <v>0</v>
      </c>
      <c r="S16" s="461">
        <v>115482</v>
      </c>
      <c r="T16" s="461">
        <v>0</v>
      </c>
      <c r="U16" s="461">
        <v>0</v>
      </c>
      <c r="V16" s="461">
        <v>0</v>
      </c>
      <c r="W16" s="461">
        <f t="shared" si="10"/>
        <v>115482</v>
      </c>
      <c r="X16" s="461">
        <v>0</v>
      </c>
      <c r="Y16" s="461">
        <v>0</v>
      </c>
      <c r="Z16" s="461">
        <v>0</v>
      </c>
      <c r="AA16" s="461">
        <f t="shared" si="11"/>
        <v>0</v>
      </c>
      <c r="AB16" s="461">
        <f t="shared" si="12"/>
        <v>115482</v>
      </c>
      <c r="AC16" s="69">
        <f t="shared" si="13"/>
        <v>39033</v>
      </c>
      <c r="AD16" s="69">
        <f t="shared" si="14"/>
        <v>1155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155670</v>
      </c>
      <c r="AI16" s="462">
        <v>0</v>
      </c>
      <c r="AJ16" s="462">
        <v>0</v>
      </c>
      <c r="AK16" s="462">
        <v>0.33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17"/>
        <v>0.33</v>
      </c>
      <c r="AR16" s="462">
        <f t="shared" si="18"/>
        <v>0</v>
      </c>
      <c r="AS16" s="464">
        <f t="shared" si="19"/>
        <v>0.33</v>
      </c>
      <c r="AT16" s="470">
        <f>I16+AH16</f>
        <v>1346528</v>
      </c>
      <c r="AU16" s="461">
        <f>J16+W16</f>
        <v>998908</v>
      </c>
      <c r="AV16" s="461">
        <f t="shared" si="22"/>
        <v>0</v>
      </c>
      <c r="AW16" s="461">
        <f t="shared" si="20"/>
        <v>337631</v>
      </c>
      <c r="AX16" s="461">
        <f t="shared" si="20"/>
        <v>9989</v>
      </c>
      <c r="AY16" s="461">
        <f>N16+AG16</f>
        <v>0</v>
      </c>
      <c r="AZ16" s="462">
        <f>O16+AS16</f>
        <v>3.08</v>
      </c>
      <c r="BA16" s="462">
        <f t="shared" si="21"/>
        <v>3.08</v>
      </c>
      <c r="BB16" s="464">
        <f t="shared" si="21"/>
        <v>0</v>
      </c>
    </row>
    <row r="17" spans="1:54" ht="12.95" customHeight="1" x14ac:dyDescent="0.25">
      <c r="A17" s="301">
        <v>2</v>
      </c>
      <c r="B17" s="301">
        <v>4419</v>
      </c>
      <c r="C17" s="737">
        <v>600074056</v>
      </c>
      <c r="D17" s="301">
        <v>72744049</v>
      </c>
      <c r="E17" s="343" t="s">
        <v>319</v>
      </c>
      <c r="F17" s="301">
        <v>3141</v>
      </c>
      <c r="G17" s="304" t="s">
        <v>310</v>
      </c>
      <c r="H17" s="304" t="s">
        <v>277</v>
      </c>
      <c r="I17" s="463">
        <v>3455459</v>
      </c>
      <c r="J17" s="458">
        <v>2552427</v>
      </c>
      <c r="K17" s="458">
        <v>0</v>
      </c>
      <c r="L17" s="458">
        <v>862720</v>
      </c>
      <c r="M17" s="458">
        <v>25524</v>
      </c>
      <c r="N17" s="458">
        <v>14788</v>
      </c>
      <c r="O17" s="679">
        <v>8.1999999999999993</v>
      </c>
      <c r="P17" s="680">
        <v>0</v>
      </c>
      <c r="Q17" s="720">
        <v>8.1999999999999993</v>
      </c>
      <c r="R17" s="471">
        <f t="shared" si="9"/>
        <v>-25000</v>
      </c>
      <c r="S17" s="461">
        <v>0</v>
      </c>
      <c r="T17" s="461">
        <v>0</v>
      </c>
      <c r="U17" s="461">
        <v>0</v>
      </c>
      <c r="V17" s="461">
        <v>0</v>
      </c>
      <c r="W17" s="461">
        <f t="shared" si="10"/>
        <v>-25000</v>
      </c>
      <c r="X17" s="461">
        <v>25000</v>
      </c>
      <c r="Y17" s="461">
        <v>0</v>
      </c>
      <c r="Z17" s="461">
        <v>0</v>
      </c>
      <c r="AA17" s="461">
        <f t="shared" si="11"/>
        <v>25000</v>
      </c>
      <c r="AB17" s="461">
        <f t="shared" si="12"/>
        <v>0</v>
      </c>
      <c r="AC17" s="69">
        <f t="shared" si="13"/>
        <v>0</v>
      </c>
      <c r="AD17" s="69">
        <f t="shared" si="14"/>
        <v>-250</v>
      </c>
      <c r="AE17" s="461">
        <v>0</v>
      </c>
      <c r="AF17" s="461">
        <v>0</v>
      </c>
      <c r="AG17" s="461">
        <f t="shared" si="15"/>
        <v>0</v>
      </c>
      <c r="AH17" s="461">
        <f t="shared" si="16"/>
        <v>-250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si="17"/>
        <v>0</v>
      </c>
      <c r="AR17" s="462">
        <f t="shared" si="18"/>
        <v>0</v>
      </c>
      <c r="AS17" s="464">
        <f t="shared" si="19"/>
        <v>0</v>
      </c>
      <c r="AT17" s="470">
        <f>I17+AH17</f>
        <v>3455209</v>
      </c>
      <c r="AU17" s="461">
        <f>J17+W17</f>
        <v>2527427</v>
      </c>
      <c r="AV17" s="461">
        <f t="shared" si="22"/>
        <v>25000</v>
      </c>
      <c r="AW17" s="461">
        <f t="shared" si="20"/>
        <v>862720</v>
      </c>
      <c r="AX17" s="461">
        <f t="shared" si="20"/>
        <v>25274</v>
      </c>
      <c r="AY17" s="461">
        <f>N17+AG17</f>
        <v>14788</v>
      </c>
      <c r="AZ17" s="462">
        <f>O17+AS17</f>
        <v>8.1999999999999993</v>
      </c>
      <c r="BA17" s="462">
        <f t="shared" si="21"/>
        <v>0</v>
      </c>
      <c r="BB17" s="464">
        <f t="shared" si="21"/>
        <v>8.1999999999999993</v>
      </c>
    </row>
    <row r="18" spans="1:54" ht="12.95" customHeight="1" x14ac:dyDescent="0.25">
      <c r="A18" s="738">
        <v>2</v>
      </c>
      <c r="B18" s="739">
        <v>4419</v>
      </c>
      <c r="C18" s="740">
        <v>600074056</v>
      </c>
      <c r="D18" s="739">
        <v>72744049</v>
      </c>
      <c r="E18" s="741" t="s">
        <v>321</v>
      </c>
      <c r="F18" s="295"/>
      <c r="G18" s="309"/>
      <c r="H18" s="309"/>
      <c r="I18" s="538">
        <v>29697390</v>
      </c>
      <c r="J18" s="535">
        <v>21864468</v>
      </c>
      <c r="K18" s="535">
        <v>70000</v>
      </c>
      <c r="L18" s="535">
        <v>7413850</v>
      </c>
      <c r="M18" s="535">
        <v>218644</v>
      </c>
      <c r="N18" s="535">
        <v>130428</v>
      </c>
      <c r="O18" s="684">
        <v>50.3339</v>
      </c>
      <c r="P18" s="684">
        <v>33.233899999999998</v>
      </c>
      <c r="Q18" s="721">
        <v>17.100000000000001</v>
      </c>
      <c r="R18" s="538">
        <f t="shared" ref="R18:BB18" si="23">SUM(R14:R17)</f>
        <v>-105000</v>
      </c>
      <c r="S18" s="535">
        <f t="shared" si="23"/>
        <v>115482</v>
      </c>
      <c r="T18" s="535">
        <f t="shared" si="23"/>
        <v>0</v>
      </c>
      <c r="U18" s="535">
        <f t="shared" si="23"/>
        <v>0</v>
      </c>
      <c r="V18" s="535">
        <f t="shared" si="23"/>
        <v>0</v>
      </c>
      <c r="W18" s="535">
        <f t="shared" si="23"/>
        <v>10482</v>
      </c>
      <c r="X18" s="535">
        <f t="shared" si="23"/>
        <v>105000</v>
      </c>
      <c r="Y18" s="535">
        <f t="shared" si="23"/>
        <v>0</v>
      </c>
      <c r="Z18" s="535">
        <f t="shared" si="23"/>
        <v>0</v>
      </c>
      <c r="AA18" s="535">
        <f t="shared" si="23"/>
        <v>105000</v>
      </c>
      <c r="AB18" s="535">
        <f t="shared" si="23"/>
        <v>115482</v>
      </c>
      <c r="AC18" s="535">
        <f t="shared" si="23"/>
        <v>39033</v>
      </c>
      <c r="AD18" s="535">
        <f t="shared" si="23"/>
        <v>105</v>
      </c>
      <c r="AE18" s="535">
        <f t="shared" si="23"/>
        <v>0</v>
      </c>
      <c r="AF18" s="535">
        <f t="shared" si="23"/>
        <v>0</v>
      </c>
      <c r="AG18" s="535">
        <f t="shared" si="23"/>
        <v>0</v>
      </c>
      <c r="AH18" s="535">
        <f t="shared" si="23"/>
        <v>154620</v>
      </c>
      <c r="AI18" s="536">
        <f t="shared" si="23"/>
        <v>0</v>
      </c>
      <c r="AJ18" s="536">
        <f t="shared" si="23"/>
        <v>0</v>
      </c>
      <c r="AK18" s="536">
        <f t="shared" si="23"/>
        <v>0.33</v>
      </c>
      <c r="AL18" s="536">
        <f t="shared" si="23"/>
        <v>0</v>
      </c>
      <c r="AM18" s="536">
        <f t="shared" si="23"/>
        <v>0</v>
      </c>
      <c r="AN18" s="536">
        <f t="shared" si="23"/>
        <v>0</v>
      </c>
      <c r="AO18" s="536">
        <f t="shared" si="23"/>
        <v>0</v>
      </c>
      <c r="AP18" s="536">
        <f t="shared" si="23"/>
        <v>0</v>
      </c>
      <c r="AQ18" s="536">
        <f t="shared" si="23"/>
        <v>0.33</v>
      </c>
      <c r="AR18" s="536">
        <f t="shared" si="23"/>
        <v>0</v>
      </c>
      <c r="AS18" s="310">
        <f t="shared" si="23"/>
        <v>0.33</v>
      </c>
      <c r="AT18" s="540">
        <f t="shared" si="23"/>
        <v>29852010</v>
      </c>
      <c r="AU18" s="535">
        <f t="shared" si="23"/>
        <v>21874950</v>
      </c>
      <c r="AV18" s="535">
        <f t="shared" si="23"/>
        <v>175000</v>
      </c>
      <c r="AW18" s="535">
        <f t="shared" si="23"/>
        <v>7452883</v>
      </c>
      <c r="AX18" s="535">
        <f t="shared" si="23"/>
        <v>218749</v>
      </c>
      <c r="AY18" s="535">
        <f t="shared" si="23"/>
        <v>130428</v>
      </c>
      <c r="AZ18" s="536">
        <f t="shared" si="23"/>
        <v>50.663899999999998</v>
      </c>
      <c r="BA18" s="536">
        <f t="shared" si="23"/>
        <v>33.563899999999997</v>
      </c>
      <c r="BB18" s="310">
        <f t="shared" si="23"/>
        <v>17.100000000000001</v>
      </c>
    </row>
    <row r="19" spans="1:54" ht="12.95" customHeight="1" x14ac:dyDescent="0.25">
      <c r="A19" s="300">
        <v>3</v>
      </c>
      <c r="B19" s="301">
        <v>4464</v>
      </c>
      <c r="C19" s="301" t="s">
        <v>322</v>
      </c>
      <c r="D19" s="301">
        <v>46750461</v>
      </c>
      <c r="E19" s="303" t="s">
        <v>323</v>
      </c>
      <c r="F19" s="301">
        <v>3113</v>
      </c>
      <c r="G19" s="304" t="s">
        <v>324</v>
      </c>
      <c r="H19" s="304" t="s">
        <v>276</v>
      </c>
      <c r="I19" s="463">
        <v>37982924</v>
      </c>
      <c r="J19" s="458">
        <v>27589950</v>
      </c>
      <c r="K19" s="458">
        <v>82400</v>
      </c>
      <c r="L19" s="458">
        <v>9353254</v>
      </c>
      <c r="M19" s="458">
        <v>275900</v>
      </c>
      <c r="N19" s="458">
        <v>681420</v>
      </c>
      <c r="O19" s="679">
        <v>45.5411</v>
      </c>
      <c r="P19" s="680">
        <v>37.551099999999998</v>
      </c>
      <c r="Q19" s="720">
        <v>7.9899999999999993</v>
      </c>
      <c r="R19" s="471">
        <f t="shared" si="9"/>
        <v>0</v>
      </c>
      <c r="S19" s="461">
        <v>0</v>
      </c>
      <c r="T19" s="461">
        <v>-606356</v>
      </c>
      <c r="U19" s="461">
        <v>0</v>
      </c>
      <c r="V19" s="461">
        <v>0</v>
      </c>
      <c r="W19" s="461">
        <f t="shared" si="10"/>
        <v>-606356</v>
      </c>
      <c r="X19" s="461">
        <v>0</v>
      </c>
      <c r="Y19" s="461">
        <v>0</v>
      </c>
      <c r="Z19" s="461">
        <v>0</v>
      </c>
      <c r="AA19" s="461">
        <f t="shared" si="11"/>
        <v>0</v>
      </c>
      <c r="AB19" s="461">
        <f t="shared" si="12"/>
        <v>-606356</v>
      </c>
      <c r="AC19" s="69">
        <f t="shared" si="13"/>
        <v>-204948</v>
      </c>
      <c r="AD19" s="69">
        <f t="shared" si="14"/>
        <v>-6064</v>
      </c>
      <c r="AE19" s="461">
        <v>0</v>
      </c>
      <c r="AF19" s="461">
        <v>0</v>
      </c>
      <c r="AG19" s="461">
        <f t="shared" si="15"/>
        <v>0</v>
      </c>
      <c r="AH19" s="461">
        <f t="shared" si="16"/>
        <v>-817368</v>
      </c>
      <c r="AI19" s="462">
        <v>0</v>
      </c>
      <c r="AJ19" s="462">
        <v>0</v>
      </c>
      <c r="AK19" s="462">
        <v>0</v>
      </c>
      <c r="AL19" s="462">
        <v>-1.27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si="17"/>
        <v>-1.27</v>
      </c>
      <c r="AR19" s="462">
        <f t="shared" si="18"/>
        <v>0</v>
      </c>
      <c r="AS19" s="464">
        <f t="shared" si="19"/>
        <v>-1.27</v>
      </c>
      <c r="AT19" s="470">
        <f>I19+AH19</f>
        <v>37165556</v>
      </c>
      <c r="AU19" s="461">
        <f>J19+W19</f>
        <v>26983594</v>
      </c>
      <c r="AV19" s="461">
        <f t="shared" ref="AV19:AV23" si="24">K19+AA19</f>
        <v>82400</v>
      </c>
      <c r="AW19" s="461">
        <f t="shared" ref="AW19:AX23" si="25">L19+AC19</f>
        <v>9148306</v>
      </c>
      <c r="AX19" s="461">
        <f t="shared" si="25"/>
        <v>269836</v>
      </c>
      <c r="AY19" s="461">
        <f>N19+AG19</f>
        <v>681420</v>
      </c>
      <c r="AZ19" s="462">
        <f>O19+AS19</f>
        <v>44.271099999999997</v>
      </c>
      <c r="BA19" s="462">
        <f t="shared" ref="BA19:BB23" si="26">P19+AQ19</f>
        <v>36.281099999999995</v>
      </c>
      <c r="BB19" s="464">
        <f t="shared" si="26"/>
        <v>7.9899999999999993</v>
      </c>
    </row>
    <row r="20" spans="1:54" ht="12.95" customHeight="1" x14ac:dyDescent="0.25">
      <c r="A20" s="300">
        <v>3</v>
      </c>
      <c r="B20" s="301">
        <v>4464</v>
      </c>
      <c r="C20" s="301" t="s">
        <v>322</v>
      </c>
      <c r="D20" s="301">
        <v>46750461</v>
      </c>
      <c r="E20" s="303" t="s">
        <v>325</v>
      </c>
      <c r="F20" s="301">
        <v>3113</v>
      </c>
      <c r="G20" s="304" t="s">
        <v>314</v>
      </c>
      <c r="H20" s="304" t="s">
        <v>277</v>
      </c>
      <c r="I20" s="463">
        <v>1465880</v>
      </c>
      <c r="J20" s="458">
        <v>1083925</v>
      </c>
      <c r="K20" s="458">
        <v>0</v>
      </c>
      <c r="L20" s="458">
        <v>366366</v>
      </c>
      <c r="M20" s="458">
        <v>10839</v>
      </c>
      <c r="N20" s="458">
        <v>4750</v>
      </c>
      <c r="O20" s="679">
        <v>3.34</v>
      </c>
      <c r="P20" s="680">
        <v>3.34</v>
      </c>
      <c r="Q20" s="720">
        <v>0</v>
      </c>
      <c r="R20" s="471">
        <f t="shared" si="9"/>
        <v>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si="10"/>
        <v>0</v>
      </c>
      <c r="X20" s="461">
        <v>0</v>
      </c>
      <c r="Y20" s="461">
        <v>0</v>
      </c>
      <c r="Z20" s="461">
        <v>0</v>
      </c>
      <c r="AA20" s="461">
        <f t="shared" si="11"/>
        <v>0</v>
      </c>
      <c r="AB20" s="461">
        <f t="shared" si="12"/>
        <v>0</v>
      </c>
      <c r="AC20" s="69">
        <f t="shared" si="13"/>
        <v>0</v>
      </c>
      <c r="AD20" s="69">
        <f t="shared" si="14"/>
        <v>0</v>
      </c>
      <c r="AE20" s="461">
        <v>0</v>
      </c>
      <c r="AF20" s="461">
        <v>0</v>
      </c>
      <c r="AG20" s="461">
        <f t="shared" si="15"/>
        <v>0</v>
      </c>
      <c r="AH20" s="461">
        <f t="shared" si="16"/>
        <v>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17"/>
        <v>0</v>
      </c>
      <c r="AR20" s="462">
        <f t="shared" si="18"/>
        <v>0</v>
      </c>
      <c r="AS20" s="464">
        <f t="shared" si="19"/>
        <v>0</v>
      </c>
      <c r="AT20" s="470">
        <f>I20+AH20</f>
        <v>1465880</v>
      </c>
      <c r="AU20" s="461">
        <f>J20+W20</f>
        <v>1083925</v>
      </c>
      <c r="AV20" s="461">
        <f t="shared" si="24"/>
        <v>0</v>
      </c>
      <c r="AW20" s="461">
        <f t="shared" si="25"/>
        <v>366366</v>
      </c>
      <c r="AX20" s="461">
        <f t="shared" si="25"/>
        <v>10839</v>
      </c>
      <c r="AY20" s="461">
        <f>N20+AG20</f>
        <v>4750</v>
      </c>
      <c r="AZ20" s="462">
        <f>O20+AS20</f>
        <v>3.34</v>
      </c>
      <c r="BA20" s="462">
        <f t="shared" si="26"/>
        <v>3.34</v>
      </c>
      <c r="BB20" s="464">
        <f t="shared" si="26"/>
        <v>0</v>
      </c>
    </row>
    <row r="21" spans="1:54" ht="12.95" customHeight="1" x14ac:dyDescent="0.25">
      <c r="A21" s="300">
        <v>3</v>
      </c>
      <c r="B21" s="301">
        <v>4464</v>
      </c>
      <c r="C21" s="301" t="s">
        <v>322</v>
      </c>
      <c r="D21" s="301">
        <v>46750461</v>
      </c>
      <c r="E21" s="303" t="s">
        <v>323</v>
      </c>
      <c r="F21" s="301">
        <v>3141</v>
      </c>
      <c r="G21" s="304" t="s">
        <v>310</v>
      </c>
      <c r="H21" s="304" t="s">
        <v>277</v>
      </c>
      <c r="I21" s="463">
        <v>3055974</v>
      </c>
      <c r="J21" s="458">
        <v>2243397</v>
      </c>
      <c r="K21" s="458">
        <v>5000</v>
      </c>
      <c r="L21" s="458">
        <v>759958</v>
      </c>
      <c r="M21" s="458">
        <v>22433</v>
      </c>
      <c r="N21" s="458">
        <v>25186</v>
      </c>
      <c r="O21" s="679">
        <v>7.1800000000000006</v>
      </c>
      <c r="P21" s="680">
        <v>-0.05</v>
      </c>
      <c r="Q21" s="720">
        <v>7.23</v>
      </c>
      <c r="R21" s="471">
        <f t="shared" si="9"/>
        <v>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10"/>
        <v>0</v>
      </c>
      <c r="X21" s="461">
        <v>0</v>
      </c>
      <c r="Y21" s="461">
        <v>0</v>
      </c>
      <c r="Z21" s="461">
        <v>0</v>
      </c>
      <c r="AA21" s="461">
        <f t="shared" si="11"/>
        <v>0</v>
      </c>
      <c r="AB21" s="461">
        <f t="shared" si="12"/>
        <v>0</v>
      </c>
      <c r="AC21" s="69">
        <f t="shared" si="13"/>
        <v>0</v>
      </c>
      <c r="AD21" s="69">
        <f t="shared" si="14"/>
        <v>0</v>
      </c>
      <c r="AE21" s="461">
        <v>0</v>
      </c>
      <c r="AF21" s="461">
        <v>0</v>
      </c>
      <c r="AG21" s="461">
        <f t="shared" si="15"/>
        <v>0</v>
      </c>
      <c r="AH21" s="461">
        <f t="shared" si="16"/>
        <v>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17"/>
        <v>0</v>
      </c>
      <c r="AR21" s="462">
        <f t="shared" si="18"/>
        <v>0</v>
      </c>
      <c r="AS21" s="464">
        <f t="shared" si="19"/>
        <v>0</v>
      </c>
      <c r="AT21" s="470">
        <f>I21+AH21</f>
        <v>3055974</v>
      </c>
      <c r="AU21" s="461">
        <f>J21+W21</f>
        <v>2243397</v>
      </c>
      <c r="AV21" s="461">
        <f t="shared" si="24"/>
        <v>5000</v>
      </c>
      <c r="AW21" s="461">
        <f t="shared" si="25"/>
        <v>759958</v>
      </c>
      <c r="AX21" s="461">
        <f t="shared" si="25"/>
        <v>22433</v>
      </c>
      <c r="AY21" s="461">
        <f>N21+AG21</f>
        <v>25186</v>
      </c>
      <c r="AZ21" s="462">
        <f>O21+AS21</f>
        <v>7.1800000000000006</v>
      </c>
      <c r="BA21" s="462">
        <f t="shared" si="26"/>
        <v>-0.05</v>
      </c>
      <c r="BB21" s="464">
        <f t="shared" si="26"/>
        <v>7.23</v>
      </c>
    </row>
    <row r="22" spans="1:54" ht="12.95" customHeight="1" x14ac:dyDescent="0.25">
      <c r="A22" s="300">
        <v>3</v>
      </c>
      <c r="B22" s="301">
        <v>4464</v>
      </c>
      <c r="C22" s="301" t="s">
        <v>322</v>
      </c>
      <c r="D22" s="301">
        <v>46750461</v>
      </c>
      <c r="E22" s="303" t="s">
        <v>325</v>
      </c>
      <c r="F22" s="301">
        <v>3143</v>
      </c>
      <c r="G22" s="304" t="s">
        <v>614</v>
      </c>
      <c r="H22" s="304" t="s">
        <v>276</v>
      </c>
      <c r="I22" s="463">
        <v>3361175</v>
      </c>
      <c r="J22" s="458">
        <v>2439854</v>
      </c>
      <c r="K22" s="458">
        <v>54000</v>
      </c>
      <c r="L22" s="458">
        <v>842923</v>
      </c>
      <c r="M22" s="458">
        <v>24398</v>
      </c>
      <c r="N22" s="458">
        <v>0</v>
      </c>
      <c r="O22" s="679">
        <v>4.9696999999999996</v>
      </c>
      <c r="P22" s="680">
        <v>4.9696999999999996</v>
      </c>
      <c r="Q22" s="720">
        <v>0</v>
      </c>
      <c r="R22" s="471">
        <f t="shared" si="9"/>
        <v>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10"/>
        <v>0</v>
      </c>
      <c r="X22" s="461">
        <v>0</v>
      </c>
      <c r="Y22" s="461">
        <v>0</v>
      </c>
      <c r="Z22" s="461">
        <v>0</v>
      </c>
      <c r="AA22" s="461">
        <f t="shared" si="11"/>
        <v>0</v>
      </c>
      <c r="AB22" s="461">
        <f t="shared" si="12"/>
        <v>0</v>
      </c>
      <c r="AC22" s="69">
        <f t="shared" si="13"/>
        <v>0</v>
      </c>
      <c r="AD22" s="69">
        <f t="shared" si="14"/>
        <v>0</v>
      </c>
      <c r="AE22" s="461">
        <v>0</v>
      </c>
      <c r="AF22" s="461">
        <v>0</v>
      </c>
      <c r="AG22" s="461">
        <f t="shared" si="15"/>
        <v>0</v>
      </c>
      <c r="AH22" s="461">
        <f t="shared" si="16"/>
        <v>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17"/>
        <v>0</v>
      </c>
      <c r="AR22" s="462">
        <f t="shared" si="18"/>
        <v>0</v>
      </c>
      <c r="AS22" s="464">
        <f t="shared" si="19"/>
        <v>0</v>
      </c>
      <c r="AT22" s="470">
        <f>I22+AH22</f>
        <v>3361175</v>
      </c>
      <c r="AU22" s="461">
        <f>J22+W22</f>
        <v>2439854</v>
      </c>
      <c r="AV22" s="461">
        <f t="shared" si="24"/>
        <v>54000</v>
      </c>
      <c r="AW22" s="461">
        <f t="shared" si="25"/>
        <v>842923</v>
      </c>
      <c r="AX22" s="461">
        <f t="shared" si="25"/>
        <v>24398</v>
      </c>
      <c r="AY22" s="461">
        <f>N22+AG22</f>
        <v>0</v>
      </c>
      <c r="AZ22" s="462">
        <f>O22+AS22</f>
        <v>4.9696999999999996</v>
      </c>
      <c r="BA22" s="462">
        <f t="shared" si="26"/>
        <v>4.9696999999999996</v>
      </c>
      <c r="BB22" s="464">
        <f t="shared" si="26"/>
        <v>0</v>
      </c>
    </row>
    <row r="23" spans="1:54" ht="12.95" customHeight="1" x14ac:dyDescent="0.25">
      <c r="A23" s="300">
        <v>3</v>
      </c>
      <c r="B23" s="301">
        <v>4464</v>
      </c>
      <c r="C23" s="301" t="s">
        <v>322</v>
      </c>
      <c r="D23" s="301">
        <v>46750461</v>
      </c>
      <c r="E23" s="303" t="s">
        <v>325</v>
      </c>
      <c r="F23" s="301">
        <v>3143</v>
      </c>
      <c r="G23" s="304" t="s">
        <v>615</v>
      </c>
      <c r="H23" s="304" t="s">
        <v>277</v>
      </c>
      <c r="I23" s="463">
        <v>123877</v>
      </c>
      <c r="J23" s="458">
        <v>88512</v>
      </c>
      <c r="K23" s="458">
        <v>0</v>
      </c>
      <c r="L23" s="458">
        <v>29917</v>
      </c>
      <c r="M23" s="458">
        <v>885</v>
      </c>
      <c r="N23" s="458">
        <v>4563</v>
      </c>
      <c r="O23" s="679">
        <v>0.35</v>
      </c>
      <c r="P23" s="680">
        <v>0</v>
      </c>
      <c r="Q23" s="720">
        <v>0.35</v>
      </c>
      <c r="R23" s="471">
        <f t="shared" si="9"/>
        <v>0</v>
      </c>
      <c r="S23" s="461">
        <v>0</v>
      </c>
      <c r="T23" s="461">
        <v>0</v>
      </c>
      <c r="U23" s="461">
        <v>0</v>
      </c>
      <c r="V23" s="461">
        <v>0</v>
      </c>
      <c r="W23" s="461">
        <f t="shared" si="10"/>
        <v>0</v>
      </c>
      <c r="X23" s="461">
        <v>0</v>
      </c>
      <c r="Y23" s="461">
        <v>0</v>
      </c>
      <c r="Z23" s="461">
        <v>0</v>
      </c>
      <c r="AA23" s="461">
        <f t="shared" si="11"/>
        <v>0</v>
      </c>
      <c r="AB23" s="461">
        <f t="shared" si="12"/>
        <v>0</v>
      </c>
      <c r="AC23" s="69">
        <f t="shared" si="13"/>
        <v>0</v>
      </c>
      <c r="AD23" s="69">
        <f t="shared" si="14"/>
        <v>0</v>
      </c>
      <c r="AE23" s="461">
        <v>0</v>
      </c>
      <c r="AF23" s="461">
        <v>0</v>
      </c>
      <c r="AG23" s="461">
        <f t="shared" si="15"/>
        <v>0</v>
      </c>
      <c r="AH23" s="461">
        <f t="shared" si="16"/>
        <v>0</v>
      </c>
      <c r="AI23" s="462">
        <v>0</v>
      </c>
      <c r="AJ23" s="462">
        <v>0</v>
      </c>
      <c r="AK23" s="462">
        <v>0</v>
      </c>
      <c r="AL23" s="462">
        <v>0</v>
      </c>
      <c r="AM23" s="462">
        <v>0</v>
      </c>
      <c r="AN23" s="462">
        <v>0</v>
      </c>
      <c r="AO23" s="462">
        <v>0</v>
      </c>
      <c r="AP23" s="462">
        <v>0</v>
      </c>
      <c r="AQ23" s="462">
        <f t="shared" si="17"/>
        <v>0</v>
      </c>
      <c r="AR23" s="462">
        <f t="shared" si="18"/>
        <v>0</v>
      </c>
      <c r="AS23" s="464">
        <f t="shared" si="19"/>
        <v>0</v>
      </c>
      <c r="AT23" s="470">
        <f>I23+AH23</f>
        <v>123877</v>
      </c>
      <c r="AU23" s="461">
        <f>J23+W23</f>
        <v>88512</v>
      </c>
      <c r="AV23" s="461">
        <f t="shared" si="24"/>
        <v>0</v>
      </c>
      <c r="AW23" s="461">
        <f t="shared" si="25"/>
        <v>29917</v>
      </c>
      <c r="AX23" s="461">
        <f t="shared" si="25"/>
        <v>885</v>
      </c>
      <c r="AY23" s="461">
        <f>N23+AG23</f>
        <v>4563</v>
      </c>
      <c r="AZ23" s="462">
        <f>O23+AS23</f>
        <v>0.35</v>
      </c>
      <c r="BA23" s="462">
        <f t="shared" si="26"/>
        <v>0</v>
      </c>
      <c r="BB23" s="464">
        <f t="shared" si="26"/>
        <v>0.35</v>
      </c>
    </row>
    <row r="24" spans="1:54" ht="12.95" customHeight="1" x14ac:dyDescent="0.25">
      <c r="A24" s="293">
        <v>3</v>
      </c>
      <c r="B24" s="295">
        <v>4464</v>
      </c>
      <c r="C24" s="295" t="s">
        <v>322</v>
      </c>
      <c r="D24" s="295">
        <v>46750461</v>
      </c>
      <c r="E24" s="308" t="s">
        <v>326</v>
      </c>
      <c r="F24" s="295"/>
      <c r="G24" s="309"/>
      <c r="H24" s="309"/>
      <c r="I24" s="538">
        <v>45989830</v>
      </c>
      <c r="J24" s="535">
        <v>33445638</v>
      </c>
      <c r="K24" s="535">
        <v>141400</v>
      </c>
      <c r="L24" s="535">
        <v>11352418</v>
      </c>
      <c r="M24" s="535">
        <v>334455</v>
      </c>
      <c r="N24" s="535">
        <v>715919</v>
      </c>
      <c r="O24" s="684">
        <v>61.380800000000001</v>
      </c>
      <c r="P24" s="684">
        <v>45.8108</v>
      </c>
      <c r="Q24" s="721">
        <v>15.569999999999999</v>
      </c>
      <c r="R24" s="538">
        <f t="shared" ref="R24:BB24" si="27">SUM(R19:R23)</f>
        <v>0</v>
      </c>
      <c r="S24" s="535">
        <f t="shared" si="27"/>
        <v>0</v>
      </c>
      <c r="T24" s="535">
        <f t="shared" si="27"/>
        <v>-606356</v>
      </c>
      <c r="U24" s="535">
        <f t="shared" si="27"/>
        <v>0</v>
      </c>
      <c r="V24" s="535">
        <f t="shared" si="27"/>
        <v>0</v>
      </c>
      <c r="W24" s="535">
        <f t="shared" si="27"/>
        <v>-606356</v>
      </c>
      <c r="X24" s="535">
        <f t="shared" si="27"/>
        <v>0</v>
      </c>
      <c r="Y24" s="535">
        <f t="shared" si="27"/>
        <v>0</v>
      </c>
      <c r="Z24" s="535">
        <f t="shared" si="27"/>
        <v>0</v>
      </c>
      <c r="AA24" s="535">
        <f t="shared" si="27"/>
        <v>0</v>
      </c>
      <c r="AB24" s="535">
        <f t="shared" si="27"/>
        <v>-606356</v>
      </c>
      <c r="AC24" s="535">
        <f t="shared" si="27"/>
        <v>-204948</v>
      </c>
      <c r="AD24" s="535">
        <f t="shared" si="27"/>
        <v>-6064</v>
      </c>
      <c r="AE24" s="535">
        <f t="shared" si="27"/>
        <v>0</v>
      </c>
      <c r="AF24" s="535">
        <f t="shared" si="27"/>
        <v>0</v>
      </c>
      <c r="AG24" s="535">
        <f t="shared" si="27"/>
        <v>0</v>
      </c>
      <c r="AH24" s="535">
        <f t="shared" si="27"/>
        <v>-817368</v>
      </c>
      <c r="AI24" s="536">
        <f t="shared" si="27"/>
        <v>0</v>
      </c>
      <c r="AJ24" s="536">
        <f t="shared" si="27"/>
        <v>0</v>
      </c>
      <c r="AK24" s="536">
        <f t="shared" si="27"/>
        <v>0</v>
      </c>
      <c r="AL24" s="536">
        <f t="shared" si="27"/>
        <v>-1.27</v>
      </c>
      <c r="AM24" s="536">
        <f t="shared" si="27"/>
        <v>0</v>
      </c>
      <c r="AN24" s="536">
        <f t="shared" si="27"/>
        <v>0</v>
      </c>
      <c r="AO24" s="536">
        <f t="shared" si="27"/>
        <v>0</v>
      </c>
      <c r="AP24" s="536">
        <f t="shared" si="27"/>
        <v>0</v>
      </c>
      <c r="AQ24" s="536">
        <f t="shared" si="27"/>
        <v>-1.27</v>
      </c>
      <c r="AR24" s="536">
        <f t="shared" si="27"/>
        <v>0</v>
      </c>
      <c r="AS24" s="310">
        <f t="shared" si="27"/>
        <v>-1.27</v>
      </c>
      <c r="AT24" s="540">
        <f t="shared" si="27"/>
        <v>45172462</v>
      </c>
      <c r="AU24" s="535">
        <f t="shared" si="27"/>
        <v>32839282</v>
      </c>
      <c r="AV24" s="535">
        <f t="shared" si="27"/>
        <v>141400</v>
      </c>
      <c r="AW24" s="535">
        <f t="shared" si="27"/>
        <v>11147470</v>
      </c>
      <c r="AX24" s="535">
        <f t="shared" si="27"/>
        <v>328391</v>
      </c>
      <c r="AY24" s="535">
        <f t="shared" si="27"/>
        <v>715919</v>
      </c>
      <c r="AZ24" s="536">
        <f t="shared" si="27"/>
        <v>60.11079999999999</v>
      </c>
      <c r="BA24" s="536">
        <f t="shared" si="27"/>
        <v>44.540800000000004</v>
      </c>
      <c r="BB24" s="310">
        <f t="shared" si="27"/>
        <v>15.569999999999999</v>
      </c>
    </row>
    <row r="25" spans="1:54" ht="12.95" customHeight="1" x14ac:dyDescent="0.25">
      <c r="A25" s="300">
        <v>4</v>
      </c>
      <c r="B25" s="301">
        <v>4457</v>
      </c>
      <c r="C25" s="301">
        <v>600074609</v>
      </c>
      <c r="D25" s="301">
        <v>72743964</v>
      </c>
      <c r="E25" s="303" t="s">
        <v>327</v>
      </c>
      <c r="F25" s="301">
        <v>3117</v>
      </c>
      <c r="G25" s="304" t="s">
        <v>324</v>
      </c>
      <c r="H25" s="304" t="s">
        <v>276</v>
      </c>
      <c r="I25" s="463">
        <v>6079675</v>
      </c>
      <c r="J25" s="458">
        <v>4409243</v>
      </c>
      <c r="K25" s="458">
        <v>30000</v>
      </c>
      <c r="L25" s="458">
        <v>1500464</v>
      </c>
      <c r="M25" s="458">
        <v>44093</v>
      </c>
      <c r="N25" s="458">
        <v>95875</v>
      </c>
      <c r="O25" s="679">
        <v>7.653999999999999</v>
      </c>
      <c r="P25" s="680">
        <v>6.2272999999999996</v>
      </c>
      <c r="Q25" s="720">
        <v>1.4266999999999999</v>
      </c>
      <c r="R25" s="471">
        <f t="shared" si="9"/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si="10"/>
        <v>0</v>
      </c>
      <c r="X25" s="461">
        <v>0</v>
      </c>
      <c r="Y25" s="461">
        <v>0</v>
      </c>
      <c r="Z25" s="461">
        <v>0</v>
      </c>
      <c r="AA25" s="461">
        <f t="shared" si="11"/>
        <v>0</v>
      </c>
      <c r="AB25" s="461">
        <f t="shared" si="12"/>
        <v>0</v>
      </c>
      <c r="AC25" s="69">
        <f t="shared" si="13"/>
        <v>0</v>
      </c>
      <c r="AD25" s="69">
        <f t="shared" si="14"/>
        <v>0</v>
      </c>
      <c r="AE25" s="461">
        <v>0</v>
      </c>
      <c r="AF25" s="461">
        <v>0</v>
      </c>
      <c r="AG25" s="461">
        <f t="shared" si="15"/>
        <v>0</v>
      </c>
      <c r="AH25" s="461">
        <f t="shared" si="16"/>
        <v>0</v>
      </c>
      <c r="AI25" s="462">
        <v>0</v>
      </c>
      <c r="AJ25" s="462">
        <v>-0.08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17"/>
        <v>0</v>
      </c>
      <c r="AR25" s="462">
        <f t="shared" si="18"/>
        <v>-0.08</v>
      </c>
      <c r="AS25" s="464">
        <f t="shared" si="19"/>
        <v>-0.08</v>
      </c>
      <c r="AT25" s="470">
        <f>I25+AH25</f>
        <v>6079675</v>
      </c>
      <c r="AU25" s="461">
        <f>J25+W25</f>
        <v>4409243</v>
      </c>
      <c r="AV25" s="461">
        <f t="shared" ref="AV25:AV29" si="28">K25+AA25</f>
        <v>30000</v>
      </c>
      <c r="AW25" s="461">
        <f t="shared" ref="AW25:AX29" si="29">L25+AC25</f>
        <v>1500464</v>
      </c>
      <c r="AX25" s="461">
        <f t="shared" si="29"/>
        <v>44093</v>
      </c>
      <c r="AY25" s="461">
        <f>N25+AG25</f>
        <v>95875</v>
      </c>
      <c r="AZ25" s="462">
        <f>O25+AS25</f>
        <v>7.573999999999999</v>
      </c>
      <c r="BA25" s="462">
        <f t="shared" ref="BA25:BB29" si="30">P25+AQ25</f>
        <v>6.2272999999999996</v>
      </c>
      <c r="BB25" s="464">
        <f t="shared" si="30"/>
        <v>1.3466999999999998</v>
      </c>
    </row>
    <row r="26" spans="1:54" ht="12.95" customHeight="1" x14ac:dyDescent="0.25">
      <c r="A26" s="300">
        <v>4</v>
      </c>
      <c r="B26" s="301">
        <v>4457</v>
      </c>
      <c r="C26" s="301">
        <v>600074609</v>
      </c>
      <c r="D26" s="301">
        <v>72743964</v>
      </c>
      <c r="E26" s="303" t="s">
        <v>327</v>
      </c>
      <c r="F26" s="301">
        <v>3117</v>
      </c>
      <c r="G26" s="304" t="s">
        <v>314</v>
      </c>
      <c r="H26" s="304" t="s">
        <v>277</v>
      </c>
      <c r="I26" s="463">
        <v>1012337</v>
      </c>
      <c r="J26" s="458">
        <v>748581</v>
      </c>
      <c r="K26" s="458">
        <v>0</v>
      </c>
      <c r="L26" s="458">
        <v>253020</v>
      </c>
      <c r="M26" s="458">
        <v>7486</v>
      </c>
      <c r="N26" s="458">
        <v>3250</v>
      </c>
      <c r="O26" s="679">
        <v>2.0099999999999998</v>
      </c>
      <c r="P26" s="680">
        <v>2.0099999999999998</v>
      </c>
      <c r="Q26" s="720">
        <v>0</v>
      </c>
      <c r="R26" s="471">
        <f t="shared" si="9"/>
        <v>0</v>
      </c>
      <c r="S26" s="461">
        <v>31485</v>
      </c>
      <c r="T26" s="461">
        <v>0</v>
      </c>
      <c r="U26" s="461">
        <v>0</v>
      </c>
      <c r="V26" s="461">
        <v>0</v>
      </c>
      <c r="W26" s="461">
        <f t="shared" si="10"/>
        <v>31485</v>
      </c>
      <c r="X26" s="461">
        <v>0</v>
      </c>
      <c r="Y26" s="461">
        <v>0</v>
      </c>
      <c r="Z26" s="461">
        <v>0</v>
      </c>
      <c r="AA26" s="461">
        <f t="shared" si="11"/>
        <v>0</v>
      </c>
      <c r="AB26" s="461">
        <f t="shared" si="12"/>
        <v>31485</v>
      </c>
      <c r="AC26" s="69">
        <f t="shared" si="13"/>
        <v>10642</v>
      </c>
      <c r="AD26" s="69">
        <f t="shared" si="14"/>
        <v>315</v>
      </c>
      <c r="AE26" s="461">
        <v>8250</v>
      </c>
      <c r="AF26" s="461">
        <v>0</v>
      </c>
      <c r="AG26" s="461">
        <f t="shared" si="15"/>
        <v>8250</v>
      </c>
      <c r="AH26" s="461">
        <f t="shared" si="16"/>
        <v>50692</v>
      </c>
      <c r="AI26" s="462">
        <v>0</v>
      </c>
      <c r="AJ26" s="462">
        <v>0</v>
      </c>
      <c r="AK26" s="462">
        <v>0.39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17"/>
        <v>0.39</v>
      </c>
      <c r="AR26" s="462">
        <f t="shared" si="18"/>
        <v>0</v>
      </c>
      <c r="AS26" s="464">
        <f t="shared" si="19"/>
        <v>0.39</v>
      </c>
      <c r="AT26" s="470">
        <f>I26+AH26</f>
        <v>1063029</v>
      </c>
      <c r="AU26" s="461">
        <f>J26+W26</f>
        <v>780066</v>
      </c>
      <c r="AV26" s="461">
        <f t="shared" si="28"/>
        <v>0</v>
      </c>
      <c r="AW26" s="461">
        <f t="shared" si="29"/>
        <v>263662</v>
      </c>
      <c r="AX26" s="461">
        <f t="shared" si="29"/>
        <v>7801</v>
      </c>
      <c r="AY26" s="461">
        <f>N26+AG26</f>
        <v>11500</v>
      </c>
      <c r="AZ26" s="462">
        <f>O26+AS26</f>
        <v>2.4</v>
      </c>
      <c r="BA26" s="462">
        <f t="shared" si="30"/>
        <v>2.4</v>
      </c>
      <c r="BB26" s="464">
        <f t="shared" si="30"/>
        <v>0</v>
      </c>
    </row>
    <row r="27" spans="1:54" ht="12.95" customHeight="1" x14ac:dyDescent="0.25">
      <c r="A27" s="300">
        <v>4</v>
      </c>
      <c r="B27" s="301">
        <v>4457</v>
      </c>
      <c r="C27" s="301">
        <v>600074609</v>
      </c>
      <c r="D27" s="301">
        <v>72743964</v>
      </c>
      <c r="E27" s="303" t="s">
        <v>327</v>
      </c>
      <c r="F27" s="301">
        <v>3141</v>
      </c>
      <c r="G27" s="304" t="s">
        <v>310</v>
      </c>
      <c r="H27" s="304" t="s">
        <v>277</v>
      </c>
      <c r="I27" s="463">
        <v>233499</v>
      </c>
      <c r="J27" s="458">
        <v>171655</v>
      </c>
      <c r="K27" s="458">
        <v>0</v>
      </c>
      <c r="L27" s="458">
        <v>58019</v>
      </c>
      <c r="M27" s="458">
        <v>1717</v>
      </c>
      <c r="N27" s="458">
        <v>2108</v>
      </c>
      <c r="O27" s="679">
        <v>0.55000000000000004</v>
      </c>
      <c r="P27" s="680">
        <v>0</v>
      </c>
      <c r="Q27" s="720">
        <v>0.55000000000000004</v>
      </c>
      <c r="R27" s="471">
        <f t="shared" si="9"/>
        <v>0</v>
      </c>
      <c r="S27" s="461">
        <v>0</v>
      </c>
      <c r="T27" s="461">
        <v>0</v>
      </c>
      <c r="U27" s="461">
        <v>0</v>
      </c>
      <c r="V27" s="461">
        <v>0</v>
      </c>
      <c r="W27" s="461">
        <f t="shared" si="10"/>
        <v>0</v>
      </c>
      <c r="X27" s="461">
        <v>0</v>
      </c>
      <c r="Y27" s="461">
        <v>0</v>
      </c>
      <c r="Z27" s="461">
        <v>0</v>
      </c>
      <c r="AA27" s="461">
        <f t="shared" si="11"/>
        <v>0</v>
      </c>
      <c r="AB27" s="461">
        <f t="shared" si="12"/>
        <v>0</v>
      </c>
      <c r="AC27" s="69">
        <f t="shared" si="13"/>
        <v>0</v>
      </c>
      <c r="AD27" s="69">
        <f t="shared" si="14"/>
        <v>0</v>
      </c>
      <c r="AE27" s="461">
        <v>0</v>
      </c>
      <c r="AF27" s="461">
        <v>0</v>
      </c>
      <c r="AG27" s="461">
        <f t="shared" si="15"/>
        <v>0</v>
      </c>
      <c r="AH27" s="461">
        <f t="shared" si="16"/>
        <v>0</v>
      </c>
      <c r="AI27" s="462">
        <v>0</v>
      </c>
      <c r="AJ27" s="462">
        <v>0</v>
      </c>
      <c r="AK27" s="462">
        <v>0</v>
      </c>
      <c r="AL27" s="462">
        <v>0</v>
      </c>
      <c r="AM27" s="462">
        <v>0</v>
      </c>
      <c r="AN27" s="462">
        <v>0</v>
      </c>
      <c r="AO27" s="462">
        <v>0</v>
      </c>
      <c r="AP27" s="462">
        <v>0</v>
      </c>
      <c r="AQ27" s="462">
        <f t="shared" si="17"/>
        <v>0</v>
      </c>
      <c r="AR27" s="462">
        <f t="shared" si="18"/>
        <v>0</v>
      </c>
      <c r="AS27" s="464">
        <f t="shared" si="19"/>
        <v>0</v>
      </c>
      <c r="AT27" s="470">
        <f>I27+AH27</f>
        <v>233499</v>
      </c>
      <c r="AU27" s="461">
        <f>J27+W27</f>
        <v>171655</v>
      </c>
      <c r="AV27" s="461">
        <f t="shared" si="28"/>
        <v>0</v>
      </c>
      <c r="AW27" s="461">
        <f t="shared" si="29"/>
        <v>58019</v>
      </c>
      <c r="AX27" s="461">
        <f t="shared" si="29"/>
        <v>1717</v>
      </c>
      <c r="AY27" s="461">
        <f>N27+AG27</f>
        <v>2108</v>
      </c>
      <c r="AZ27" s="462">
        <f>O27+AS27</f>
        <v>0.55000000000000004</v>
      </c>
      <c r="BA27" s="462">
        <f t="shared" si="30"/>
        <v>0</v>
      </c>
      <c r="BB27" s="464">
        <f t="shared" si="30"/>
        <v>0.55000000000000004</v>
      </c>
    </row>
    <row r="28" spans="1:54" ht="12.95" customHeight="1" x14ac:dyDescent="0.25">
      <c r="A28" s="300">
        <v>4</v>
      </c>
      <c r="B28" s="301">
        <v>4457</v>
      </c>
      <c r="C28" s="301">
        <v>600074609</v>
      </c>
      <c r="D28" s="301">
        <v>72743964</v>
      </c>
      <c r="E28" s="303" t="s">
        <v>327</v>
      </c>
      <c r="F28" s="301">
        <v>3143</v>
      </c>
      <c r="G28" s="304" t="s">
        <v>614</v>
      </c>
      <c r="H28" s="304" t="s">
        <v>276</v>
      </c>
      <c r="I28" s="463">
        <v>997582</v>
      </c>
      <c r="J28" s="458">
        <v>740046</v>
      </c>
      <c r="K28" s="458">
        <v>0</v>
      </c>
      <c r="L28" s="458">
        <v>250136</v>
      </c>
      <c r="M28" s="458">
        <v>7400</v>
      </c>
      <c r="N28" s="458">
        <v>0</v>
      </c>
      <c r="O28" s="679">
        <v>1.6428</v>
      </c>
      <c r="P28" s="680">
        <v>1.6428</v>
      </c>
      <c r="Q28" s="720">
        <v>0</v>
      </c>
      <c r="R28" s="471">
        <f t="shared" si="9"/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si="10"/>
        <v>0</v>
      </c>
      <c r="X28" s="461">
        <v>0</v>
      </c>
      <c r="Y28" s="461">
        <v>0</v>
      </c>
      <c r="Z28" s="461">
        <v>0</v>
      </c>
      <c r="AA28" s="461">
        <f t="shared" si="11"/>
        <v>0</v>
      </c>
      <c r="AB28" s="461">
        <f t="shared" si="12"/>
        <v>0</v>
      </c>
      <c r="AC28" s="69">
        <f t="shared" si="13"/>
        <v>0</v>
      </c>
      <c r="AD28" s="69">
        <f t="shared" si="14"/>
        <v>0</v>
      </c>
      <c r="AE28" s="461">
        <v>0</v>
      </c>
      <c r="AF28" s="461">
        <v>0</v>
      </c>
      <c r="AG28" s="461">
        <f t="shared" si="15"/>
        <v>0</v>
      </c>
      <c r="AH28" s="461">
        <f t="shared" si="16"/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si="17"/>
        <v>0</v>
      </c>
      <c r="AR28" s="462">
        <f t="shared" si="18"/>
        <v>0</v>
      </c>
      <c r="AS28" s="464">
        <f t="shared" si="19"/>
        <v>0</v>
      </c>
      <c r="AT28" s="470">
        <f>I28+AH28</f>
        <v>997582</v>
      </c>
      <c r="AU28" s="461">
        <f>J28+W28</f>
        <v>740046</v>
      </c>
      <c r="AV28" s="461">
        <f t="shared" si="28"/>
        <v>0</v>
      </c>
      <c r="AW28" s="461">
        <f t="shared" si="29"/>
        <v>250136</v>
      </c>
      <c r="AX28" s="461">
        <f t="shared" si="29"/>
        <v>7400</v>
      </c>
      <c r="AY28" s="461">
        <f>N28+AG28</f>
        <v>0</v>
      </c>
      <c r="AZ28" s="462">
        <f>O28+AS28</f>
        <v>1.6428</v>
      </c>
      <c r="BA28" s="462">
        <f t="shared" si="30"/>
        <v>1.6428</v>
      </c>
      <c r="BB28" s="464">
        <f t="shared" si="30"/>
        <v>0</v>
      </c>
    </row>
    <row r="29" spans="1:54" ht="12.95" customHeight="1" x14ac:dyDescent="0.25">
      <c r="A29" s="300">
        <v>4</v>
      </c>
      <c r="B29" s="301">
        <v>4457</v>
      </c>
      <c r="C29" s="301">
        <v>600074609</v>
      </c>
      <c r="D29" s="301">
        <v>72743964</v>
      </c>
      <c r="E29" s="303" t="s">
        <v>327</v>
      </c>
      <c r="F29" s="301">
        <v>3143</v>
      </c>
      <c r="G29" s="304" t="s">
        <v>615</v>
      </c>
      <c r="H29" s="304" t="s">
        <v>277</v>
      </c>
      <c r="I29" s="463">
        <v>24189</v>
      </c>
      <c r="J29" s="458">
        <v>17283</v>
      </c>
      <c r="K29" s="458">
        <v>0</v>
      </c>
      <c r="L29" s="458">
        <v>5842</v>
      </c>
      <c r="M29" s="458">
        <v>173</v>
      </c>
      <c r="N29" s="458">
        <v>891</v>
      </c>
      <c r="O29" s="679">
        <v>7.0000000000000007E-2</v>
      </c>
      <c r="P29" s="680">
        <v>0</v>
      </c>
      <c r="Q29" s="720">
        <v>7.0000000000000007E-2</v>
      </c>
      <c r="R29" s="471">
        <f t="shared" si="9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10"/>
        <v>0</v>
      </c>
      <c r="X29" s="461">
        <v>0</v>
      </c>
      <c r="Y29" s="461">
        <v>0</v>
      </c>
      <c r="Z29" s="461">
        <v>0</v>
      </c>
      <c r="AA29" s="461">
        <f t="shared" si="11"/>
        <v>0</v>
      </c>
      <c r="AB29" s="461">
        <f t="shared" si="12"/>
        <v>0</v>
      </c>
      <c r="AC29" s="69">
        <f t="shared" si="13"/>
        <v>0</v>
      </c>
      <c r="AD29" s="69">
        <f t="shared" si="14"/>
        <v>0</v>
      </c>
      <c r="AE29" s="461">
        <v>0</v>
      </c>
      <c r="AF29" s="461">
        <v>0</v>
      </c>
      <c r="AG29" s="461">
        <f t="shared" si="15"/>
        <v>0</v>
      </c>
      <c r="AH29" s="461">
        <f t="shared" si="16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17"/>
        <v>0</v>
      </c>
      <c r="AR29" s="462">
        <f t="shared" si="18"/>
        <v>0</v>
      </c>
      <c r="AS29" s="464">
        <f t="shared" si="19"/>
        <v>0</v>
      </c>
      <c r="AT29" s="470">
        <f>I29+AH29</f>
        <v>24189</v>
      </c>
      <c r="AU29" s="461">
        <f>J29+W29</f>
        <v>17283</v>
      </c>
      <c r="AV29" s="461">
        <f t="shared" si="28"/>
        <v>0</v>
      </c>
      <c r="AW29" s="461">
        <f t="shared" si="29"/>
        <v>5842</v>
      </c>
      <c r="AX29" s="461">
        <f t="shared" si="29"/>
        <v>173</v>
      </c>
      <c r="AY29" s="461">
        <f>N29+AG29</f>
        <v>891</v>
      </c>
      <c r="AZ29" s="462">
        <f>O29+AS29</f>
        <v>7.0000000000000007E-2</v>
      </c>
      <c r="BA29" s="462">
        <f t="shared" si="30"/>
        <v>0</v>
      </c>
      <c r="BB29" s="464">
        <f t="shared" si="30"/>
        <v>7.0000000000000007E-2</v>
      </c>
    </row>
    <row r="30" spans="1:54" ht="12.95" customHeight="1" x14ac:dyDescent="0.25">
      <c r="A30" s="293">
        <v>4</v>
      </c>
      <c r="B30" s="295">
        <v>4457</v>
      </c>
      <c r="C30" s="295">
        <v>600074609</v>
      </c>
      <c r="D30" s="295">
        <v>72743964</v>
      </c>
      <c r="E30" s="308" t="s">
        <v>328</v>
      </c>
      <c r="F30" s="311"/>
      <c r="G30" s="312"/>
      <c r="H30" s="312"/>
      <c r="I30" s="538">
        <v>8347282</v>
      </c>
      <c r="J30" s="535">
        <v>6086808</v>
      </c>
      <c r="K30" s="535">
        <v>30000</v>
      </c>
      <c r="L30" s="535">
        <v>2067481</v>
      </c>
      <c r="M30" s="535">
        <v>60869</v>
      </c>
      <c r="N30" s="535">
        <v>102124</v>
      </c>
      <c r="O30" s="684">
        <v>11.926799999999998</v>
      </c>
      <c r="P30" s="684">
        <v>9.8800999999999988</v>
      </c>
      <c r="Q30" s="721">
        <v>2.0467</v>
      </c>
      <c r="R30" s="538">
        <f t="shared" ref="R30:BB30" si="31">SUM(R25:R29)</f>
        <v>0</v>
      </c>
      <c r="S30" s="535">
        <f t="shared" si="31"/>
        <v>31485</v>
      </c>
      <c r="T30" s="535">
        <f t="shared" si="31"/>
        <v>0</v>
      </c>
      <c r="U30" s="535">
        <f t="shared" si="31"/>
        <v>0</v>
      </c>
      <c r="V30" s="535">
        <f t="shared" si="31"/>
        <v>0</v>
      </c>
      <c r="W30" s="535">
        <f t="shared" si="31"/>
        <v>31485</v>
      </c>
      <c r="X30" s="535">
        <f t="shared" si="31"/>
        <v>0</v>
      </c>
      <c r="Y30" s="535">
        <f t="shared" si="31"/>
        <v>0</v>
      </c>
      <c r="Z30" s="535">
        <f t="shared" si="31"/>
        <v>0</v>
      </c>
      <c r="AA30" s="535">
        <f t="shared" si="31"/>
        <v>0</v>
      </c>
      <c r="AB30" s="535">
        <f t="shared" si="31"/>
        <v>31485</v>
      </c>
      <c r="AC30" s="535">
        <f t="shared" si="31"/>
        <v>10642</v>
      </c>
      <c r="AD30" s="535">
        <f t="shared" si="31"/>
        <v>315</v>
      </c>
      <c r="AE30" s="535">
        <f t="shared" si="31"/>
        <v>8250</v>
      </c>
      <c r="AF30" s="535">
        <f t="shared" si="31"/>
        <v>0</v>
      </c>
      <c r="AG30" s="535">
        <f t="shared" si="31"/>
        <v>8250</v>
      </c>
      <c r="AH30" s="535">
        <f t="shared" si="31"/>
        <v>50692</v>
      </c>
      <c r="AI30" s="536">
        <f t="shared" si="31"/>
        <v>0</v>
      </c>
      <c r="AJ30" s="536">
        <f t="shared" si="31"/>
        <v>-0.08</v>
      </c>
      <c r="AK30" s="536">
        <f t="shared" si="31"/>
        <v>0.39</v>
      </c>
      <c r="AL30" s="536">
        <f t="shared" si="31"/>
        <v>0</v>
      </c>
      <c r="AM30" s="536">
        <f t="shared" si="31"/>
        <v>0</v>
      </c>
      <c r="AN30" s="536">
        <f t="shared" si="31"/>
        <v>0</v>
      </c>
      <c r="AO30" s="536">
        <f t="shared" si="31"/>
        <v>0</v>
      </c>
      <c r="AP30" s="536">
        <f t="shared" si="31"/>
        <v>0</v>
      </c>
      <c r="AQ30" s="536">
        <f t="shared" si="31"/>
        <v>0.39</v>
      </c>
      <c r="AR30" s="536">
        <f t="shared" si="31"/>
        <v>-0.08</v>
      </c>
      <c r="AS30" s="310">
        <f t="shared" si="31"/>
        <v>0.31</v>
      </c>
      <c r="AT30" s="540">
        <f t="shared" si="31"/>
        <v>8397974</v>
      </c>
      <c r="AU30" s="535">
        <f t="shared" si="31"/>
        <v>6118293</v>
      </c>
      <c r="AV30" s="535">
        <f t="shared" si="31"/>
        <v>30000</v>
      </c>
      <c r="AW30" s="535">
        <f t="shared" si="31"/>
        <v>2078123</v>
      </c>
      <c r="AX30" s="535">
        <f t="shared" si="31"/>
        <v>61184</v>
      </c>
      <c r="AY30" s="535">
        <f t="shared" si="31"/>
        <v>110374</v>
      </c>
      <c r="AZ30" s="536">
        <f t="shared" si="31"/>
        <v>12.236799999999999</v>
      </c>
      <c r="BA30" s="536">
        <f t="shared" si="31"/>
        <v>10.270099999999999</v>
      </c>
      <c r="BB30" s="310">
        <f t="shared" si="31"/>
        <v>1.9666999999999999</v>
      </c>
    </row>
    <row r="31" spans="1:54" ht="12.95" customHeight="1" x14ac:dyDescent="0.25">
      <c r="A31" s="300">
        <v>5</v>
      </c>
      <c r="B31" s="301">
        <v>4456</v>
      </c>
      <c r="C31" s="301">
        <v>600074617</v>
      </c>
      <c r="D31" s="301">
        <v>68430132</v>
      </c>
      <c r="E31" s="303" t="s">
        <v>329</v>
      </c>
      <c r="F31" s="301">
        <v>3113</v>
      </c>
      <c r="G31" s="304" t="s">
        <v>324</v>
      </c>
      <c r="H31" s="304" t="s">
        <v>276</v>
      </c>
      <c r="I31" s="463">
        <v>44351418</v>
      </c>
      <c r="J31" s="458">
        <v>32134594</v>
      </c>
      <c r="K31" s="458">
        <v>130000</v>
      </c>
      <c r="L31" s="458">
        <v>10905433</v>
      </c>
      <c r="M31" s="458">
        <v>321346</v>
      </c>
      <c r="N31" s="458">
        <v>860045</v>
      </c>
      <c r="O31" s="679">
        <v>53.203400000000002</v>
      </c>
      <c r="P31" s="680">
        <v>43.863399999999999</v>
      </c>
      <c r="Q31" s="720">
        <v>9.34</v>
      </c>
      <c r="R31" s="471">
        <f t="shared" si="9"/>
        <v>-50000</v>
      </c>
      <c r="S31" s="461">
        <v>0</v>
      </c>
      <c r="T31" s="461">
        <v>156348</v>
      </c>
      <c r="U31" s="461">
        <v>0</v>
      </c>
      <c r="V31" s="461">
        <v>0</v>
      </c>
      <c r="W31" s="461">
        <f t="shared" si="10"/>
        <v>106348</v>
      </c>
      <c r="X31" s="461">
        <v>50000</v>
      </c>
      <c r="Y31" s="461">
        <v>0</v>
      </c>
      <c r="Z31" s="461">
        <v>0</v>
      </c>
      <c r="AA31" s="461">
        <f t="shared" si="11"/>
        <v>50000</v>
      </c>
      <c r="AB31" s="461">
        <f t="shared" si="12"/>
        <v>156348</v>
      </c>
      <c r="AC31" s="69">
        <f t="shared" si="13"/>
        <v>52846</v>
      </c>
      <c r="AD31" s="69">
        <f t="shared" si="14"/>
        <v>1063</v>
      </c>
      <c r="AE31" s="461">
        <v>0</v>
      </c>
      <c r="AF31" s="461">
        <v>0</v>
      </c>
      <c r="AG31" s="461">
        <f t="shared" si="15"/>
        <v>0</v>
      </c>
      <c r="AH31" s="461">
        <f t="shared" si="16"/>
        <v>210257</v>
      </c>
      <c r="AI31" s="462">
        <v>0</v>
      </c>
      <c r="AJ31" s="462">
        <v>0</v>
      </c>
      <c r="AK31" s="462">
        <v>0</v>
      </c>
      <c r="AL31" s="462">
        <v>0.33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si="17"/>
        <v>0.33</v>
      </c>
      <c r="AR31" s="462">
        <f t="shared" si="18"/>
        <v>0</v>
      </c>
      <c r="AS31" s="464">
        <f t="shared" si="19"/>
        <v>0.33</v>
      </c>
      <c r="AT31" s="470">
        <f>I31+AH31</f>
        <v>44561675</v>
      </c>
      <c r="AU31" s="461">
        <f>J31+W31</f>
        <v>32240942</v>
      </c>
      <c r="AV31" s="461">
        <f t="shared" ref="AV31:AV35" si="32">K31+AA31</f>
        <v>180000</v>
      </c>
      <c r="AW31" s="461">
        <f t="shared" ref="AW31:AX35" si="33">L31+AC31</f>
        <v>10958279</v>
      </c>
      <c r="AX31" s="461">
        <f t="shared" si="33"/>
        <v>322409</v>
      </c>
      <c r="AY31" s="461">
        <f>N31+AG31</f>
        <v>860045</v>
      </c>
      <c r="AZ31" s="462">
        <f>O31+AS31</f>
        <v>53.5334</v>
      </c>
      <c r="BA31" s="462">
        <f t="shared" ref="BA31:BB35" si="34">P31+AQ31</f>
        <v>44.193399999999997</v>
      </c>
      <c r="BB31" s="464">
        <f t="shared" si="34"/>
        <v>9.34</v>
      </c>
    </row>
    <row r="32" spans="1:54" ht="12.95" customHeight="1" x14ac:dyDescent="0.25">
      <c r="A32" s="300">
        <v>5</v>
      </c>
      <c r="B32" s="301">
        <v>4456</v>
      </c>
      <c r="C32" s="301">
        <v>600074617</v>
      </c>
      <c r="D32" s="301">
        <v>68430132</v>
      </c>
      <c r="E32" s="303" t="s">
        <v>329</v>
      </c>
      <c r="F32" s="301">
        <v>3113</v>
      </c>
      <c r="G32" s="304" t="s">
        <v>314</v>
      </c>
      <c r="H32" s="304" t="s">
        <v>277</v>
      </c>
      <c r="I32" s="463">
        <v>2860173</v>
      </c>
      <c r="J32" s="458">
        <v>2121790</v>
      </c>
      <c r="K32" s="458">
        <v>0</v>
      </c>
      <c r="L32" s="458">
        <v>717165</v>
      </c>
      <c r="M32" s="458">
        <v>21218</v>
      </c>
      <c r="N32" s="458">
        <v>0</v>
      </c>
      <c r="O32" s="679">
        <v>6.21</v>
      </c>
      <c r="P32" s="680">
        <v>6.21</v>
      </c>
      <c r="Q32" s="720">
        <v>0</v>
      </c>
      <c r="R32" s="471">
        <f t="shared" si="9"/>
        <v>0</v>
      </c>
      <c r="S32" s="461">
        <v>-139259</v>
      </c>
      <c r="T32" s="461">
        <v>0</v>
      </c>
      <c r="U32" s="461">
        <v>0</v>
      </c>
      <c r="V32" s="461">
        <v>0</v>
      </c>
      <c r="W32" s="461">
        <f t="shared" si="10"/>
        <v>-139259</v>
      </c>
      <c r="X32" s="461">
        <v>0</v>
      </c>
      <c r="Y32" s="461">
        <v>0</v>
      </c>
      <c r="Z32" s="461">
        <v>0</v>
      </c>
      <c r="AA32" s="461">
        <f t="shared" si="11"/>
        <v>0</v>
      </c>
      <c r="AB32" s="461">
        <f t="shared" si="12"/>
        <v>-139259</v>
      </c>
      <c r="AC32" s="69">
        <f t="shared" si="13"/>
        <v>-47070</v>
      </c>
      <c r="AD32" s="69">
        <f t="shared" si="14"/>
        <v>-1393</v>
      </c>
      <c r="AE32" s="461">
        <v>0</v>
      </c>
      <c r="AF32" s="461">
        <v>0</v>
      </c>
      <c r="AG32" s="461">
        <f t="shared" si="15"/>
        <v>0</v>
      </c>
      <c r="AH32" s="461">
        <f t="shared" si="16"/>
        <v>-187722</v>
      </c>
      <c r="AI32" s="462">
        <v>0</v>
      </c>
      <c r="AJ32" s="462">
        <v>0</v>
      </c>
      <c r="AK32" s="462">
        <v>-0.43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17"/>
        <v>-0.43</v>
      </c>
      <c r="AR32" s="462">
        <f t="shared" si="18"/>
        <v>0</v>
      </c>
      <c r="AS32" s="464">
        <f t="shared" si="19"/>
        <v>-0.43</v>
      </c>
      <c r="AT32" s="470">
        <f>I32+AH32</f>
        <v>2672451</v>
      </c>
      <c r="AU32" s="461">
        <f>J32+W32</f>
        <v>1982531</v>
      </c>
      <c r="AV32" s="461">
        <f t="shared" si="32"/>
        <v>0</v>
      </c>
      <c r="AW32" s="461">
        <f t="shared" si="33"/>
        <v>670095</v>
      </c>
      <c r="AX32" s="461">
        <f t="shared" si="33"/>
        <v>19825</v>
      </c>
      <c r="AY32" s="461">
        <f>N32+AG32</f>
        <v>0</v>
      </c>
      <c r="AZ32" s="462">
        <f>O32+AS32</f>
        <v>5.78</v>
      </c>
      <c r="BA32" s="462">
        <f t="shared" si="34"/>
        <v>5.78</v>
      </c>
      <c r="BB32" s="464">
        <f t="shared" si="34"/>
        <v>0</v>
      </c>
    </row>
    <row r="33" spans="1:54" ht="12.95" customHeight="1" x14ac:dyDescent="0.25">
      <c r="A33" s="300">
        <v>5</v>
      </c>
      <c r="B33" s="301">
        <v>4456</v>
      </c>
      <c r="C33" s="301">
        <v>600074617</v>
      </c>
      <c r="D33" s="301">
        <v>68430132</v>
      </c>
      <c r="E33" s="303" t="s">
        <v>329</v>
      </c>
      <c r="F33" s="301">
        <v>3141</v>
      </c>
      <c r="G33" s="304" t="s">
        <v>310</v>
      </c>
      <c r="H33" s="304" t="s">
        <v>277</v>
      </c>
      <c r="I33" s="463">
        <v>4288314</v>
      </c>
      <c r="J33" s="458">
        <v>3104571</v>
      </c>
      <c r="K33" s="458">
        <v>50000</v>
      </c>
      <c r="L33" s="458">
        <v>1066245</v>
      </c>
      <c r="M33" s="458">
        <v>31046</v>
      </c>
      <c r="N33" s="458">
        <v>36452</v>
      </c>
      <c r="O33" s="679">
        <v>10.14</v>
      </c>
      <c r="P33" s="680">
        <v>0</v>
      </c>
      <c r="Q33" s="720">
        <v>10.14</v>
      </c>
      <c r="R33" s="471">
        <f t="shared" si="9"/>
        <v>10000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10"/>
        <v>10000</v>
      </c>
      <c r="X33" s="461">
        <v>-10000</v>
      </c>
      <c r="Y33" s="461">
        <v>0</v>
      </c>
      <c r="Z33" s="461">
        <v>0</v>
      </c>
      <c r="AA33" s="461">
        <f t="shared" si="11"/>
        <v>-10000</v>
      </c>
      <c r="AB33" s="461">
        <f t="shared" si="12"/>
        <v>0</v>
      </c>
      <c r="AC33" s="69">
        <f t="shared" si="13"/>
        <v>0</v>
      </c>
      <c r="AD33" s="69">
        <f t="shared" si="14"/>
        <v>100</v>
      </c>
      <c r="AE33" s="461">
        <v>0</v>
      </c>
      <c r="AF33" s="461">
        <v>0</v>
      </c>
      <c r="AG33" s="461">
        <f t="shared" si="15"/>
        <v>0</v>
      </c>
      <c r="AH33" s="461">
        <f t="shared" si="16"/>
        <v>100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17"/>
        <v>0</v>
      </c>
      <c r="AR33" s="462">
        <f t="shared" si="18"/>
        <v>0</v>
      </c>
      <c r="AS33" s="464">
        <f t="shared" si="19"/>
        <v>0</v>
      </c>
      <c r="AT33" s="470">
        <f>I33+AH33</f>
        <v>4288414</v>
      </c>
      <c r="AU33" s="461">
        <f>J33+W33</f>
        <v>3114571</v>
      </c>
      <c r="AV33" s="461">
        <f t="shared" si="32"/>
        <v>40000</v>
      </c>
      <c r="AW33" s="461">
        <f t="shared" si="33"/>
        <v>1066245</v>
      </c>
      <c r="AX33" s="461">
        <f t="shared" si="33"/>
        <v>31146</v>
      </c>
      <c r="AY33" s="461">
        <f>N33+AG33</f>
        <v>36452</v>
      </c>
      <c r="AZ33" s="462">
        <f>O33+AS33</f>
        <v>10.14</v>
      </c>
      <c r="BA33" s="462">
        <f t="shared" si="34"/>
        <v>0</v>
      </c>
      <c r="BB33" s="464">
        <f t="shared" si="34"/>
        <v>10.14</v>
      </c>
    </row>
    <row r="34" spans="1:54" ht="12.95" customHeight="1" x14ac:dyDescent="0.25">
      <c r="A34" s="300">
        <v>5</v>
      </c>
      <c r="B34" s="301">
        <v>4456</v>
      </c>
      <c r="C34" s="301">
        <v>600074617</v>
      </c>
      <c r="D34" s="301">
        <v>68430132</v>
      </c>
      <c r="E34" s="303" t="s">
        <v>329</v>
      </c>
      <c r="F34" s="301">
        <v>3143</v>
      </c>
      <c r="G34" s="304" t="s">
        <v>614</v>
      </c>
      <c r="H34" s="304" t="s">
        <v>276</v>
      </c>
      <c r="I34" s="463">
        <v>3107273</v>
      </c>
      <c r="J34" s="458">
        <v>2245544</v>
      </c>
      <c r="K34" s="458">
        <v>60000</v>
      </c>
      <c r="L34" s="458">
        <v>779274</v>
      </c>
      <c r="M34" s="458">
        <v>22455</v>
      </c>
      <c r="N34" s="458">
        <v>0</v>
      </c>
      <c r="O34" s="679">
        <v>4.4824000000000002</v>
      </c>
      <c r="P34" s="680">
        <v>4.4824000000000002</v>
      </c>
      <c r="Q34" s="720">
        <v>0</v>
      </c>
      <c r="R34" s="471">
        <f t="shared" si="9"/>
        <v>40000</v>
      </c>
      <c r="S34" s="461">
        <v>0</v>
      </c>
      <c r="T34" s="461">
        <v>196825</v>
      </c>
      <c r="U34" s="461">
        <v>0</v>
      </c>
      <c r="V34" s="461">
        <v>0</v>
      </c>
      <c r="W34" s="461">
        <f t="shared" si="10"/>
        <v>236825</v>
      </c>
      <c r="X34" s="461">
        <v>-40000</v>
      </c>
      <c r="Y34" s="461">
        <v>0</v>
      </c>
      <c r="Z34" s="461">
        <v>0</v>
      </c>
      <c r="AA34" s="461">
        <f t="shared" si="11"/>
        <v>-40000</v>
      </c>
      <c r="AB34" s="461">
        <f t="shared" si="12"/>
        <v>196825</v>
      </c>
      <c r="AC34" s="69">
        <f t="shared" si="13"/>
        <v>66527</v>
      </c>
      <c r="AD34" s="69">
        <f t="shared" si="14"/>
        <v>2368</v>
      </c>
      <c r="AE34" s="461">
        <v>0</v>
      </c>
      <c r="AF34" s="461">
        <v>0</v>
      </c>
      <c r="AG34" s="461">
        <f t="shared" si="15"/>
        <v>0</v>
      </c>
      <c r="AH34" s="461">
        <f t="shared" si="16"/>
        <v>265720</v>
      </c>
      <c r="AI34" s="462">
        <v>0</v>
      </c>
      <c r="AJ34" s="462">
        <v>0</v>
      </c>
      <c r="AK34" s="462">
        <v>0</v>
      </c>
      <c r="AL34" s="462">
        <v>0.47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17"/>
        <v>0.47</v>
      </c>
      <c r="AR34" s="462">
        <f t="shared" si="18"/>
        <v>0</v>
      </c>
      <c r="AS34" s="464">
        <f t="shared" si="19"/>
        <v>0.47</v>
      </c>
      <c r="AT34" s="470">
        <f>I34+AH34</f>
        <v>3372993</v>
      </c>
      <c r="AU34" s="461">
        <f>J34+W34</f>
        <v>2482369</v>
      </c>
      <c r="AV34" s="461">
        <f t="shared" si="32"/>
        <v>20000</v>
      </c>
      <c r="AW34" s="461">
        <f t="shared" si="33"/>
        <v>845801</v>
      </c>
      <c r="AX34" s="461">
        <f t="shared" si="33"/>
        <v>24823</v>
      </c>
      <c r="AY34" s="461">
        <f>N34+AG34</f>
        <v>0</v>
      </c>
      <c r="AZ34" s="462">
        <f>O34+AS34</f>
        <v>4.9523999999999999</v>
      </c>
      <c r="BA34" s="462">
        <f t="shared" si="34"/>
        <v>4.9523999999999999</v>
      </c>
      <c r="BB34" s="464">
        <f t="shared" si="34"/>
        <v>0</v>
      </c>
    </row>
    <row r="35" spans="1:54" ht="12.95" customHeight="1" x14ac:dyDescent="0.25">
      <c r="A35" s="300">
        <v>5</v>
      </c>
      <c r="B35" s="301">
        <v>4456</v>
      </c>
      <c r="C35" s="301">
        <v>600074617</v>
      </c>
      <c r="D35" s="301">
        <v>68430132</v>
      </c>
      <c r="E35" s="303" t="s">
        <v>329</v>
      </c>
      <c r="F35" s="301">
        <v>3143</v>
      </c>
      <c r="G35" s="304" t="s">
        <v>615</v>
      </c>
      <c r="H35" s="304" t="s">
        <v>277</v>
      </c>
      <c r="I35" s="463">
        <v>109951</v>
      </c>
      <c r="J35" s="458">
        <v>78561</v>
      </c>
      <c r="K35" s="458">
        <v>0</v>
      </c>
      <c r="L35" s="458">
        <v>26554</v>
      </c>
      <c r="M35" s="458">
        <v>786</v>
      </c>
      <c r="N35" s="458">
        <v>4050</v>
      </c>
      <c r="O35" s="679">
        <v>0.31</v>
      </c>
      <c r="P35" s="680">
        <v>0</v>
      </c>
      <c r="Q35" s="720">
        <v>0.31</v>
      </c>
      <c r="R35" s="471">
        <f t="shared" si="9"/>
        <v>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si="10"/>
        <v>0</v>
      </c>
      <c r="X35" s="461">
        <v>0</v>
      </c>
      <c r="Y35" s="461">
        <v>0</v>
      </c>
      <c r="Z35" s="461">
        <v>0</v>
      </c>
      <c r="AA35" s="461">
        <f t="shared" si="11"/>
        <v>0</v>
      </c>
      <c r="AB35" s="461">
        <f t="shared" si="12"/>
        <v>0</v>
      </c>
      <c r="AC35" s="69">
        <f t="shared" si="13"/>
        <v>0</v>
      </c>
      <c r="AD35" s="69">
        <f t="shared" si="14"/>
        <v>0</v>
      </c>
      <c r="AE35" s="461">
        <v>0</v>
      </c>
      <c r="AF35" s="461">
        <v>0</v>
      </c>
      <c r="AG35" s="461">
        <f t="shared" si="15"/>
        <v>0</v>
      </c>
      <c r="AH35" s="461">
        <f t="shared" si="16"/>
        <v>0</v>
      </c>
      <c r="AI35" s="462">
        <v>0</v>
      </c>
      <c r="AJ35" s="462">
        <v>0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si="17"/>
        <v>0</v>
      </c>
      <c r="AR35" s="462">
        <f t="shared" si="18"/>
        <v>0</v>
      </c>
      <c r="AS35" s="464">
        <f t="shared" si="19"/>
        <v>0</v>
      </c>
      <c r="AT35" s="470">
        <f>I35+AH35</f>
        <v>109951</v>
      </c>
      <c r="AU35" s="461">
        <f>J35+W35</f>
        <v>78561</v>
      </c>
      <c r="AV35" s="461">
        <f t="shared" si="32"/>
        <v>0</v>
      </c>
      <c r="AW35" s="461">
        <f t="shared" si="33"/>
        <v>26554</v>
      </c>
      <c r="AX35" s="461">
        <f t="shared" si="33"/>
        <v>786</v>
      </c>
      <c r="AY35" s="461">
        <f>N35+AG35</f>
        <v>4050</v>
      </c>
      <c r="AZ35" s="462">
        <f>O35+AS35</f>
        <v>0.31</v>
      </c>
      <c r="BA35" s="462">
        <f t="shared" si="34"/>
        <v>0</v>
      </c>
      <c r="BB35" s="464">
        <f t="shared" si="34"/>
        <v>0.31</v>
      </c>
    </row>
    <row r="36" spans="1:54" ht="12.95" customHeight="1" x14ac:dyDescent="0.25">
      <c r="A36" s="293">
        <v>5</v>
      </c>
      <c r="B36" s="295">
        <v>4456</v>
      </c>
      <c r="C36" s="295">
        <v>600074617</v>
      </c>
      <c r="D36" s="295">
        <v>68430132</v>
      </c>
      <c r="E36" s="308" t="s">
        <v>330</v>
      </c>
      <c r="F36" s="311"/>
      <c r="G36" s="312"/>
      <c r="H36" s="312"/>
      <c r="I36" s="538">
        <v>54717129</v>
      </c>
      <c r="J36" s="535">
        <v>39685060</v>
      </c>
      <c r="K36" s="535">
        <v>240000</v>
      </c>
      <c r="L36" s="535">
        <v>13494671</v>
      </c>
      <c r="M36" s="535">
        <v>396851</v>
      </c>
      <c r="N36" s="535">
        <v>900547</v>
      </c>
      <c r="O36" s="684">
        <v>74.345800000000011</v>
      </c>
      <c r="P36" s="684">
        <v>54.555799999999998</v>
      </c>
      <c r="Q36" s="721">
        <v>19.79</v>
      </c>
      <c r="R36" s="538">
        <f t="shared" ref="R36:BB36" si="35">SUM(R31:R35)</f>
        <v>0</v>
      </c>
      <c r="S36" s="535">
        <f t="shared" si="35"/>
        <v>-139259</v>
      </c>
      <c r="T36" s="535">
        <f t="shared" si="35"/>
        <v>353173</v>
      </c>
      <c r="U36" s="535">
        <f t="shared" si="35"/>
        <v>0</v>
      </c>
      <c r="V36" s="535">
        <f t="shared" si="35"/>
        <v>0</v>
      </c>
      <c r="W36" s="535">
        <f t="shared" si="35"/>
        <v>213914</v>
      </c>
      <c r="X36" s="535">
        <f t="shared" si="35"/>
        <v>0</v>
      </c>
      <c r="Y36" s="535">
        <f t="shared" si="35"/>
        <v>0</v>
      </c>
      <c r="Z36" s="535">
        <f t="shared" si="35"/>
        <v>0</v>
      </c>
      <c r="AA36" s="535">
        <f t="shared" si="35"/>
        <v>0</v>
      </c>
      <c r="AB36" s="535">
        <f t="shared" si="35"/>
        <v>213914</v>
      </c>
      <c r="AC36" s="535">
        <f t="shared" si="35"/>
        <v>72303</v>
      </c>
      <c r="AD36" s="535">
        <f t="shared" si="35"/>
        <v>2138</v>
      </c>
      <c r="AE36" s="535">
        <f t="shared" si="35"/>
        <v>0</v>
      </c>
      <c r="AF36" s="535">
        <f t="shared" si="35"/>
        <v>0</v>
      </c>
      <c r="AG36" s="535">
        <f t="shared" si="35"/>
        <v>0</v>
      </c>
      <c r="AH36" s="535">
        <f t="shared" si="35"/>
        <v>288355</v>
      </c>
      <c r="AI36" s="536">
        <f t="shared" si="35"/>
        <v>0</v>
      </c>
      <c r="AJ36" s="536">
        <f t="shared" si="35"/>
        <v>0</v>
      </c>
      <c r="AK36" s="536">
        <f t="shared" si="35"/>
        <v>-0.43</v>
      </c>
      <c r="AL36" s="536">
        <f t="shared" si="35"/>
        <v>0.8</v>
      </c>
      <c r="AM36" s="536">
        <f t="shared" si="35"/>
        <v>0</v>
      </c>
      <c r="AN36" s="536">
        <f t="shared" si="35"/>
        <v>0</v>
      </c>
      <c r="AO36" s="536">
        <f t="shared" si="35"/>
        <v>0</v>
      </c>
      <c r="AP36" s="536">
        <f t="shared" si="35"/>
        <v>0</v>
      </c>
      <c r="AQ36" s="536">
        <f t="shared" si="35"/>
        <v>0.37</v>
      </c>
      <c r="AR36" s="536">
        <f t="shared" si="35"/>
        <v>0</v>
      </c>
      <c r="AS36" s="310">
        <f t="shared" si="35"/>
        <v>0.37</v>
      </c>
      <c r="AT36" s="540">
        <f t="shared" si="35"/>
        <v>55005484</v>
      </c>
      <c r="AU36" s="535">
        <f t="shared" si="35"/>
        <v>39898974</v>
      </c>
      <c r="AV36" s="535">
        <f t="shared" si="35"/>
        <v>240000</v>
      </c>
      <c r="AW36" s="535">
        <f t="shared" si="35"/>
        <v>13566974</v>
      </c>
      <c r="AX36" s="535">
        <f t="shared" si="35"/>
        <v>398989</v>
      </c>
      <c r="AY36" s="535">
        <f t="shared" si="35"/>
        <v>900547</v>
      </c>
      <c r="AZ36" s="536">
        <f t="shared" si="35"/>
        <v>74.715800000000002</v>
      </c>
      <c r="BA36" s="536">
        <f t="shared" si="35"/>
        <v>54.925799999999995</v>
      </c>
      <c r="BB36" s="310">
        <f t="shared" si="35"/>
        <v>19.79</v>
      </c>
    </row>
    <row r="37" spans="1:54" ht="12.95" customHeight="1" x14ac:dyDescent="0.25">
      <c r="A37" s="300">
        <v>6</v>
      </c>
      <c r="B37" s="301">
        <v>4478</v>
      </c>
      <c r="C37" s="301">
        <v>600075141</v>
      </c>
      <c r="D37" s="301">
        <v>70975191</v>
      </c>
      <c r="E37" s="303" t="s">
        <v>331</v>
      </c>
      <c r="F37" s="301">
        <v>3114</v>
      </c>
      <c r="G37" s="306" t="s">
        <v>544</v>
      </c>
      <c r="H37" s="304" t="s">
        <v>276</v>
      </c>
      <c r="I37" s="463">
        <v>9300259</v>
      </c>
      <c r="J37" s="458">
        <v>6656668</v>
      </c>
      <c r="K37" s="458">
        <v>202816</v>
      </c>
      <c r="L37" s="458">
        <v>2273614</v>
      </c>
      <c r="M37" s="458">
        <v>66566</v>
      </c>
      <c r="N37" s="458">
        <v>100595</v>
      </c>
      <c r="O37" s="679">
        <v>10.848099999999999</v>
      </c>
      <c r="P37" s="680">
        <v>8.2680999999999987</v>
      </c>
      <c r="Q37" s="720">
        <v>2.58</v>
      </c>
      <c r="R37" s="471">
        <f t="shared" si="9"/>
        <v>700</v>
      </c>
      <c r="S37" s="461">
        <v>0</v>
      </c>
      <c r="T37" s="461">
        <v>-175534</v>
      </c>
      <c r="U37" s="461">
        <v>0</v>
      </c>
      <c r="V37" s="461">
        <v>0</v>
      </c>
      <c r="W37" s="461">
        <f t="shared" si="10"/>
        <v>-174834</v>
      </c>
      <c r="X37" s="461">
        <v>-700</v>
      </c>
      <c r="Y37" s="461">
        <v>0</v>
      </c>
      <c r="Z37" s="461">
        <v>0</v>
      </c>
      <c r="AA37" s="461">
        <f t="shared" si="11"/>
        <v>-700</v>
      </c>
      <c r="AB37" s="461">
        <f t="shared" si="12"/>
        <v>-175534</v>
      </c>
      <c r="AC37" s="69">
        <f t="shared" si="13"/>
        <v>-59330</v>
      </c>
      <c r="AD37" s="69">
        <f t="shared" si="14"/>
        <v>-1748</v>
      </c>
      <c r="AE37" s="461">
        <v>0</v>
      </c>
      <c r="AF37" s="461">
        <v>0</v>
      </c>
      <c r="AG37" s="461">
        <f t="shared" si="15"/>
        <v>0</v>
      </c>
      <c r="AH37" s="461">
        <f t="shared" si="16"/>
        <v>-236612</v>
      </c>
      <c r="AI37" s="462">
        <v>0</v>
      </c>
      <c r="AJ37" s="462">
        <v>0</v>
      </c>
      <c r="AK37" s="462">
        <v>0</v>
      </c>
      <c r="AL37" s="462">
        <v>-0.36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17"/>
        <v>-0.36</v>
      </c>
      <c r="AR37" s="462">
        <f t="shared" si="18"/>
        <v>0</v>
      </c>
      <c r="AS37" s="464">
        <f t="shared" si="19"/>
        <v>-0.36</v>
      </c>
      <c r="AT37" s="470">
        <f>I37+AH37</f>
        <v>9063647</v>
      </c>
      <c r="AU37" s="461">
        <f>J37+W37</f>
        <v>6481834</v>
      </c>
      <c r="AV37" s="461">
        <f t="shared" ref="AV37:AV41" si="36">K37+AA37</f>
        <v>202116</v>
      </c>
      <c r="AW37" s="461">
        <f t="shared" ref="AW37:AX41" si="37">L37+AC37</f>
        <v>2214284</v>
      </c>
      <c r="AX37" s="461">
        <f t="shared" si="37"/>
        <v>64818</v>
      </c>
      <c r="AY37" s="461">
        <f>N37+AG37</f>
        <v>100595</v>
      </c>
      <c r="AZ37" s="462">
        <f>O37+AS37</f>
        <v>10.488099999999999</v>
      </c>
      <c r="BA37" s="462">
        <f t="shared" ref="BA37:BB41" si="38">P37+AQ37</f>
        <v>7.9080999999999984</v>
      </c>
      <c r="BB37" s="464">
        <f t="shared" si="38"/>
        <v>2.58</v>
      </c>
    </row>
    <row r="38" spans="1:54" ht="12.95" customHeight="1" x14ac:dyDescent="0.25">
      <c r="A38" s="300">
        <v>6</v>
      </c>
      <c r="B38" s="301">
        <v>4478</v>
      </c>
      <c r="C38" s="301">
        <v>600075141</v>
      </c>
      <c r="D38" s="301">
        <v>70975191</v>
      </c>
      <c r="E38" s="303" t="s">
        <v>331</v>
      </c>
      <c r="F38" s="301">
        <v>3114</v>
      </c>
      <c r="G38" s="306" t="s">
        <v>314</v>
      </c>
      <c r="H38" s="304" t="s">
        <v>277</v>
      </c>
      <c r="I38" s="463">
        <v>0</v>
      </c>
      <c r="J38" s="458">
        <v>0</v>
      </c>
      <c r="K38" s="458">
        <v>0</v>
      </c>
      <c r="L38" s="458">
        <v>0</v>
      </c>
      <c r="M38" s="458">
        <v>0</v>
      </c>
      <c r="N38" s="458">
        <v>0</v>
      </c>
      <c r="O38" s="679">
        <v>0</v>
      </c>
      <c r="P38" s="680">
        <v>0</v>
      </c>
      <c r="Q38" s="720">
        <v>0</v>
      </c>
      <c r="R38" s="471">
        <f t="shared" si="9"/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si="10"/>
        <v>0</v>
      </c>
      <c r="X38" s="461">
        <v>0</v>
      </c>
      <c r="Y38" s="461">
        <v>0</v>
      </c>
      <c r="Z38" s="461">
        <v>0</v>
      </c>
      <c r="AA38" s="461">
        <f t="shared" si="11"/>
        <v>0</v>
      </c>
      <c r="AB38" s="461">
        <f t="shared" si="12"/>
        <v>0</v>
      </c>
      <c r="AC38" s="69">
        <f t="shared" si="13"/>
        <v>0</v>
      </c>
      <c r="AD38" s="69">
        <f t="shared" si="14"/>
        <v>0</v>
      </c>
      <c r="AE38" s="461">
        <v>0</v>
      </c>
      <c r="AF38" s="461">
        <v>0</v>
      </c>
      <c r="AG38" s="461">
        <f t="shared" si="15"/>
        <v>0</v>
      </c>
      <c r="AH38" s="461">
        <f t="shared" si="16"/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17"/>
        <v>0</v>
      </c>
      <c r="AR38" s="462">
        <f t="shared" si="18"/>
        <v>0</v>
      </c>
      <c r="AS38" s="464">
        <f t="shared" si="19"/>
        <v>0</v>
      </c>
      <c r="AT38" s="470">
        <f>I38+AH38</f>
        <v>0</v>
      </c>
      <c r="AU38" s="461">
        <f>J38+W38</f>
        <v>0</v>
      </c>
      <c r="AV38" s="461">
        <f t="shared" si="36"/>
        <v>0</v>
      </c>
      <c r="AW38" s="461">
        <f t="shared" si="37"/>
        <v>0</v>
      </c>
      <c r="AX38" s="461">
        <f t="shared" si="37"/>
        <v>0</v>
      </c>
      <c r="AY38" s="461">
        <f>N38+AG38</f>
        <v>0</v>
      </c>
      <c r="AZ38" s="462">
        <f>O38+AS38</f>
        <v>0</v>
      </c>
      <c r="BA38" s="462">
        <f t="shared" si="38"/>
        <v>0</v>
      </c>
      <c r="BB38" s="464">
        <f t="shared" si="38"/>
        <v>0</v>
      </c>
    </row>
    <row r="39" spans="1:54" ht="12.95" customHeight="1" x14ac:dyDescent="0.25">
      <c r="A39" s="300">
        <v>6</v>
      </c>
      <c r="B39" s="301">
        <v>4478</v>
      </c>
      <c r="C39" s="301">
        <v>600075141</v>
      </c>
      <c r="D39" s="301">
        <v>70975191</v>
      </c>
      <c r="E39" s="303" t="s">
        <v>331</v>
      </c>
      <c r="F39" s="301">
        <v>3114</v>
      </c>
      <c r="G39" s="306" t="s">
        <v>308</v>
      </c>
      <c r="H39" s="304" t="s">
        <v>276</v>
      </c>
      <c r="I39" s="463">
        <v>729224</v>
      </c>
      <c r="J39" s="458">
        <v>540967</v>
      </c>
      <c r="K39" s="458">
        <v>0</v>
      </c>
      <c r="L39" s="458">
        <v>182847</v>
      </c>
      <c r="M39" s="458">
        <v>5410</v>
      </c>
      <c r="N39" s="458">
        <v>0</v>
      </c>
      <c r="O39" s="679">
        <v>1.2777000000000001</v>
      </c>
      <c r="P39" s="680">
        <v>1.2777000000000001</v>
      </c>
      <c r="Q39" s="720">
        <v>0</v>
      </c>
      <c r="R39" s="471">
        <f t="shared" si="9"/>
        <v>0</v>
      </c>
      <c r="S39" s="461">
        <v>0</v>
      </c>
      <c r="T39" s="461">
        <v>0</v>
      </c>
      <c r="U39" s="461">
        <v>0</v>
      </c>
      <c r="V39" s="461">
        <v>0</v>
      </c>
      <c r="W39" s="461">
        <f t="shared" si="10"/>
        <v>0</v>
      </c>
      <c r="X39" s="461">
        <v>0</v>
      </c>
      <c r="Y39" s="461">
        <v>0</v>
      </c>
      <c r="Z39" s="461">
        <v>0</v>
      </c>
      <c r="AA39" s="461">
        <f t="shared" si="11"/>
        <v>0</v>
      </c>
      <c r="AB39" s="461">
        <f t="shared" si="12"/>
        <v>0</v>
      </c>
      <c r="AC39" s="69">
        <f t="shared" si="13"/>
        <v>0</v>
      </c>
      <c r="AD39" s="69">
        <f t="shared" si="14"/>
        <v>0</v>
      </c>
      <c r="AE39" s="461">
        <v>0</v>
      </c>
      <c r="AF39" s="461">
        <v>0</v>
      </c>
      <c r="AG39" s="461">
        <f t="shared" si="15"/>
        <v>0</v>
      </c>
      <c r="AH39" s="461">
        <f t="shared" si="16"/>
        <v>0</v>
      </c>
      <c r="AI39" s="462">
        <v>0</v>
      </c>
      <c r="AJ39" s="462">
        <v>0</v>
      </c>
      <c r="AK39" s="462">
        <v>0</v>
      </c>
      <c r="AL39" s="462">
        <v>0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si="17"/>
        <v>0</v>
      </c>
      <c r="AR39" s="462">
        <f t="shared" si="18"/>
        <v>0</v>
      </c>
      <c r="AS39" s="464">
        <f t="shared" si="19"/>
        <v>0</v>
      </c>
      <c r="AT39" s="470">
        <f>I39+AH39</f>
        <v>729224</v>
      </c>
      <c r="AU39" s="461">
        <f>J39+W39</f>
        <v>540967</v>
      </c>
      <c r="AV39" s="461">
        <f t="shared" si="36"/>
        <v>0</v>
      </c>
      <c r="AW39" s="461">
        <f t="shared" si="37"/>
        <v>182847</v>
      </c>
      <c r="AX39" s="461">
        <f t="shared" si="37"/>
        <v>5410</v>
      </c>
      <c r="AY39" s="461">
        <f>N39+AG39</f>
        <v>0</v>
      </c>
      <c r="AZ39" s="462">
        <f>O39+AS39</f>
        <v>1.2777000000000001</v>
      </c>
      <c r="BA39" s="462">
        <f t="shared" si="38"/>
        <v>1.2777000000000001</v>
      </c>
      <c r="BB39" s="464">
        <f t="shared" si="38"/>
        <v>0</v>
      </c>
    </row>
    <row r="40" spans="1:54" ht="12.95" customHeight="1" x14ac:dyDescent="0.25">
      <c r="A40" s="300">
        <v>6</v>
      </c>
      <c r="B40" s="301">
        <v>4478</v>
      </c>
      <c r="C40" s="301">
        <v>600075141</v>
      </c>
      <c r="D40" s="301">
        <v>70975191</v>
      </c>
      <c r="E40" s="303" t="s">
        <v>331</v>
      </c>
      <c r="F40" s="301">
        <v>3143</v>
      </c>
      <c r="G40" s="304" t="s">
        <v>614</v>
      </c>
      <c r="H40" s="304" t="s">
        <v>276</v>
      </c>
      <c r="I40" s="463">
        <v>418028</v>
      </c>
      <c r="J40" s="458">
        <v>310110</v>
      </c>
      <c r="K40" s="458">
        <v>0</v>
      </c>
      <c r="L40" s="458">
        <v>104817</v>
      </c>
      <c r="M40" s="458">
        <v>3101</v>
      </c>
      <c r="N40" s="458">
        <v>0</v>
      </c>
      <c r="O40" s="679">
        <v>0.67849999999999999</v>
      </c>
      <c r="P40" s="680">
        <v>0.67849999999999999</v>
      </c>
      <c r="Q40" s="720">
        <v>0</v>
      </c>
      <c r="R40" s="471">
        <f t="shared" si="9"/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si="10"/>
        <v>0</v>
      </c>
      <c r="X40" s="461">
        <v>0</v>
      </c>
      <c r="Y40" s="461">
        <v>0</v>
      </c>
      <c r="Z40" s="461">
        <v>0</v>
      </c>
      <c r="AA40" s="461">
        <f t="shared" si="11"/>
        <v>0</v>
      </c>
      <c r="AB40" s="461">
        <f t="shared" si="12"/>
        <v>0</v>
      </c>
      <c r="AC40" s="69">
        <f t="shared" si="13"/>
        <v>0</v>
      </c>
      <c r="AD40" s="69">
        <f t="shared" si="14"/>
        <v>0</v>
      </c>
      <c r="AE40" s="461">
        <v>0</v>
      </c>
      <c r="AF40" s="461">
        <v>0</v>
      </c>
      <c r="AG40" s="461">
        <f t="shared" si="15"/>
        <v>0</v>
      </c>
      <c r="AH40" s="461">
        <f t="shared" si="16"/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17"/>
        <v>0</v>
      </c>
      <c r="AR40" s="462">
        <f t="shared" si="18"/>
        <v>0</v>
      </c>
      <c r="AS40" s="464">
        <f t="shared" si="19"/>
        <v>0</v>
      </c>
      <c r="AT40" s="470">
        <f>I40+AH40</f>
        <v>418028</v>
      </c>
      <c r="AU40" s="461">
        <f>J40+W40</f>
        <v>310110</v>
      </c>
      <c r="AV40" s="461">
        <f t="shared" si="36"/>
        <v>0</v>
      </c>
      <c r="AW40" s="461">
        <f t="shared" si="37"/>
        <v>104817</v>
      </c>
      <c r="AX40" s="461">
        <f t="shared" si="37"/>
        <v>3101</v>
      </c>
      <c r="AY40" s="461">
        <f>N40+AG40</f>
        <v>0</v>
      </c>
      <c r="AZ40" s="462">
        <f>O40+AS40</f>
        <v>0.67849999999999999</v>
      </c>
      <c r="BA40" s="462">
        <f t="shared" si="38"/>
        <v>0.67849999999999999</v>
      </c>
      <c r="BB40" s="464">
        <f t="shared" si="38"/>
        <v>0</v>
      </c>
    </row>
    <row r="41" spans="1:54" ht="12.95" customHeight="1" x14ac:dyDescent="0.25">
      <c r="A41" s="300">
        <v>6</v>
      </c>
      <c r="B41" s="301">
        <v>4478</v>
      </c>
      <c r="C41" s="301">
        <v>600075141</v>
      </c>
      <c r="D41" s="301">
        <v>70975191</v>
      </c>
      <c r="E41" s="303" t="s">
        <v>331</v>
      </c>
      <c r="F41" s="301">
        <v>3143</v>
      </c>
      <c r="G41" s="304" t="s">
        <v>615</v>
      </c>
      <c r="H41" s="304" t="s">
        <v>277</v>
      </c>
      <c r="I41" s="463">
        <v>7329</v>
      </c>
      <c r="J41" s="458">
        <v>5237</v>
      </c>
      <c r="K41" s="458">
        <v>0</v>
      </c>
      <c r="L41" s="458">
        <v>1770</v>
      </c>
      <c r="M41" s="458">
        <v>52</v>
      </c>
      <c r="N41" s="458">
        <v>270</v>
      </c>
      <c r="O41" s="679">
        <v>0.02</v>
      </c>
      <c r="P41" s="680">
        <v>0</v>
      </c>
      <c r="Q41" s="720">
        <v>0.02</v>
      </c>
      <c r="R41" s="471">
        <f t="shared" si="9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10"/>
        <v>0</v>
      </c>
      <c r="X41" s="461">
        <v>0</v>
      </c>
      <c r="Y41" s="461">
        <v>0</v>
      </c>
      <c r="Z41" s="461">
        <v>0</v>
      </c>
      <c r="AA41" s="461">
        <f t="shared" si="11"/>
        <v>0</v>
      </c>
      <c r="AB41" s="461">
        <f t="shared" si="12"/>
        <v>0</v>
      </c>
      <c r="AC41" s="69">
        <f t="shared" si="13"/>
        <v>0</v>
      </c>
      <c r="AD41" s="69">
        <f t="shared" si="14"/>
        <v>0</v>
      </c>
      <c r="AE41" s="461">
        <v>0</v>
      </c>
      <c r="AF41" s="461">
        <v>0</v>
      </c>
      <c r="AG41" s="461">
        <f t="shared" si="15"/>
        <v>0</v>
      </c>
      <c r="AH41" s="461">
        <f t="shared" si="16"/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17"/>
        <v>0</v>
      </c>
      <c r="AR41" s="462">
        <f t="shared" si="18"/>
        <v>0</v>
      </c>
      <c r="AS41" s="464">
        <f t="shared" si="19"/>
        <v>0</v>
      </c>
      <c r="AT41" s="470">
        <f>I41+AH41</f>
        <v>7329</v>
      </c>
      <c r="AU41" s="461">
        <f>J41+W41</f>
        <v>5237</v>
      </c>
      <c r="AV41" s="461">
        <f t="shared" si="36"/>
        <v>0</v>
      </c>
      <c r="AW41" s="461">
        <f t="shared" si="37"/>
        <v>1770</v>
      </c>
      <c r="AX41" s="461">
        <f t="shared" si="37"/>
        <v>52</v>
      </c>
      <c r="AY41" s="461">
        <f>N41+AG41</f>
        <v>270</v>
      </c>
      <c r="AZ41" s="462">
        <f>O41+AS41</f>
        <v>0.02</v>
      </c>
      <c r="BA41" s="462">
        <f t="shared" si="38"/>
        <v>0</v>
      </c>
      <c r="BB41" s="464">
        <f t="shared" si="38"/>
        <v>0.02</v>
      </c>
    </row>
    <row r="42" spans="1:54" ht="12.95" customHeight="1" x14ac:dyDescent="0.25">
      <c r="A42" s="293">
        <v>6</v>
      </c>
      <c r="B42" s="295">
        <v>4478</v>
      </c>
      <c r="C42" s="295">
        <v>600075141</v>
      </c>
      <c r="D42" s="295">
        <v>70975191</v>
      </c>
      <c r="E42" s="308" t="s">
        <v>332</v>
      </c>
      <c r="F42" s="311"/>
      <c r="G42" s="312"/>
      <c r="H42" s="312"/>
      <c r="I42" s="538">
        <v>10454840</v>
      </c>
      <c r="J42" s="535">
        <v>7512982</v>
      </c>
      <c r="K42" s="535">
        <v>202816</v>
      </c>
      <c r="L42" s="535">
        <v>2563048</v>
      </c>
      <c r="M42" s="535">
        <v>75129</v>
      </c>
      <c r="N42" s="535">
        <v>100865</v>
      </c>
      <c r="O42" s="684">
        <v>12.824299999999997</v>
      </c>
      <c r="P42" s="684">
        <v>10.224299999999998</v>
      </c>
      <c r="Q42" s="721">
        <v>2.6</v>
      </c>
      <c r="R42" s="538">
        <f t="shared" ref="R42:BB42" si="39">SUM(R37:R41)</f>
        <v>700</v>
      </c>
      <c r="S42" s="535">
        <f t="shared" si="39"/>
        <v>0</v>
      </c>
      <c r="T42" s="535">
        <f t="shared" si="39"/>
        <v>-175534</v>
      </c>
      <c r="U42" s="535">
        <f t="shared" si="39"/>
        <v>0</v>
      </c>
      <c r="V42" s="535">
        <f t="shared" si="39"/>
        <v>0</v>
      </c>
      <c r="W42" s="535">
        <f t="shared" si="39"/>
        <v>-174834</v>
      </c>
      <c r="X42" s="535">
        <f t="shared" si="39"/>
        <v>-700</v>
      </c>
      <c r="Y42" s="535">
        <f t="shared" si="39"/>
        <v>0</v>
      </c>
      <c r="Z42" s="535">
        <f t="shared" si="39"/>
        <v>0</v>
      </c>
      <c r="AA42" s="535">
        <f t="shared" si="39"/>
        <v>-700</v>
      </c>
      <c r="AB42" s="535">
        <f t="shared" si="39"/>
        <v>-175534</v>
      </c>
      <c r="AC42" s="535">
        <f t="shared" si="39"/>
        <v>-59330</v>
      </c>
      <c r="AD42" s="535">
        <f t="shared" si="39"/>
        <v>-1748</v>
      </c>
      <c r="AE42" s="535">
        <f t="shared" si="39"/>
        <v>0</v>
      </c>
      <c r="AF42" s="535">
        <f t="shared" si="39"/>
        <v>0</v>
      </c>
      <c r="AG42" s="535">
        <f t="shared" si="39"/>
        <v>0</v>
      </c>
      <c r="AH42" s="535">
        <f t="shared" si="39"/>
        <v>-236612</v>
      </c>
      <c r="AI42" s="536">
        <f t="shared" si="39"/>
        <v>0</v>
      </c>
      <c r="AJ42" s="536">
        <f t="shared" si="39"/>
        <v>0</v>
      </c>
      <c r="AK42" s="536">
        <f t="shared" si="39"/>
        <v>0</v>
      </c>
      <c r="AL42" s="536">
        <f t="shared" si="39"/>
        <v>-0.36</v>
      </c>
      <c r="AM42" s="536">
        <f t="shared" si="39"/>
        <v>0</v>
      </c>
      <c r="AN42" s="536">
        <f t="shared" si="39"/>
        <v>0</v>
      </c>
      <c r="AO42" s="536">
        <f t="shared" si="39"/>
        <v>0</v>
      </c>
      <c r="AP42" s="536">
        <f t="shared" si="39"/>
        <v>0</v>
      </c>
      <c r="AQ42" s="536">
        <f t="shared" si="39"/>
        <v>-0.36</v>
      </c>
      <c r="AR42" s="536">
        <f t="shared" si="39"/>
        <v>0</v>
      </c>
      <c r="AS42" s="310">
        <f t="shared" si="39"/>
        <v>-0.36</v>
      </c>
      <c r="AT42" s="540">
        <f t="shared" si="39"/>
        <v>10218228</v>
      </c>
      <c r="AU42" s="535">
        <f t="shared" si="39"/>
        <v>7338148</v>
      </c>
      <c r="AV42" s="535">
        <f t="shared" si="39"/>
        <v>202116</v>
      </c>
      <c r="AW42" s="535">
        <f t="shared" si="39"/>
        <v>2503718</v>
      </c>
      <c r="AX42" s="535">
        <f t="shared" si="39"/>
        <v>73381</v>
      </c>
      <c r="AY42" s="535">
        <f t="shared" si="39"/>
        <v>100865</v>
      </c>
      <c r="AZ42" s="536">
        <f t="shared" si="39"/>
        <v>12.464299999999998</v>
      </c>
      <c r="BA42" s="536">
        <f t="shared" si="39"/>
        <v>9.8642999999999983</v>
      </c>
      <c r="BB42" s="310">
        <f t="shared" si="39"/>
        <v>2.6</v>
      </c>
    </row>
    <row r="43" spans="1:54" ht="12.95" customHeight="1" x14ac:dyDescent="0.25">
      <c r="A43" s="300">
        <v>7</v>
      </c>
      <c r="B43" s="301">
        <v>4471</v>
      </c>
      <c r="C43" s="301">
        <v>600075061</v>
      </c>
      <c r="D43" s="301">
        <v>70975205</v>
      </c>
      <c r="E43" s="303" t="s">
        <v>333</v>
      </c>
      <c r="F43" s="301">
        <v>3231</v>
      </c>
      <c r="G43" s="304" t="s">
        <v>311</v>
      </c>
      <c r="H43" s="304" t="s">
        <v>276</v>
      </c>
      <c r="I43" s="463">
        <v>11070249</v>
      </c>
      <c r="J43" s="458">
        <v>8160661</v>
      </c>
      <c r="K43" s="458">
        <v>35000</v>
      </c>
      <c r="L43" s="458">
        <v>2770133</v>
      </c>
      <c r="M43" s="458">
        <v>81606</v>
      </c>
      <c r="N43" s="458">
        <v>22849</v>
      </c>
      <c r="O43" s="679">
        <v>14.381599999999999</v>
      </c>
      <c r="P43" s="680">
        <v>13.0709</v>
      </c>
      <c r="Q43" s="720">
        <v>1.3107</v>
      </c>
      <c r="R43" s="471">
        <f t="shared" si="9"/>
        <v>-24550</v>
      </c>
      <c r="S43" s="461">
        <v>0</v>
      </c>
      <c r="T43" s="461">
        <v>0</v>
      </c>
      <c r="U43" s="461">
        <v>0</v>
      </c>
      <c r="V43" s="461">
        <v>0</v>
      </c>
      <c r="W43" s="461">
        <f t="shared" si="10"/>
        <v>-24550</v>
      </c>
      <c r="X43" s="461">
        <v>24550</v>
      </c>
      <c r="Y43" s="461">
        <v>0</v>
      </c>
      <c r="Z43" s="461">
        <v>0</v>
      </c>
      <c r="AA43" s="461">
        <f t="shared" si="11"/>
        <v>24550</v>
      </c>
      <c r="AB43" s="461">
        <f t="shared" si="12"/>
        <v>0</v>
      </c>
      <c r="AC43" s="69">
        <f t="shared" si="13"/>
        <v>0</v>
      </c>
      <c r="AD43" s="69">
        <f t="shared" si="14"/>
        <v>-246</v>
      </c>
      <c r="AE43" s="461">
        <v>0</v>
      </c>
      <c r="AF43" s="461">
        <v>0</v>
      </c>
      <c r="AG43" s="461">
        <f t="shared" si="15"/>
        <v>0</v>
      </c>
      <c r="AH43" s="461">
        <f t="shared" si="16"/>
        <v>-246</v>
      </c>
      <c r="AI43" s="462">
        <v>0</v>
      </c>
      <c r="AJ43" s="462">
        <v>-0.09</v>
      </c>
      <c r="AK43" s="462">
        <v>0</v>
      </c>
      <c r="AL43" s="462">
        <v>0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si="17"/>
        <v>0</v>
      </c>
      <c r="AR43" s="462">
        <f t="shared" si="18"/>
        <v>-0.09</v>
      </c>
      <c r="AS43" s="464">
        <f t="shared" si="19"/>
        <v>-0.09</v>
      </c>
      <c r="AT43" s="470">
        <f>I43+AH43</f>
        <v>11070003</v>
      </c>
      <c r="AU43" s="461">
        <f>J43+W43</f>
        <v>8136111</v>
      </c>
      <c r="AV43" s="461">
        <f>K43+AA43</f>
        <v>59550</v>
      </c>
      <c r="AW43" s="461">
        <f>L43+AC43</f>
        <v>2770133</v>
      </c>
      <c r="AX43" s="461">
        <f>M43+AD43</f>
        <v>81360</v>
      </c>
      <c r="AY43" s="461">
        <f>N43+AG43</f>
        <v>22849</v>
      </c>
      <c r="AZ43" s="462">
        <f>O43+AS43</f>
        <v>14.291599999999999</v>
      </c>
      <c r="BA43" s="462">
        <f>P43+AQ43</f>
        <v>13.0709</v>
      </c>
      <c r="BB43" s="464">
        <f>Q43+AR43</f>
        <v>1.2206999999999999</v>
      </c>
    </row>
    <row r="44" spans="1:54" ht="12.95" customHeight="1" x14ac:dyDescent="0.25">
      <c r="A44" s="293">
        <v>7</v>
      </c>
      <c r="B44" s="295">
        <v>4471</v>
      </c>
      <c r="C44" s="295">
        <v>600075061</v>
      </c>
      <c r="D44" s="295">
        <v>70975205</v>
      </c>
      <c r="E44" s="308" t="s">
        <v>334</v>
      </c>
      <c r="F44" s="311"/>
      <c r="G44" s="312"/>
      <c r="H44" s="312"/>
      <c r="I44" s="538">
        <v>11070249</v>
      </c>
      <c r="J44" s="535">
        <v>8160661</v>
      </c>
      <c r="K44" s="535">
        <v>35000</v>
      </c>
      <c r="L44" s="535">
        <v>2770133</v>
      </c>
      <c r="M44" s="535">
        <v>81606</v>
      </c>
      <c r="N44" s="535">
        <v>22849</v>
      </c>
      <c r="O44" s="684">
        <v>14.381599999999999</v>
      </c>
      <c r="P44" s="684">
        <v>13.0709</v>
      </c>
      <c r="Q44" s="721">
        <v>1.3107</v>
      </c>
      <c r="R44" s="538">
        <f t="shared" ref="R44:BB44" si="40">SUM(R43)</f>
        <v>-24550</v>
      </c>
      <c r="S44" s="535">
        <f t="shared" si="40"/>
        <v>0</v>
      </c>
      <c r="T44" s="535">
        <f t="shared" si="40"/>
        <v>0</v>
      </c>
      <c r="U44" s="535">
        <f t="shared" si="40"/>
        <v>0</v>
      </c>
      <c r="V44" s="535">
        <f t="shared" si="40"/>
        <v>0</v>
      </c>
      <c r="W44" s="535">
        <f t="shared" si="40"/>
        <v>-24550</v>
      </c>
      <c r="X44" s="535">
        <f t="shared" si="40"/>
        <v>24550</v>
      </c>
      <c r="Y44" s="535">
        <f t="shared" si="40"/>
        <v>0</v>
      </c>
      <c r="Z44" s="535">
        <f t="shared" si="40"/>
        <v>0</v>
      </c>
      <c r="AA44" s="535">
        <f t="shared" si="40"/>
        <v>24550</v>
      </c>
      <c r="AB44" s="535">
        <f t="shared" si="40"/>
        <v>0</v>
      </c>
      <c r="AC44" s="535">
        <f t="shared" si="40"/>
        <v>0</v>
      </c>
      <c r="AD44" s="535">
        <f t="shared" si="40"/>
        <v>-246</v>
      </c>
      <c r="AE44" s="535">
        <f t="shared" si="40"/>
        <v>0</v>
      </c>
      <c r="AF44" s="535">
        <f t="shared" si="40"/>
        <v>0</v>
      </c>
      <c r="AG44" s="535">
        <f t="shared" si="40"/>
        <v>0</v>
      </c>
      <c r="AH44" s="535">
        <f t="shared" si="40"/>
        <v>-246</v>
      </c>
      <c r="AI44" s="536">
        <f t="shared" si="40"/>
        <v>0</v>
      </c>
      <c r="AJ44" s="536">
        <f t="shared" si="40"/>
        <v>-0.09</v>
      </c>
      <c r="AK44" s="536">
        <f t="shared" si="40"/>
        <v>0</v>
      </c>
      <c r="AL44" s="536">
        <f t="shared" si="40"/>
        <v>0</v>
      </c>
      <c r="AM44" s="536">
        <f t="shared" si="40"/>
        <v>0</v>
      </c>
      <c r="AN44" s="536">
        <f t="shared" si="40"/>
        <v>0</v>
      </c>
      <c r="AO44" s="536">
        <f t="shared" si="40"/>
        <v>0</v>
      </c>
      <c r="AP44" s="536">
        <f t="shared" si="40"/>
        <v>0</v>
      </c>
      <c r="AQ44" s="536">
        <f t="shared" si="40"/>
        <v>0</v>
      </c>
      <c r="AR44" s="536">
        <f t="shared" si="40"/>
        <v>-0.09</v>
      </c>
      <c r="AS44" s="310">
        <f t="shared" si="40"/>
        <v>-0.09</v>
      </c>
      <c r="AT44" s="540">
        <f t="shared" si="40"/>
        <v>11070003</v>
      </c>
      <c r="AU44" s="535">
        <f t="shared" si="40"/>
        <v>8136111</v>
      </c>
      <c r="AV44" s="535">
        <f t="shared" si="40"/>
        <v>59550</v>
      </c>
      <c r="AW44" s="535">
        <f t="shared" si="40"/>
        <v>2770133</v>
      </c>
      <c r="AX44" s="535">
        <f t="shared" si="40"/>
        <v>81360</v>
      </c>
      <c r="AY44" s="535">
        <f t="shared" si="40"/>
        <v>22849</v>
      </c>
      <c r="AZ44" s="536">
        <f t="shared" si="40"/>
        <v>14.291599999999999</v>
      </c>
      <c r="BA44" s="536">
        <f t="shared" si="40"/>
        <v>13.0709</v>
      </c>
      <c r="BB44" s="310">
        <f t="shared" si="40"/>
        <v>1.2206999999999999</v>
      </c>
    </row>
    <row r="45" spans="1:54" ht="12.95" customHeight="1" x14ac:dyDescent="0.25">
      <c r="A45" s="300">
        <v>8</v>
      </c>
      <c r="B45" s="301">
        <v>4474</v>
      </c>
      <c r="C45" s="301">
        <v>600075192</v>
      </c>
      <c r="D45" s="301">
        <v>49864661</v>
      </c>
      <c r="E45" s="303" t="s">
        <v>335</v>
      </c>
      <c r="F45" s="301">
        <v>3233</v>
      </c>
      <c r="G45" s="313" t="s">
        <v>313</v>
      </c>
      <c r="H45" s="304" t="s">
        <v>277</v>
      </c>
      <c r="I45" s="463">
        <v>1809387</v>
      </c>
      <c r="J45" s="458">
        <v>1340889</v>
      </c>
      <c r="K45" s="458">
        <v>0</v>
      </c>
      <c r="L45" s="458">
        <v>453220</v>
      </c>
      <c r="M45" s="458">
        <v>13409</v>
      </c>
      <c r="N45" s="458">
        <v>1869</v>
      </c>
      <c r="O45" s="679">
        <v>2.92</v>
      </c>
      <c r="P45" s="680">
        <v>2.08</v>
      </c>
      <c r="Q45" s="720">
        <v>0.84</v>
      </c>
      <c r="R45" s="471">
        <f t="shared" si="9"/>
        <v>0</v>
      </c>
      <c r="S45" s="461">
        <v>0</v>
      </c>
      <c r="T45" s="461">
        <v>0</v>
      </c>
      <c r="U45" s="461">
        <v>0</v>
      </c>
      <c r="V45" s="461">
        <v>0</v>
      </c>
      <c r="W45" s="461">
        <f t="shared" si="10"/>
        <v>0</v>
      </c>
      <c r="X45" s="461">
        <v>0</v>
      </c>
      <c r="Y45" s="461">
        <v>0</v>
      </c>
      <c r="Z45" s="461">
        <v>0</v>
      </c>
      <c r="AA45" s="461">
        <f t="shared" si="11"/>
        <v>0</v>
      </c>
      <c r="AB45" s="461">
        <f t="shared" si="12"/>
        <v>0</v>
      </c>
      <c r="AC45" s="69">
        <f t="shared" si="13"/>
        <v>0</v>
      </c>
      <c r="AD45" s="69">
        <f t="shared" si="14"/>
        <v>0</v>
      </c>
      <c r="AE45" s="461">
        <v>0</v>
      </c>
      <c r="AF45" s="461">
        <v>0</v>
      </c>
      <c r="AG45" s="461">
        <f t="shared" si="15"/>
        <v>0</v>
      </c>
      <c r="AH45" s="461">
        <f t="shared" si="16"/>
        <v>0</v>
      </c>
      <c r="AI45" s="462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17"/>
        <v>0</v>
      </c>
      <c r="AR45" s="462">
        <f t="shared" si="18"/>
        <v>0</v>
      </c>
      <c r="AS45" s="464">
        <f t="shared" si="19"/>
        <v>0</v>
      </c>
      <c r="AT45" s="470">
        <f>I45+AH45</f>
        <v>1809387</v>
      </c>
      <c r="AU45" s="461">
        <f>J45+W45</f>
        <v>1340889</v>
      </c>
      <c r="AV45" s="461">
        <f>K45+AA45</f>
        <v>0</v>
      </c>
      <c r="AW45" s="461">
        <f>L45+AC45</f>
        <v>453220</v>
      </c>
      <c r="AX45" s="461">
        <f>M45+AD45</f>
        <v>13409</v>
      </c>
      <c r="AY45" s="461">
        <f>N45+AG45</f>
        <v>1869</v>
      </c>
      <c r="AZ45" s="462">
        <f>O45+AS45</f>
        <v>2.92</v>
      </c>
      <c r="BA45" s="462">
        <f>P45+AQ45</f>
        <v>2.08</v>
      </c>
      <c r="BB45" s="464">
        <f>Q45+AR45</f>
        <v>0.84</v>
      </c>
    </row>
    <row r="46" spans="1:54" ht="12.95" customHeight="1" x14ac:dyDescent="0.25">
      <c r="A46" s="293">
        <v>8</v>
      </c>
      <c r="B46" s="295">
        <v>4474</v>
      </c>
      <c r="C46" s="295">
        <v>600075192</v>
      </c>
      <c r="D46" s="295">
        <v>49864661</v>
      </c>
      <c r="E46" s="308" t="s">
        <v>336</v>
      </c>
      <c r="F46" s="311"/>
      <c r="G46" s="312"/>
      <c r="H46" s="312"/>
      <c r="I46" s="538">
        <v>1809387</v>
      </c>
      <c r="J46" s="535">
        <v>1340889</v>
      </c>
      <c r="K46" s="535">
        <v>0</v>
      </c>
      <c r="L46" s="535">
        <v>453220</v>
      </c>
      <c r="M46" s="535">
        <v>13409</v>
      </c>
      <c r="N46" s="535">
        <v>1869</v>
      </c>
      <c r="O46" s="684">
        <v>2.92</v>
      </c>
      <c r="P46" s="684">
        <v>2.08</v>
      </c>
      <c r="Q46" s="721">
        <v>0.84</v>
      </c>
      <c r="R46" s="538">
        <f t="shared" ref="R46:BB46" si="41">SUM(R45)</f>
        <v>0</v>
      </c>
      <c r="S46" s="535">
        <f t="shared" si="41"/>
        <v>0</v>
      </c>
      <c r="T46" s="535">
        <f t="shared" si="41"/>
        <v>0</v>
      </c>
      <c r="U46" s="535">
        <f t="shared" si="41"/>
        <v>0</v>
      </c>
      <c r="V46" s="535">
        <f t="shared" si="41"/>
        <v>0</v>
      </c>
      <c r="W46" s="535">
        <f t="shared" si="41"/>
        <v>0</v>
      </c>
      <c r="X46" s="535">
        <f t="shared" si="41"/>
        <v>0</v>
      </c>
      <c r="Y46" s="535">
        <f t="shared" si="41"/>
        <v>0</v>
      </c>
      <c r="Z46" s="535">
        <f t="shared" si="41"/>
        <v>0</v>
      </c>
      <c r="AA46" s="535">
        <f t="shared" si="41"/>
        <v>0</v>
      </c>
      <c r="AB46" s="535">
        <f t="shared" si="41"/>
        <v>0</v>
      </c>
      <c r="AC46" s="535">
        <f t="shared" si="41"/>
        <v>0</v>
      </c>
      <c r="AD46" s="535">
        <f t="shared" si="41"/>
        <v>0</v>
      </c>
      <c r="AE46" s="535">
        <f t="shared" si="41"/>
        <v>0</v>
      </c>
      <c r="AF46" s="535">
        <f t="shared" si="41"/>
        <v>0</v>
      </c>
      <c r="AG46" s="535">
        <f t="shared" si="41"/>
        <v>0</v>
      </c>
      <c r="AH46" s="535">
        <f t="shared" si="41"/>
        <v>0</v>
      </c>
      <c r="AI46" s="536">
        <f t="shared" si="41"/>
        <v>0</v>
      </c>
      <c r="AJ46" s="536">
        <f t="shared" si="41"/>
        <v>0</v>
      </c>
      <c r="AK46" s="536">
        <f t="shared" si="41"/>
        <v>0</v>
      </c>
      <c r="AL46" s="536">
        <f t="shared" si="41"/>
        <v>0</v>
      </c>
      <c r="AM46" s="536">
        <f t="shared" si="41"/>
        <v>0</v>
      </c>
      <c r="AN46" s="536">
        <f t="shared" si="41"/>
        <v>0</v>
      </c>
      <c r="AO46" s="536">
        <f t="shared" si="41"/>
        <v>0</v>
      </c>
      <c r="AP46" s="536">
        <f t="shared" si="41"/>
        <v>0</v>
      </c>
      <c r="AQ46" s="536">
        <f t="shared" si="41"/>
        <v>0</v>
      </c>
      <c r="AR46" s="536">
        <f t="shared" si="41"/>
        <v>0</v>
      </c>
      <c r="AS46" s="310">
        <f t="shared" si="41"/>
        <v>0</v>
      </c>
      <c r="AT46" s="540">
        <f t="shared" si="41"/>
        <v>1809387</v>
      </c>
      <c r="AU46" s="535">
        <f t="shared" si="41"/>
        <v>1340889</v>
      </c>
      <c r="AV46" s="535">
        <f t="shared" si="41"/>
        <v>0</v>
      </c>
      <c r="AW46" s="535">
        <f t="shared" si="41"/>
        <v>453220</v>
      </c>
      <c r="AX46" s="535">
        <f t="shared" si="41"/>
        <v>13409</v>
      </c>
      <c r="AY46" s="535">
        <f t="shared" si="41"/>
        <v>1869</v>
      </c>
      <c r="AZ46" s="536">
        <f t="shared" si="41"/>
        <v>2.92</v>
      </c>
      <c r="BA46" s="536">
        <f t="shared" si="41"/>
        <v>2.08</v>
      </c>
      <c r="BB46" s="310">
        <f t="shared" si="41"/>
        <v>0.84</v>
      </c>
    </row>
    <row r="47" spans="1:54" ht="12.95" customHeight="1" x14ac:dyDescent="0.25">
      <c r="A47" s="300">
        <v>9</v>
      </c>
      <c r="B47" s="301">
        <v>4402</v>
      </c>
      <c r="C47" s="302">
        <v>600074021</v>
      </c>
      <c r="D47" s="301">
        <v>70695342</v>
      </c>
      <c r="E47" s="303" t="s">
        <v>337</v>
      </c>
      <c r="F47" s="301">
        <v>3111</v>
      </c>
      <c r="G47" s="304" t="s">
        <v>320</v>
      </c>
      <c r="H47" s="304" t="s">
        <v>276</v>
      </c>
      <c r="I47" s="463">
        <v>12217008</v>
      </c>
      <c r="J47" s="458">
        <v>9014991</v>
      </c>
      <c r="K47" s="458">
        <v>0</v>
      </c>
      <c r="L47" s="458">
        <v>3047067</v>
      </c>
      <c r="M47" s="458">
        <v>90150</v>
      </c>
      <c r="N47" s="458">
        <v>64800</v>
      </c>
      <c r="O47" s="679">
        <v>18.704599999999999</v>
      </c>
      <c r="P47" s="680">
        <v>13.8546</v>
      </c>
      <c r="Q47" s="720">
        <v>4.8499999999999996</v>
      </c>
      <c r="R47" s="471">
        <f t="shared" si="9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0"/>
        <v>0</v>
      </c>
      <c r="X47" s="461">
        <v>0</v>
      </c>
      <c r="Y47" s="461">
        <v>0</v>
      </c>
      <c r="Z47" s="461">
        <v>0</v>
      </c>
      <c r="AA47" s="461">
        <f t="shared" si="11"/>
        <v>0</v>
      </c>
      <c r="AB47" s="461">
        <f t="shared" si="12"/>
        <v>0</v>
      </c>
      <c r="AC47" s="69">
        <f t="shared" si="13"/>
        <v>0</v>
      </c>
      <c r="AD47" s="69">
        <f t="shared" si="14"/>
        <v>0</v>
      </c>
      <c r="AE47" s="461">
        <v>0</v>
      </c>
      <c r="AF47" s="461">
        <v>0</v>
      </c>
      <c r="AG47" s="461">
        <f t="shared" si="15"/>
        <v>0</v>
      </c>
      <c r="AH47" s="461">
        <f t="shared" si="16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17"/>
        <v>0</v>
      </c>
      <c r="AR47" s="462">
        <f t="shared" si="18"/>
        <v>0</v>
      </c>
      <c r="AS47" s="464">
        <f t="shared" si="19"/>
        <v>0</v>
      </c>
      <c r="AT47" s="470">
        <f>I47+AH47</f>
        <v>12217008</v>
      </c>
      <c r="AU47" s="461">
        <f>J47+W47</f>
        <v>9014991</v>
      </c>
      <c r="AV47" s="461">
        <f t="shared" ref="AV47:AV49" si="42">K47+AA47</f>
        <v>0</v>
      </c>
      <c r="AW47" s="461">
        <f t="shared" ref="AW47:AX49" si="43">L47+AC47</f>
        <v>3047067</v>
      </c>
      <c r="AX47" s="461">
        <f t="shared" si="43"/>
        <v>90150</v>
      </c>
      <c r="AY47" s="461">
        <f>N47+AG47</f>
        <v>64800</v>
      </c>
      <c r="AZ47" s="462">
        <f>O47+AS47</f>
        <v>18.704599999999999</v>
      </c>
      <c r="BA47" s="462">
        <f t="shared" ref="BA47:BB49" si="44">P47+AQ47</f>
        <v>13.8546</v>
      </c>
      <c r="BB47" s="464">
        <f t="shared" si="44"/>
        <v>4.8499999999999996</v>
      </c>
    </row>
    <row r="48" spans="1:54" ht="12.95" customHeight="1" x14ac:dyDescent="0.25">
      <c r="A48" s="300">
        <v>9</v>
      </c>
      <c r="B48" s="301">
        <v>4402</v>
      </c>
      <c r="C48" s="302">
        <v>600074021</v>
      </c>
      <c r="D48" s="301">
        <v>70695342</v>
      </c>
      <c r="E48" s="303" t="s">
        <v>337</v>
      </c>
      <c r="F48" s="301">
        <v>3111</v>
      </c>
      <c r="G48" s="304" t="s">
        <v>314</v>
      </c>
      <c r="H48" s="304" t="s">
        <v>277</v>
      </c>
      <c r="I48" s="463">
        <v>648631</v>
      </c>
      <c r="J48" s="458">
        <v>481180</v>
      </c>
      <c r="K48" s="458">
        <v>0</v>
      </c>
      <c r="L48" s="458">
        <v>162639</v>
      </c>
      <c r="M48" s="458">
        <v>4812</v>
      </c>
      <c r="N48" s="458">
        <v>0</v>
      </c>
      <c r="O48" s="679">
        <v>1.39</v>
      </c>
      <c r="P48" s="680">
        <v>1.39</v>
      </c>
      <c r="Q48" s="720">
        <v>0</v>
      </c>
      <c r="R48" s="471">
        <f t="shared" si="9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0"/>
        <v>0</v>
      </c>
      <c r="X48" s="461">
        <v>0</v>
      </c>
      <c r="Y48" s="461">
        <v>0</v>
      </c>
      <c r="Z48" s="461">
        <v>0</v>
      </c>
      <c r="AA48" s="461">
        <f t="shared" si="11"/>
        <v>0</v>
      </c>
      <c r="AB48" s="461">
        <f t="shared" si="12"/>
        <v>0</v>
      </c>
      <c r="AC48" s="69">
        <f t="shared" si="13"/>
        <v>0</v>
      </c>
      <c r="AD48" s="69">
        <f t="shared" si="14"/>
        <v>0</v>
      </c>
      <c r="AE48" s="461">
        <v>0</v>
      </c>
      <c r="AF48" s="461">
        <v>0</v>
      </c>
      <c r="AG48" s="461">
        <f t="shared" si="15"/>
        <v>0</v>
      </c>
      <c r="AH48" s="461">
        <f t="shared" si="16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7"/>
        <v>0</v>
      </c>
      <c r="AR48" s="462">
        <f t="shared" si="18"/>
        <v>0</v>
      </c>
      <c r="AS48" s="464">
        <f t="shared" si="19"/>
        <v>0</v>
      </c>
      <c r="AT48" s="470">
        <f>I48+AH48</f>
        <v>648631</v>
      </c>
      <c r="AU48" s="461">
        <f>J48+W48</f>
        <v>481180</v>
      </c>
      <c r="AV48" s="461">
        <f t="shared" si="42"/>
        <v>0</v>
      </c>
      <c r="AW48" s="461">
        <f t="shared" si="43"/>
        <v>162639</v>
      </c>
      <c r="AX48" s="461">
        <f t="shared" si="43"/>
        <v>4812</v>
      </c>
      <c r="AY48" s="461">
        <f>N48+AG48</f>
        <v>0</v>
      </c>
      <c r="AZ48" s="462">
        <f>O48+AS48</f>
        <v>1.39</v>
      </c>
      <c r="BA48" s="462">
        <f t="shared" si="44"/>
        <v>1.39</v>
      </c>
      <c r="BB48" s="464">
        <f t="shared" si="44"/>
        <v>0</v>
      </c>
    </row>
    <row r="49" spans="1:54" ht="12.95" customHeight="1" x14ac:dyDescent="0.25">
      <c r="A49" s="300">
        <v>9</v>
      </c>
      <c r="B49" s="301">
        <v>4402</v>
      </c>
      <c r="C49" s="302">
        <v>600074021</v>
      </c>
      <c r="D49" s="301">
        <v>70695342</v>
      </c>
      <c r="E49" s="303" t="s">
        <v>337</v>
      </c>
      <c r="F49" s="301">
        <v>3141</v>
      </c>
      <c r="G49" s="304" t="s">
        <v>310</v>
      </c>
      <c r="H49" s="304" t="s">
        <v>277</v>
      </c>
      <c r="I49" s="463">
        <v>1938940</v>
      </c>
      <c r="J49" s="458">
        <v>1431944</v>
      </c>
      <c r="K49" s="458">
        <v>0</v>
      </c>
      <c r="L49" s="458">
        <v>483997</v>
      </c>
      <c r="M49" s="458">
        <v>14319</v>
      </c>
      <c r="N49" s="458">
        <v>8680</v>
      </c>
      <c r="O49" s="679">
        <v>4.5999999999999996</v>
      </c>
      <c r="P49" s="680">
        <v>0</v>
      </c>
      <c r="Q49" s="720">
        <v>4.5999999999999996</v>
      </c>
      <c r="R49" s="471">
        <f t="shared" si="9"/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si="10"/>
        <v>0</v>
      </c>
      <c r="X49" s="461">
        <v>0</v>
      </c>
      <c r="Y49" s="461">
        <v>0</v>
      </c>
      <c r="Z49" s="461">
        <v>0</v>
      </c>
      <c r="AA49" s="461">
        <f t="shared" si="11"/>
        <v>0</v>
      </c>
      <c r="AB49" s="461">
        <f t="shared" si="12"/>
        <v>0</v>
      </c>
      <c r="AC49" s="69">
        <f t="shared" si="13"/>
        <v>0</v>
      </c>
      <c r="AD49" s="69">
        <f t="shared" si="14"/>
        <v>0</v>
      </c>
      <c r="AE49" s="461">
        <v>0</v>
      </c>
      <c r="AF49" s="461">
        <v>0</v>
      </c>
      <c r="AG49" s="461">
        <f t="shared" si="15"/>
        <v>0</v>
      </c>
      <c r="AH49" s="461">
        <f t="shared" si="16"/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si="17"/>
        <v>0</v>
      </c>
      <c r="AR49" s="462">
        <f t="shared" si="18"/>
        <v>0</v>
      </c>
      <c r="AS49" s="464">
        <f t="shared" si="19"/>
        <v>0</v>
      </c>
      <c r="AT49" s="470">
        <f>I49+AH49</f>
        <v>1938940</v>
      </c>
      <c r="AU49" s="461">
        <f>J49+W49</f>
        <v>1431944</v>
      </c>
      <c r="AV49" s="461">
        <f t="shared" si="42"/>
        <v>0</v>
      </c>
      <c r="AW49" s="461">
        <f t="shared" si="43"/>
        <v>483997</v>
      </c>
      <c r="AX49" s="461">
        <f t="shared" si="43"/>
        <v>14319</v>
      </c>
      <c r="AY49" s="461">
        <f>N49+AG49</f>
        <v>8680</v>
      </c>
      <c r="AZ49" s="462">
        <f>O49+AS49</f>
        <v>4.5999999999999996</v>
      </c>
      <c r="BA49" s="462">
        <f t="shared" si="44"/>
        <v>0</v>
      </c>
      <c r="BB49" s="464">
        <f t="shared" si="44"/>
        <v>4.5999999999999996</v>
      </c>
    </row>
    <row r="50" spans="1:54" ht="12.95" customHeight="1" x14ac:dyDescent="0.25">
      <c r="A50" s="293">
        <v>9</v>
      </c>
      <c r="B50" s="295">
        <v>4402</v>
      </c>
      <c r="C50" s="307">
        <v>600074021</v>
      </c>
      <c r="D50" s="295">
        <v>70695342</v>
      </c>
      <c r="E50" s="308" t="s">
        <v>338</v>
      </c>
      <c r="F50" s="311"/>
      <c r="G50" s="312"/>
      <c r="H50" s="312"/>
      <c r="I50" s="538">
        <v>14804579</v>
      </c>
      <c r="J50" s="535">
        <v>10928115</v>
      </c>
      <c r="K50" s="535">
        <v>0</v>
      </c>
      <c r="L50" s="535">
        <v>3693703</v>
      </c>
      <c r="M50" s="535">
        <v>109281</v>
      </c>
      <c r="N50" s="535">
        <v>73480</v>
      </c>
      <c r="O50" s="684">
        <v>24.694600000000001</v>
      </c>
      <c r="P50" s="684">
        <v>15.2446</v>
      </c>
      <c r="Q50" s="721">
        <v>9.4499999999999993</v>
      </c>
      <c r="R50" s="538">
        <f t="shared" ref="R50:BB50" si="45">SUM(R47:R49)</f>
        <v>0</v>
      </c>
      <c r="S50" s="535">
        <f t="shared" si="45"/>
        <v>0</v>
      </c>
      <c r="T50" s="535">
        <f t="shared" si="45"/>
        <v>0</v>
      </c>
      <c r="U50" s="535">
        <f t="shared" si="45"/>
        <v>0</v>
      </c>
      <c r="V50" s="535">
        <f t="shared" si="45"/>
        <v>0</v>
      </c>
      <c r="W50" s="535">
        <f t="shared" si="45"/>
        <v>0</v>
      </c>
      <c r="X50" s="535">
        <f t="shared" si="45"/>
        <v>0</v>
      </c>
      <c r="Y50" s="535">
        <f t="shared" si="45"/>
        <v>0</v>
      </c>
      <c r="Z50" s="535">
        <f t="shared" si="45"/>
        <v>0</v>
      </c>
      <c r="AA50" s="535">
        <f t="shared" si="45"/>
        <v>0</v>
      </c>
      <c r="AB50" s="535">
        <f t="shared" si="45"/>
        <v>0</v>
      </c>
      <c r="AC50" s="535">
        <f t="shared" si="45"/>
        <v>0</v>
      </c>
      <c r="AD50" s="535">
        <f t="shared" si="45"/>
        <v>0</v>
      </c>
      <c r="AE50" s="535">
        <f t="shared" si="45"/>
        <v>0</v>
      </c>
      <c r="AF50" s="535">
        <f t="shared" si="45"/>
        <v>0</v>
      </c>
      <c r="AG50" s="535">
        <f t="shared" si="45"/>
        <v>0</v>
      </c>
      <c r="AH50" s="535">
        <f t="shared" si="45"/>
        <v>0</v>
      </c>
      <c r="AI50" s="536">
        <f t="shared" si="45"/>
        <v>0</v>
      </c>
      <c r="AJ50" s="536">
        <f t="shared" si="45"/>
        <v>0</v>
      </c>
      <c r="AK50" s="536">
        <f t="shared" si="45"/>
        <v>0</v>
      </c>
      <c r="AL50" s="536">
        <f t="shared" si="45"/>
        <v>0</v>
      </c>
      <c r="AM50" s="536">
        <f t="shared" si="45"/>
        <v>0</v>
      </c>
      <c r="AN50" s="536">
        <f t="shared" si="45"/>
        <v>0</v>
      </c>
      <c r="AO50" s="536">
        <f t="shared" si="45"/>
        <v>0</v>
      </c>
      <c r="AP50" s="536">
        <f t="shared" si="45"/>
        <v>0</v>
      </c>
      <c r="AQ50" s="536">
        <f t="shared" si="45"/>
        <v>0</v>
      </c>
      <c r="AR50" s="536">
        <f t="shared" si="45"/>
        <v>0</v>
      </c>
      <c r="AS50" s="310">
        <f t="shared" si="45"/>
        <v>0</v>
      </c>
      <c r="AT50" s="540">
        <f t="shared" si="45"/>
        <v>14804579</v>
      </c>
      <c r="AU50" s="535">
        <f t="shared" si="45"/>
        <v>10928115</v>
      </c>
      <c r="AV50" s="535">
        <f t="shared" si="45"/>
        <v>0</v>
      </c>
      <c r="AW50" s="535">
        <f t="shared" si="45"/>
        <v>3693703</v>
      </c>
      <c r="AX50" s="535">
        <f t="shared" si="45"/>
        <v>109281</v>
      </c>
      <c r="AY50" s="535">
        <f t="shared" si="45"/>
        <v>73480</v>
      </c>
      <c r="AZ50" s="536">
        <f t="shared" si="45"/>
        <v>24.694600000000001</v>
      </c>
      <c r="BA50" s="536">
        <f t="shared" si="45"/>
        <v>15.2446</v>
      </c>
      <c r="BB50" s="310">
        <f t="shared" si="45"/>
        <v>9.4499999999999993</v>
      </c>
    </row>
    <row r="51" spans="1:54" ht="12.95" customHeight="1" x14ac:dyDescent="0.25">
      <c r="A51" s="300">
        <v>10</v>
      </c>
      <c r="B51" s="301">
        <v>4481</v>
      </c>
      <c r="C51" s="301">
        <v>600074722</v>
      </c>
      <c r="D51" s="301">
        <v>70942692</v>
      </c>
      <c r="E51" s="303" t="s">
        <v>339</v>
      </c>
      <c r="F51" s="301">
        <v>3113</v>
      </c>
      <c r="G51" s="304" t="s">
        <v>340</v>
      </c>
      <c r="H51" s="304" t="s">
        <v>276</v>
      </c>
      <c r="I51" s="463">
        <v>25521045</v>
      </c>
      <c r="J51" s="458">
        <v>18609592</v>
      </c>
      <c r="K51" s="458">
        <v>0</v>
      </c>
      <c r="L51" s="458">
        <v>6290042</v>
      </c>
      <c r="M51" s="458">
        <v>186096</v>
      </c>
      <c r="N51" s="458">
        <v>435315</v>
      </c>
      <c r="O51" s="679">
        <v>31.047900000000002</v>
      </c>
      <c r="P51" s="680">
        <v>24.317900000000002</v>
      </c>
      <c r="Q51" s="720">
        <v>6.73</v>
      </c>
      <c r="R51" s="471">
        <f t="shared" si="9"/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0"/>
        <v>0</v>
      </c>
      <c r="X51" s="461">
        <v>0</v>
      </c>
      <c r="Y51" s="461">
        <v>0</v>
      </c>
      <c r="Z51" s="461">
        <v>0</v>
      </c>
      <c r="AA51" s="461">
        <f t="shared" si="11"/>
        <v>0</v>
      </c>
      <c r="AB51" s="461">
        <f t="shared" si="12"/>
        <v>0</v>
      </c>
      <c r="AC51" s="69">
        <f t="shared" si="13"/>
        <v>0</v>
      </c>
      <c r="AD51" s="69">
        <f t="shared" si="14"/>
        <v>0</v>
      </c>
      <c r="AE51" s="461">
        <v>0</v>
      </c>
      <c r="AF51" s="461">
        <v>0</v>
      </c>
      <c r="AG51" s="461">
        <f t="shared" si="15"/>
        <v>0</v>
      </c>
      <c r="AH51" s="461">
        <f t="shared" si="16"/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17"/>
        <v>0</v>
      </c>
      <c r="AR51" s="462">
        <f t="shared" si="18"/>
        <v>0</v>
      </c>
      <c r="AS51" s="464">
        <f t="shared" si="19"/>
        <v>0</v>
      </c>
      <c r="AT51" s="470">
        <f>I51+AH51</f>
        <v>25521045</v>
      </c>
      <c r="AU51" s="461">
        <f>J51+W51</f>
        <v>18609592</v>
      </c>
      <c r="AV51" s="461">
        <f t="shared" ref="AV51:AV55" si="46">K51+AA51</f>
        <v>0</v>
      </c>
      <c r="AW51" s="461">
        <f t="shared" ref="AW51:AX55" si="47">L51+AC51</f>
        <v>6290042</v>
      </c>
      <c r="AX51" s="461">
        <f t="shared" si="47"/>
        <v>186096</v>
      </c>
      <c r="AY51" s="461">
        <f>N51+AG51</f>
        <v>435315</v>
      </c>
      <c r="AZ51" s="462">
        <f>O51+AS51</f>
        <v>31.047900000000002</v>
      </c>
      <c r="BA51" s="462">
        <f t="shared" ref="BA51:BB55" si="48">P51+AQ51</f>
        <v>24.317900000000002</v>
      </c>
      <c r="BB51" s="464">
        <f t="shared" si="48"/>
        <v>6.73</v>
      </c>
    </row>
    <row r="52" spans="1:54" ht="12.95" customHeight="1" x14ac:dyDescent="0.25">
      <c r="A52" s="300">
        <v>10</v>
      </c>
      <c r="B52" s="301">
        <v>4481</v>
      </c>
      <c r="C52" s="301">
        <v>600074722</v>
      </c>
      <c r="D52" s="301">
        <v>70942692</v>
      </c>
      <c r="E52" s="303" t="s">
        <v>341</v>
      </c>
      <c r="F52" s="301">
        <v>3113</v>
      </c>
      <c r="G52" s="304" t="s">
        <v>314</v>
      </c>
      <c r="H52" s="304" t="s">
        <v>277</v>
      </c>
      <c r="I52" s="463">
        <v>2711278</v>
      </c>
      <c r="J52" s="458">
        <v>2011333</v>
      </c>
      <c r="K52" s="458">
        <v>0</v>
      </c>
      <c r="L52" s="458">
        <v>679831</v>
      </c>
      <c r="M52" s="458">
        <v>20114</v>
      </c>
      <c r="N52" s="458">
        <v>0</v>
      </c>
      <c r="O52" s="679">
        <v>5.81</v>
      </c>
      <c r="P52" s="680">
        <v>5.81</v>
      </c>
      <c r="Q52" s="720">
        <v>0</v>
      </c>
      <c r="R52" s="471">
        <f t="shared" si="9"/>
        <v>0</v>
      </c>
      <c r="S52" s="461">
        <v>41700</v>
      </c>
      <c r="T52" s="461">
        <v>0</v>
      </c>
      <c r="U52" s="461">
        <v>0</v>
      </c>
      <c r="V52" s="461">
        <v>0</v>
      </c>
      <c r="W52" s="461">
        <f t="shared" si="10"/>
        <v>41700</v>
      </c>
      <c r="X52" s="461">
        <v>0</v>
      </c>
      <c r="Y52" s="461">
        <v>0</v>
      </c>
      <c r="Z52" s="461">
        <v>0</v>
      </c>
      <c r="AA52" s="461">
        <f t="shared" si="11"/>
        <v>0</v>
      </c>
      <c r="AB52" s="461">
        <f t="shared" si="12"/>
        <v>41700</v>
      </c>
      <c r="AC52" s="69">
        <f t="shared" si="13"/>
        <v>14095</v>
      </c>
      <c r="AD52" s="69">
        <f t="shared" si="14"/>
        <v>417</v>
      </c>
      <c r="AE52" s="461">
        <v>0</v>
      </c>
      <c r="AF52" s="461">
        <v>0</v>
      </c>
      <c r="AG52" s="461">
        <f t="shared" si="15"/>
        <v>0</v>
      </c>
      <c r="AH52" s="461">
        <f t="shared" si="16"/>
        <v>56212</v>
      </c>
      <c r="AI52" s="462">
        <v>0</v>
      </c>
      <c r="AJ52" s="462">
        <v>0</v>
      </c>
      <c r="AK52" s="462">
        <v>0.12</v>
      </c>
      <c r="AL52" s="462">
        <v>0</v>
      </c>
      <c r="AM52" s="462">
        <v>0</v>
      </c>
      <c r="AN52" s="462">
        <v>0</v>
      </c>
      <c r="AO52" s="462">
        <v>0</v>
      </c>
      <c r="AP52" s="462">
        <v>0</v>
      </c>
      <c r="AQ52" s="462">
        <f t="shared" si="17"/>
        <v>0.12</v>
      </c>
      <c r="AR52" s="462">
        <f t="shared" si="18"/>
        <v>0</v>
      </c>
      <c r="AS52" s="464">
        <f t="shared" si="19"/>
        <v>0.12</v>
      </c>
      <c r="AT52" s="470">
        <f>I52+AH52</f>
        <v>2767490</v>
      </c>
      <c r="AU52" s="461">
        <f>J52+W52</f>
        <v>2053033</v>
      </c>
      <c r="AV52" s="461">
        <f t="shared" si="46"/>
        <v>0</v>
      </c>
      <c r="AW52" s="461">
        <f t="shared" si="47"/>
        <v>693926</v>
      </c>
      <c r="AX52" s="461">
        <f t="shared" si="47"/>
        <v>20531</v>
      </c>
      <c r="AY52" s="461">
        <f>N52+AG52</f>
        <v>0</v>
      </c>
      <c r="AZ52" s="462">
        <f>O52+AS52</f>
        <v>5.93</v>
      </c>
      <c r="BA52" s="462">
        <f t="shared" si="48"/>
        <v>5.93</v>
      </c>
      <c r="BB52" s="464">
        <f t="shared" si="48"/>
        <v>0</v>
      </c>
    </row>
    <row r="53" spans="1:54" ht="12.95" customHeight="1" x14ac:dyDescent="0.25">
      <c r="A53" s="300">
        <v>10</v>
      </c>
      <c r="B53" s="301">
        <v>4481</v>
      </c>
      <c r="C53" s="301">
        <v>600074722</v>
      </c>
      <c r="D53" s="301">
        <v>70942692</v>
      </c>
      <c r="E53" s="303" t="s">
        <v>341</v>
      </c>
      <c r="F53" s="301">
        <v>3141</v>
      </c>
      <c r="G53" s="304" t="s">
        <v>310</v>
      </c>
      <c r="H53" s="304" t="s">
        <v>277</v>
      </c>
      <c r="I53" s="463">
        <v>1580867</v>
      </c>
      <c r="J53" s="458">
        <v>1163993</v>
      </c>
      <c r="K53" s="458">
        <v>0</v>
      </c>
      <c r="L53" s="458">
        <v>393430</v>
      </c>
      <c r="M53" s="458">
        <v>11640</v>
      </c>
      <c r="N53" s="458">
        <v>11804</v>
      </c>
      <c r="O53" s="679">
        <v>3.74</v>
      </c>
      <c r="P53" s="680">
        <v>0</v>
      </c>
      <c r="Q53" s="720">
        <v>3.74</v>
      </c>
      <c r="R53" s="471">
        <f t="shared" si="9"/>
        <v>0</v>
      </c>
      <c r="S53" s="461">
        <v>0</v>
      </c>
      <c r="T53" s="461">
        <v>0</v>
      </c>
      <c r="U53" s="461">
        <v>0</v>
      </c>
      <c r="V53" s="461">
        <v>0</v>
      </c>
      <c r="W53" s="461">
        <f t="shared" si="10"/>
        <v>0</v>
      </c>
      <c r="X53" s="461">
        <v>0</v>
      </c>
      <c r="Y53" s="461">
        <v>0</v>
      </c>
      <c r="Z53" s="461">
        <v>0</v>
      </c>
      <c r="AA53" s="461">
        <f t="shared" si="11"/>
        <v>0</v>
      </c>
      <c r="AB53" s="461">
        <f t="shared" si="12"/>
        <v>0</v>
      </c>
      <c r="AC53" s="69">
        <f t="shared" si="13"/>
        <v>0</v>
      </c>
      <c r="AD53" s="69">
        <f t="shared" si="14"/>
        <v>0</v>
      </c>
      <c r="AE53" s="461">
        <v>0</v>
      </c>
      <c r="AF53" s="461">
        <v>0</v>
      </c>
      <c r="AG53" s="461">
        <f t="shared" si="15"/>
        <v>0</v>
      </c>
      <c r="AH53" s="461">
        <f t="shared" si="16"/>
        <v>0</v>
      </c>
      <c r="AI53" s="462">
        <v>0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si="17"/>
        <v>0</v>
      </c>
      <c r="AR53" s="462">
        <f t="shared" si="18"/>
        <v>0</v>
      </c>
      <c r="AS53" s="464">
        <f t="shared" si="19"/>
        <v>0</v>
      </c>
      <c r="AT53" s="470">
        <f>I53+AH53</f>
        <v>1580867</v>
      </c>
      <c r="AU53" s="461">
        <f>J53+W53</f>
        <v>1163993</v>
      </c>
      <c r="AV53" s="461">
        <f t="shared" si="46"/>
        <v>0</v>
      </c>
      <c r="AW53" s="461">
        <f t="shared" si="47"/>
        <v>393430</v>
      </c>
      <c r="AX53" s="461">
        <f t="shared" si="47"/>
        <v>11640</v>
      </c>
      <c r="AY53" s="461">
        <f>N53+AG53</f>
        <v>11804</v>
      </c>
      <c r="AZ53" s="462">
        <f>O53+AS53</f>
        <v>3.74</v>
      </c>
      <c r="BA53" s="462">
        <f t="shared" si="48"/>
        <v>0</v>
      </c>
      <c r="BB53" s="464">
        <f t="shared" si="48"/>
        <v>3.74</v>
      </c>
    </row>
    <row r="54" spans="1:54" ht="12.95" customHeight="1" x14ac:dyDescent="0.25">
      <c r="A54" s="300">
        <v>10</v>
      </c>
      <c r="B54" s="301">
        <v>4481</v>
      </c>
      <c r="C54" s="301">
        <v>600074722</v>
      </c>
      <c r="D54" s="301">
        <v>70942692</v>
      </c>
      <c r="E54" s="303" t="s">
        <v>341</v>
      </c>
      <c r="F54" s="301">
        <v>3143</v>
      </c>
      <c r="G54" s="304" t="s">
        <v>614</v>
      </c>
      <c r="H54" s="304" t="s">
        <v>276</v>
      </c>
      <c r="I54" s="463">
        <v>1700075</v>
      </c>
      <c r="J54" s="458">
        <v>1261183</v>
      </c>
      <c r="K54" s="458">
        <v>0</v>
      </c>
      <c r="L54" s="458">
        <v>426280</v>
      </c>
      <c r="M54" s="458">
        <v>12612</v>
      </c>
      <c r="N54" s="458">
        <v>0</v>
      </c>
      <c r="O54" s="679">
        <v>2.5714000000000001</v>
      </c>
      <c r="P54" s="680">
        <v>2.5714000000000001</v>
      </c>
      <c r="Q54" s="720">
        <v>0</v>
      </c>
      <c r="R54" s="471">
        <f t="shared" si="9"/>
        <v>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si="10"/>
        <v>0</v>
      </c>
      <c r="X54" s="461">
        <v>0</v>
      </c>
      <c r="Y54" s="461">
        <v>0</v>
      </c>
      <c r="Z54" s="461">
        <v>0</v>
      </c>
      <c r="AA54" s="461">
        <f t="shared" si="11"/>
        <v>0</v>
      </c>
      <c r="AB54" s="461">
        <f t="shared" si="12"/>
        <v>0</v>
      </c>
      <c r="AC54" s="69">
        <f t="shared" si="13"/>
        <v>0</v>
      </c>
      <c r="AD54" s="69">
        <f t="shared" si="14"/>
        <v>0</v>
      </c>
      <c r="AE54" s="461">
        <v>0</v>
      </c>
      <c r="AF54" s="461">
        <v>0</v>
      </c>
      <c r="AG54" s="461">
        <f t="shared" si="15"/>
        <v>0</v>
      </c>
      <c r="AH54" s="461">
        <f t="shared" si="16"/>
        <v>0</v>
      </c>
      <c r="AI54" s="462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17"/>
        <v>0</v>
      </c>
      <c r="AR54" s="462">
        <f t="shared" si="18"/>
        <v>0</v>
      </c>
      <c r="AS54" s="464">
        <f t="shared" si="19"/>
        <v>0</v>
      </c>
      <c r="AT54" s="470">
        <f>I54+AH54</f>
        <v>1700075</v>
      </c>
      <c r="AU54" s="461">
        <f>J54+W54</f>
        <v>1261183</v>
      </c>
      <c r="AV54" s="461">
        <f t="shared" si="46"/>
        <v>0</v>
      </c>
      <c r="AW54" s="461">
        <f t="shared" si="47"/>
        <v>426280</v>
      </c>
      <c r="AX54" s="461">
        <f t="shared" si="47"/>
        <v>12612</v>
      </c>
      <c r="AY54" s="461">
        <f>N54+AG54</f>
        <v>0</v>
      </c>
      <c r="AZ54" s="462">
        <f>O54+AS54</f>
        <v>2.5714000000000001</v>
      </c>
      <c r="BA54" s="462">
        <f t="shared" si="48"/>
        <v>2.5714000000000001</v>
      </c>
      <c r="BB54" s="464">
        <f t="shared" si="48"/>
        <v>0</v>
      </c>
    </row>
    <row r="55" spans="1:54" ht="12.95" customHeight="1" x14ac:dyDescent="0.25">
      <c r="A55" s="300">
        <v>10</v>
      </c>
      <c r="B55" s="301">
        <v>4481</v>
      </c>
      <c r="C55" s="301">
        <v>600074722</v>
      </c>
      <c r="D55" s="301">
        <v>70942692</v>
      </c>
      <c r="E55" s="303" t="s">
        <v>341</v>
      </c>
      <c r="F55" s="301">
        <v>3143</v>
      </c>
      <c r="G55" s="304" t="s">
        <v>615</v>
      </c>
      <c r="H55" s="304" t="s">
        <v>277</v>
      </c>
      <c r="I55" s="463">
        <v>57907</v>
      </c>
      <c r="J55" s="458">
        <v>41375</v>
      </c>
      <c r="K55" s="458">
        <v>0</v>
      </c>
      <c r="L55" s="458">
        <v>13985</v>
      </c>
      <c r="M55" s="458">
        <v>414</v>
      </c>
      <c r="N55" s="458">
        <v>2133</v>
      </c>
      <c r="O55" s="679">
        <v>0.16</v>
      </c>
      <c r="P55" s="680">
        <v>0</v>
      </c>
      <c r="Q55" s="720">
        <v>0.16</v>
      </c>
      <c r="R55" s="471">
        <f t="shared" si="9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0"/>
        <v>0</v>
      </c>
      <c r="X55" s="461">
        <v>0</v>
      </c>
      <c r="Y55" s="461">
        <v>0</v>
      </c>
      <c r="Z55" s="461">
        <v>0</v>
      </c>
      <c r="AA55" s="461">
        <f t="shared" si="11"/>
        <v>0</v>
      </c>
      <c r="AB55" s="461">
        <f t="shared" si="12"/>
        <v>0</v>
      </c>
      <c r="AC55" s="69">
        <f t="shared" si="13"/>
        <v>0</v>
      </c>
      <c r="AD55" s="69">
        <f t="shared" si="14"/>
        <v>0</v>
      </c>
      <c r="AE55" s="461">
        <v>0</v>
      </c>
      <c r="AF55" s="461">
        <v>0</v>
      </c>
      <c r="AG55" s="461">
        <f t="shared" si="15"/>
        <v>0</v>
      </c>
      <c r="AH55" s="461">
        <f t="shared" si="16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7"/>
        <v>0</v>
      </c>
      <c r="AR55" s="462">
        <f t="shared" si="18"/>
        <v>0</v>
      </c>
      <c r="AS55" s="464">
        <f t="shared" si="19"/>
        <v>0</v>
      </c>
      <c r="AT55" s="470">
        <f>I55+AH55</f>
        <v>57907</v>
      </c>
      <c r="AU55" s="461">
        <f>J55+W55</f>
        <v>41375</v>
      </c>
      <c r="AV55" s="461">
        <f t="shared" si="46"/>
        <v>0</v>
      </c>
      <c r="AW55" s="461">
        <f t="shared" si="47"/>
        <v>13985</v>
      </c>
      <c r="AX55" s="461">
        <f t="shared" si="47"/>
        <v>414</v>
      </c>
      <c r="AY55" s="461">
        <f>N55+AG55</f>
        <v>2133</v>
      </c>
      <c r="AZ55" s="462">
        <f>O55+AS55</f>
        <v>0.16</v>
      </c>
      <c r="BA55" s="462">
        <f t="shared" si="48"/>
        <v>0</v>
      </c>
      <c r="BB55" s="464">
        <f t="shared" si="48"/>
        <v>0.16</v>
      </c>
    </row>
    <row r="56" spans="1:54" ht="12.95" customHeight="1" x14ac:dyDescent="0.25">
      <c r="A56" s="293">
        <v>10</v>
      </c>
      <c r="B56" s="295">
        <v>4481</v>
      </c>
      <c r="C56" s="295">
        <v>600074722</v>
      </c>
      <c r="D56" s="295">
        <v>70942692</v>
      </c>
      <c r="E56" s="308" t="s">
        <v>342</v>
      </c>
      <c r="F56" s="311"/>
      <c r="G56" s="312"/>
      <c r="H56" s="312"/>
      <c r="I56" s="538">
        <v>31571172</v>
      </c>
      <c r="J56" s="535">
        <v>23087476</v>
      </c>
      <c r="K56" s="535">
        <v>0</v>
      </c>
      <c r="L56" s="535">
        <v>7803568</v>
      </c>
      <c r="M56" s="535">
        <v>230876</v>
      </c>
      <c r="N56" s="535">
        <v>449252</v>
      </c>
      <c r="O56" s="684">
        <v>43.329299999999996</v>
      </c>
      <c r="P56" s="684">
        <v>32.699300000000001</v>
      </c>
      <c r="Q56" s="721">
        <v>10.63</v>
      </c>
      <c r="R56" s="538">
        <f t="shared" ref="R56:BB56" si="49">SUM(R51:R55)</f>
        <v>0</v>
      </c>
      <c r="S56" s="535">
        <f t="shared" si="49"/>
        <v>41700</v>
      </c>
      <c r="T56" s="535">
        <f t="shared" si="49"/>
        <v>0</v>
      </c>
      <c r="U56" s="535">
        <f t="shared" si="49"/>
        <v>0</v>
      </c>
      <c r="V56" s="535">
        <f t="shared" si="49"/>
        <v>0</v>
      </c>
      <c r="W56" s="535">
        <f t="shared" si="49"/>
        <v>41700</v>
      </c>
      <c r="X56" s="535">
        <f t="shared" si="49"/>
        <v>0</v>
      </c>
      <c r="Y56" s="535">
        <f t="shared" si="49"/>
        <v>0</v>
      </c>
      <c r="Z56" s="535">
        <f t="shared" si="49"/>
        <v>0</v>
      </c>
      <c r="AA56" s="535">
        <f t="shared" si="49"/>
        <v>0</v>
      </c>
      <c r="AB56" s="535">
        <f t="shared" si="49"/>
        <v>41700</v>
      </c>
      <c r="AC56" s="535">
        <f t="shared" si="49"/>
        <v>14095</v>
      </c>
      <c r="AD56" s="535">
        <f t="shared" si="49"/>
        <v>417</v>
      </c>
      <c r="AE56" s="535">
        <f t="shared" si="49"/>
        <v>0</v>
      </c>
      <c r="AF56" s="535">
        <f t="shared" si="49"/>
        <v>0</v>
      </c>
      <c r="AG56" s="535">
        <f t="shared" si="49"/>
        <v>0</v>
      </c>
      <c r="AH56" s="535">
        <f t="shared" si="49"/>
        <v>56212</v>
      </c>
      <c r="AI56" s="536">
        <f t="shared" si="49"/>
        <v>0</v>
      </c>
      <c r="AJ56" s="536">
        <f t="shared" si="49"/>
        <v>0</v>
      </c>
      <c r="AK56" s="536">
        <f t="shared" si="49"/>
        <v>0.12</v>
      </c>
      <c r="AL56" s="536">
        <f t="shared" si="49"/>
        <v>0</v>
      </c>
      <c r="AM56" s="536">
        <f t="shared" si="49"/>
        <v>0</v>
      </c>
      <c r="AN56" s="536">
        <f t="shared" si="49"/>
        <v>0</v>
      </c>
      <c r="AO56" s="536">
        <f t="shared" si="49"/>
        <v>0</v>
      </c>
      <c r="AP56" s="536">
        <f t="shared" si="49"/>
        <v>0</v>
      </c>
      <c r="AQ56" s="536">
        <f t="shared" si="49"/>
        <v>0.12</v>
      </c>
      <c r="AR56" s="536">
        <f t="shared" si="49"/>
        <v>0</v>
      </c>
      <c r="AS56" s="310">
        <f t="shared" si="49"/>
        <v>0.12</v>
      </c>
      <c r="AT56" s="540">
        <f t="shared" si="49"/>
        <v>31627384</v>
      </c>
      <c r="AU56" s="535">
        <f t="shared" si="49"/>
        <v>23129176</v>
      </c>
      <c r="AV56" s="535">
        <f t="shared" si="49"/>
        <v>0</v>
      </c>
      <c r="AW56" s="535">
        <f t="shared" si="49"/>
        <v>7817663</v>
      </c>
      <c r="AX56" s="535">
        <f t="shared" si="49"/>
        <v>231293</v>
      </c>
      <c r="AY56" s="535">
        <f t="shared" si="49"/>
        <v>449252</v>
      </c>
      <c r="AZ56" s="536">
        <f t="shared" si="49"/>
        <v>43.449300000000001</v>
      </c>
      <c r="BA56" s="536">
        <f t="shared" si="49"/>
        <v>32.819299999999998</v>
      </c>
      <c r="BB56" s="310">
        <f t="shared" si="49"/>
        <v>10.63</v>
      </c>
    </row>
    <row r="57" spans="1:54" ht="12.95" customHeight="1" x14ac:dyDescent="0.25">
      <c r="A57" s="300">
        <v>11</v>
      </c>
      <c r="B57" s="301">
        <v>4469</v>
      </c>
      <c r="C57" s="301">
        <v>600075079</v>
      </c>
      <c r="D57" s="301">
        <v>70695334</v>
      </c>
      <c r="E57" s="303" t="s">
        <v>343</v>
      </c>
      <c r="F57" s="301">
        <v>3231</v>
      </c>
      <c r="G57" s="304" t="s">
        <v>413</v>
      </c>
      <c r="H57" s="304" t="s">
        <v>276</v>
      </c>
      <c r="I57" s="463">
        <v>3077991</v>
      </c>
      <c r="J57" s="458">
        <v>2279159</v>
      </c>
      <c r="K57" s="458">
        <v>0</v>
      </c>
      <c r="L57" s="458">
        <v>770356</v>
      </c>
      <c r="M57" s="458">
        <v>22792</v>
      </c>
      <c r="N57" s="458">
        <v>5684</v>
      </c>
      <c r="O57" s="679">
        <v>4.0242000000000004</v>
      </c>
      <c r="P57" s="680">
        <v>3.641</v>
      </c>
      <c r="Q57" s="720">
        <v>0.38319999999999999</v>
      </c>
      <c r="R57" s="471">
        <f t="shared" si="9"/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0"/>
        <v>0</v>
      </c>
      <c r="X57" s="461">
        <v>0</v>
      </c>
      <c r="Y57" s="461">
        <v>0</v>
      </c>
      <c r="Z57" s="461">
        <v>0</v>
      </c>
      <c r="AA57" s="461">
        <f t="shared" si="11"/>
        <v>0</v>
      </c>
      <c r="AB57" s="461">
        <f t="shared" si="12"/>
        <v>0</v>
      </c>
      <c r="AC57" s="69">
        <f t="shared" si="13"/>
        <v>0</v>
      </c>
      <c r="AD57" s="69">
        <f t="shared" si="14"/>
        <v>0</v>
      </c>
      <c r="AE57" s="461">
        <v>0</v>
      </c>
      <c r="AF57" s="461">
        <v>0</v>
      </c>
      <c r="AG57" s="461">
        <f t="shared" si="15"/>
        <v>0</v>
      </c>
      <c r="AH57" s="461">
        <f t="shared" si="16"/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17"/>
        <v>0</v>
      </c>
      <c r="AR57" s="462">
        <f t="shared" si="18"/>
        <v>0</v>
      </c>
      <c r="AS57" s="464">
        <f t="shared" si="19"/>
        <v>0</v>
      </c>
      <c r="AT57" s="470">
        <f>I57+AH57</f>
        <v>3077991</v>
      </c>
      <c r="AU57" s="461">
        <f>J57+W57</f>
        <v>2279159</v>
      </c>
      <c r="AV57" s="461">
        <f>K57+AA57</f>
        <v>0</v>
      </c>
      <c r="AW57" s="461">
        <f>L57+AC57</f>
        <v>770356</v>
      </c>
      <c r="AX57" s="461">
        <f>M57+AD57</f>
        <v>22792</v>
      </c>
      <c r="AY57" s="461">
        <f>N57+AG57</f>
        <v>5684</v>
      </c>
      <c r="AZ57" s="462">
        <f>O57+AS57</f>
        <v>4.0242000000000004</v>
      </c>
      <c r="BA57" s="462">
        <f>P57+AQ57</f>
        <v>3.641</v>
      </c>
      <c r="BB57" s="464">
        <f>Q57+AR57</f>
        <v>0.38319999999999999</v>
      </c>
    </row>
    <row r="58" spans="1:54" ht="12.95" customHeight="1" x14ac:dyDescent="0.25">
      <c r="A58" s="293">
        <v>11</v>
      </c>
      <c r="B58" s="295">
        <v>4469</v>
      </c>
      <c r="C58" s="295">
        <v>600075079</v>
      </c>
      <c r="D58" s="295">
        <v>70695334</v>
      </c>
      <c r="E58" s="308" t="s">
        <v>344</v>
      </c>
      <c r="F58" s="311"/>
      <c r="G58" s="312"/>
      <c r="H58" s="312"/>
      <c r="I58" s="538">
        <v>3077991</v>
      </c>
      <c r="J58" s="535">
        <v>2279159</v>
      </c>
      <c r="K58" s="535">
        <v>0</v>
      </c>
      <c r="L58" s="535">
        <v>770356</v>
      </c>
      <c r="M58" s="535">
        <v>22792</v>
      </c>
      <c r="N58" s="535">
        <v>5684</v>
      </c>
      <c r="O58" s="684">
        <v>4.0242000000000004</v>
      </c>
      <c r="P58" s="684">
        <v>3.641</v>
      </c>
      <c r="Q58" s="721">
        <v>0.38319999999999999</v>
      </c>
      <c r="R58" s="538">
        <f t="shared" ref="R58:BB58" si="50">SUM(R57)</f>
        <v>0</v>
      </c>
      <c r="S58" s="535">
        <f t="shared" si="50"/>
        <v>0</v>
      </c>
      <c r="T58" s="535">
        <f t="shared" si="50"/>
        <v>0</v>
      </c>
      <c r="U58" s="535">
        <f t="shared" si="50"/>
        <v>0</v>
      </c>
      <c r="V58" s="535">
        <f t="shared" si="50"/>
        <v>0</v>
      </c>
      <c r="W58" s="535">
        <f t="shared" si="50"/>
        <v>0</v>
      </c>
      <c r="X58" s="535">
        <f t="shared" si="50"/>
        <v>0</v>
      </c>
      <c r="Y58" s="535">
        <f t="shared" si="50"/>
        <v>0</v>
      </c>
      <c r="Z58" s="535">
        <f t="shared" si="50"/>
        <v>0</v>
      </c>
      <c r="AA58" s="535">
        <f t="shared" si="50"/>
        <v>0</v>
      </c>
      <c r="AB58" s="535">
        <f t="shared" si="50"/>
        <v>0</v>
      </c>
      <c r="AC58" s="535">
        <f t="shared" si="50"/>
        <v>0</v>
      </c>
      <c r="AD58" s="535">
        <f t="shared" si="50"/>
        <v>0</v>
      </c>
      <c r="AE58" s="535">
        <f t="shared" si="50"/>
        <v>0</v>
      </c>
      <c r="AF58" s="535">
        <f t="shared" si="50"/>
        <v>0</v>
      </c>
      <c r="AG58" s="535">
        <f t="shared" si="50"/>
        <v>0</v>
      </c>
      <c r="AH58" s="535">
        <f t="shared" si="50"/>
        <v>0</v>
      </c>
      <c r="AI58" s="536">
        <f t="shared" si="50"/>
        <v>0</v>
      </c>
      <c r="AJ58" s="536">
        <f t="shared" si="50"/>
        <v>0</v>
      </c>
      <c r="AK58" s="536">
        <f t="shared" si="50"/>
        <v>0</v>
      </c>
      <c r="AL58" s="536">
        <f t="shared" si="50"/>
        <v>0</v>
      </c>
      <c r="AM58" s="536">
        <f t="shared" si="50"/>
        <v>0</v>
      </c>
      <c r="AN58" s="536">
        <f t="shared" si="50"/>
        <v>0</v>
      </c>
      <c r="AO58" s="536">
        <f t="shared" si="50"/>
        <v>0</v>
      </c>
      <c r="AP58" s="536">
        <f t="shared" si="50"/>
        <v>0</v>
      </c>
      <c r="AQ58" s="536">
        <f t="shared" si="50"/>
        <v>0</v>
      </c>
      <c r="AR58" s="536">
        <f t="shared" si="50"/>
        <v>0</v>
      </c>
      <c r="AS58" s="310">
        <f t="shared" si="50"/>
        <v>0</v>
      </c>
      <c r="AT58" s="540">
        <f t="shared" si="50"/>
        <v>3077991</v>
      </c>
      <c r="AU58" s="535">
        <f t="shared" si="50"/>
        <v>2279159</v>
      </c>
      <c r="AV58" s="535">
        <f t="shared" si="50"/>
        <v>0</v>
      </c>
      <c r="AW58" s="535">
        <f t="shared" si="50"/>
        <v>770356</v>
      </c>
      <c r="AX58" s="535">
        <f t="shared" si="50"/>
        <v>22792</v>
      </c>
      <c r="AY58" s="535">
        <f t="shared" si="50"/>
        <v>5684</v>
      </c>
      <c r="AZ58" s="536">
        <f t="shared" si="50"/>
        <v>4.0242000000000004</v>
      </c>
      <c r="BA58" s="536">
        <f t="shared" si="50"/>
        <v>3.641</v>
      </c>
      <c r="BB58" s="310">
        <f t="shared" si="50"/>
        <v>0.38319999999999999</v>
      </c>
    </row>
    <row r="59" spans="1:54" ht="12.95" customHeight="1" x14ac:dyDescent="0.25">
      <c r="A59" s="300">
        <v>12</v>
      </c>
      <c r="B59" s="301">
        <v>4451</v>
      </c>
      <c r="C59" s="301">
        <v>600074927</v>
      </c>
      <c r="D59" s="301">
        <v>49864653</v>
      </c>
      <c r="E59" s="303" t="s">
        <v>345</v>
      </c>
      <c r="F59" s="301">
        <v>3111</v>
      </c>
      <c r="G59" s="304" t="s">
        <v>320</v>
      </c>
      <c r="H59" s="304" t="s">
        <v>276</v>
      </c>
      <c r="I59" s="463">
        <v>7876560</v>
      </c>
      <c r="J59" s="458">
        <v>5761098</v>
      </c>
      <c r="K59" s="458">
        <v>50000</v>
      </c>
      <c r="L59" s="458">
        <v>1964151</v>
      </c>
      <c r="M59" s="458">
        <v>57611</v>
      </c>
      <c r="N59" s="458">
        <v>43700</v>
      </c>
      <c r="O59" s="679">
        <v>11.875200000000001</v>
      </c>
      <c r="P59" s="680">
        <v>10.075200000000001</v>
      </c>
      <c r="Q59" s="720">
        <v>1.8</v>
      </c>
      <c r="R59" s="471">
        <f t="shared" si="9"/>
        <v>6200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10"/>
        <v>6200</v>
      </c>
      <c r="X59" s="461">
        <v>-6200</v>
      </c>
      <c r="Y59" s="461">
        <v>0</v>
      </c>
      <c r="Z59" s="461">
        <v>0</v>
      </c>
      <c r="AA59" s="461">
        <f t="shared" si="11"/>
        <v>-6200</v>
      </c>
      <c r="AB59" s="461">
        <f t="shared" si="12"/>
        <v>0</v>
      </c>
      <c r="AC59" s="69">
        <f t="shared" si="13"/>
        <v>0</v>
      </c>
      <c r="AD59" s="69">
        <f t="shared" si="14"/>
        <v>62</v>
      </c>
      <c r="AE59" s="461">
        <v>0</v>
      </c>
      <c r="AF59" s="461">
        <v>0</v>
      </c>
      <c r="AG59" s="461">
        <f t="shared" si="15"/>
        <v>0</v>
      </c>
      <c r="AH59" s="461">
        <f t="shared" si="16"/>
        <v>62</v>
      </c>
      <c r="AI59" s="462">
        <v>7.0000000000000007E-2</v>
      </c>
      <c r="AJ59" s="462">
        <v>-0.08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17"/>
        <v>7.0000000000000007E-2</v>
      </c>
      <c r="AR59" s="462">
        <f t="shared" si="18"/>
        <v>-0.08</v>
      </c>
      <c r="AS59" s="464">
        <f t="shared" si="19"/>
        <v>-9.999999999999995E-3</v>
      </c>
      <c r="AT59" s="470">
        <f t="shared" ref="AT59:AT64" si="51">I59+AH59</f>
        <v>7876622</v>
      </c>
      <c r="AU59" s="461">
        <f t="shared" ref="AU59:AU64" si="52">J59+W59</f>
        <v>5767298</v>
      </c>
      <c r="AV59" s="461">
        <f t="shared" ref="AV59:AV64" si="53">K59+AA59</f>
        <v>43800</v>
      </c>
      <c r="AW59" s="461">
        <f t="shared" ref="AW59:AX64" si="54">L59+AC59</f>
        <v>1964151</v>
      </c>
      <c r="AX59" s="461">
        <f t="shared" si="54"/>
        <v>57673</v>
      </c>
      <c r="AY59" s="461">
        <f t="shared" ref="AY59:AY64" si="55">N59+AG59</f>
        <v>43700</v>
      </c>
      <c r="AZ59" s="462">
        <f t="shared" ref="AZ59:AZ64" si="56">O59+AS59</f>
        <v>11.865200000000002</v>
      </c>
      <c r="BA59" s="462">
        <f t="shared" ref="BA59:BB64" si="57">P59+AQ59</f>
        <v>10.145200000000001</v>
      </c>
      <c r="BB59" s="464">
        <f t="shared" si="57"/>
        <v>1.72</v>
      </c>
    </row>
    <row r="60" spans="1:54" ht="12.95" customHeight="1" x14ac:dyDescent="0.25">
      <c r="A60" s="300">
        <v>12</v>
      </c>
      <c r="B60" s="301">
        <v>4451</v>
      </c>
      <c r="C60" s="301">
        <v>600074927</v>
      </c>
      <c r="D60" s="301">
        <v>49864653</v>
      </c>
      <c r="E60" s="303" t="s">
        <v>345</v>
      </c>
      <c r="F60" s="301">
        <v>3113</v>
      </c>
      <c r="G60" s="304" t="s">
        <v>324</v>
      </c>
      <c r="H60" s="304" t="s">
        <v>276</v>
      </c>
      <c r="I60" s="463">
        <v>29243729</v>
      </c>
      <c r="J60" s="458">
        <v>21073977</v>
      </c>
      <c r="K60" s="458">
        <v>307329</v>
      </c>
      <c r="L60" s="458">
        <v>7153424</v>
      </c>
      <c r="M60" s="458">
        <v>210739</v>
      </c>
      <c r="N60" s="458">
        <v>498260</v>
      </c>
      <c r="O60" s="679">
        <v>35.670200000000001</v>
      </c>
      <c r="P60" s="680">
        <v>28.1172</v>
      </c>
      <c r="Q60" s="720">
        <v>7.5529999999999999</v>
      </c>
      <c r="R60" s="471">
        <f t="shared" si="9"/>
        <v>-7050</v>
      </c>
      <c r="S60" s="461">
        <v>0</v>
      </c>
      <c r="T60" s="461">
        <v>-229274</v>
      </c>
      <c r="U60" s="461">
        <v>0</v>
      </c>
      <c r="V60" s="461">
        <v>0</v>
      </c>
      <c r="W60" s="461">
        <f t="shared" si="10"/>
        <v>-236324</v>
      </c>
      <c r="X60" s="461">
        <v>7050</v>
      </c>
      <c r="Y60" s="461">
        <v>0</v>
      </c>
      <c r="Z60" s="461">
        <v>0</v>
      </c>
      <c r="AA60" s="461">
        <f t="shared" si="11"/>
        <v>7050</v>
      </c>
      <c r="AB60" s="461">
        <f t="shared" si="12"/>
        <v>-229274</v>
      </c>
      <c r="AC60" s="69">
        <f t="shared" si="13"/>
        <v>-77495</v>
      </c>
      <c r="AD60" s="69">
        <f t="shared" si="14"/>
        <v>-2363</v>
      </c>
      <c r="AE60" s="461">
        <v>0</v>
      </c>
      <c r="AF60" s="461">
        <v>0</v>
      </c>
      <c r="AG60" s="461">
        <f t="shared" si="15"/>
        <v>0</v>
      </c>
      <c r="AH60" s="461">
        <f t="shared" si="16"/>
        <v>-309132</v>
      </c>
      <c r="AI60" s="462">
        <v>0.01</v>
      </c>
      <c r="AJ60" s="462">
        <v>-0.11</v>
      </c>
      <c r="AK60" s="462">
        <v>0</v>
      </c>
      <c r="AL60" s="462">
        <v>-0.48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17"/>
        <v>-0.47</v>
      </c>
      <c r="AR60" s="462">
        <f t="shared" si="18"/>
        <v>-0.11</v>
      </c>
      <c r="AS60" s="464">
        <f t="shared" si="19"/>
        <v>-0.57999999999999996</v>
      </c>
      <c r="AT60" s="470">
        <f t="shared" si="51"/>
        <v>28934597</v>
      </c>
      <c r="AU60" s="461">
        <f t="shared" si="52"/>
        <v>20837653</v>
      </c>
      <c r="AV60" s="461">
        <f t="shared" si="53"/>
        <v>314379</v>
      </c>
      <c r="AW60" s="461">
        <f t="shared" si="54"/>
        <v>7075929</v>
      </c>
      <c r="AX60" s="461">
        <f t="shared" si="54"/>
        <v>208376</v>
      </c>
      <c r="AY60" s="461">
        <f t="shared" si="55"/>
        <v>498260</v>
      </c>
      <c r="AZ60" s="462">
        <f t="shared" si="56"/>
        <v>35.090200000000003</v>
      </c>
      <c r="BA60" s="462">
        <f t="shared" si="57"/>
        <v>27.647200000000002</v>
      </c>
      <c r="BB60" s="464">
        <f t="shared" si="57"/>
        <v>7.4429999999999996</v>
      </c>
    </row>
    <row r="61" spans="1:54" ht="12.95" customHeight="1" x14ac:dyDescent="0.25">
      <c r="A61" s="300">
        <v>12</v>
      </c>
      <c r="B61" s="301">
        <v>4451</v>
      </c>
      <c r="C61" s="301">
        <v>600074927</v>
      </c>
      <c r="D61" s="301">
        <v>49864653</v>
      </c>
      <c r="E61" s="303" t="s">
        <v>345</v>
      </c>
      <c r="F61" s="301">
        <v>3113</v>
      </c>
      <c r="G61" s="304" t="s">
        <v>314</v>
      </c>
      <c r="H61" s="304" t="s">
        <v>277</v>
      </c>
      <c r="I61" s="463">
        <v>5010621</v>
      </c>
      <c r="J61" s="458">
        <v>3715594</v>
      </c>
      <c r="K61" s="458">
        <v>0</v>
      </c>
      <c r="L61" s="458">
        <v>1255871</v>
      </c>
      <c r="M61" s="458">
        <v>37156</v>
      </c>
      <c r="N61" s="458">
        <v>2000</v>
      </c>
      <c r="O61" s="679">
        <v>11.58</v>
      </c>
      <c r="P61" s="680">
        <v>11.58</v>
      </c>
      <c r="Q61" s="720">
        <v>0</v>
      </c>
      <c r="R61" s="471">
        <f t="shared" si="9"/>
        <v>0</v>
      </c>
      <c r="S61" s="461">
        <v>-38501</v>
      </c>
      <c r="T61" s="461">
        <v>0</v>
      </c>
      <c r="U61" s="461">
        <v>0</v>
      </c>
      <c r="V61" s="461">
        <v>0</v>
      </c>
      <c r="W61" s="461">
        <f t="shared" si="10"/>
        <v>-38501</v>
      </c>
      <c r="X61" s="461">
        <v>0</v>
      </c>
      <c r="Y61" s="461">
        <v>0</v>
      </c>
      <c r="Z61" s="461">
        <v>0</v>
      </c>
      <c r="AA61" s="461">
        <f t="shared" si="11"/>
        <v>0</v>
      </c>
      <c r="AB61" s="461">
        <f t="shared" si="12"/>
        <v>-38501</v>
      </c>
      <c r="AC61" s="69">
        <f t="shared" si="13"/>
        <v>-13013</v>
      </c>
      <c r="AD61" s="69">
        <f t="shared" si="14"/>
        <v>-385</v>
      </c>
      <c r="AE61" s="461">
        <v>0</v>
      </c>
      <c r="AF61" s="461">
        <v>0</v>
      </c>
      <c r="AG61" s="461">
        <f t="shared" si="15"/>
        <v>0</v>
      </c>
      <c r="AH61" s="461">
        <f t="shared" si="16"/>
        <v>-51899</v>
      </c>
      <c r="AI61" s="462">
        <v>0</v>
      </c>
      <c r="AJ61" s="462">
        <v>0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17"/>
        <v>0</v>
      </c>
      <c r="AR61" s="462">
        <f t="shared" si="18"/>
        <v>0</v>
      </c>
      <c r="AS61" s="464">
        <f t="shared" si="19"/>
        <v>0</v>
      </c>
      <c r="AT61" s="470">
        <f t="shared" si="51"/>
        <v>4958722</v>
      </c>
      <c r="AU61" s="461">
        <f t="shared" si="52"/>
        <v>3677093</v>
      </c>
      <c r="AV61" s="461">
        <f t="shared" si="53"/>
        <v>0</v>
      </c>
      <c r="AW61" s="461">
        <f t="shared" si="54"/>
        <v>1242858</v>
      </c>
      <c r="AX61" s="461">
        <f t="shared" si="54"/>
        <v>36771</v>
      </c>
      <c r="AY61" s="461">
        <f t="shared" si="55"/>
        <v>2000</v>
      </c>
      <c r="AZ61" s="462">
        <f t="shared" si="56"/>
        <v>11.58</v>
      </c>
      <c r="BA61" s="462">
        <f t="shared" si="57"/>
        <v>11.58</v>
      </c>
      <c r="BB61" s="464">
        <f t="shared" si="57"/>
        <v>0</v>
      </c>
    </row>
    <row r="62" spans="1:54" ht="12.95" customHeight="1" x14ac:dyDescent="0.25">
      <c r="A62" s="300">
        <v>12</v>
      </c>
      <c r="B62" s="301">
        <v>4451</v>
      </c>
      <c r="C62" s="301">
        <v>600074927</v>
      </c>
      <c r="D62" s="301">
        <v>49864653</v>
      </c>
      <c r="E62" s="303" t="s">
        <v>345</v>
      </c>
      <c r="F62" s="301">
        <v>3141</v>
      </c>
      <c r="G62" s="304" t="s">
        <v>310</v>
      </c>
      <c r="H62" s="304" t="s">
        <v>277</v>
      </c>
      <c r="I62" s="463">
        <v>3692216</v>
      </c>
      <c r="J62" s="458">
        <v>2710500</v>
      </c>
      <c r="K62" s="458">
        <v>10000</v>
      </c>
      <c r="L62" s="458">
        <v>919529</v>
      </c>
      <c r="M62" s="458">
        <v>27105</v>
      </c>
      <c r="N62" s="458">
        <v>25082</v>
      </c>
      <c r="O62" s="679">
        <v>8.75</v>
      </c>
      <c r="P62" s="680">
        <v>0</v>
      </c>
      <c r="Q62" s="720">
        <v>8.75</v>
      </c>
      <c r="R62" s="471">
        <f t="shared" si="9"/>
        <v>10000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0"/>
        <v>10000</v>
      </c>
      <c r="X62" s="461">
        <v>-10000</v>
      </c>
      <c r="Y62" s="461">
        <v>0</v>
      </c>
      <c r="Z62" s="461">
        <v>0</v>
      </c>
      <c r="AA62" s="461">
        <f t="shared" si="11"/>
        <v>-10000</v>
      </c>
      <c r="AB62" s="461">
        <f t="shared" si="12"/>
        <v>0</v>
      </c>
      <c r="AC62" s="69">
        <f t="shared" si="13"/>
        <v>0</v>
      </c>
      <c r="AD62" s="69">
        <f t="shared" si="14"/>
        <v>100</v>
      </c>
      <c r="AE62" s="461">
        <v>0</v>
      </c>
      <c r="AF62" s="461">
        <v>0</v>
      </c>
      <c r="AG62" s="461">
        <f t="shared" si="15"/>
        <v>0</v>
      </c>
      <c r="AH62" s="461">
        <f t="shared" si="16"/>
        <v>100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17"/>
        <v>0</v>
      </c>
      <c r="AR62" s="462">
        <f t="shared" si="18"/>
        <v>0</v>
      </c>
      <c r="AS62" s="464">
        <f t="shared" si="19"/>
        <v>0</v>
      </c>
      <c r="AT62" s="470">
        <f t="shared" si="51"/>
        <v>3692316</v>
      </c>
      <c r="AU62" s="461">
        <f t="shared" si="52"/>
        <v>2720500</v>
      </c>
      <c r="AV62" s="461">
        <f t="shared" si="53"/>
        <v>0</v>
      </c>
      <c r="AW62" s="461">
        <f t="shared" si="54"/>
        <v>919529</v>
      </c>
      <c r="AX62" s="461">
        <f t="shared" si="54"/>
        <v>27205</v>
      </c>
      <c r="AY62" s="461">
        <f t="shared" si="55"/>
        <v>25082</v>
      </c>
      <c r="AZ62" s="462">
        <f t="shared" si="56"/>
        <v>8.75</v>
      </c>
      <c r="BA62" s="462">
        <f t="shared" si="57"/>
        <v>0</v>
      </c>
      <c r="BB62" s="464">
        <f t="shared" si="57"/>
        <v>8.75</v>
      </c>
    </row>
    <row r="63" spans="1:54" ht="12.95" customHeight="1" x14ac:dyDescent="0.25">
      <c r="A63" s="300">
        <v>12</v>
      </c>
      <c r="B63" s="301">
        <v>4451</v>
      </c>
      <c r="C63" s="301">
        <v>600074927</v>
      </c>
      <c r="D63" s="301">
        <v>49864653</v>
      </c>
      <c r="E63" s="303" t="s">
        <v>345</v>
      </c>
      <c r="F63" s="301">
        <v>3143</v>
      </c>
      <c r="G63" s="304" t="s">
        <v>614</v>
      </c>
      <c r="H63" s="304" t="s">
        <v>276</v>
      </c>
      <c r="I63" s="463">
        <v>2355298</v>
      </c>
      <c r="J63" s="458">
        <v>1747253</v>
      </c>
      <c r="K63" s="458">
        <v>0</v>
      </c>
      <c r="L63" s="458">
        <v>590572</v>
      </c>
      <c r="M63" s="458">
        <v>17473</v>
      </c>
      <c r="N63" s="458">
        <v>0</v>
      </c>
      <c r="O63" s="679">
        <v>3.6608000000000001</v>
      </c>
      <c r="P63" s="680">
        <v>3.6608000000000001</v>
      </c>
      <c r="Q63" s="720">
        <v>0</v>
      </c>
      <c r="R63" s="471">
        <f t="shared" si="9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0"/>
        <v>0</v>
      </c>
      <c r="X63" s="461">
        <v>0</v>
      </c>
      <c r="Y63" s="461">
        <v>0</v>
      </c>
      <c r="Z63" s="461">
        <v>0</v>
      </c>
      <c r="AA63" s="461">
        <f t="shared" si="11"/>
        <v>0</v>
      </c>
      <c r="AB63" s="461">
        <f t="shared" si="12"/>
        <v>0</v>
      </c>
      <c r="AC63" s="69">
        <f t="shared" si="13"/>
        <v>0</v>
      </c>
      <c r="AD63" s="69">
        <f t="shared" si="14"/>
        <v>0</v>
      </c>
      <c r="AE63" s="461">
        <v>0</v>
      </c>
      <c r="AF63" s="461">
        <v>0</v>
      </c>
      <c r="AG63" s="461">
        <f t="shared" si="15"/>
        <v>0</v>
      </c>
      <c r="AH63" s="461">
        <f t="shared" si="16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17"/>
        <v>0</v>
      </c>
      <c r="AR63" s="462">
        <f t="shared" si="18"/>
        <v>0</v>
      </c>
      <c r="AS63" s="464">
        <f t="shared" si="19"/>
        <v>0</v>
      </c>
      <c r="AT63" s="470">
        <f t="shared" si="51"/>
        <v>2355298</v>
      </c>
      <c r="AU63" s="461">
        <f t="shared" si="52"/>
        <v>1747253</v>
      </c>
      <c r="AV63" s="461">
        <f t="shared" si="53"/>
        <v>0</v>
      </c>
      <c r="AW63" s="461">
        <f t="shared" si="54"/>
        <v>590572</v>
      </c>
      <c r="AX63" s="461">
        <f t="shared" si="54"/>
        <v>17473</v>
      </c>
      <c r="AY63" s="461">
        <f t="shared" si="55"/>
        <v>0</v>
      </c>
      <c r="AZ63" s="462">
        <f t="shared" si="56"/>
        <v>3.6608000000000001</v>
      </c>
      <c r="BA63" s="462">
        <f t="shared" si="57"/>
        <v>3.6608000000000001</v>
      </c>
      <c r="BB63" s="464">
        <f t="shared" si="57"/>
        <v>0</v>
      </c>
    </row>
    <row r="64" spans="1:54" ht="12.95" customHeight="1" x14ac:dyDescent="0.25">
      <c r="A64" s="300">
        <v>12</v>
      </c>
      <c r="B64" s="301">
        <v>4451</v>
      </c>
      <c r="C64" s="301">
        <v>600074927</v>
      </c>
      <c r="D64" s="301">
        <v>49864653</v>
      </c>
      <c r="E64" s="303" t="s">
        <v>345</v>
      </c>
      <c r="F64" s="301">
        <v>3143</v>
      </c>
      <c r="G64" s="304" t="s">
        <v>615</v>
      </c>
      <c r="H64" s="304" t="s">
        <v>277</v>
      </c>
      <c r="I64" s="463">
        <v>72567</v>
      </c>
      <c r="J64" s="458">
        <v>51850</v>
      </c>
      <c r="K64" s="458">
        <v>0</v>
      </c>
      <c r="L64" s="458">
        <v>17525</v>
      </c>
      <c r="M64" s="458">
        <v>519</v>
      </c>
      <c r="N64" s="458">
        <v>2673</v>
      </c>
      <c r="O64" s="679">
        <v>0.21</v>
      </c>
      <c r="P64" s="680">
        <v>0</v>
      </c>
      <c r="Q64" s="720">
        <v>0.21</v>
      </c>
      <c r="R64" s="471">
        <f t="shared" si="9"/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f t="shared" si="10"/>
        <v>0</v>
      </c>
      <c r="X64" s="461">
        <v>0</v>
      </c>
      <c r="Y64" s="461">
        <v>0</v>
      </c>
      <c r="Z64" s="461">
        <v>0</v>
      </c>
      <c r="AA64" s="461">
        <f t="shared" si="11"/>
        <v>0</v>
      </c>
      <c r="AB64" s="461">
        <f t="shared" si="12"/>
        <v>0</v>
      </c>
      <c r="AC64" s="69">
        <f t="shared" si="13"/>
        <v>0</v>
      </c>
      <c r="AD64" s="69">
        <f t="shared" si="14"/>
        <v>0</v>
      </c>
      <c r="AE64" s="461">
        <v>0</v>
      </c>
      <c r="AF64" s="461">
        <v>0</v>
      </c>
      <c r="AG64" s="461">
        <f t="shared" si="15"/>
        <v>0</v>
      </c>
      <c r="AH64" s="461">
        <f t="shared" si="16"/>
        <v>0</v>
      </c>
      <c r="AI64" s="462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17"/>
        <v>0</v>
      </c>
      <c r="AR64" s="462">
        <f t="shared" si="18"/>
        <v>0</v>
      </c>
      <c r="AS64" s="464">
        <f t="shared" si="19"/>
        <v>0</v>
      </c>
      <c r="AT64" s="470">
        <f t="shared" si="51"/>
        <v>72567</v>
      </c>
      <c r="AU64" s="461">
        <f t="shared" si="52"/>
        <v>51850</v>
      </c>
      <c r="AV64" s="461">
        <f t="shared" si="53"/>
        <v>0</v>
      </c>
      <c r="AW64" s="461">
        <f t="shared" si="54"/>
        <v>17525</v>
      </c>
      <c r="AX64" s="461">
        <f t="shared" si="54"/>
        <v>519</v>
      </c>
      <c r="AY64" s="461">
        <f t="shared" si="55"/>
        <v>2673</v>
      </c>
      <c r="AZ64" s="462">
        <f t="shared" si="56"/>
        <v>0.21</v>
      </c>
      <c r="BA64" s="462">
        <f t="shared" si="57"/>
        <v>0</v>
      </c>
      <c r="BB64" s="464">
        <f t="shared" si="57"/>
        <v>0.21</v>
      </c>
    </row>
    <row r="65" spans="1:54" ht="12.95" customHeight="1" x14ac:dyDescent="0.25">
      <c r="A65" s="293">
        <v>12</v>
      </c>
      <c r="B65" s="295">
        <v>4451</v>
      </c>
      <c r="C65" s="295">
        <v>600074927</v>
      </c>
      <c r="D65" s="295">
        <v>49864653</v>
      </c>
      <c r="E65" s="308" t="s">
        <v>346</v>
      </c>
      <c r="F65" s="311"/>
      <c r="G65" s="312"/>
      <c r="H65" s="312"/>
      <c r="I65" s="538">
        <v>48250991</v>
      </c>
      <c r="J65" s="535">
        <v>35060272</v>
      </c>
      <c r="K65" s="535">
        <v>367329</v>
      </c>
      <c r="L65" s="535">
        <v>11901072</v>
      </c>
      <c r="M65" s="535">
        <v>350603</v>
      </c>
      <c r="N65" s="535">
        <v>571715</v>
      </c>
      <c r="O65" s="684">
        <v>71.746199999999988</v>
      </c>
      <c r="P65" s="684">
        <v>53.433199999999999</v>
      </c>
      <c r="Q65" s="721">
        <v>18.313000000000002</v>
      </c>
      <c r="R65" s="538">
        <f t="shared" ref="R65:BB65" si="58">SUM(R59:R64)</f>
        <v>9150</v>
      </c>
      <c r="S65" s="535">
        <f t="shared" si="58"/>
        <v>-38501</v>
      </c>
      <c r="T65" s="535">
        <f t="shared" si="58"/>
        <v>-229274</v>
      </c>
      <c r="U65" s="535">
        <f t="shared" si="58"/>
        <v>0</v>
      </c>
      <c r="V65" s="535">
        <f t="shared" si="58"/>
        <v>0</v>
      </c>
      <c r="W65" s="535">
        <f t="shared" si="58"/>
        <v>-258625</v>
      </c>
      <c r="X65" s="535">
        <f t="shared" si="58"/>
        <v>-9150</v>
      </c>
      <c r="Y65" s="535">
        <f t="shared" si="58"/>
        <v>0</v>
      </c>
      <c r="Z65" s="535">
        <f t="shared" si="58"/>
        <v>0</v>
      </c>
      <c r="AA65" s="535">
        <f t="shared" si="58"/>
        <v>-9150</v>
      </c>
      <c r="AB65" s="535">
        <f t="shared" si="58"/>
        <v>-267775</v>
      </c>
      <c r="AC65" s="535">
        <f t="shared" si="58"/>
        <v>-90508</v>
      </c>
      <c r="AD65" s="535">
        <f t="shared" si="58"/>
        <v>-2586</v>
      </c>
      <c r="AE65" s="535">
        <f t="shared" si="58"/>
        <v>0</v>
      </c>
      <c r="AF65" s="535">
        <f t="shared" si="58"/>
        <v>0</v>
      </c>
      <c r="AG65" s="535">
        <f t="shared" si="58"/>
        <v>0</v>
      </c>
      <c r="AH65" s="535">
        <f t="shared" si="58"/>
        <v>-360869</v>
      </c>
      <c r="AI65" s="536">
        <f t="shared" si="58"/>
        <v>0.08</v>
      </c>
      <c r="AJ65" s="536">
        <f t="shared" si="58"/>
        <v>-0.19</v>
      </c>
      <c r="AK65" s="536">
        <f t="shared" si="58"/>
        <v>0</v>
      </c>
      <c r="AL65" s="536">
        <f t="shared" si="58"/>
        <v>-0.48</v>
      </c>
      <c r="AM65" s="536">
        <f t="shared" si="58"/>
        <v>0</v>
      </c>
      <c r="AN65" s="536">
        <f t="shared" si="58"/>
        <v>0</v>
      </c>
      <c r="AO65" s="536">
        <f t="shared" si="58"/>
        <v>0</v>
      </c>
      <c r="AP65" s="536">
        <f t="shared" si="58"/>
        <v>0</v>
      </c>
      <c r="AQ65" s="536">
        <f t="shared" si="58"/>
        <v>-0.39999999999999997</v>
      </c>
      <c r="AR65" s="536">
        <f t="shared" si="58"/>
        <v>-0.19</v>
      </c>
      <c r="AS65" s="310">
        <f t="shared" si="58"/>
        <v>-0.59</v>
      </c>
      <c r="AT65" s="540">
        <f t="shared" si="58"/>
        <v>47890122</v>
      </c>
      <c r="AU65" s="535">
        <f t="shared" si="58"/>
        <v>34801647</v>
      </c>
      <c r="AV65" s="535">
        <f t="shared" si="58"/>
        <v>358179</v>
      </c>
      <c r="AW65" s="535">
        <f t="shared" si="58"/>
        <v>11810564</v>
      </c>
      <c r="AX65" s="535">
        <f t="shared" si="58"/>
        <v>348017</v>
      </c>
      <c r="AY65" s="535">
        <f t="shared" si="58"/>
        <v>571715</v>
      </c>
      <c r="AZ65" s="536">
        <f t="shared" si="58"/>
        <v>71.156199999999998</v>
      </c>
      <c r="BA65" s="536">
        <f t="shared" si="58"/>
        <v>53.033200000000001</v>
      </c>
      <c r="BB65" s="310">
        <f t="shared" si="58"/>
        <v>18.123000000000001</v>
      </c>
    </row>
    <row r="66" spans="1:54" ht="12.95" customHeight="1" x14ac:dyDescent="0.25">
      <c r="A66" s="300">
        <v>13</v>
      </c>
      <c r="B66" s="301">
        <v>4450</v>
      </c>
      <c r="C66" s="301">
        <v>650033841</v>
      </c>
      <c r="D66" s="301">
        <v>72744995</v>
      </c>
      <c r="E66" s="303" t="s">
        <v>347</v>
      </c>
      <c r="F66" s="301">
        <v>3111</v>
      </c>
      <c r="G66" s="304" t="s">
        <v>348</v>
      </c>
      <c r="H66" s="304" t="s">
        <v>276</v>
      </c>
      <c r="I66" s="463">
        <v>1469916</v>
      </c>
      <c r="J66" s="458">
        <v>1070213</v>
      </c>
      <c r="K66" s="458">
        <v>15000</v>
      </c>
      <c r="L66" s="458">
        <v>366802</v>
      </c>
      <c r="M66" s="458">
        <v>10701</v>
      </c>
      <c r="N66" s="458">
        <v>7200</v>
      </c>
      <c r="O66" s="679">
        <v>2.2955000000000001</v>
      </c>
      <c r="P66" s="680">
        <v>1.9355</v>
      </c>
      <c r="Q66" s="720">
        <v>0.36</v>
      </c>
      <c r="R66" s="471">
        <f t="shared" si="9"/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si="10"/>
        <v>0</v>
      </c>
      <c r="X66" s="461">
        <v>0</v>
      </c>
      <c r="Y66" s="461">
        <v>0</v>
      </c>
      <c r="Z66" s="461">
        <v>0</v>
      </c>
      <c r="AA66" s="461">
        <f t="shared" si="11"/>
        <v>0</v>
      </c>
      <c r="AB66" s="461">
        <f t="shared" si="12"/>
        <v>0</v>
      </c>
      <c r="AC66" s="69">
        <f t="shared" si="13"/>
        <v>0</v>
      </c>
      <c r="AD66" s="69">
        <f t="shared" si="14"/>
        <v>0</v>
      </c>
      <c r="AE66" s="461">
        <v>0</v>
      </c>
      <c r="AF66" s="461">
        <v>0</v>
      </c>
      <c r="AG66" s="461">
        <f t="shared" si="15"/>
        <v>0</v>
      </c>
      <c r="AH66" s="461">
        <f t="shared" si="16"/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17"/>
        <v>0</v>
      </c>
      <c r="AR66" s="462">
        <f t="shared" si="18"/>
        <v>0</v>
      </c>
      <c r="AS66" s="464">
        <f t="shared" si="19"/>
        <v>0</v>
      </c>
      <c r="AT66" s="470">
        <f t="shared" ref="AT66:AT71" si="59">I66+AH66</f>
        <v>1469916</v>
      </c>
      <c r="AU66" s="461">
        <f t="shared" ref="AU66:AU71" si="60">J66+W66</f>
        <v>1070213</v>
      </c>
      <c r="AV66" s="461">
        <f t="shared" ref="AV66:AV71" si="61">K66+AA66</f>
        <v>15000</v>
      </c>
      <c r="AW66" s="461">
        <f t="shared" ref="AW66:AX71" si="62">L66+AC66</f>
        <v>366802</v>
      </c>
      <c r="AX66" s="461">
        <f t="shared" si="62"/>
        <v>10701</v>
      </c>
      <c r="AY66" s="461">
        <f t="shared" ref="AY66:AY71" si="63">N66+AG66</f>
        <v>7200</v>
      </c>
      <c r="AZ66" s="462">
        <f t="shared" ref="AZ66:AZ71" si="64">O66+AS66</f>
        <v>2.2955000000000001</v>
      </c>
      <c r="BA66" s="462">
        <f t="shared" ref="BA66:BB71" si="65">P66+AQ66</f>
        <v>1.9355</v>
      </c>
      <c r="BB66" s="464">
        <f t="shared" si="65"/>
        <v>0.36</v>
      </c>
    </row>
    <row r="67" spans="1:54" ht="12.95" customHeight="1" x14ac:dyDescent="0.25">
      <c r="A67" s="300">
        <v>13</v>
      </c>
      <c r="B67" s="301">
        <v>4450</v>
      </c>
      <c r="C67" s="301">
        <v>650033841</v>
      </c>
      <c r="D67" s="301">
        <v>72744995</v>
      </c>
      <c r="E67" s="303" t="s">
        <v>347</v>
      </c>
      <c r="F67" s="301">
        <v>3117</v>
      </c>
      <c r="G67" s="304" t="s">
        <v>324</v>
      </c>
      <c r="H67" s="304" t="s">
        <v>276</v>
      </c>
      <c r="I67" s="463">
        <v>3320578</v>
      </c>
      <c r="J67" s="458">
        <v>2422265</v>
      </c>
      <c r="K67" s="458">
        <v>5000</v>
      </c>
      <c r="L67" s="458">
        <v>820416</v>
      </c>
      <c r="M67" s="458">
        <v>24222</v>
      </c>
      <c r="N67" s="458">
        <v>48675</v>
      </c>
      <c r="O67" s="679">
        <v>4.5997000000000003</v>
      </c>
      <c r="P67" s="680">
        <v>3.5318000000000001</v>
      </c>
      <c r="Q67" s="720">
        <v>1.0678999999999998</v>
      </c>
      <c r="R67" s="471">
        <f t="shared" si="9"/>
        <v>0</v>
      </c>
      <c r="S67" s="461">
        <v>0</v>
      </c>
      <c r="T67" s="461">
        <v>0</v>
      </c>
      <c r="U67" s="461">
        <v>0</v>
      </c>
      <c r="V67" s="461">
        <v>0</v>
      </c>
      <c r="W67" s="461">
        <f t="shared" si="10"/>
        <v>0</v>
      </c>
      <c r="X67" s="461">
        <v>0</v>
      </c>
      <c r="Y67" s="461">
        <v>0</v>
      </c>
      <c r="Z67" s="461">
        <v>0</v>
      </c>
      <c r="AA67" s="461">
        <f t="shared" si="11"/>
        <v>0</v>
      </c>
      <c r="AB67" s="461">
        <f t="shared" si="12"/>
        <v>0</v>
      </c>
      <c r="AC67" s="69">
        <f t="shared" si="13"/>
        <v>0</v>
      </c>
      <c r="AD67" s="69">
        <f t="shared" si="14"/>
        <v>0</v>
      </c>
      <c r="AE67" s="461">
        <v>0</v>
      </c>
      <c r="AF67" s="461">
        <v>0</v>
      </c>
      <c r="AG67" s="461">
        <f t="shared" si="15"/>
        <v>0</v>
      </c>
      <c r="AH67" s="461">
        <f t="shared" si="16"/>
        <v>0</v>
      </c>
      <c r="AI67" s="462">
        <v>0</v>
      </c>
      <c r="AJ67" s="462">
        <v>0</v>
      </c>
      <c r="AK67" s="462">
        <v>0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17"/>
        <v>0</v>
      </c>
      <c r="AR67" s="462">
        <f t="shared" si="18"/>
        <v>0</v>
      </c>
      <c r="AS67" s="464">
        <f t="shared" si="19"/>
        <v>0</v>
      </c>
      <c r="AT67" s="470">
        <f t="shared" si="59"/>
        <v>3320578</v>
      </c>
      <c r="AU67" s="461">
        <f t="shared" si="60"/>
        <v>2422265</v>
      </c>
      <c r="AV67" s="461">
        <f t="shared" si="61"/>
        <v>5000</v>
      </c>
      <c r="AW67" s="461">
        <f t="shared" si="62"/>
        <v>820416</v>
      </c>
      <c r="AX67" s="461">
        <f t="shared" si="62"/>
        <v>24222</v>
      </c>
      <c r="AY67" s="461">
        <f t="shared" si="63"/>
        <v>48675</v>
      </c>
      <c r="AZ67" s="462">
        <f t="shared" si="64"/>
        <v>4.5997000000000003</v>
      </c>
      <c r="BA67" s="462">
        <f t="shared" si="65"/>
        <v>3.5318000000000001</v>
      </c>
      <c r="BB67" s="464">
        <f t="shared" si="65"/>
        <v>1.0678999999999998</v>
      </c>
    </row>
    <row r="68" spans="1:54" ht="12.95" customHeight="1" x14ac:dyDescent="0.25">
      <c r="A68" s="300">
        <v>13</v>
      </c>
      <c r="B68" s="301">
        <v>4450</v>
      </c>
      <c r="C68" s="301">
        <v>650033841</v>
      </c>
      <c r="D68" s="301">
        <v>72744995</v>
      </c>
      <c r="E68" s="303" t="s">
        <v>347</v>
      </c>
      <c r="F68" s="301">
        <v>3117</v>
      </c>
      <c r="G68" s="304" t="s">
        <v>314</v>
      </c>
      <c r="H68" s="304" t="s">
        <v>277</v>
      </c>
      <c r="I68" s="463">
        <v>700514</v>
      </c>
      <c r="J68" s="458">
        <v>519669</v>
      </c>
      <c r="K68" s="458">
        <v>0</v>
      </c>
      <c r="L68" s="458">
        <v>175648</v>
      </c>
      <c r="M68" s="458">
        <v>5197</v>
      </c>
      <c r="N68" s="458">
        <v>0</v>
      </c>
      <c r="O68" s="679">
        <v>1.5</v>
      </c>
      <c r="P68" s="680">
        <v>1.5</v>
      </c>
      <c r="Q68" s="720">
        <v>0</v>
      </c>
      <c r="R68" s="471">
        <f t="shared" si="9"/>
        <v>0</v>
      </c>
      <c r="S68" s="461">
        <v>115482</v>
      </c>
      <c r="T68" s="461">
        <v>0</v>
      </c>
      <c r="U68" s="461">
        <v>0</v>
      </c>
      <c r="V68" s="461">
        <v>0</v>
      </c>
      <c r="W68" s="461">
        <f t="shared" si="10"/>
        <v>115482</v>
      </c>
      <c r="X68" s="461">
        <v>0</v>
      </c>
      <c r="Y68" s="461">
        <v>0</v>
      </c>
      <c r="Z68" s="461">
        <v>0</v>
      </c>
      <c r="AA68" s="461">
        <f t="shared" si="11"/>
        <v>0</v>
      </c>
      <c r="AB68" s="461">
        <f t="shared" si="12"/>
        <v>115482</v>
      </c>
      <c r="AC68" s="69">
        <f t="shared" si="13"/>
        <v>39033</v>
      </c>
      <c r="AD68" s="69">
        <f t="shared" si="14"/>
        <v>1155</v>
      </c>
      <c r="AE68" s="461">
        <v>0</v>
      </c>
      <c r="AF68" s="461">
        <v>0</v>
      </c>
      <c r="AG68" s="461">
        <f t="shared" si="15"/>
        <v>0</v>
      </c>
      <c r="AH68" s="461">
        <f t="shared" si="16"/>
        <v>155670</v>
      </c>
      <c r="AI68" s="462">
        <v>0</v>
      </c>
      <c r="AJ68" s="462">
        <v>0</v>
      </c>
      <c r="AK68" s="462">
        <v>0.33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17"/>
        <v>0.33</v>
      </c>
      <c r="AR68" s="462">
        <f t="shared" si="18"/>
        <v>0</v>
      </c>
      <c r="AS68" s="464">
        <f t="shared" si="19"/>
        <v>0.33</v>
      </c>
      <c r="AT68" s="470">
        <f t="shared" si="59"/>
        <v>856184</v>
      </c>
      <c r="AU68" s="461">
        <f t="shared" si="60"/>
        <v>635151</v>
      </c>
      <c r="AV68" s="461">
        <f t="shared" si="61"/>
        <v>0</v>
      </c>
      <c r="AW68" s="461">
        <f t="shared" si="62"/>
        <v>214681</v>
      </c>
      <c r="AX68" s="461">
        <f t="shared" si="62"/>
        <v>6352</v>
      </c>
      <c r="AY68" s="461">
        <f t="shared" si="63"/>
        <v>0</v>
      </c>
      <c r="AZ68" s="462">
        <f t="shared" si="64"/>
        <v>1.83</v>
      </c>
      <c r="BA68" s="462">
        <f t="shared" si="65"/>
        <v>1.83</v>
      </c>
      <c r="BB68" s="464">
        <f t="shared" si="65"/>
        <v>0</v>
      </c>
    </row>
    <row r="69" spans="1:54" ht="12.95" customHeight="1" x14ac:dyDescent="0.25">
      <c r="A69" s="300">
        <v>13</v>
      </c>
      <c r="B69" s="301">
        <v>4450</v>
      </c>
      <c r="C69" s="301">
        <v>650033841</v>
      </c>
      <c r="D69" s="301">
        <v>72744995</v>
      </c>
      <c r="E69" s="303" t="s">
        <v>347</v>
      </c>
      <c r="F69" s="301">
        <v>3141</v>
      </c>
      <c r="G69" s="304" t="s">
        <v>310</v>
      </c>
      <c r="H69" s="304" t="s">
        <v>277</v>
      </c>
      <c r="I69" s="463">
        <v>254871</v>
      </c>
      <c r="J69" s="458">
        <v>165059</v>
      </c>
      <c r="K69" s="458">
        <v>23000</v>
      </c>
      <c r="L69" s="458">
        <v>63564</v>
      </c>
      <c r="M69" s="458">
        <v>1650</v>
      </c>
      <c r="N69" s="458">
        <v>1598</v>
      </c>
      <c r="O69" s="679">
        <v>0.53999999999999992</v>
      </c>
      <c r="P69" s="680">
        <v>0</v>
      </c>
      <c r="Q69" s="720">
        <v>0.53999999999999992</v>
      </c>
      <c r="R69" s="471">
        <f t="shared" si="9"/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0"/>
        <v>0</v>
      </c>
      <c r="X69" s="461">
        <v>0</v>
      </c>
      <c r="Y69" s="461">
        <v>0</v>
      </c>
      <c r="Z69" s="461">
        <v>0</v>
      </c>
      <c r="AA69" s="461">
        <f t="shared" si="11"/>
        <v>0</v>
      </c>
      <c r="AB69" s="461">
        <f t="shared" si="12"/>
        <v>0</v>
      </c>
      <c r="AC69" s="69">
        <f t="shared" si="13"/>
        <v>0</v>
      </c>
      <c r="AD69" s="69">
        <f t="shared" si="14"/>
        <v>0</v>
      </c>
      <c r="AE69" s="461">
        <v>0</v>
      </c>
      <c r="AF69" s="461">
        <v>0</v>
      </c>
      <c r="AG69" s="461">
        <f t="shared" si="15"/>
        <v>0</v>
      </c>
      <c r="AH69" s="461">
        <f t="shared" si="16"/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17"/>
        <v>0</v>
      </c>
      <c r="AR69" s="462">
        <f t="shared" si="18"/>
        <v>0</v>
      </c>
      <c r="AS69" s="464">
        <f t="shared" si="19"/>
        <v>0</v>
      </c>
      <c r="AT69" s="470">
        <f t="shared" si="59"/>
        <v>254871</v>
      </c>
      <c r="AU69" s="461">
        <f t="shared" si="60"/>
        <v>165059</v>
      </c>
      <c r="AV69" s="461">
        <f t="shared" si="61"/>
        <v>23000</v>
      </c>
      <c r="AW69" s="461">
        <f t="shared" si="62"/>
        <v>63564</v>
      </c>
      <c r="AX69" s="461">
        <f t="shared" si="62"/>
        <v>1650</v>
      </c>
      <c r="AY69" s="461">
        <f t="shared" si="63"/>
        <v>1598</v>
      </c>
      <c r="AZ69" s="462">
        <f t="shared" si="64"/>
        <v>0.53999999999999992</v>
      </c>
      <c r="BA69" s="462">
        <f t="shared" si="65"/>
        <v>0</v>
      </c>
      <c r="BB69" s="464">
        <f t="shared" si="65"/>
        <v>0.53999999999999992</v>
      </c>
    </row>
    <row r="70" spans="1:54" ht="12.95" customHeight="1" x14ac:dyDescent="0.25">
      <c r="A70" s="300">
        <v>13</v>
      </c>
      <c r="B70" s="301">
        <v>4450</v>
      </c>
      <c r="C70" s="301">
        <v>650033841</v>
      </c>
      <c r="D70" s="301">
        <v>72744995</v>
      </c>
      <c r="E70" s="303" t="s">
        <v>347</v>
      </c>
      <c r="F70" s="301">
        <v>3143</v>
      </c>
      <c r="G70" s="304" t="s">
        <v>614</v>
      </c>
      <c r="H70" s="304" t="s">
        <v>276</v>
      </c>
      <c r="I70" s="463">
        <v>405861</v>
      </c>
      <c r="J70" s="458">
        <v>301084</v>
      </c>
      <c r="K70" s="458">
        <v>0</v>
      </c>
      <c r="L70" s="458">
        <v>101766</v>
      </c>
      <c r="M70" s="458">
        <v>3011</v>
      </c>
      <c r="N70" s="458">
        <v>0</v>
      </c>
      <c r="O70" s="679">
        <v>0.66659999999999997</v>
      </c>
      <c r="P70" s="680">
        <v>0.66659999999999997</v>
      </c>
      <c r="Q70" s="720">
        <v>0</v>
      </c>
      <c r="R70" s="471">
        <f t="shared" si="9"/>
        <v>0</v>
      </c>
      <c r="S70" s="461">
        <v>0</v>
      </c>
      <c r="T70" s="461">
        <v>0</v>
      </c>
      <c r="U70" s="461">
        <v>0</v>
      </c>
      <c r="V70" s="461">
        <v>0</v>
      </c>
      <c r="W70" s="461">
        <f t="shared" si="10"/>
        <v>0</v>
      </c>
      <c r="X70" s="461">
        <v>0</v>
      </c>
      <c r="Y70" s="461">
        <v>0</v>
      </c>
      <c r="Z70" s="461">
        <v>0</v>
      </c>
      <c r="AA70" s="461">
        <f t="shared" si="11"/>
        <v>0</v>
      </c>
      <c r="AB70" s="461">
        <f t="shared" si="12"/>
        <v>0</v>
      </c>
      <c r="AC70" s="69">
        <f t="shared" si="13"/>
        <v>0</v>
      </c>
      <c r="AD70" s="69">
        <f t="shared" si="14"/>
        <v>0</v>
      </c>
      <c r="AE70" s="461">
        <v>0</v>
      </c>
      <c r="AF70" s="461">
        <v>0</v>
      </c>
      <c r="AG70" s="461">
        <f t="shared" si="15"/>
        <v>0</v>
      </c>
      <c r="AH70" s="461">
        <f t="shared" si="16"/>
        <v>0</v>
      </c>
      <c r="AI70" s="462">
        <v>0</v>
      </c>
      <c r="AJ70" s="462">
        <v>0</v>
      </c>
      <c r="AK70" s="462">
        <v>0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17"/>
        <v>0</v>
      </c>
      <c r="AR70" s="462">
        <f t="shared" si="18"/>
        <v>0</v>
      </c>
      <c r="AS70" s="464">
        <f t="shared" si="19"/>
        <v>0</v>
      </c>
      <c r="AT70" s="470">
        <f t="shared" si="59"/>
        <v>405861</v>
      </c>
      <c r="AU70" s="461">
        <f t="shared" si="60"/>
        <v>301084</v>
      </c>
      <c r="AV70" s="461">
        <f t="shared" si="61"/>
        <v>0</v>
      </c>
      <c r="AW70" s="461">
        <f t="shared" si="62"/>
        <v>101766</v>
      </c>
      <c r="AX70" s="461">
        <f t="shared" si="62"/>
        <v>3011</v>
      </c>
      <c r="AY70" s="461">
        <f t="shared" si="63"/>
        <v>0</v>
      </c>
      <c r="AZ70" s="462">
        <f t="shared" si="64"/>
        <v>0.66659999999999997</v>
      </c>
      <c r="BA70" s="462">
        <f t="shared" si="65"/>
        <v>0.66659999999999997</v>
      </c>
      <c r="BB70" s="464">
        <f t="shared" si="65"/>
        <v>0</v>
      </c>
    </row>
    <row r="71" spans="1:54" ht="12.95" customHeight="1" x14ac:dyDescent="0.25">
      <c r="A71" s="300">
        <v>13</v>
      </c>
      <c r="B71" s="301">
        <v>4450</v>
      </c>
      <c r="C71" s="301">
        <v>650033841</v>
      </c>
      <c r="D71" s="301">
        <v>72744995</v>
      </c>
      <c r="E71" s="303" t="s">
        <v>347</v>
      </c>
      <c r="F71" s="301">
        <v>3143</v>
      </c>
      <c r="G71" s="304" t="s">
        <v>615</v>
      </c>
      <c r="H71" s="304" t="s">
        <v>277</v>
      </c>
      <c r="I71" s="463">
        <v>13927</v>
      </c>
      <c r="J71" s="458">
        <v>9951</v>
      </c>
      <c r="K71" s="458">
        <v>0</v>
      </c>
      <c r="L71" s="458">
        <v>3363</v>
      </c>
      <c r="M71" s="458">
        <v>100</v>
      </c>
      <c r="N71" s="458">
        <v>513</v>
      </c>
      <c r="O71" s="679">
        <v>0.04</v>
      </c>
      <c r="P71" s="680">
        <v>0</v>
      </c>
      <c r="Q71" s="720">
        <v>0.04</v>
      </c>
      <c r="R71" s="471">
        <f t="shared" si="9"/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10"/>
        <v>0</v>
      </c>
      <c r="X71" s="461">
        <v>0</v>
      </c>
      <c r="Y71" s="461">
        <v>0</v>
      </c>
      <c r="Z71" s="461">
        <v>0</v>
      </c>
      <c r="AA71" s="461">
        <f t="shared" si="11"/>
        <v>0</v>
      </c>
      <c r="AB71" s="461">
        <f t="shared" si="12"/>
        <v>0</v>
      </c>
      <c r="AC71" s="69">
        <f t="shared" si="13"/>
        <v>0</v>
      </c>
      <c r="AD71" s="69">
        <f t="shared" si="14"/>
        <v>0</v>
      </c>
      <c r="AE71" s="461">
        <v>0</v>
      </c>
      <c r="AF71" s="461">
        <v>0</v>
      </c>
      <c r="AG71" s="461">
        <f t="shared" si="15"/>
        <v>0</v>
      </c>
      <c r="AH71" s="461">
        <f t="shared" si="16"/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17"/>
        <v>0</v>
      </c>
      <c r="AR71" s="462">
        <f t="shared" si="18"/>
        <v>0</v>
      </c>
      <c r="AS71" s="464">
        <f t="shared" si="19"/>
        <v>0</v>
      </c>
      <c r="AT71" s="470">
        <f t="shared" si="59"/>
        <v>13927</v>
      </c>
      <c r="AU71" s="461">
        <f t="shared" si="60"/>
        <v>9951</v>
      </c>
      <c r="AV71" s="461">
        <f t="shared" si="61"/>
        <v>0</v>
      </c>
      <c r="AW71" s="461">
        <f t="shared" si="62"/>
        <v>3363</v>
      </c>
      <c r="AX71" s="461">
        <f t="shared" si="62"/>
        <v>100</v>
      </c>
      <c r="AY71" s="461">
        <f t="shared" si="63"/>
        <v>513</v>
      </c>
      <c r="AZ71" s="462">
        <f t="shared" si="64"/>
        <v>0.04</v>
      </c>
      <c r="BA71" s="462">
        <f t="shared" si="65"/>
        <v>0</v>
      </c>
      <c r="BB71" s="464">
        <f t="shared" si="65"/>
        <v>0.04</v>
      </c>
    </row>
    <row r="72" spans="1:54" ht="12.95" customHeight="1" x14ac:dyDescent="0.25">
      <c r="A72" s="293">
        <v>13</v>
      </c>
      <c r="B72" s="295">
        <v>4450</v>
      </c>
      <c r="C72" s="295">
        <v>650033841</v>
      </c>
      <c r="D72" s="295">
        <v>72744995</v>
      </c>
      <c r="E72" s="308" t="s">
        <v>349</v>
      </c>
      <c r="F72" s="311"/>
      <c r="G72" s="312"/>
      <c r="H72" s="312"/>
      <c r="I72" s="538">
        <v>6165667</v>
      </c>
      <c r="J72" s="535">
        <v>4488241</v>
      </c>
      <c r="K72" s="535">
        <v>43000</v>
      </c>
      <c r="L72" s="535">
        <v>1531559</v>
      </c>
      <c r="M72" s="535">
        <v>44881</v>
      </c>
      <c r="N72" s="535">
        <v>57986</v>
      </c>
      <c r="O72" s="684">
        <v>9.6417999999999999</v>
      </c>
      <c r="P72" s="684">
        <v>7.6338999999999997</v>
      </c>
      <c r="Q72" s="721">
        <v>2.0078999999999998</v>
      </c>
      <c r="R72" s="538">
        <f t="shared" ref="R72:BB72" si="66">SUM(R66:R71)</f>
        <v>0</v>
      </c>
      <c r="S72" s="535">
        <f t="shared" si="66"/>
        <v>115482</v>
      </c>
      <c r="T72" s="535">
        <f t="shared" si="66"/>
        <v>0</v>
      </c>
      <c r="U72" s="535">
        <f t="shared" si="66"/>
        <v>0</v>
      </c>
      <c r="V72" s="535">
        <f t="shared" si="66"/>
        <v>0</v>
      </c>
      <c r="W72" s="535">
        <f t="shared" si="66"/>
        <v>115482</v>
      </c>
      <c r="X72" s="535">
        <f t="shared" si="66"/>
        <v>0</v>
      </c>
      <c r="Y72" s="535">
        <f t="shared" si="66"/>
        <v>0</v>
      </c>
      <c r="Z72" s="535">
        <f t="shared" si="66"/>
        <v>0</v>
      </c>
      <c r="AA72" s="535">
        <f t="shared" si="66"/>
        <v>0</v>
      </c>
      <c r="AB72" s="535">
        <f t="shared" si="66"/>
        <v>115482</v>
      </c>
      <c r="AC72" s="535">
        <f t="shared" si="66"/>
        <v>39033</v>
      </c>
      <c r="AD72" s="535">
        <f t="shared" si="66"/>
        <v>1155</v>
      </c>
      <c r="AE72" s="535">
        <f t="shared" si="66"/>
        <v>0</v>
      </c>
      <c r="AF72" s="535">
        <f t="shared" si="66"/>
        <v>0</v>
      </c>
      <c r="AG72" s="535">
        <f t="shared" si="66"/>
        <v>0</v>
      </c>
      <c r="AH72" s="535">
        <f t="shared" si="66"/>
        <v>155670</v>
      </c>
      <c r="AI72" s="536">
        <f t="shared" si="66"/>
        <v>0</v>
      </c>
      <c r="AJ72" s="536">
        <f t="shared" si="66"/>
        <v>0</v>
      </c>
      <c r="AK72" s="536">
        <f t="shared" si="66"/>
        <v>0.33</v>
      </c>
      <c r="AL72" s="536">
        <f t="shared" si="66"/>
        <v>0</v>
      </c>
      <c r="AM72" s="536">
        <f t="shared" si="66"/>
        <v>0</v>
      </c>
      <c r="AN72" s="536">
        <f t="shared" si="66"/>
        <v>0</v>
      </c>
      <c r="AO72" s="536">
        <f t="shared" si="66"/>
        <v>0</v>
      </c>
      <c r="AP72" s="536">
        <f t="shared" si="66"/>
        <v>0</v>
      </c>
      <c r="AQ72" s="536">
        <f t="shared" si="66"/>
        <v>0.33</v>
      </c>
      <c r="AR72" s="536">
        <f t="shared" si="66"/>
        <v>0</v>
      </c>
      <c r="AS72" s="310">
        <f t="shared" si="66"/>
        <v>0.33</v>
      </c>
      <c r="AT72" s="540">
        <f t="shared" si="66"/>
        <v>6321337</v>
      </c>
      <c r="AU72" s="535">
        <f t="shared" si="66"/>
        <v>4603723</v>
      </c>
      <c r="AV72" s="535">
        <f t="shared" si="66"/>
        <v>43000</v>
      </c>
      <c r="AW72" s="535">
        <f t="shared" si="66"/>
        <v>1570592</v>
      </c>
      <c r="AX72" s="535">
        <f t="shared" si="66"/>
        <v>46036</v>
      </c>
      <c r="AY72" s="535">
        <f t="shared" si="66"/>
        <v>57986</v>
      </c>
      <c r="AZ72" s="536">
        <f t="shared" si="66"/>
        <v>9.9718</v>
      </c>
      <c r="BA72" s="536">
        <f t="shared" si="66"/>
        <v>7.9638999999999998</v>
      </c>
      <c r="BB72" s="310">
        <f t="shared" si="66"/>
        <v>2.0078999999999998</v>
      </c>
    </row>
    <row r="73" spans="1:54" ht="12.95" customHeight="1" x14ac:dyDescent="0.25">
      <c r="A73" s="300">
        <v>14</v>
      </c>
      <c r="B73" s="301">
        <v>4430</v>
      </c>
      <c r="C73" s="301">
        <v>600074862</v>
      </c>
      <c r="D73" s="301">
        <v>70695024</v>
      </c>
      <c r="E73" s="303" t="s">
        <v>350</v>
      </c>
      <c r="F73" s="301">
        <v>3111</v>
      </c>
      <c r="G73" s="304" t="s">
        <v>348</v>
      </c>
      <c r="H73" s="304" t="s">
        <v>276</v>
      </c>
      <c r="I73" s="463">
        <v>1477251</v>
      </c>
      <c r="J73" s="458">
        <v>1089355</v>
      </c>
      <c r="K73" s="458">
        <v>0</v>
      </c>
      <c r="L73" s="458">
        <v>368203</v>
      </c>
      <c r="M73" s="458">
        <v>10893</v>
      </c>
      <c r="N73" s="458">
        <v>8800</v>
      </c>
      <c r="O73" s="679">
        <v>2.2709999999999999</v>
      </c>
      <c r="P73" s="680">
        <v>1.871</v>
      </c>
      <c r="Q73" s="720">
        <v>0.4</v>
      </c>
      <c r="R73" s="471">
        <f t="shared" si="9"/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si="10"/>
        <v>0</v>
      </c>
      <c r="X73" s="461">
        <v>0</v>
      </c>
      <c r="Y73" s="461">
        <v>0</v>
      </c>
      <c r="Z73" s="461">
        <v>0</v>
      </c>
      <c r="AA73" s="461">
        <f t="shared" si="11"/>
        <v>0</v>
      </c>
      <c r="AB73" s="461">
        <f t="shared" si="12"/>
        <v>0</v>
      </c>
      <c r="AC73" s="69">
        <f t="shared" si="13"/>
        <v>0</v>
      </c>
      <c r="AD73" s="69">
        <f t="shared" si="14"/>
        <v>0</v>
      </c>
      <c r="AE73" s="461">
        <v>0</v>
      </c>
      <c r="AF73" s="461">
        <v>0</v>
      </c>
      <c r="AG73" s="461">
        <f t="shared" si="15"/>
        <v>0</v>
      </c>
      <c r="AH73" s="461">
        <f t="shared" si="16"/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17"/>
        <v>0</v>
      </c>
      <c r="AR73" s="462">
        <f t="shared" si="18"/>
        <v>0</v>
      </c>
      <c r="AS73" s="464">
        <f t="shared" si="19"/>
        <v>0</v>
      </c>
      <c r="AT73" s="470">
        <f t="shared" ref="AT73:AT78" si="67">I73+AH73</f>
        <v>1477251</v>
      </c>
      <c r="AU73" s="461">
        <f t="shared" ref="AU73:AU78" si="68">J73+W73</f>
        <v>1089355</v>
      </c>
      <c r="AV73" s="461">
        <f t="shared" ref="AV73:AV78" si="69">K73+AA73</f>
        <v>0</v>
      </c>
      <c r="AW73" s="461">
        <f t="shared" ref="AW73:AX78" si="70">L73+AC73</f>
        <v>368203</v>
      </c>
      <c r="AX73" s="461">
        <f t="shared" si="70"/>
        <v>10893</v>
      </c>
      <c r="AY73" s="461">
        <f t="shared" ref="AY73:AY78" si="71">N73+AG73</f>
        <v>8800</v>
      </c>
      <c r="AZ73" s="462">
        <f t="shared" ref="AZ73:AZ78" si="72">O73+AS73</f>
        <v>2.2709999999999999</v>
      </c>
      <c r="BA73" s="462">
        <f t="shared" ref="BA73:BB78" si="73">P73+AQ73</f>
        <v>1.871</v>
      </c>
      <c r="BB73" s="464">
        <f t="shared" si="73"/>
        <v>0.4</v>
      </c>
    </row>
    <row r="74" spans="1:54" ht="12.95" customHeight="1" x14ac:dyDescent="0.25">
      <c r="A74" s="300">
        <v>14</v>
      </c>
      <c r="B74" s="301">
        <v>4430</v>
      </c>
      <c r="C74" s="301">
        <v>600074862</v>
      </c>
      <c r="D74" s="301">
        <v>70695024</v>
      </c>
      <c r="E74" s="303" t="s">
        <v>350</v>
      </c>
      <c r="F74" s="301">
        <v>3117</v>
      </c>
      <c r="G74" s="304" t="s">
        <v>309</v>
      </c>
      <c r="H74" s="304" t="s">
        <v>276</v>
      </c>
      <c r="I74" s="463">
        <v>2771821</v>
      </c>
      <c r="J74" s="458">
        <v>2028892</v>
      </c>
      <c r="K74" s="458">
        <v>0</v>
      </c>
      <c r="L74" s="458">
        <v>685765</v>
      </c>
      <c r="M74" s="458">
        <v>20289</v>
      </c>
      <c r="N74" s="458">
        <v>36875</v>
      </c>
      <c r="O74" s="679">
        <v>3.7538</v>
      </c>
      <c r="P74" s="680">
        <v>2.9538000000000002</v>
      </c>
      <c r="Q74" s="720">
        <v>0.79999999999999993</v>
      </c>
      <c r="R74" s="471">
        <f t="shared" si="9"/>
        <v>-23500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10"/>
        <v>-23500</v>
      </c>
      <c r="X74" s="461">
        <v>23500</v>
      </c>
      <c r="Y74" s="461">
        <v>0</v>
      </c>
      <c r="Z74" s="461">
        <v>0</v>
      </c>
      <c r="AA74" s="461">
        <f t="shared" si="11"/>
        <v>23500</v>
      </c>
      <c r="AB74" s="461">
        <f t="shared" si="12"/>
        <v>0</v>
      </c>
      <c r="AC74" s="69">
        <f t="shared" si="13"/>
        <v>0</v>
      </c>
      <c r="AD74" s="69">
        <f t="shared" si="14"/>
        <v>-235</v>
      </c>
      <c r="AE74" s="461">
        <v>0</v>
      </c>
      <c r="AF74" s="461">
        <v>0</v>
      </c>
      <c r="AG74" s="461">
        <f t="shared" si="15"/>
        <v>0</v>
      </c>
      <c r="AH74" s="461">
        <f t="shared" si="16"/>
        <v>-235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17"/>
        <v>0</v>
      </c>
      <c r="AR74" s="462">
        <f t="shared" si="18"/>
        <v>0</v>
      </c>
      <c r="AS74" s="464">
        <f t="shared" si="19"/>
        <v>0</v>
      </c>
      <c r="AT74" s="470">
        <f t="shared" si="67"/>
        <v>2771586</v>
      </c>
      <c r="AU74" s="461">
        <f t="shared" si="68"/>
        <v>2005392</v>
      </c>
      <c r="AV74" s="461">
        <f t="shared" si="69"/>
        <v>23500</v>
      </c>
      <c r="AW74" s="461">
        <f t="shared" si="70"/>
        <v>685765</v>
      </c>
      <c r="AX74" s="461">
        <f t="shared" si="70"/>
        <v>20054</v>
      </c>
      <c r="AY74" s="461">
        <f t="shared" si="71"/>
        <v>36875</v>
      </c>
      <c r="AZ74" s="462">
        <f t="shared" si="72"/>
        <v>3.7538</v>
      </c>
      <c r="BA74" s="462">
        <f t="shared" si="73"/>
        <v>2.9538000000000002</v>
      </c>
      <c r="BB74" s="464">
        <f t="shared" si="73"/>
        <v>0.79999999999999993</v>
      </c>
    </row>
    <row r="75" spans="1:54" ht="12.95" customHeight="1" x14ac:dyDescent="0.25">
      <c r="A75" s="300">
        <v>14</v>
      </c>
      <c r="B75" s="301">
        <v>4430</v>
      </c>
      <c r="C75" s="301">
        <v>600074862</v>
      </c>
      <c r="D75" s="301">
        <v>70695024</v>
      </c>
      <c r="E75" s="303" t="s">
        <v>350</v>
      </c>
      <c r="F75" s="301">
        <v>3117</v>
      </c>
      <c r="G75" s="304" t="s">
        <v>314</v>
      </c>
      <c r="H75" s="304" t="s">
        <v>277</v>
      </c>
      <c r="I75" s="463">
        <v>0</v>
      </c>
      <c r="J75" s="458">
        <v>0</v>
      </c>
      <c r="K75" s="458">
        <v>0</v>
      </c>
      <c r="L75" s="458">
        <v>0</v>
      </c>
      <c r="M75" s="458">
        <v>0</v>
      </c>
      <c r="N75" s="458">
        <v>0</v>
      </c>
      <c r="O75" s="679">
        <v>0</v>
      </c>
      <c r="P75" s="680">
        <v>0</v>
      </c>
      <c r="Q75" s="720">
        <v>0</v>
      </c>
      <c r="R75" s="471">
        <f t="shared" si="9"/>
        <v>0</v>
      </c>
      <c r="S75" s="461">
        <v>0</v>
      </c>
      <c r="T75" s="461">
        <v>0</v>
      </c>
      <c r="U75" s="461">
        <v>0</v>
      </c>
      <c r="V75" s="461">
        <v>0</v>
      </c>
      <c r="W75" s="461">
        <f t="shared" si="10"/>
        <v>0</v>
      </c>
      <c r="X75" s="461">
        <v>0</v>
      </c>
      <c r="Y75" s="461">
        <v>0</v>
      </c>
      <c r="Z75" s="461">
        <v>0</v>
      </c>
      <c r="AA75" s="461">
        <f t="shared" si="11"/>
        <v>0</v>
      </c>
      <c r="AB75" s="461">
        <f t="shared" si="12"/>
        <v>0</v>
      </c>
      <c r="AC75" s="69">
        <f t="shared" si="13"/>
        <v>0</v>
      </c>
      <c r="AD75" s="69">
        <f t="shared" si="14"/>
        <v>0</v>
      </c>
      <c r="AE75" s="461">
        <v>0</v>
      </c>
      <c r="AF75" s="461">
        <v>0</v>
      </c>
      <c r="AG75" s="461">
        <f t="shared" si="15"/>
        <v>0</v>
      </c>
      <c r="AH75" s="461">
        <f t="shared" si="16"/>
        <v>0</v>
      </c>
      <c r="AI75" s="462">
        <v>0</v>
      </c>
      <c r="AJ75" s="462">
        <v>0</v>
      </c>
      <c r="AK75" s="462">
        <v>0</v>
      </c>
      <c r="AL75" s="462">
        <v>0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si="17"/>
        <v>0</v>
      </c>
      <c r="AR75" s="462">
        <f t="shared" si="18"/>
        <v>0</v>
      </c>
      <c r="AS75" s="464">
        <f t="shared" si="19"/>
        <v>0</v>
      </c>
      <c r="AT75" s="470">
        <f t="shared" si="67"/>
        <v>0</v>
      </c>
      <c r="AU75" s="461">
        <f t="shared" si="68"/>
        <v>0</v>
      </c>
      <c r="AV75" s="461">
        <f t="shared" si="69"/>
        <v>0</v>
      </c>
      <c r="AW75" s="461">
        <f t="shared" si="70"/>
        <v>0</v>
      </c>
      <c r="AX75" s="461">
        <f t="shared" si="70"/>
        <v>0</v>
      </c>
      <c r="AY75" s="461">
        <f t="shared" si="71"/>
        <v>0</v>
      </c>
      <c r="AZ75" s="462">
        <f t="shared" si="72"/>
        <v>0</v>
      </c>
      <c r="BA75" s="462">
        <f t="shared" si="73"/>
        <v>0</v>
      </c>
      <c r="BB75" s="464">
        <f t="shared" si="73"/>
        <v>0</v>
      </c>
    </row>
    <row r="76" spans="1:54" ht="12.95" customHeight="1" x14ac:dyDescent="0.25">
      <c r="A76" s="300">
        <v>14</v>
      </c>
      <c r="B76" s="301">
        <v>4430</v>
      </c>
      <c r="C76" s="301">
        <v>600074862</v>
      </c>
      <c r="D76" s="301">
        <v>70695024</v>
      </c>
      <c r="E76" s="303" t="s">
        <v>350</v>
      </c>
      <c r="F76" s="301">
        <v>3141</v>
      </c>
      <c r="G76" s="304" t="s">
        <v>310</v>
      </c>
      <c r="H76" s="304" t="s">
        <v>277</v>
      </c>
      <c r="I76" s="463">
        <v>561719</v>
      </c>
      <c r="J76" s="458">
        <v>415162</v>
      </c>
      <c r="K76" s="458">
        <v>0</v>
      </c>
      <c r="L76" s="458">
        <v>140325</v>
      </c>
      <c r="M76" s="458">
        <v>4152</v>
      </c>
      <c r="N76" s="458">
        <v>2080</v>
      </c>
      <c r="O76" s="679">
        <v>1.33</v>
      </c>
      <c r="P76" s="680">
        <v>0</v>
      </c>
      <c r="Q76" s="720">
        <v>1.33</v>
      </c>
      <c r="R76" s="471">
        <f t="shared" si="9"/>
        <v>-15680</v>
      </c>
      <c r="S76" s="461">
        <v>0</v>
      </c>
      <c r="T76" s="461">
        <v>0</v>
      </c>
      <c r="U76" s="461">
        <v>0</v>
      </c>
      <c r="V76" s="461">
        <v>0</v>
      </c>
      <c r="W76" s="461">
        <f t="shared" si="10"/>
        <v>-15680</v>
      </c>
      <c r="X76" s="461">
        <v>15680</v>
      </c>
      <c r="Y76" s="461">
        <v>0</v>
      </c>
      <c r="Z76" s="461">
        <v>0</v>
      </c>
      <c r="AA76" s="461">
        <f t="shared" si="11"/>
        <v>15680</v>
      </c>
      <c r="AB76" s="461">
        <f t="shared" si="12"/>
        <v>0</v>
      </c>
      <c r="AC76" s="69">
        <f t="shared" si="13"/>
        <v>0</v>
      </c>
      <c r="AD76" s="69">
        <f t="shared" si="14"/>
        <v>-157</v>
      </c>
      <c r="AE76" s="461">
        <v>0</v>
      </c>
      <c r="AF76" s="461">
        <v>0</v>
      </c>
      <c r="AG76" s="461">
        <f t="shared" si="15"/>
        <v>0</v>
      </c>
      <c r="AH76" s="461">
        <f t="shared" si="16"/>
        <v>-157</v>
      </c>
      <c r="AI76" s="462">
        <v>0</v>
      </c>
      <c r="AJ76" s="462">
        <v>0</v>
      </c>
      <c r="AK76" s="462">
        <v>0</v>
      </c>
      <c r="AL76" s="462">
        <v>0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si="17"/>
        <v>0</v>
      </c>
      <c r="AR76" s="462">
        <f t="shared" si="18"/>
        <v>0</v>
      </c>
      <c r="AS76" s="464">
        <f t="shared" si="19"/>
        <v>0</v>
      </c>
      <c r="AT76" s="470">
        <f t="shared" si="67"/>
        <v>561562</v>
      </c>
      <c r="AU76" s="461">
        <f t="shared" si="68"/>
        <v>399482</v>
      </c>
      <c r="AV76" s="461">
        <f t="shared" si="69"/>
        <v>15680</v>
      </c>
      <c r="AW76" s="461">
        <f t="shared" si="70"/>
        <v>140325</v>
      </c>
      <c r="AX76" s="461">
        <f t="shared" si="70"/>
        <v>3995</v>
      </c>
      <c r="AY76" s="461">
        <f t="shared" si="71"/>
        <v>2080</v>
      </c>
      <c r="AZ76" s="462">
        <f t="shared" si="72"/>
        <v>1.33</v>
      </c>
      <c r="BA76" s="462">
        <f t="shared" si="73"/>
        <v>0</v>
      </c>
      <c r="BB76" s="464">
        <f t="shared" si="73"/>
        <v>1.33</v>
      </c>
    </row>
    <row r="77" spans="1:54" ht="12.95" customHeight="1" x14ac:dyDescent="0.25">
      <c r="A77" s="300">
        <v>14</v>
      </c>
      <c r="B77" s="301">
        <v>4430</v>
      </c>
      <c r="C77" s="301">
        <v>600074862</v>
      </c>
      <c r="D77" s="301">
        <v>70695024</v>
      </c>
      <c r="E77" s="303" t="s">
        <v>350</v>
      </c>
      <c r="F77" s="301">
        <v>3143</v>
      </c>
      <c r="G77" s="304" t="s">
        <v>614</v>
      </c>
      <c r="H77" s="304" t="s">
        <v>276</v>
      </c>
      <c r="I77" s="463">
        <v>587004</v>
      </c>
      <c r="J77" s="458">
        <v>435463</v>
      </c>
      <c r="K77" s="458">
        <v>0</v>
      </c>
      <c r="L77" s="458">
        <v>147186</v>
      </c>
      <c r="M77" s="458">
        <v>4355</v>
      </c>
      <c r="N77" s="458">
        <v>0</v>
      </c>
      <c r="O77" s="679">
        <v>1</v>
      </c>
      <c r="P77" s="680">
        <v>1</v>
      </c>
      <c r="Q77" s="720">
        <v>0</v>
      </c>
      <c r="R77" s="471">
        <f t="shared" si="9"/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si="10"/>
        <v>0</v>
      </c>
      <c r="X77" s="461">
        <v>0</v>
      </c>
      <c r="Y77" s="461">
        <v>0</v>
      </c>
      <c r="Z77" s="461">
        <v>0</v>
      </c>
      <c r="AA77" s="461">
        <f t="shared" si="11"/>
        <v>0</v>
      </c>
      <c r="AB77" s="461">
        <f t="shared" si="12"/>
        <v>0</v>
      </c>
      <c r="AC77" s="69">
        <f t="shared" si="13"/>
        <v>0</v>
      </c>
      <c r="AD77" s="69">
        <f t="shared" si="14"/>
        <v>0</v>
      </c>
      <c r="AE77" s="461">
        <v>0</v>
      </c>
      <c r="AF77" s="461">
        <v>0</v>
      </c>
      <c r="AG77" s="461">
        <f t="shared" si="15"/>
        <v>0</v>
      </c>
      <c r="AH77" s="461">
        <f t="shared" si="16"/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17"/>
        <v>0</v>
      </c>
      <c r="AR77" s="462">
        <f t="shared" si="18"/>
        <v>0</v>
      </c>
      <c r="AS77" s="464">
        <f t="shared" si="19"/>
        <v>0</v>
      </c>
      <c r="AT77" s="470">
        <f t="shared" si="67"/>
        <v>587004</v>
      </c>
      <c r="AU77" s="461">
        <f t="shared" si="68"/>
        <v>435463</v>
      </c>
      <c r="AV77" s="461">
        <f t="shared" si="69"/>
        <v>0</v>
      </c>
      <c r="AW77" s="461">
        <f t="shared" si="70"/>
        <v>147186</v>
      </c>
      <c r="AX77" s="461">
        <f t="shared" si="70"/>
        <v>4355</v>
      </c>
      <c r="AY77" s="461">
        <f t="shared" si="71"/>
        <v>0</v>
      </c>
      <c r="AZ77" s="462">
        <f t="shared" si="72"/>
        <v>1</v>
      </c>
      <c r="BA77" s="462">
        <f t="shared" si="73"/>
        <v>1</v>
      </c>
      <c r="BB77" s="464">
        <f t="shared" si="73"/>
        <v>0</v>
      </c>
    </row>
    <row r="78" spans="1:54" ht="12.95" customHeight="1" x14ac:dyDescent="0.25">
      <c r="A78" s="300">
        <v>14</v>
      </c>
      <c r="B78" s="301">
        <v>4430</v>
      </c>
      <c r="C78" s="301">
        <v>600074862</v>
      </c>
      <c r="D78" s="301">
        <v>70695024</v>
      </c>
      <c r="E78" s="303" t="s">
        <v>350</v>
      </c>
      <c r="F78" s="301">
        <v>3143</v>
      </c>
      <c r="G78" s="304" t="s">
        <v>615</v>
      </c>
      <c r="H78" s="304" t="s">
        <v>277</v>
      </c>
      <c r="I78" s="463">
        <v>15394</v>
      </c>
      <c r="J78" s="458">
        <v>10999</v>
      </c>
      <c r="K78" s="458">
        <v>0</v>
      </c>
      <c r="L78" s="458">
        <v>3718</v>
      </c>
      <c r="M78" s="458">
        <v>110</v>
      </c>
      <c r="N78" s="458">
        <v>567</v>
      </c>
      <c r="O78" s="679">
        <v>0.04</v>
      </c>
      <c r="P78" s="680">
        <v>0</v>
      </c>
      <c r="Q78" s="720">
        <v>0.04</v>
      </c>
      <c r="R78" s="471">
        <f t="shared" ref="R78:R122" si="74">X78*-1</f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ref="W78:W122" si="75">SUM(R78:V78)</f>
        <v>0</v>
      </c>
      <c r="X78" s="461">
        <v>0</v>
      </c>
      <c r="Y78" s="461">
        <v>0</v>
      </c>
      <c r="Z78" s="461">
        <v>0</v>
      </c>
      <c r="AA78" s="461">
        <f t="shared" ref="AA78:AA122" si="76">SUM(X78:Z78)</f>
        <v>0</v>
      </c>
      <c r="AB78" s="461">
        <f t="shared" ref="AB78:AB122" si="77">W78+AA78</f>
        <v>0</v>
      </c>
      <c r="AC78" s="69">
        <f t="shared" ref="AC78:AC122" si="78">ROUND((W78+X78+Y78)*33.8%,0)</f>
        <v>0</v>
      </c>
      <c r="AD78" s="69">
        <f t="shared" ref="AD78:AD122" si="79">ROUND(W78*1%,0)</f>
        <v>0</v>
      </c>
      <c r="AE78" s="461">
        <v>0</v>
      </c>
      <c r="AF78" s="461">
        <v>0</v>
      </c>
      <c r="AG78" s="461">
        <f t="shared" ref="AG78:AG122" si="80">SUM(AE78:AF78)</f>
        <v>0</v>
      </c>
      <c r="AH78" s="461">
        <f t="shared" ref="AH78:AH122" si="81">AB78+AC78+AD78+AG78</f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ref="AQ78:AQ122" si="82">AI78+AK78+AL78+AN78+AO78</f>
        <v>0</v>
      </c>
      <c r="AR78" s="462">
        <f t="shared" ref="AR78:AR122" si="83">AJ78+AM78+AP78</f>
        <v>0</v>
      </c>
      <c r="AS78" s="464">
        <f t="shared" ref="AS78:AS122" si="84">SUM(AQ78:AR78)</f>
        <v>0</v>
      </c>
      <c r="AT78" s="470">
        <f t="shared" si="67"/>
        <v>15394</v>
      </c>
      <c r="AU78" s="461">
        <f t="shared" si="68"/>
        <v>10999</v>
      </c>
      <c r="AV78" s="461">
        <f t="shared" si="69"/>
        <v>0</v>
      </c>
      <c r="AW78" s="461">
        <f t="shared" si="70"/>
        <v>3718</v>
      </c>
      <c r="AX78" s="461">
        <f t="shared" si="70"/>
        <v>110</v>
      </c>
      <c r="AY78" s="461">
        <f t="shared" si="71"/>
        <v>567</v>
      </c>
      <c r="AZ78" s="462">
        <f t="shared" si="72"/>
        <v>0.04</v>
      </c>
      <c r="BA78" s="462">
        <f t="shared" si="73"/>
        <v>0</v>
      </c>
      <c r="BB78" s="464">
        <f t="shared" si="73"/>
        <v>0.04</v>
      </c>
    </row>
    <row r="79" spans="1:54" ht="12.95" customHeight="1" x14ac:dyDescent="0.25">
      <c r="A79" s="293">
        <v>14</v>
      </c>
      <c r="B79" s="295">
        <v>4430</v>
      </c>
      <c r="C79" s="295">
        <v>600074862</v>
      </c>
      <c r="D79" s="295">
        <v>70695024</v>
      </c>
      <c r="E79" s="308" t="s">
        <v>351</v>
      </c>
      <c r="F79" s="311"/>
      <c r="G79" s="312"/>
      <c r="H79" s="312"/>
      <c r="I79" s="538">
        <v>5413189</v>
      </c>
      <c r="J79" s="535">
        <v>3979871</v>
      </c>
      <c r="K79" s="535">
        <v>0</v>
      </c>
      <c r="L79" s="535">
        <v>1345197</v>
      </c>
      <c r="M79" s="535">
        <v>39799</v>
      </c>
      <c r="N79" s="535">
        <v>48322</v>
      </c>
      <c r="O79" s="684">
        <v>8.3948</v>
      </c>
      <c r="P79" s="684">
        <v>5.8247999999999998</v>
      </c>
      <c r="Q79" s="721">
        <v>2.5700000000000003</v>
      </c>
      <c r="R79" s="538">
        <f t="shared" ref="R79:BB79" si="85">SUM(R73:R78)</f>
        <v>-39180</v>
      </c>
      <c r="S79" s="535">
        <f t="shared" si="85"/>
        <v>0</v>
      </c>
      <c r="T79" s="535">
        <f t="shared" si="85"/>
        <v>0</v>
      </c>
      <c r="U79" s="535">
        <f t="shared" si="85"/>
        <v>0</v>
      </c>
      <c r="V79" s="535">
        <f t="shared" si="85"/>
        <v>0</v>
      </c>
      <c r="W79" s="535">
        <f t="shared" si="85"/>
        <v>-39180</v>
      </c>
      <c r="X79" s="535">
        <f t="shared" si="85"/>
        <v>39180</v>
      </c>
      <c r="Y79" s="535">
        <f t="shared" si="85"/>
        <v>0</v>
      </c>
      <c r="Z79" s="535">
        <f t="shared" si="85"/>
        <v>0</v>
      </c>
      <c r="AA79" s="535">
        <f t="shared" si="85"/>
        <v>39180</v>
      </c>
      <c r="AB79" s="535">
        <f t="shared" si="85"/>
        <v>0</v>
      </c>
      <c r="AC79" s="535">
        <f t="shared" si="85"/>
        <v>0</v>
      </c>
      <c r="AD79" s="535">
        <f t="shared" si="85"/>
        <v>-392</v>
      </c>
      <c r="AE79" s="535">
        <f t="shared" si="85"/>
        <v>0</v>
      </c>
      <c r="AF79" s="535">
        <f t="shared" si="85"/>
        <v>0</v>
      </c>
      <c r="AG79" s="535">
        <f t="shared" si="85"/>
        <v>0</v>
      </c>
      <c r="AH79" s="535">
        <f t="shared" si="85"/>
        <v>-392</v>
      </c>
      <c r="AI79" s="536">
        <f t="shared" si="85"/>
        <v>0</v>
      </c>
      <c r="AJ79" s="536">
        <f t="shared" si="85"/>
        <v>0</v>
      </c>
      <c r="AK79" s="536">
        <f t="shared" si="85"/>
        <v>0</v>
      </c>
      <c r="AL79" s="536">
        <f t="shared" si="85"/>
        <v>0</v>
      </c>
      <c r="AM79" s="536">
        <f t="shared" si="85"/>
        <v>0</v>
      </c>
      <c r="AN79" s="536">
        <f t="shared" si="85"/>
        <v>0</v>
      </c>
      <c r="AO79" s="536">
        <f t="shared" si="85"/>
        <v>0</v>
      </c>
      <c r="AP79" s="536">
        <f t="shared" si="85"/>
        <v>0</v>
      </c>
      <c r="AQ79" s="536">
        <f t="shared" si="85"/>
        <v>0</v>
      </c>
      <c r="AR79" s="536">
        <f t="shared" si="85"/>
        <v>0</v>
      </c>
      <c r="AS79" s="310">
        <f t="shared" si="85"/>
        <v>0</v>
      </c>
      <c r="AT79" s="540">
        <f t="shared" si="85"/>
        <v>5412797</v>
      </c>
      <c r="AU79" s="535">
        <f t="shared" si="85"/>
        <v>3940691</v>
      </c>
      <c r="AV79" s="535">
        <f t="shared" si="85"/>
        <v>39180</v>
      </c>
      <c r="AW79" s="535">
        <f t="shared" si="85"/>
        <v>1345197</v>
      </c>
      <c r="AX79" s="535">
        <f t="shared" si="85"/>
        <v>39407</v>
      </c>
      <c r="AY79" s="535">
        <f t="shared" si="85"/>
        <v>48322</v>
      </c>
      <c r="AZ79" s="536">
        <f t="shared" si="85"/>
        <v>8.3948</v>
      </c>
      <c r="BA79" s="536">
        <f t="shared" si="85"/>
        <v>5.8247999999999998</v>
      </c>
      <c r="BB79" s="310">
        <f t="shared" si="85"/>
        <v>2.5700000000000003</v>
      </c>
    </row>
    <row r="80" spans="1:54" ht="12.95" customHeight="1" x14ac:dyDescent="0.25">
      <c r="A80" s="300">
        <v>15</v>
      </c>
      <c r="B80" s="301">
        <v>4433</v>
      </c>
      <c r="C80" s="301">
        <v>600075001</v>
      </c>
      <c r="D80" s="301">
        <v>70695440</v>
      </c>
      <c r="E80" s="303" t="s">
        <v>352</v>
      </c>
      <c r="F80" s="301">
        <v>3111</v>
      </c>
      <c r="G80" s="304" t="s">
        <v>320</v>
      </c>
      <c r="H80" s="304" t="s">
        <v>276</v>
      </c>
      <c r="I80" s="463">
        <v>1503020</v>
      </c>
      <c r="J80" s="458">
        <v>1109955</v>
      </c>
      <c r="K80" s="458">
        <v>0</v>
      </c>
      <c r="L80" s="458">
        <v>375165</v>
      </c>
      <c r="M80" s="458">
        <v>11100</v>
      </c>
      <c r="N80" s="458">
        <v>6800</v>
      </c>
      <c r="O80" s="679">
        <v>2.36</v>
      </c>
      <c r="P80" s="680">
        <v>2</v>
      </c>
      <c r="Q80" s="720">
        <v>0.36</v>
      </c>
      <c r="R80" s="471">
        <f t="shared" si="74"/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si="75"/>
        <v>0</v>
      </c>
      <c r="X80" s="461">
        <v>0</v>
      </c>
      <c r="Y80" s="461">
        <v>0</v>
      </c>
      <c r="Z80" s="461">
        <v>0</v>
      </c>
      <c r="AA80" s="461">
        <f t="shared" si="76"/>
        <v>0</v>
      </c>
      <c r="AB80" s="461">
        <f t="shared" si="77"/>
        <v>0</v>
      </c>
      <c r="AC80" s="69">
        <f t="shared" si="78"/>
        <v>0</v>
      </c>
      <c r="AD80" s="69">
        <f t="shared" si="79"/>
        <v>0</v>
      </c>
      <c r="AE80" s="461">
        <v>0</v>
      </c>
      <c r="AF80" s="461">
        <v>0</v>
      </c>
      <c r="AG80" s="461">
        <f t="shared" si="80"/>
        <v>0</v>
      </c>
      <c r="AH80" s="461">
        <f t="shared" si="81"/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82"/>
        <v>0</v>
      </c>
      <c r="AR80" s="462">
        <f t="shared" si="83"/>
        <v>0</v>
      </c>
      <c r="AS80" s="464">
        <f t="shared" si="84"/>
        <v>0</v>
      </c>
      <c r="AT80" s="470">
        <f t="shared" ref="AT80:AT85" si="86">I80+AH80</f>
        <v>1503020</v>
      </c>
      <c r="AU80" s="461">
        <f t="shared" ref="AU80:AU85" si="87">J80+W80</f>
        <v>1109955</v>
      </c>
      <c r="AV80" s="461">
        <f t="shared" ref="AV80:AV85" si="88">K80+AA80</f>
        <v>0</v>
      </c>
      <c r="AW80" s="461">
        <f t="shared" ref="AW80:AX85" si="89">L80+AC80</f>
        <v>375165</v>
      </c>
      <c r="AX80" s="461">
        <f t="shared" si="89"/>
        <v>11100</v>
      </c>
      <c r="AY80" s="461">
        <f t="shared" ref="AY80:AY85" si="90">N80+AG80</f>
        <v>6800</v>
      </c>
      <c r="AZ80" s="462">
        <f t="shared" ref="AZ80:AZ85" si="91">O80+AS80</f>
        <v>2.36</v>
      </c>
      <c r="BA80" s="462">
        <f t="shared" ref="BA80:BB85" si="92">P80+AQ80</f>
        <v>2</v>
      </c>
      <c r="BB80" s="464">
        <f t="shared" si="92"/>
        <v>0.36</v>
      </c>
    </row>
    <row r="81" spans="1:54" ht="12.95" customHeight="1" x14ac:dyDescent="0.25">
      <c r="A81" s="300">
        <v>15</v>
      </c>
      <c r="B81" s="301">
        <v>4433</v>
      </c>
      <c r="C81" s="301">
        <v>600075001</v>
      </c>
      <c r="D81" s="301">
        <v>70695440</v>
      </c>
      <c r="E81" s="303" t="s">
        <v>352</v>
      </c>
      <c r="F81" s="301">
        <v>3117</v>
      </c>
      <c r="G81" s="304" t="s">
        <v>324</v>
      </c>
      <c r="H81" s="304" t="s">
        <v>276</v>
      </c>
      <c r="I81" s="463">
        <v>1441213</v>
      </c>
      <c r="J81" s="458">
        <v>1056019</v>
      </c>
      <c r="K81" s="458">
        <v>0</v>
      </c>
      <c r="L81" s="458">
        <v>356934</v>
      </c>
      <c r="M81" s="458">
        <v>10560</v>
      </c>
      <c r="N81" s="458">
        <v>17700</v>
      </c>
      <c r="O81" s="679">
        <v>2.0455000000000001</v>
      </c>
      <c r="P81" s="680">
        <v>1.5455000000000001</v>
      </c>
      <c r="Q81" s="720">
        <v>0.5</v>
      </c>
      <c r="R81" s="471">
        <f t="shared" si="74"/>
        <v>0</v>
      </c>
      <c r="S81" s="461">
        <v>0</v>
      </c>
      <c r="T81" s="461">
        <v>0</v>
      </c>
      <c r="U81" s="461">
        <v>0</v>
      </c>
      <c r="V81" s="461">
        <v>0</v>
      </c>
      <c r="W81" s="461">
        <f t="shared" si="75"/>
        <v>0</v>
      </c>
      <c r="X81" s="461">
        <v>0</v>
      </c>
      <c r="Y81" s="461">
        <v>0</v>
      </c>
      <c r="Z81" s="461">
        <v>0</v>
      </c>
      <c r="AA81" s="461">
        <f t="shared" si="76"/>
        <v>0</v>
      </c>
      <c r="AB81" s="461">
        <f t="shared" si="77"/>
        <v>0</v>
      </c>
      <c r="AC81" s="69">
        <f t="shared" si="78"/>
        <v>0</v>
      </c>
      <c r="AD81" s="69">
        <f t="shared" si="79"/>
        <v>0</v>
      </c>
      <c r="AE81" s="461">
        <v>0</v>
      </c>
      <c r="AF81" s="461">
        <v>0</v>
      </c>
      <c r="AG81" s="461">
        <f t="shared" si="80"/>
        <v>0</v>
      </c>
      <c r="AH81" s="461">
        <f t="shared" si="81"/>
        <v>0</v>
      </c>
      <c r="AI81" s="462">
        <v>0</v>
      </c>
      <c r="AJ81" s="462">
        <v>0</v>
      </c>
      <c r="AK81" s="462">
        <v>0</v>
      </c>
      <c r="AL81" s="462">
        <v>0</v>
      </c>
      <c r="AM81" s="462">
        <v>0</v>
      </c>
      <c r="AN81" s="462">
        <v>0</v>
      </c>
      <c r="AO81" s="462">
        <v>0</v>
      </c>
      <c r="AP81" s="462">
        <v>0</v>
      </c>
      <c r="AQ81" s="462">
        <f t="shared" si="82"/>
        <v>0</v>
      </c>
      <c r="AR81" s="462">
        <f t="shared" si="83"/>
        <v>0</v>
      </c>
      <c r="AS81" s="464">
        <f t="shared" si="84"/>
        <v>0</v>
      </c>
      <c r="AT81" s="470">
        <f t="shared" si="86"/>
        <v>1441213</v>
      </c>
      <c r="AU81" s="461">
        <f t="shared" si="87"/>
        <v>1056019</v>
      </c>
      <c r="AV81" s="461">
        <f t="shared" si="88"/>
        <v>0</v>
      </c>
      <c r="AW81" s="461">
        <f t="shared" si="89"/>
        <v>356934</v>
      </c>
      <c r="AX81" s="461">
        <f t="shared" si="89"/>
        <v>10560</v>
      </c>
      <c r="AY81" s="461">
        <f t="shared" si="90"/>
        <v>17700</v>
      </c>
      <c r="AZ81" s="462">
        <f t="shared" si="91"/>
        <v>2.0455000000000001</v>
      </c>
      <c r="BA81" s="462">
        <f t="shared" si="92"/>
        <v>1.5455000000000001</v>
      </c>
      <c r="BB81" s="464">
        <f t="shared" si="92"/>
        <v>0.5</v>
      </c>
    </row>
    <row r="82" spans="1:54" ht="12.95" customHeight="1" x14ac:dyDescent="0.25">
      <c r="A82" s="300">
        <v>15</v>
      </c>
      <c r="B82" s="301">
        <v>4433</v>
      </c>
      <c r="C82" s="301">
        <v>600075001</v>
      </c>
      <c r="D82" s="301">
        <v>70695440</v>
      </c>
      <c r="E82" s="303" t="s">
        <v>352</v>
      </c>
      <c r="F82" s="301">
        <v>3117</v>
      </c>
      <c r="G82" s="304" t="s">
        <v>314</v>
      </c>
      <c r="H82" s="304" t="s">
        <v>277</v>
      </c>
      <c r="I82" s="463">
        <v>234504</v>
      </c>
      <c r="J82" s="458">
        <v>173223</v>
      </c>
      <c r="K82" s="458">
        <v>0</v>
      </c>
      <c r="L82" s="458">
        <v>58549</v>
      </c>
      <c r="M82" s="458">
        <v>1732</v>
      </c>
      <c r="N82" s="458">
        <v>1000</v>
      </c>
      <c r="O82" s="679">
        <v>0.5</v>
      </c>
      <c r="P82" s="680">
        <v>0.5</v>
      </c>
      <c r="Q82" s="720">
        <v>0</v>
      </c>
      <c r="R82" s="471">
        <f t="shared" si="74"/>
        <v>0</v>
      </c>
      <c r="S82" s="461">
        <v>0</v>
      </c>
      <c r="T82" s="461">
        <v>0</v>
      </c>
      <c r="U82" s="461">
        <v>0</v>
      </c>
      <c r="V82" s="461">
        <v>0</v>
      </c>
      <c r="W82" s="461">
        <f t="shared" si="75"/>
        <v>0</v>
      </c>
      <c r="X82" s="461">
        <v>0</v>
      </c>
      <c r="Y82" s="461">
        <v>0</v>
      </c>
      <c r="Z82" s="461">
        <v>0</v>
      </c>
      <c r="AA82" s="461">
        <f t="shared" si="76"/>
        <v>0</v>
      </c>
      <c r="AB82" s="461">
        <f t="shared" si="77"/>
        <v>0</v>
      </c>
      <c r="AC82" s="69">
        <f t="shared" si="78"/>
        <v>0</v>
      </c>
      <c r="AD82" s="69">
        <f t="shared" si="79"/>
        <v>0</v>
      </c>
      <c r="AE82" s="461">
        <v>0</v>
      </c>
      <c r="AF82" s="461">
        <v>0</v>
      </c>
      <c r="AG82" s="461">
        <f t="shared" si="80"/>
        <v>0</v>
      </c>
      <c r="AH82" s="461">
        <f t="shared" si="81"/>
        <v>0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si="82"/>
        <v>0</v>
      </c>
      <c r="AR82" s="462">
        <f t="shared" si="83"/>
        <v>0</v>
      </c>
      <c r="AS82" s="464">
        <f t="shared" si="84"/>
        <v>0</v>
      </c>
      <c r="AT82" s="470">
        <f t="shared" si="86"/>
        <v>234504</v>
      </c>
      <c r="AU82" s="461">
        <f t="shared" si="87"/>
        <v>173223</v>
      </c>
      <c r="AV82" s="461">
        <f t="shared" si="88"/>
        <v>0</v>
      </c>
      <c r="AW82" s="461">
        <f t="shared" si="89"/>
        <v>58549</v>
      </c>
      <c r="AX82" s="461">
        <f t="shared" si="89"/>
        <v>1732</v>
      </c>
      <c r="AY82" s="461">
        <f t="shared" si="90"/>
        <v>1000</v>
      </c>
      <c r="AZ82" s="462">
        <f t="shared" si="91"/>
        <v>0.5</v>
      </c>
      <c r="BA82" s="462">
        <f t="shared" si="92"/>
        <v>0.5</v>
      </c>
      <c r="BB82" s="464">
        <f t="shared" si="92"/>
        <v>0</v>
      </c>
    </row>
    <row r="83" spans="1:54" ht="12.95" customHeight="1" x14ac:dyDescent="0.25">
      <c r="A83" s="300">
        <v>15</v>
      </c>
      <c r="B83" s="301">
        <v>4433</v>
      </c>
      <c r="C83" s="301">
        <v>600075001</v>
      </c>
      <c r="D83" s="301">
        <v>70695440</v>
      </c>
      <c r="E83" s="303" t="s">
        <v>352</v>
      </c>
      <c r="F83" s="301">
        <v>3141</v>
      </c>
      <c r="G83" s="304" t="s">
        <v>310</v>
      </c>
      <c r="H83" s="304" t="s">
        <v>277</v>
      </c>
      <c r="I83" s="463">
        <v>428047</v>
      </c>
      <c r="J83" s="458">
        <v>316424</v>
      </c>
      <c r="K83" s="458">
        <v>0</v>
      </c>
      <c r="L83" s="458">
        <v>106951</v>
      </c>
      <c r="M83" s="458">
        <v>3164</v>
      </c>
      <c r="N83" s="458">
        <v>1508</v>
      </c>
      <c r="O83" s="679">
        <v>1.02</v>
      </c>
      <c r="P83" s="680">
        <v>0</v>
      </c>
      <c r="Q83" s="720">
        <v>1.02</v>
      </c>
      <c r="R83" s="471">
        <f t="shared" si="74"/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si="75"/>
        <v>0</v>
      </c>
      <c r="X83" s="461">
        <v>0</v>
      </c>
      <c r="Y83" s="461">
        <v>0</v>
      </c>
      <c r="Z83" s="461">
        <v>0</v>
      </c>
      <c r="AA83" s="461">
        <f t="shared" si="76"/>
        <v>0</v>
      </c>
      <c r="AB83" s="461">
        <f t="shared" si="77"/>
        <v>0</v>
      </c>
      <c r="AC83" s="69">
        <f t="shared" si="78"/>
        <v>0</v>
      </c>
      <c r="AD83" s="69">
        <f t="shared" si="79"/>
        <v>0</v>
      </c>
      <c r="AE83" s="461">
        <v>0</v>
      </c>
      <c r="AF83" s="461">
        <v>0</v>
      </c>
      <c r="AG83" s="461">
        <f t="shared" si="80"/>
        <v>0</v>
      </c>
      <c r="AH83" s="461">
        <f t="shared" si="81"/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82"/>
        <v>0</v>
      </c>
      <c r="AR83" s="462">
        <f t="shared" si="83"/>
        <v>0</v>
      </c>
      <c r="AS83" s="464">
        <f t="shared" si="84"/>
        <v>0</v>
      </c>
      <c r="AT83" s="470">
        <f t="shared" si="86"/>
        <v>428047</v>
      </c>
      <c r="AU83" s="461">
        <f t="shared" si="87"/>
        <v>316424</v>
      </c>
      <c r="AV83" s="461">
        <f t="shared" si="88"/>
        <v>0</v>
      </c>
      <c r="AW83" s="461">
        <f t="shared" si="89"/>
        <v>106951</v>
      </c>
      <c r="AX83" s="461">
        <f t="shared" si="89"/>
        <v>3164</v>
      </c>
      <c r="AY83" s="461">
        <f t="shared" si="90"/>
        <v>1508</v>
      </c>
      <c r="AZ83" s="462">
        <f t="shared" si="91"/>
        <v>1.02</v>
      </c>
      <c r="BA83" s="462">
        <f t="shared" si="92"/>
        <v>0</v>
      </c>
      <c r="BB83" s="464">
        <f t="shared" si="92"/>
        <v>1.02</v>
      </c>
    </row>
    <row r="84" spans="1:54" ht="12.95" customHeight="1" x14ac:dyDescent="0.25">
      <c r="A84" s="300">
        <v>15</v>
      </c>
      <c r="B84" s="301">
        <v>4433</v>
      </c>
      <c r="C84" s="301">
        <v>600075001</v>
      </c>
      <c r="D84" s="301">
        <v>70695440</v>
      </c>
      <c r="E84" s="303" t="s">
        <v>352</v>
      </c>
      <c r="F84" s="301">
        <v>3143</v>
      </c>
      <c r="G84" s="304" t="s">
        <v>614</v>
      </c>
      <c r="H84" s="304" t="s">
        <v>276</v>
      </c>
      <c r="I84" s="463">
        <v>443363</v>
      </c>
      <c r="J84" s="458">
        <v>328904</v>
      </c>
      <c r="K84" s="458">
        <v>0</v>
      </c>
      <c r="L84" s="458">
        <v>111170</v>
      </c>
      <c r="M84" s="458">
        <v>3289</v>
      </c>
      <c r="N84" s="458">
        <v>0</v>
      </c>
      <c r="O84" s="679">
        <v>0.87</v>
      </c>
      <c r="P84" s="680">
        <v>0.87</v>
      </c>
      <c r="Q84" s="720">
        <v>0</v>
      </c>
      <c r="R84" s="471">
        <f t="shared" si="74"/>
        <v>-2800</v>
      </c>
      <c r="S84" s="461">
        <v>0</v>
      </c>
      <c r="T84" s="461">
        <v>0</v>
      </c>
      <c r="U84" s="461">
        <v>0</v>
      </c>
      <c r="V84" s="461">
        <v>0</v>
      </c>
      <c r="W84" s="461">
        <f t="shared" si="75"/>
        <v>-2800</v>
      </c>
      <c r="X84" s="461">
        <v>2800</v>
      </c>
      <c r="Y84" s="461">
        <v>0</v>
      </c>
      <c r="Z84" s="461">
        <v>0</v>
      </c>
      <c r="AA84" s="461">
        <f t="shared" si="76"/>
        <v>2800</v>
      </c>
      <c r="AB84" s="461">
        <f t="shared" si="77"/>
        <v>0</v>
      </c>
      <c r="AC84" s="69">
        <f t="shared" si="78"/>
        <v>0</v>
      </c>
      <c r="AD84" s="69">
        <f t="shared" si="79"/>
        <v>-28</v>
      </c>
      <c r="AE84" s="461">
        <v>0</v>
      </c>
      <c r="AF84" s="461">
        <v>0</v>
      </c>
      <c r="AG84" s="461">
        <f t="shared" si="80"/>
        <v>0</v>
      </c>
      <c r="AH84" s="461">
        <f t="shared" si="81"/>
        <v>-28</v>
      </c>
      <c r="AI84" s="462">
        <v>-0.01</v>
      </c>
      <c r="AJ84" s="462">
        <v>0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si="82"/>
        <v>-0.01</v>
      </c>
      <c r="AR84" s="462">
        <f t="shared" si="83"/>
        <v>0</v>
      </c>
      <c r="AS84" s="464">
        <f t="shared" si="84"/>
        <v>-0.01</v>
      </c>
      <c r="AT84" s="470">
        <f t="shared" si="86"/>
        <v>443335</v>
      </c>
      <c r="AU84" s="461">
        <f t="shared" si="87"/>
        <v>326104</v>
      </c>
      <c r="AV84" s="461">
        <f t="shared" si="88"/>
        <v>2800</v>
      </c>
      <c r="AW84" s="461">
        <f t="shared" si="89"/>
        <v>111170</v>
      </c>
      <c r="AX84" s="461">
        <f t="shared" si="89"/>
        <v>3261</v>
      </c>
      <c r="AY84" s="461">
        <f t="shared" si="90"/>
        <v>0</v>
      </c>
      <c r="AZ84" s="462">
        <f t="shared" si="91"/>
        <v>0.86</v>
      </c>
      <c r="BA84" s="462">
        <f t="shared" si="92"/>
        <v>0.86</v>
      </c>
      <c r="BB84" s="464">
        <f t="shared" si="92"/>
        <v>0</v>
      </c>
    </row>
    <row r="85" spans="1:54" ht="12.95" customHeight="1" x14ac:dyDescent="0.25">
      <c r="A85" s="300">
        <v>15</v>
      </c>
      <c r="B85" s="301">
        <v>4433</v>
      </c>
      <c r="C85" s="301">
        <v>600075001</v>
      </c>
      <c r="D85" s="301">
        <v>70695440</v>
      </c>
      <c r="E85" s="303" t="s">
        <v>352</v>
      </c>
      <c r="F85" s="301">
        <v>3143</v>
      </c>
      <c r="G85" s="304" t="s">
        <v>615</v>
      </c>
      <c r="H85" s="304" t="s">
        <v>277</v>
      </c>
      <c r="I85" s="463">
        <v>8796</v>
      </c>
      <c r="J85" s="458">
        <v>6285</v>
      </c>
      <c r="K85" s="458">
        <v>0</v>
      </c>
      <c r="L85" s="458">
        <v>2124</v>
      </c>
      <c r="M85" s="458">
        <v>63</v>
      </c>
      <c r="N85" s="458">
        <v>324</v>
      </c>
      <c r="O85" s="679">
        <v>0.03</v>
      </c>
      <c r="P85" s="680">
        <v>0</v>
      </c>
      <c r="Q85" s="720">
        <v>0.03</v>
      </c>
      <c r="R85" s="471">
        <f t="shared" si="74"/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f t="shared" si="75"/>
        <v>0</v>
      </c>
      <c r="X85" s="461">
        <v>0</v>
      </c>
      <c r="Y85" s="461">
        <v>0</v>
      </c>
      <c r="Z85" s="461">
        <v>0</v>
      </c>
      <c r="AA85" s="461">
        <f t="shared" si="76"/>
        <v>0</v>
      </c>
      <c r="AB85" s="461">
        <f t="shared" si="77"/>
        <v>0</v>
      </c>
      <c r="AC85" s="69">
        <f t="shared" si="78"/>
        <v>0</v>
      </c>
      <c r="AD85" s="69">
        <f t="shared" si="79"/>
        <v>0</v>
      </c>
      <c r="AE85" s="461">
        <v>0</v>
      </c>
      <c r="AF85" s="461">
        <v>0</v>
      </c>
      <c r="AG85" s="461">
        <f t="shared" si="80"/>
        <v>0</v>
      </c>
      <c r="AH85" s="461">
        <f t="shared" si="81"/>
        <v>0</v>
      </c>
      <c r="AI85" s="462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si="82"/>
        <v>0</v>
      </c>
      <c r="AR85" s="462">
        <f t="shared" si="83"/>
        <v>0</v>
      </c>
      <c r="AS85" s="464">
        <f t="shared" si="84"/>
        <v>0</v>
      </c>
      <c r="AT85" s="470">
        <f t="shared" si="86"/>
        <v>8796</v>
      </c>
      <c r="AU85" s="461">
        <f t="shared" si="87"/>
        <v>6285</v>
      </c>
      <c r="AV85" s="461">
        <f t="shared" si="88"/>
        <v>0</v>
      </c>
      <c r="AW85" s="461">
        <f t="shared" si="89"/>
        <v>2124</v>
      </c>
      <c r="AX85" s="461">
        <f t="shared" si="89"/>
        <v>63</v>
      </c>
      <c r="AY85" s="461">
        <f t="shared" si="90"/>
        <v>324</v>
      </c>
      <c r="AZ85" s="462">
        <f t="shared" si="91"/>
        <v>0.03</v>
      </c>
      <c r="BA85" s="462">
        <f t="shared" si="92"/>
        <v>0</v>
      </c>
      <c r="BB85" s="464">
        <f t="shared" si="92"/>
        <v>0.03</v>
      </c>
    </row>
    <row r="86" spans="1:54" ht="12.95" customHeight="1" x14ac:dyDescent="0.25">
      <c r="A86" s="293">
        <v>15</v>
      </c>
      <c r="B86" s="295">
        <v>4433</v>
      </c>
      <c r="C86" s="295">
        <v>600075001</v>
      </c>
      <c r="D86" s="295">
        <v>70695440</v>
      </c>
      <c r="E86" s="308" t="s">
        <v>353</v>
      </c>
      <c r="F86" s="311"/>
      <c r="G86" s="312"/>
      <c r="H86" s="312"/>
      <c r="I86" s="538">
        <v>4058943</v>
      </c>
      <c r="J86" s="535">
        <v>2990810</v>
      </c>
      <c r="K86" s="535">
        <v>0</v>
      </c>
      <c r="L86" s="535">
        <v>1010893</v>
      </c>
      <c r="M86" s="535">
        <v>29908</v>
      </c>
      <c r="N86" s="535">
        <v>27332</v>
      </c>
      <c r="O86" s="684">
        <v>6.8254999999999999</v>
      </c>
      <c r="P86" s="684">
        <v>4.9155000000000006</v>
      </c>
      <c r="Q86" s="721">
        <v>1.91</v>
      </c>
      <c r="R86" s="538">
        <f t="shared" ref="R86:BB86" si="93">SUM(R80:R85)</f>
        <v>-2800</v>
      </c>
      <c r="S86" s="535">
        <f t="shared" si="93"/>
        <v>0</v>
      </c>
      <c r="T86" s="535">
        <f t="shared" si="93"/>
        <v>0</v>
      </c>
      <c r="U86" s="535">
        <f t="shared" si="93"/>
        <v>0</v>
      </c>
      <c r="V86" s="535">
        <f t="shared" si="93"/>
        <v>0</v>
      </c>
      <c r="W86" s="535">
        <f t="shared" si="93"/>
        <v>-2800</v>
      </c>
      <c r="X86" s="535">
        <f t="shared" si="93"/>
        <v>2800</v>
      </c>
      <c r="Y86" s="535">
        <f t="shared" si="93"/>
        <v>0</v>
      </c>
      <c r="Z86" s="535">
        <f t="shared" si="93"/>
        <v>0</v>
      </c>
      <c r="AA86" s="535">
        <f t="shared" si="93"/>
        <v>2800</v>
      </c>
      <c r="AB86" s="535">
        <f t="shared" si="93"/>
        <v>0</v>
      </c>
      <c r="AC86" s="535">
        <f t="shared" si="93"/>
        <v>0</v>
      </c>
      <c r="AD86" s="535">
        <f t="shared" si="93"/>
        <v>-28</v>
      </c>
      <c r="AE86" s="535">
        <f t="shared" si="93"/>
        <v>0</v>
      </c>
      <c r="AF86" s="535">
        <f t="shared" si="93"/>
        <v>0</v>
      </c>
      <c r="AG86" s="535">
        <f t="shared" si="93"/>
        <v>0</v>
      </c>
      <c r="AH86" s="535">
        <f t="shared" si="93"/>
        <v>-28</v>
      </c>
      <c r="AI86" s="536">
        <f t="shared" si="93"/>
        <v>-0.01</v>
      </c>
      <c r="AJ86" s="536">
        <f t="shared" si="93"/>
        <v>0</v>
      </c>
      <c r="AK86" s="536">
        <f t="shared" si="93"/>
        <v>0</v>
      </c>
      <c r="AL86" s="536">
        <f t="shared" si="93"/>
        <v>0</v>
      </c>
      <c r="AM86" s="536">
        <f t="shared" si="93"/>
        <v>0</v>
      </c>
      <c r="AN86" s="536">
        <f t="shared" si="93"/>
        <v>0</v>
      </c>
      <c r="AO86" s="536">
        <f t="shared" si="93"/>
        <v>0</v>
      </c>
      <c r="AP86" s="536">
        <f t="shared" si="93"/>
        <v>0</v>
      </c>
      <c r="AQ86" s="536">
        <f t="shared" si="93"/>
        <v>-0.01</v>
      </c>
      <c r="AR86" s="536">
        <f t="shared" si="93"/>
        <v>0</v>
      </c>
      <c r="AS86" s="310">
        <f t="shared" si="93"/>
        <v>-0.01</v>
      </c>
      <c r="AT86" s="540">
        <f t="shared" si="93"/>
        <v>4058915</v>
      </c>
      <c r="AU86" s="535">
        <f t="shared" si="93"/>
        <v>2988010</v>
      </c>
      <c r="AV86" s="535">
        <f t="shared" si="93"/>
        <v>2800</v>
      </c>
      <c r="AW86" s="535">
        <f t="shared" si="93"/>
        <v>1010893</v>
      </c>
      <c r="AX86" s="535">
        <f t="shared" si="93"/>
        <v>29880</v>
      </c>
      <c r="AY86" s="535">
        <f t="shared" si="93"/>
        <v>27332</v>
      </c>
      <c r="AZ86" s="536">
        <f t="shared" si="93"/>
        <v>6.8155000000000001</v>
      </c>
      <c r="BA86" s="536">
        <f t="shared" si="93"/>
        <v>4.9055000000000009</v>
      </c>
      <c r="BB86" s="310">
        <f t="shared" si="93"/>
        <v>1.91</v>
      </c>
    </row>
    <row r="87" spans="1:54" ht="12.95" customHeight="1" x14ac:dyDescent="0.25">
      <c r="A87" s="300">
        <v>16</v>
      </c>
      <c r="B87" s="301">
        <v>4487</v>
      </c>
      <c r="C87" s="301">
        <v>600074854</v>
      </c>
      <c r="D87" s="301">
        <v>70698503</v>
      </c>
      <c r="E87" s="303" t="s">
        <v>354</v>
      </c>
      <c r="F87" s="301">
        <v>3111</v>
      </c>
      <c r="G87" s="304" t="s">
        <v>320</v>
      </c>
      <c r="H87" s="304" t="s">
        <v>276</v>
      </c>
      <c r="I87" s="463">
        <v>2707067</v>
      </c>
      <c r="J87" s="458">
        <v>2000495</v>
      </c>
      <c r="K87" s="458">
        <v>0</v>
      </c>
      <c r="L87" s="458">
        <v>676167</v>
      </c>
      <c r="M87" s="458">
        <v>20005</v>
      </c>
      <c r="N87" s="458">
        <v>10400</v>
      </c>
      <c r="O87" s="679">
        <v>4.3449999999999998</v>
      </c>
      <c r="P87" s="680">
        <v>3.625</v>
      </c>
      <c r="Q87" s="720">
        <v>0.72</v>
      </c>
      <c r="R87" s="471">
        <f t="shared" si="74"/>
        <v>-50000</v>
      </c>
      <c r="S87" s="461">
        <v>0</v>
      </c>
      <c r="T87" s="461">
        <v>0</v>
      </c>
      <c r="U87" s="461">
        <v>0</v>
      </c>
      <c r="V87" s="461">
        <v>0</v>
      </c>
      <c r="W87" s="461">
        <f t="shared" si="75"/>
        <v>-50000</v>
      </c>
      <c r="X87" s="461">
        <v>50000</v>
      </c>
      <c r="Y87" s="461">
        <v>0</v>
      </c>
      <c r="Z87" s="461">
        <v>0</v>
      </c>
      <c r="AA87" s="461">
        <f t="shared" si="76"/>
        <v>50000</v>
      </c>
      <c r="AB87" s="461">
        <f t="shared" si="77"/>
        <v>0</v>
      </c>
      <c r="AC87" s="69">
        <f t="shared" si="78"/>
        <v>0</v>
      </c>
      <c r="AD87" s="69">
        <f t="shared" si="79"/>
        <v>-500</v>
      </c>
      <c r="AE87" s="461">
        <v>0</v>
      </c>
      <c r="AF87" s="461">
        <v>0</v>
      </c>
      <c r="AG87" s="461">
        <f t="shared" si="80"/>
        <v>0</v>
      </c>
      <c r="AH87" s="461">
        <f t="shared" si="81"/>
        <v>-500</v>
      </c>
      <c r="AI87" s="462">
        <v>0</v>
      </c>
      <c r="AJ87" s="462">
        <v>-0.09</v>
      </c>
      <c r="AK87" s="462">
        <v>0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82"/>
        <v>0</v>
      </c>
      <c r="AR87" s="462">
        <f t="shared" si="83"/>
        <v>-0.09</v>
      </c>
      <c r="AS87" s="464">
        <f t="shared" si="84"/>
        <v>-0.09</v>
      </c>
      <c r="AT87" s="470">
        <f t="shared" ref="AT87:AT92" si="94">I87+AH87</f>
        <v>2706567</v>
      </c>
      <c r="AU87" s="461">
        <f t="shared" ref="AU87:AU92" si="95">J87+W87</f>
        <v>1950495</v>
      </c>
      <c r="AV87" s="461">
        <f t="shared" ref="AV87:AV92" si="96">K87+AA87</f>
        <v>50000</v>
      </c>
      <c r="AW87" s="461">
        <f t="shared" ref="AW87:AX92" si="97">L87+AC87</f>
        <v>676167</v>
      </c>
      <c r="AX87" s="461">
        <f t="shared" si="97"/>
        <v>19505</v>
      </c>
      <c r="AY87" s="461">
        <f t="shared" ref="AY87:AY92" si="98">N87+AG87</f>
        <v>10400</v>
      </c>
      <c r="AZ87" s="462">
        <f t="shared" ref="AZ87:AZ92" si="99">O87+AS87</f>
        <v>4.2549999999999999</v>
      </c>
      <c r="BA87" s="462">
        <f t="shared" ref="BA87:BB92" si="100">P87+AQ87</f>
        <v>3.625</v>
      </c>
      <c r="BB87" s="464">
        <f t="shared" si="100"/>
        <v>0.63</v>
      </c>
    </row>
    <row r="88" spans="1:54" ht="12.95" customHeight="1" x14ac:dyDescent="0.25">
      <c r="A88" s="300">
        <v>16</v>
      </c>
      <c r="B88" s="301">
        <v>4487</v>
      </c>
      <c r="C88" s="301">
        <v>600074854</v>
      </c>
      <c r="D88" s="301">
        <v>70698503</v>
      </c>
      <c r="E88" s="303" t="s">
        <v>354</v>
      </c>
      <c r="F88" s="301">
        <v>3117</v>
      </c>
      <c r="G88" s="304" t="s">
        <v>324</v>
      </c>
      <c r="H88" s="304" t="s">
        <v>276</v>
      </c>
      <c r="I88" s="463">
        <v>4313152</v>
      </c>
      <c r="J88" s="458">
        <v>2939875</v>
      </c>
      <c r="K88" s="458">
        <v>200000</v>
      </c>
      <c r="L88" s="458">
        <v>1061278</v>
      </c>
      <c r="M88" s="458">
        <v>29399</v>
      </c>
      <c r="N88" s="458">
        <v>82600</v>
      </c>
      <c r="O88" s="679">
        <v>5.6437999999999997</v>
      </c>
      <c r="P88" s="680">
        <v>4.4204999999999997</v>
      </c>
      <c r="Q88" s="720">
        <v>1.2233000000000001</v>
      </c>
      <c r="R88" s="471">
        <f t="shared" si="74"/>
        <v>200000</v>
      </c>
      <c r="S88" s="461">
        <v>0</v>
      </c>
      <c r="T88" s="461">
        <v>0</v>
      </c>
      <c r="U88" s="461">
        <v>0</v>
      </c>
      <c r="V88" s="461">
        <v>0</v>
      </c>
      <c r="W88" s="461">
        <f t="shared" si="75"/>
        <v>200000</v>
      </c>
      <c r="X88" s="461">
        <v>-200000</v>
      </c>
      <c r="Y88" s="461">
        <v>0</v>
      </c>
      <c r="Z88" s="461">
        <v>0</v>
      </c>
      <c r="AA88" s="461">
        <f t="shared" si="76"/>
        <v>-200000</v>
      </c>
      <c r="AB88" s="461">
        <f t="shared" si="77"/>
        <v>0</v>
      </c>
      <c r="AC88" s="69">
        <f t="shared" si="78"/>
        <v>0</v>
      </c>
      <c r="AD88" s="69">
        <f t="shared" si="79"/>
        <v>2000</v>
      </c>
      <c r="AE88" s="461">
        <v>0</v>
      </c>
      <c r="AF88" s="461">
        <v>0</v>
      </c>
      <c r="AG88" s="461">
        <f t="shared" si="80"/>
        <v>0</v>
      </c>
      <c r="AH88" s="461">
        <f t="shared" si="81"/>
        <v>2000</v>
      </c>
      <c r="AI88" s="462">
        <v>0</v>
      </c>
      <c r="AJ88" s="462">
        <v>0.47</v>
      </c>
      <c r="AK88" s="462">
        <v>0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si="82"/>
        <v>0</v>
      </c>
      <c r="AR88" s="462">
        <f t="shared" si="83"/>
        <v>0.47</v>
      </c>
      <c r="AS88" s="464">
        <f t="shared" si="84"/>
        <v>0.47</v>
      </c>
      <c r="AT88" s="470">
        <f t="shared" si="94"/>
        <v>4315152</v>
      </c>
      <c r="AU88" s="461">
        <f t="shared" si="95"/>
        <v>3139875</v>
      </c>
      <c r="AV88" s="461">
        <f t="shared" si="96"/>
        <v>0</v>
      </c>
      <c r="AW88" s="461">
        <f t="shared" si="97"/>
        <v>1061278</v>
      </c>
      <c r="AX88" s="461">
        <f t="shared" si="97"/>
        <v>31399</v>
      </c>
      <c r="AY88" s="461">
        <f t="shared" si="98"/>
        <v>82600</v>
      </c>
      <c r="AZ88" s="462">
        <f t="shared" si="99"/>
        <v>6.1137999999999995</v>
      </c>
      <c r="BA88" s="462">
        <f t="shared" si="100"/>
        <v>4.4204999999999997</v>
      </c>
      <c r="BB88" s="464">
        <f t="shared" si="100"/>
        <v>1.6933</v>
      </c>
    </row>
    <row r="89" spans="1:54" ht="12.95" customHeight="1" x14ac:dyDescent="0.25">
      <c r="A89" s="300">
        <v>16</v>
      </c>
      <c r="B89" s="301">
        <v>4487</v>
      </c>
      <c r="C89" s="301">
        <v>600074854</v>
      </c>
      <c r="D89" s="301">
        <v>70698503</v>
      </c>
      <c r="E89" s="303" t="s">
        <v>354</v>
      </c>
      <c r="F89" s="301">
        <v>3117</v>
      </c>
      <c r="G89" s="304" t="s">
        <v>314</v>
      </c>
      <c r="H89" s="304" t="s">
        <v>277</v>
      </c>
      <c r="I89" s="463">
        <v>1050773</v>
      </c>
      <c r="J89" s="458">
        <v>779505</v>
      </c>
      <c r="K89" s="458">
        <v>0</v>
      </c>
      <c r="L89" s="458">
        <v>263473</v>
      </c>
      <c r="M89" s="458">
        <v>7795</v>
      </c>
      <c r="N89" s="458">
        <v>0</v>
      </c>
      <c r="O89" s="679">
        <v>2.25</v>
      </c>
      <c r="P89" s="680">
        <v>2.25</v>
      </c>
      <c r="Q89" s="720">
        <v>0</v>
      </c>
      <c r="R89" s="471">
        <f t="shared" si="74"/>
        <v>0</v>
      </c>
      <c r="S89" s="461">
        <v>115482</v>
      </c>
      <c r="T89" s="461">
        <v>0</v>
      </c>
      <c r="U89" s="461">
        <v>0</v>
      </c>
      <c r="V89" s="461">
        <v>0</v>
      </c>
      <c r="W89" s="461">
        <f t="shared" si="75"/>
        <v>115482</v>
      </c>
      <c r="X89" s="461">
        <v>0</v>
      </c>
      <c r="Y89" s="461">
        <v>0</v>
      </c>
      <c r="Z89" s="461">
        <v>0</v>
      </c>
      <c r="AA89" s="461">
        <f t="shared" si="76"/>
        <v>0</v>
      </c>
      <c r="AB89" s="461">
        <f t="shared" si="77"/>
        <v>115482</v>
      </c>
      <c r="AC89" s="69">
        <f t="shared" si="78"/>
        <v>39033</v>
      </c>
      <c r="AD89" s="69">
        <f t="shared" si="79"/>
        <v>1155</v>
      </c>
      <c r="AE89" s="461">
        <v>0</v>
      </c>
      <c r="AF89" s="461">
        <v>0</v>
      </c>
      <c r="AG89" s="461">
        <f t="shared" si="80"/>
        <v>0</v>
      </c>
      <c r="AH89" s="461">
        <f t="shared" si="81"/>
        <v>155670</v>
      </c>
      <c r="AI89" s="462">
        <v>0</v>
      </c>
      <c r="AJ89" s="462">
        <v>0</v>
      </c>
      <c r="AK89" s="462">
        <v>0.33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82"/>
        <v>0.33</v>
      </c>
      <c r="AR89" s="462">
        <f t="shared" si="83"/>
        <v>0</v>
      </c>
      <c r="AS89" s="464">
        <f t="shared" si="84"/>
        <v>0.33</v>
      </c>
      <c r="AT89" s="470">
        <f t="shared" si="94"/>
        <v>1206443</v>
      </c>
      <c r="AU89" s="461">
        <f t="shared" si="95"/>
        <v>894987</v>
      </c>
      <c r="AV89" s="461">
        <f t="shared" si="96"/>
        <v>0</v>
      </c>
      <c r="AW89" s="461">
        <f t="shared" si="97"/>
        <v>302506</v>
      </c>
      <c r="AX89" s="461">
        <f t="shared" si="97"/>
        <v>8950</v>
      </c>
      <c r="AY89" s="461">
        <f t="shared" si="98"/>
        <v>0</v>
      </c>
      <c r="AZ89" s="462">
        <f t="shared" si="99"/>
        <v>2.58</v>
      </c>
      <c r="BA89" s="462">
        <f t="shared" si="100"/>
        <v>2.58</v>
      </c>
      <c r="BB89" s="464">
        <f t="shared" si="100"/>
        <v>0</v>
      </c>
    </row>
    <row r="90" spans="1:54" ht="12.95" customHeight="1" x14ac:dyDescent="0.25">
      <c r="A90" s="300">
        <v>16</v>
      </c>
      <c r="B90" s="301">
        <v>4487</v>
      </c>
      <c r="C90" s="301">
        <v>600074854</v>
      </c>
      <c r="D90" s="301">
        <v>70698503</v>
      </c>
      <c r="E90" s="303" t="s">
        <v>354</v>
      </c>
      <c r="F90" s="301">
        <v>3141</v>
      </c>
      <c r="G90" s="304" t="s">
        <v>310</v>
      </c>
      <c r="H90" s="304" t="s">
        <v>277</v>
      </c>
      <c r="I90" s="463">
        <v>926970</v>
      </c>
      <c r="J90" s="458">
        <v>684577</v>
      </c>
      <c r="K90" s="458">
        <v>0</v>
      </c>
      <c r="L90" s="458">
        <v>231387</v>
      </c>
      <c r="M90" s="458">
        <v>6846</v>
      </c>
      <c r="N90" s="458">
        <v>4160</v>
      </c>
      <c r="O90" s="679">
        <v>2.2000000000000002</v>
      </c>
      <c r="P90" s="680">
        <v>0</v>
      </c>
      <c r="Q90" s="720">
        <v>2.2000000000000002</v>
      </c>
      <c r="R90" s="471">
        <f t="shared" si="74"/>
        <v>0</v>
      </c>
      <c r="S90" s="461">
        <v>0</v>
      </c>
      <c r="T90" s="461">
        <v>0</v>
      </c>
      <c r="U90" s="461">
        <v>0</v>
      </c>
      <c r="V90" s="461">
        <v>0</v>
      </c>
      <c r="W90" s="461">
        <f t="shared" si="75"/>
        <v>0</v>
      </c>
      <c r="X90" s="461">
        <v>0</v>
      </c>
      <c r="Y90" s="461">
        <v>0</v>
      </c>
      <c r="Z90" s="461">
        <v>0</v>
      </c>
      <c r="AA90" s="461">
        <f t="shared" si="76"/>
        <v>0</v>
      </c>
      <c r="AB90" s="461">
        <f t="shared" si="77"/>
        <v>0</v>
      </c>
      <c r="AC90" s="69">
        <f t="shared" si="78"/>
        <v>0</v>
      </c>
      <c r="AD90" s="69">
        <f t="shared" si="79"/>
        <v>0</v>
      </c>
      <c r="AE90" s="461">
        <v>0</v>
      </c>
      <c r="AF90" s="461">
        <v>0</v>
      </c>
      <c r="AG90" s="461">
        <f t="shared" si="80"/>
        <v>0</v>
      </c>
      <c r="AH90" s="461">
        <f t="shared" si="81"/>
        <v>0</v>
      </c>
      <c r="AI90" s="462">
        <v>0</v>
      </c>
      <c r="AJ90" s="462">
        <v>0</v>
      </c>
      <c r="AK90" s="462">
        <v>0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82"/>
        <v>0</v>
      </c>
      <c r="AR90" s="462">
        <f t="shared" si="83"/>
        <v>0</v>
      </c>
      <c r="AS90" s="464">
        <f t="shared" si="84"/>
        <v>0</v>
      </c>
      <c r="AT90" s="470">
        <f t="shared" si="94"/>
        <v>926970</v>
      </c>
      <c r="AU90" s="461">
        <f t="shared" si="95"/>
        <v>684577</v>
      </c>
      <c r="AV90" s="461">
        <f t="shared" si="96"/>
        <v>0</v>
      </c>
      <c r="AW90" s="461">
        <f t="shared" si="97"/>
        <v>231387</v>
      </c>
      <c r="AX90" s="461">
        <f t="shared" si="97"/>
        <v>6846</v>
      </c>
      <c r="AY90" s="461">
        <f t="shared" si="98"/>
        <v>4160</v>
      </c>
      <c r="AZ90" s="462">
        <f t="shared" si="99"/>
        <v>2.2000000000000002</v>
      </c>
      <c r="BA90" s="462">
        <f t="shared" si="100"/>
        <v>0</v>
      </c>
      <c r="BB90" s="464">
        <f t="shared" si="100"/>
        <v>2.2000000000000002</v>
      </c>
    </row>
    <row r="91" spans="1:54" ht="12.95" customHeight="1" x14ac:dyDescent="0.25">
      <c r="A91" s="300">
        <v>16</v>
      </c>
      <c r="B91" s="301">
        <v>4487</v>
      </c>
      <c r="C91" s="301">
        <v>600074854</v>
      </c>
      <c r="D91" s="301">
        <v>70698503</v>
      </c>
      <c r="E91" s="303" t="s">
        <v>354</v>
      </c>
      <c r="F91" s="301">
        <v>3143</v>
      </c>
      <c r="G91" s="304" t="s">
        <v>614</v>
      </c>
      <c r="H91" s="304" t="s">
        <v>276</v>
      </c>
      <c r="I91" s="463">
        <v>1230043</v>
      </c>
      <c r="J91" s="458">
        <v>912495</v>
      </c>
      <c r="K91" s="458">
        <v>0</v>
      </c>
      <c r="L91" s="458">
        <v>308423</v>
      </c>
      <c r="M91" s="458">
        <v>9125</v>
      </c>
      <c r="N91" s="458">
        <v>0</v>
      </c>
      <c r="O91" s="679">
        <v>2</v>
      </c>
      <c r="P91" s="680">
        <v>2</v>
      </c>
      <c r="Q91" s="720">
        <v>0</v>
      </c>
      <c r="R91" s="471">
        <f t="shared" si="74"/>
        <v>0</v>
      </c>
      <c r="S91" s="461">
        <v>0</v>
      </c>
      <c r="T91" s="461">
        <v>0</v>
      </c>
      <c r="U91" s="461">
        <v>0</v>
      </c>
      <c r="V91" s="461">
        <v>0</v>
      </c>
      <c r="W91" s="461">
        <f t="shared" si="75"/>
        <v>0</v>
      </c>
      <c r="X91" s="461">
        <v>0</v>
      </c>
      <c r="Y91" s="461">
        <v>0</v>
      </c>
      <c r="Z91" s="461">
        <v>0</v>
      </c>
      <c r="AA91" s="461">
        <f t="shared" si="76"/>
        <v>0</v>
      </c>
      <c r="AB91" s="461">
        <f t="shared" si="77"/>
        <v>0</v>
      </c>
      <c r="AC91" s="69">
        <f t="shared" si="78"/>
        <v>0</v>
      </c>
      <c r="AD91" s="69">
        <f t="shared" si="79"/>
        <v>0</v>
      </c>
      <c r="AE91" s="461">
        <v>0</v>
      </c>
      <c r="AF91" s="461">
        <v>0</v>
      </c>
      <c r="AG91" s="461">
        <f t="shared" si="80"/>
        <v>0</v>
      </c>
      <c r="AH91" s="461">
        <f t="shared" si="81"/>
        <v>0</v>
      </c>
      <c r="AI91" s="462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si="82"/>
        <v>0</v>
      </c>
      <c r="AR91" s="462">
        <f t="shared" si="83"/>
        <v>0</v>
      </c>
      <c r="AS91" s="464">
        <f t="shared" si="84"/>
        <v>0</v>
      </c>
      <c r="AT91" s="470">
        <f t="shared" si="94"/>
        <v>1230043</v>
      </c>
      <c r="AU91" s="461">
        <f t="shared" si="95"/>
        <v>912495</v>
      </c>
      <c r="AV91" s="461">
        <f t="shared" si="96"/>
        <v>0</v>
      </c>
      <c r="AW91" s="461">
        <f t="shared" si="97"/>
        <v>308423</v>
      </c>
      <c r="AX91" s="461">
        <f t="shared" si="97"/>
        <v>9125</v>
      </c>
      <c r="AY91" s="461">
        <f t="shared" si="98"/>
        <v>0</v>
      </c>
      <c r="AZ91" s="462">
        <f t="shared" si="99"/>
        <v>2</v>
      </c>
      <c r="BA91" s="462">
        <f t="shared" si="100"/>
        <v>2</v>
      </c>
      <c r="BB91" s="464">
        <f t="shared" si="100"/>
        <v>0</v>
      </c>
    </row>
    <row r="92" spans="1:54" ht="12.95" customHeight="1" x14ac:dyDescent="0.25">
      <c r="A92" s="300">
        <v>16</v>
      </c>
      <c r="B92" s="301">
        <v>4487</v>
      </c>
      <c r="C92" s="301">
        <v>600074854</v>
      </c>
      <c r="D92" s="301">
        <v>70698503</v>
      </c>
      <c r="E92" s="303" t="s">
        <v>354</v>
      </c>
      <c r="F92" s="301">
        <v>3143</v>
      </c>
      <c r="G92" s="304" t="s">
        <v>615</v>
      </c>
      <c r="H92" s="304" t="s">
        <v>277</v>
      </c>
      <c r="I92" s="463">
        <v>36650</v>
      </c>
      <c r="J92" s="458">
        <v>26187</v>
      </c>
      <c r="K92" s="458">
        <v>0</v>
      </c>
      <c r="L92" s="458">
        <v>8851</v>
      </c>
      <c r="M92" s="458">
        <v>262</v>
      </c>
      <c r="N92" s="458">
        <v>1350</v>
      </c>
      <c r="O92" s="679">
        <v>0.1</v>
      </c>
      <c r="P92" s="680">
        <v>0</v>
      </c>
      <c r="Q92" s="720">
        <v>0.1</v>
      </c>
      <c r="R92" s="471">
        <f t="shared" si="74"/>
        <v>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si="75"/>
        <v>0</v>
      </c>
      <c r="X92" s="461">
        <v>0</v>
      </c>
      <c r="Y92" s="461">
        <v>0</v>
      </c>
      <c r="Z92" s="461">
        <v>0</v>
      </c>
      <c r="AA92" s="461">
        <f t="shared" si="76"/>
        <v>0</v>
      </c>
      <c r="AB92" s="461">
        <f t="shared" si="77"/>
        <v>0</v>
      </c>
      <c r="AC92" s="69">
        <f t="shared" si="78"/>
        <v>0</v>
      </c>
      <c r="AD92" s="69">
        <f t="shared" si="79"/>
        <v>0</v>
      </c>
      <c r="AE92" s="461">
        <v>0</v>
      </c>
      <c r="AF92" s="461">
        <v>0</v>
      </c>
      <c r="AG92" s="461">
        <f t="shared" si="80"/>
        <v>0</v>
      </c>
      <c r="AH92" s="461">
        <f t="shared" si="81"/>
        <v>0</v>
      </c>
      <c r="AI92" s="462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si="82"/>
        <v>0</v>
      </c>
      <c r="AR92" s="462">
        <f t="shared" si="83"/>
        <v>0</v>
      </c>
      <c r="AS92" s="464">
        <f t="shared" si="84"/>
        <v>0</v>
      </c>
      <c r="AT92" s="470">
        <f t="shared" si="94"/>
        <v>36650</v>
      </c>
      <c r="AU92" s="461">
        <f t="shared" si="95"/>
        <v>26187</v>
      </c>
      <c r="AV92" s="461">
        <f t="shared" si="96"/>
        <v>0</v>
      </c>
      <c r="AW92" s="461">
        <f t="shared" si="97"/>
        <v>8851</v>
      </c>
      <c r="AX92" s="461">
        <f t="shared" si="97"/>
        <v>262</v>
      </c>
      <c r="AY92" s="461">
        <f t="shared" si="98"/>
        <v>1350</v>
      </c>
      <c r="AZ92" s="462">
        <f t="shared" si="99"/>
        <v>0.1</v>
      </c>
      <c r="BA92" s="462">
        <f t="shared" si="100"/>
        <v>0</v>
      </c>
      <c r="BB92" s="464">
        <f t="shared" si="100"/>
        <v>0.1</v>
      </c>
    </row>
    <row r="93" spans="1:54" ht="12.95" customHeight="1" x14ac:dyDescent="0.25">
      <c r="A93" s="293">
        <v>16</v>
      </c>
      <c r="B93" s="295">
        <v>4487</v>
      </c>
      <c r="C93" s="295">
        <v>600074854</v>
      </c>
      <c r="D93" s="295">
        <v>70698503</v>
      </c>
      <c r="E93" s="308" t="s">
        <v>355</v>
      </c>
      <c r="F93" s="311"/>
      <c r="G93" s="312"/>
      <c r="H93" s="312"/>
      <c r="I93" s="538">
        <v>10264655</v>
      </c>
      <c r="J93" s="535">
        <v>7343134</v>
      </c>
      <c r="K93" s="535">
        <v>200000</v>
      </c>
      <c r="L93" s="535">
        <v>2549579</v>
      </c>
      <c r="M93" s="535">
        <v>73432</v>
      </c>
      <c r="N93" s="535">
        <v>98510</v>
      </c>
      <c r="O93" s="684">
        <v>16.538800000000002</v>
      </c>
      <c r="P93" s="684">
        <v>12.295500000000001</v>
      </c>
      <c r="Q93" s="721">
        <v>4.2432999999999996</v>
      </c>
      <c r="R93" s="538">
        <f t="shared" ref="R93:BB93" si="101">SUM(R87:R92)</f>
        <v>150000</v>
      </c>
      <c r="S93" s="535">
        <f t="shared" si="101"/>
        <v>115482</v>
      </c>
      <c r="T93" s="535">
        <f t="shared" si="101"/>
        <v>0</v>
      </c>
      <c r="U93" s="535">
        <f t="shared" si="101"/>
        <v>0</v>
      </c>
      <c r="V93" s="535">
        <f t="shared" si="101"/>
        <v>0</v>
      </c>
      <c r="W93" s="535">
        <f t="shared" si="101"/>
        <v>265482</v>
      </c>
      <c r="X93" s="535">
        <f t="shared" si="101"/>
        <v>-150000</v>
      </c>
      <c r="Y93" s="535">
        <f t="shared" si="101"/>
        <v>0</v>
      </c>
      <c r="Z93" s="535">
        <f t="shared" si="101"/>
        <v>0</v>
      </c>
      <c r="AA93" s="535">
        <f t="shared" si="101"/>
        <v>-150000</v>
      </c>
      <c r="AB93" s="535">
        <f t="shared" si="101"/>
        <v>115482</v>
      </c>
      <c r="AC93" s="535">
        <f t="shared" si="101"/>
        <v>39033</v>
      </c>
      <c r="AD93" s="535">
        <f t="shared" si="101"/>
        <v>2655</v>
      </c>
      <c r="AE93" s="535">
        <f t="shared" si="101"/>
        <v>0</v>
      </c>
      <c r="AF93" s="535">
        <f t="shared" si="101"/>
        <v>0</v>
      </c>
      <c r="AG93" s="535">
        <f t="shared" si="101"/>
        <v>0</v>
      </c>
      <c r="AH93" s="535">
        <f t="shared" si="101"/>
        <v>157170</v>
      </c>
      <c r="AI93" s="536">
        <f t="shared" si="101"/>
        <v>0</v>
      </c>
      <c r="AJ93" s="536">
        <f t="shared" si="101"/>
        <v>0.38</v>
      </c>
      <c r="AK93" s="536">
        <f t="shared" si="101"/>
        <v>0.33</v>
      </c>
      <c r="AL93" s="536">
        <f t="shared" si="101"/>
        <v>0</v>
      </c>
      <c r="AM93" s="536">
        <f t="shared" si="101"/>
        <v>0</v>
      </c>
      <c r="AN93" s="536">
        <f t="shared" si="101"/>
        <v>0</v>
      </c>
      <c r="AO93" s="536">
        <f t="shared" si="101"/>
        <v>0</v>
      </c>
      <c r="AP93" s="536">
        <f t="shared" si="101"/>
        <v>0</v>
      </c>
      <c r="AQ93" s="536">
        <f t="shared" si="101"/>
        <v>0.33</v>
      </c>
      <c r="AR93" s="536">
        <f t="shared" si="101"/>
        <v>0.38</v>
      </c>
      <c r="AS93" s="310">
        <f t="shared" si="101"/>
        <v>0.71</v>
      </c>
      <c r="AT93" s="540">
        <f t="shared" si="101"/>
        <v>10421825</v>
      </c>
      <c r="AU93" s="535">
        <f t="shared" si="101"/>
        <v>7608616</v>
      </c>
      <c r="AV93" s="535">
        <f t="shared" si="101"/>
        <v>50000</v>
      </c>
      <c r="AW93" s="535">
        <f t="shared" si="101"/>
        <v>2588612</v>
      </c>
      <c r="AX93" s="535">
        <f t="shared" si="101"/>
        <v>76087</v>
      </c>
      <c r="AY93" s="535">
        <f t="shared" si="101"/>
        <v>98510</v>
      </c>
      <c r="AZ93" s="536">
        <f t="shared" si="101"/>
        <v>17.248800000000003</v>
      </c>
      <c r="BA93" s="536">
        <f t="shared" si="101"/>
        <v>12.625500000000001</v>
      </c>
      <c r="BB93" s="310">
        <f t="shared" si="101"/>
        <v>4.6233000000000004</v>
      </c>
    </row>
    <row r="94" spans="1:54" ht="12.95" customHeight="1" x14ac:dyDescent="0.25">
      <c r="A94" s="300">
        <v>17</v>
      </c>
      <c r="B94" s="301">
        <v>4488</v>
      </c>
      <c r="C94" s="301">
        <v>600074803</v>
      </c>
      <c r="D94" s="301">
        <v>72742089</v>
      </c>
      <c r="E94" s="303" t="s">
        <v>356</v>
      </c>
      <c r="F94" s="301">
        <v>3111</v>
      </c>
      <c r="G94" s="304" t="s">
        <v>320</v>
      </c>
      <c r="H94" s="304" t="s">
        <v>276</v>
      </c>
      <c r="I94" s="463">
        <v>1552233</v>
      </c>
      <c r="J94" s="458">
        <v>1114209</v>
      </c>
      <c r="K94" s="458">
        <v>31300</v>
      </c>
      <c r="L94" s="458">
        <v>387182</v>
      </c>
      <c r="M94" s="458">
        <v>11142</v>
      </c>
      <c r="N94" s="458">
        <v>8400</v>
      </c>
      <c r="O94" s="679">
        <v>2.4</v>
      </c>
      <c r="P94" s="680">
        <v>2</v>
      </c>
      <c r="Q94" s="720">
        <v>0.4</v>
      </c>
      <c r="R94" s="471">
        <f t="shared" si="74"/>
        <v>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si="75"/>
        <v>0</v>
      </c>
      <c r="X94" s="461">
        <v>0</v>
      </c>
      <c r="Y94" s="461">
        <v>0</v>
      </c>
      <c r="Z94" s="461">
        <v>0</v>
      </c>
      <c r="AA94" s="461">
        <f t="shared" si="76"/>
        <v>0</v>
      </c>
      <c r="AB94" s="461">
        <f t="shared" si="77"/>
        <v>0</v>
      </c>
      <c r="AC94" s="69">
        <f t="shared" si="78"/>
        <v>0</v>
      </c>
      <c r="AD94" s="69">
        <f t="shared" si="79"/>
        <v>0</v>
      </c>
      <c r="AE94" s="461">
        <v>0</v>
      </c>
      <c r="AF94" s="461">
        <v>0</v>
      </c>
      <c r="AG94" s="461">
        <f t="shared" si="80"/>
        <v>0</v>
      </c>
      <c r="AH94" s="461">
        <f t="shared" si="81"/>
        <v>0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si="82"/>
        <v>0</v>
      </c>
      <c r="AR94" s="462">
        <f t="shared" si="83"/>
        <v>0</v>
      </c>
      <c r="AS94" s="464">
        <f t="shared" si="84"/>
        <v>0</v>
      </c>
      <c r="AT94" s="470">
        <f t="shared" ref="AT94:AT99" si="102">I94+AH94</f>
        <v>1552233</v>
      </c>
      <c r="AU94" s="461">
        <f t="shared" ref="AU94:AU99" si="103">J94+W94</f>
        <v>1114209</v>
      </c>
      <c r="AV94" s="461">
        <f t="shared" ref="AV94:AV99" si="104">K94+AA94</f>
        <v>31300</v>
      </c>
      <c r="AW94" s="461">
        <f t="shared" ref="AW94:AX99" si="105">L94+AC94</f>
        <v>387182</v>
      </c>
      <c r="AX94" s="461">
        <f t="shared" si="105"/>
        <v>11142</v>
      </c>
      <c r="AY94" s="461">
        <f t="shared" ref="AY94:AY99" si="106">N94+AG94</f>
        <v>8400</v>
      </c>
      <c r="AZ94" s="462">
        <f t="shared" ref="AZ94:AZ99" si="107">O94+AS94</f>
        <v>2.4</v>
      </c>
      <c r="BA94" s="462">
        <f t="shared" ref="BA94:BB99" si="108">P94+AQ94</f>
        <v>2</v>
      </c>
      <c r="BB94" s="464">
        <f t="shared" si="108"/>
        <v>0.4</v>
      </c>
    </row>
    <row r="95" spans="1:54" ht="12.95" customHeight="1" x14ac:dyDescent="0.25">
      <c r="A95" s="300">
        <v>17</v>
      </c>
      <c r="B95" s="301">
        <v>4488</v>
      </c>
      <c r="C95" s="301">
        <v>600074803</v>
      </c>
      <c r="D95" s="301">
        <v>72742089</v>
      </c>
      <c r="E95" s="303" t="s">
        <v>356</v>
      </c>
      <c r="F95" s="301">
        <v>3117</v>
      </c>
      <c r="G95" s="304" t="s">
        <v>324</v>
      </c>
      <c r="H95" s="304" t="s">
        <v>276</v>
      </c>
      <c r="I95" s="463">
        <v>3343096</v>
      </c>
      <c r="J95" s="458">
        <v>2368158</v>
      </c>
      <c r="K95" s="458">
        <v>88341</v>
      </c>
      <c r="L95" s="458">
        <v>823090</v>
      </c>
      <c r="M95" s="458">
        <v>23682</v>
      </c>
      <c r="N95" s="458">
        <v>39825</v>
      </c>
      <c r="O95" s="679">
        <v>4.2891000000000004</v>
      </c>
      <c r="P95" s="680">
        <v>3.2427000000000001</v>
      </c>
      <c r="Q95" s="720">
        <v>1.0464</v>
      </c>
      <c r="R95" s="471">
        <f t="shared" si="74"/>
        <v>49520</v>
      </c>
      <c r="S95" s="461">
        <v>0</v>
      </c>
      <c r="T95" s="461">
        <v>0</v>
      </c>
      <c r="U95" s="461">
        <v>0</v>
      </c>
      <c r="V95" s="461">
        <v>0</v>
      </c>
      <c r="W95" s="461">
        <f t="shared" si="75"/>
        <v>49520</v>
      </c>
      <c r="X95" s="461">
        <v>-49520</v>
      </c>
      <c r="Y95" s="461">
        <v>0</v>
      </c>
      <c r="Z95" s="461">
        <v>0</v>
      </c>
      <c r="AA95" s="461">
        <f t="shared" si="76"/>
        <v>-49520</v>
      </c>
      <c r="AB95" s="461">
        <f t="shared" si="77"/>
        <v>0</v>
      </c>
      <c r="AC95" s="69">
        <f t="shared" si="78"/>
        <v>0</v>
      </c>
      <c r="AD95" s="69">
        <f t="shared" si="79"/>
        <v>495</v>
      </c>
      <c r="AE95" s="461">
        <v>0</v>
      </c>
      <c r="AF95" s="461">
        <v>0</v>
      </c>
      <c r="AG95" s="461">
        <f t="shared" si="80"/>
        <v>0</v>
      </c>
      <c r="AH95" s="461">
        <f t="shared" si="81"/>
        <v>495</v>
      </c>
      <c r="AI95" s="462">
        <v>0.08</v>
      </c>
      <c r="AJ95" s="462">
        <v>0</v>
      </c>
      <c r="AK95" s="462">
        <v>0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82"/>
        <v>0.08</v>
      </c>
      <c r="AR95" s="462">
        <f t="shared" si="83"/>
        <v>0</v>
      </c>
      <c r="AS95" s="464">
        <f t="shared" si="84"/>
        <v>0.08</v>
      </c>
      <c r="AT95" s="470">
        <f t="shared" si="102"/>
        <v>3343591</v>
      </c>
      <c r="AU95" s="461">
        <f t="shared" si="103"/>
        <v>2417678</v>
      </c>
      <c r="AV95" s="461">
        <f t="shared" si="104"/>
        <v>38821</v>
      </c>
      <c r="AW95" s="461">
        <f t="shared" si="105"/>
        <v>823090</v>
      </c>
      <c r="AX95" s="461">
        <f t="shared" si="105"/>
        <v>24177</v>
      </c>
      <c r="AY95" s="461">
        <f t="shared" si="106"/>
        <v>39825</v>
      </c>
      <c r="AZ95" s="462">
        <f t="shared" si="107"/>
        <v>4.3691000000000004</v>
      </c>
      <c r="BA95" s="462">
        <f t="shared" si="108"/>
        <v>3.3227000000000002</v>
      </c>
      <c r="BB95" s="464">
        <f t="shared" si="108"/>
        <v>1.0464</v>
      </c>
    </row>
    <row r="96" spans="1:54" ht="12.95" customHeight="1" x14ac:dyDescent="0.25">
      <c r="A96" s="300">
        <v>17</v>
      </c>
      <c r="B96" s="301">
        <v>4488</v>
      </c>
      <c r="C96" s="301">
        <v>600074803</v>
      </c>
      <c r="D96" s="301">
        <v>72742089</v>
      </c>
      <c r="E96" s="303" t="s">
        <v>356</v>
      </c>
      <c r="F96" s="301">
        <v>3117</v>
      </c>
      <c r="G96" s="304" t="s">
        <v>314</v>
      </c>
      <c r="H96" s="304" t="s">
        <v>277</v>
      </c>
      <c r="I96" s="463">
        <v>521484</v>
      </c>
      <c r="J96" s="458">
        <v>386857</v>
      </c>
      <c r="K96" s="458">
        <v>0</v>
      </c>
      <c r="L96" s="458">
        <v>130758</v>
      </c>
      <c r="M96" s="458">
        <v>3869</v>
      </c>
      <c r="N96" s="458">
        <v>0</v>
      </c>
      <c r="O96" s="679">
        <v>1.25</v>
      </c>
      <c r="P96" s="680">
        <v>1.25</v>
      </c>
      <c r="Q96" s="720">
        <v>0</v>
      </c>
      <c r="R96" s="471">
        <f t="shared" si="74"/>
        <v>0</v>
      </c>
      <c r="S96" s="461">
        <v>230964</v>
      </c>
      <c r="T96" s="461">
        <v>0</v>
      </c>
      <c r="U96" s="461">
        <v>0</v>
      </c>
      <c r="V96" s="461">
        <v>0</v>
      </c>
      <c r="W96" s="461">
        <f t="shared" si="75"/>
        <v>230964</v>
      </c>
      <c r="X96" s="461">
        <v>0</v>
      </c>
      <c r="Y96" s="461">
        <v>0</v>
      </c>
      <c r="Z96" s="461">
        <v>0</v>
      </c>
      <c r="AA96" s="461">
        <f t="shared" si="76"/>
        <v>0</v>
      </c>
      <c r="AB96" s="461">
        <f t="shared" si="77"/>
        <v>230964</v>
      </c>
      <c r="AC96" s="69">
        <f t="shared" si="78"/>
        <v>78066</v>
      </c>
      <c r="AD96" s="69">
        <f t="shared" si="79"/>
        <v>2310</v>
      </c>
      <c r="AE96" s="461">
        <v>0</v>
      </c>
      <c r="AF96" s="461">
        <v>0</v>
      </c>
      <c r="AG96" s="461">
        <f t="shared" si="80"/>
        <v>0</v>
      </c>
      <c r="AH96" s="461">
        <f t="shared" si="81"/>
        <v>311340</v>
      </c>
      <c r="AI96" s="462">
        <v>0</v>
      </c>
      <c r="AJ96" s="462">
        <v>0</v>
      </c>
      <c r="AK96" s="462">
        <v>0.67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82"/>
        <v>0.67</v>
      </c>
      <c r="AR96" s="462">
        <f t="shared" si="83"/>
        <v>0</v>
      </c>
      <c r="AS96" s="464">
        <f t="shared" si="84"/>
        <v>0.67</v>
      </c>
      <c r="AT96" s="470">
        <f t="shared" si="102"/>
        <v>832824</v>
      </c>
      <c r="AU96" s="461">
        <f t="shared" si="103"/>
        <v>617821</v>
      </c>
      <c r="AV96" s="461">
        <f t="shared" si="104"/>
        <v>0</v>
      </c>
      <c r="AW96" s="461">
        <f t="shared" si="105"/>
        <v>208824</v>
      </c>
      <c r="AX96" s="461">
        <f t="shared" si="105"/>
        <v>6179</v>
      </c>
      <c r="AY96" s="461">
        <f t="shared" si="106"/>
        <v>0</v>
      </c>
      <c r="AZ96" s="462">
        <f t="shared" si="107"/>
        <v>1.92</v>
      </c>
      <c r="BA96" s="462">
        <f t="shared" si="108"/>
        <v>1.92</v>
      </c>
      <c r="BB96" s="464">
        <f t="shared" si="108"/>
        <v>0</v>
      </c>
    </row>
    <row r="97" spans="1:54" ht="12.95" customHeight="1" x14ac:dyDescent="0.25">
      <c r="A97" s="300">
        <v>17</v>
      </c>
      <c r="B97" s="301">
        <v>4488</v>
      </c>
      <c r="C97" s="301">
        <v>600074803</v>
      </c>
      <c r="D97" s="301">
        <v>72742089</v>
      </c>
      <c r="E97" s="303" t="s">
        <v>356</v>
      </c>
      <c r="F97" s="301">
        <v>3141</v>
      </c>
      <c r="G97" s="304" t="s">
        <v>310</v>
      </c>
      <c r="H97" s="304" t="s">
        <v>277</v>
      </c>
      <c r="I97" s="463">
        <v>266492</v>
      </c>
      <c r="J97" s="458">
        <v>196458</v>
      </c>
      <c r="K97" s="458">
        <v>0</v>
      </c>
      <c r="L97" s="458">
        <v>66403</v>
      </c>
      <c r="M97" s="458">
        <v>1965</v>
      </c>
      <c r="N97" s="458">
        <v>1666</v>
      </c>
      <c r="O97" s="679">
        <v>0.63</v>
      </c>
      <c r="P97" s="680">
        <v>0</v>
      </c>
      <c r="Q97" s="720">
        <v>0.63</v>
      </c>
      <c r="R97" s="471">
        <f t="shared" si="74"/>
        <v>0</v>
      </c>
      <c r="S97" s="461">
        <v>0</v>
      </c>
      <c r="T97" s="461">
        <v>0</v>
      </c>
      <c r="U97" s="461">
        <v>0</v>
      </c>
      <c r="V97" s="461">
        <v>0</v>
      </c>
      <c r="W97" s="461">
        <f t="shared" si="75"/>
        <v>0</v>
      </c>
      <c r="X97" s="461">
        <v>0</v>
      </c>
      <c r="Y97" s="461">
        <v>0</v>
      </c>
      <c r="Z97" s="461">
        <v>0</v>
      </c>
      <c r="AA97" s="461">
        <f t="shared" si="76"/>
        <v>0</v>
      </c>
      <c r="AB97" s="461">
        <f t="shared" si="77"/>
        <v>0</v>
      </c>
      <c r="AC97" s="69">
        <f t="shared" si="78"/>
        <v>0</v>
      </c>
      <c r="AD97" s="69">
        <f t="shared" si="79"/>
        <v>0</v>
      </c>
      <c r="AE97" s="461">
        <v>0</v>
      </c>
      <c r="AF97" s="461">
        <v>0</v>
      </c>
      <c r="AG97" s="461">
        <f t="shared" si="80"/>
        <v>0</v>
      </c>
      <c r="AH97" s="461">
        <f t="shared" si="81"/>
        <v>0</v>
      </c>
      <c r="AI97" s="462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82"/>
        <v>0</v>
      </c>
      <c r="AR97" s="462">
        <f t="shared" si="83"/>
        <v>0</v>
      </c>
      <c r="AS97" s="464">
        <f t="shared" si="84"/>
        <v>0</v>
      </c>
      <c r="AT97" s="470">
        <f t="shared" si="102"/>
        <v>266492</v>
      </c>
      <c r="AU97" s="461">
        <f t="shared" si="103"/>
        <v>196458</v>
      </c>
      <c r="AV97" s="461">
        <f t="shared" si="104"/>
        <v>0</v>
      </c>
      <c r="AW97" s="461">
        <f t="shared" si="105"/>
        <v>66403</v>
      </c>
      <c r="AX97" s="461">
        <f t="shared" si="105"/>
        <v>1965</v>
      </c>
      <c r="AY97" s="461">
        <f t="shared" si="106"/>
        <v>1666</v>
      </c>
      <c r="AZ97" s="462">
        <f t="shared" si="107"/>
        <v>0.63</v>
      </c>
      <c r="BA97" s="462">
        <f t="shared" si="108"/>
        <v>0</v>
      </c>
      <c r="BB97" s="464">
        <f t="shared" si="108"/>
        <v>0.63</v>
      </c>
    </row>
    <row r="98" spans="1:54" ht="12.95" customHeight="1" x14ac:dyDescent="0.25">
      <c r="A98" s="300">
        <v>17</v>
      </c>
      <c r="B98" s="301">
        <v>4488</v>
      </c>
      <c r="C98" s="301">
        <v>600074803</v>
      </c>
      <c r="D98" s="301">
        <v>72742089</v>
      </c>
      <c r="E98" s="303" t="s">
        <v>356</v>
      </c>
      <c r="F98" s="301">
        <v>3143</v>
      </c>
      <c r="G98" s="304" t="s">
        <v>614</v>
      </c>
      <c r="H98" s="304" t="s">
        <v>276</v>
      </c>
      <c r="I98" s="463">
        <v>567284</v>
      </c>
      <c r="J98" s="458">
        <v>420834</v>
      </c>
      <c r="K98" s="458">
        <v>0</v>
      </c>
      <c r="L98" s="458">
        <v>142242</v>
      </c>
      <c r="M98" s="458">
        <v>4208</v>
      </c>
      <c r="N98" s="458">
        <v>0</v>
      </c>
      <c r="O98" s="679">
        <v>0.86209999999999998</v>
      </c>
      <c r="P98" s="680">
        <v>0.86209999999999998</v>
      </c>
      <c r="Q98" s="720">
        <v>0</v>
      </c>
      <c r="R98" s="471">
        <f t="shared" si="74"/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si="75"/>
        <v>0</v>
      </c>
      <c r="X98" s="461">
        <v>0</v>
      </c>
      <c r="Y98" s="461">
        <v>0</v>
      </c>
      <c r="Z98" s="461">
        <v>0</v>
      </c>
      <c r="AA98" s="461">
        <f t="shared" si="76"/>
        <v>0</v>
      </c>
      <c r="AB98" s="461">
        <f t="shared" si="77"/>
        <v>0</v>
      </c>
      <c r="AC98" s="69">
        <f t="shared" si="78"/>
        <v>0</v>
      </c>
      <c r="AD98" s="69">
        <f t="shared" si="79"/>
        <v>0</v>
      </c>
      <c r="AE98" s="461">
        <v>0</v>
      </c>
      <c r="AF98" s="461">
        <v>0</v>
      </c>
      <c r="AG98" s="461">
        <f t="shared" si="80"/>
        <v>0</v>
      </c>
      <c r="AH98" s="461">
        <f t="shared" si="81"/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si="82"/>
        <v>0</v>
      </c>
      <c r="AR98" s="462">
        <f t="shared" si="83"/>
        <v>0</v>
      </c>
      <c r="AS98" s="464">
        <f t="shared" si="84"/>
        <v>0</v>
      </c>
      <c r="AT98" s="470">
        <f t="shared" si="102"/>
        <v>567284</v>
      </c>
      <c r="AU98" s="461">
        <f t="shared" si="103"/>
        <v>420834</v>
      </c>
      <c r="AV98" s="461">
        <f t="shared" si="104"/>
        <v>0</v>
      </c>
      <c r="AW98" s="461">
        <f t="shared" si="105"/>
        <v>142242</v>
      </c>
      <c r="AX98" s="461">
        <f t="shared" si="105"/>
        <v>4208</v>
      </c>
      <c r="AY98" s="461">
        <f t="shared" si="106"/>
        <v>0</v>
      </c>
      <c r="AZ98" s="462">
        <f t="shared" si="107"/>
        <v>0.86209999999999998</v>
      </c>
      <c r="BA98" s="462">
        <f t="shared" si="108"/>
        <v>0.86209999999999998</v>
      </c>
      <c r="BB98" s="464">
        <f t="shared" si="108"/>
        <v>0</v>
      </c>
    </row>
    <row r="99" spans="1:54" ht="12.95" customHeight="1" x14ac:dyDescent="0.25">
      <c r="A99" s="300">
        <v>17</v>
      </c>
      <c r="B99" s="301">
        <v>4488</v>
      </c>
      <c r="C99" s="301">
        <v>600074803</v>
      </c>
      <c r="D99" s="301">
        <v>72742089</v>
      </c>
      <c r="E99" s="303" t="s">
        <v>356</v>
      </c>
      <c r="F99" s="301">
        <v>3143</v>
      </c>
      <c r="G99" s="304" t="s">
        <v>615</v>
      </c>
      <c r="H99" s="304" t="s">
        <v>277</v>
      </c>
      <c r="I99" s="463">
        <v>16859</v>
      </c>
      <c r="J99" s="458">
        <v>12046</v>
      </c>
      <c r="K99" s="458">
        <v>0</v>
      </c>
      <c r="L99" s="458">
        <v>4072</v>
      </c>
      <c r="M99" s="458">
        <v>120</v>
      </c>
      <c r="N99" s="458">
        <v>621</v>
      </c>
      <c r="O99" s="679">
        <v>0.05</v>
      </c>
      <c r="P99" s="680">
        <v>0</v>
      </c>
      <c r="Q99" s="720">
        <v>0.05</v>
      </c>
      <c r="R99" s="471">
        <f t="shared" si="74"/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si="75"/>
        <v>0</v>
      </c>
      <c r="X99" s="461">
        <v>0</v>
      </c>
      <c r="Y99" s="461">
        <v>0</v>
      </c>
      <c r="Z99" s="461">
        <v>0</v>
      </c>
      <c r="AA99" s="461">
        <f t="shared" si="76"/>
        <v>0</v>
      </c>
      <c r="AB99" s="461">
        <f t="shared" si="77"/>
        <v>0</v>
      </c>
      <c r="AC99" s="69">
        <f t="shared" si="78"/>
        <v>0</v>
      </c>
      <c r="AD99" s="69">
        <f t="shared" si="79"/>
        <v>0</v>
      </c>
      <c r="AE99" s="461">
        <v>0</v>
      </c>
      <c r="AF99" s="461">
        <v>0</v>
      </c>
      <c r="AG99" s="461">
        <f t="shared" si="80"/>
        <v>0</v>
      </c>
      <c r="AH99" s="461">
        <f t="shared" si="81"/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82"/>
        <v>0</v>
      </c>
      <c r="AR99" s="462">
        <f t="shared" si="83"/>
        <v>0</v>
      </c>
      <c r="AS99" s="464">
        <f t="shared" si="84"/>
        <v>0</v>
      </c>
      <c r="AT99" s="470">
        <f t="shared" si="102"/>
        <v>16859</v>
      </c>
      <c r="AU99" s="461">
        <f t="shared" si="103"/>
        <v>12046</v>
      </c>
      <c r="AV99" s="461">
        <f t="shared" si="104"/>
        <v>0</v>
      </c>
      <c r="AW99" s="461">
        <f t="shared" si="105"/>
        <v>4072</v>
      </c>
      <c r="AX99" s="461">
        <f t="shared" si="105"/>
        <v>120</v>
      </c>
      <c r="AY99" s="461">
        <f t="shared" si="106"/>
        <v>621</v>
      </c>
      <c r="AZ99" s="462">
        <f t="shared" si="107"/>
        <v>0.05</v>
      </c>
      <c r="BA99" s="462">
        <f t="shared" si="108"/>
        <v>0</v>
      </c>
      <c r="BB99" s="464">
        <f t="shared" si="108"/>
        <v>0.05</v>
      </c>
    </row>
    <row r="100" spans="1:54" ht="12.95" customHeight="1" x14ac:dyDescent="0.25">
      <c r="A100" s="293">
        <v>17</v>
      </c>
      <c r="B100" s="295">
        <v>4488</v>
      </c>
      <c r="C100" s="295">
        <v>600074803</v>
      </c>
      <c r="D100" s="295">
        <v>72742089</v>
      </c>
      <c r="E100" s="308" t="s">
        <v>357</v>
      </c>
      <c r="F100" s="311"/>
      <c r="G100" s="312"/>
      <c r="H100" s="312"/>
      <c r="I100" s="538">
        <v>6267448</v>
      </c>
      <c r="J100" s="535">
        <v>4498562</v>
      </c>
      <c r="K100" s="535">
        <v>119641</v>
      </c>
      <c r="L100" s="535">
        <v>1553747</v>
      </c>
      <c r="M100" s="535">
        <v>44986</v>
      </c>
      <c r="N100" s="535">
        <v>50512</v>
      </c>
      <c r="O100" s="684">
        <v>9.4812000000000012</v>
      </c>
      <c r="P100" s="684">
        <v>7.3548</v>
      </c>
      <c r="Q100" s="721">
        <v>2.1263999999999998</v>
      </c>
      <c r="R100" s="538">
        <f t="shared" ref="R100:BB100" si="109">SUM(R94:R99)</f>
        <v>49520</v>
      </c>
      <c r="S100" s="535">
        <f t="shared" si="109"/>
        <v>230964</v>
      </c>
      <c r="T100" s="535">
        <f t="shared" si="109"/>
        <v>0</v>
      </c>
      <c r="U100" s="535">
        <f t="shared" si="109"/>
        <v>0</v>
      </c>
      <c r="V100" s="535">
        <f t="shared" si="109"/>
        <v>0</v>
      </c>
      <c r="W100" s="535">
        <f t="shared" si="109"/>
        <v>280484</v>
      </c>
      <c r="X100" s="535">
        <f t="shared" si="109"/>
        <v>-49520</v>
      </c>
      <c r="Y100" s="535">
        <f t="shared" si="109"/>
        <v>0</v>
      </c>
      <c r="Z100" s="535">
        <f t="shared" si="109"/>
        <v>0</v>
      </c>
      <c r="AA100" s="535">
        <f t="shared" si="109"/>
        <v>-49520</v>
      </c>
      <c r="AB100" s="535">
        <f t="shared" si="109"/>
        <v>230964</v>
      </c>
      <c r="AC100" s="535">
        <f t="shared" si="109"/>
        <v>78066</v>
      </c>
      <c r="AD100" s="535">
        <f t="shared" si="109"/>
        <v>2805</v>
      </c>
      <c r="AE100" s="535">
        <f t="shared" si="109"/>
        <v>0</v>
      </c>
      <c r="AF100" s="535">
        <f t="shared" si="109"/>
        <v>0</v>
      </c>
      <c r="AG100" s="535">
        <f t="shared" si="109"/>
        <v>0</v>
      </c>
      <c r="AH100" s="535">
        <f t="shared" si="109"/>
        <v>311835</v>
      </c>
      <c r="AI100" s="536">
        <f t="shared" si="109"/>
        <v>0.08</v>
      </c>
      <c r="AJ100" s="536">
        <f t="shared" si="109"/>
        <v>0</v>
      </c>
      <c r="AK100" s="536">
        <f t="shared" si="109"/>
        <v>0.67</v>
      </c>
      <c r="AL100" s="536">
        <f t="shared" si="109"/>
        <v>0</v>
      </c>
      <c r="AM100" s="536">
        <f t="shared" si="109"/>
        <v>0</v>
      </c>
      <c r="AN100" s="536">
        <f t="shared" si="109"/>
        <v>0</v>
      </c>
      <c r="AO100" s="536">
        <f t="shared" si="109"/>
        <v>0</v>
      </c>
      <c r="AP100" s="536">
        <f t="shared" si="109"/>
        <v>0</v>
      </c>
      <c r="AQ100" s="536">
        <f t="shared" si="109"/>
        <v>0.75</v>
      </c>
      <c r="AR100" s="536">
        <f t="shared" si="109"/>
        <v>0</v>
      </c>
      <c r="AS100" s="310">
        <f t="shared" si="109"/>
        <v>0.75</v>
      </c>
      <c r="AT100" s="540">
        <f t="shared" si="109"/>
        <v>6579283</v>
      </c>
      <c r="AU100" s="535">
        <f t="shared" si="109"/>
        <v>4779046</v>
      </c>
      <c r="AV100" s="535">
        <f t="shared" si="109"/>
        <v>70121</v>
      </c>
      <c r="AW100" s="535">
        <f t="shared" si="109"/>
        <v>1631813</v>
      </c>
      <c r="AX100" s="535">
        <f t="shared" si="109"/>
        <v>47791</v>
      </c>
      <c r="AY100" s="535">
        <f t="shared" si="109"/>
        <v>50512</v>
      </c>
      <c r="AZ100" s="536">
        <f t="shared" si="109"/>
        <v>10.231200000000001</v>
      </c>
      <c r="BA100" s="536">
        <f t="shared" si="109"/>
        <v>8.1048000000000009</v>
      </c>
      <c r="BB100" s="310">
        <f t="shared" si="109"/>
        <v>2.1263999999999998</v>
      </c>
    </row>
    <row r="101" spans="1:54" ht="12.95" customHeight="1" x14ac:dyDescent="0.25">
      <c r="A101" s="300">
        <v>18</v>
      </c>
      <c r="B101" s="301">
        <v>4434</v>
      </c>
      <c r="C101" s="301">
        <v>650025768</v>
      </c>
      <c r="D101" s="301">
        <v>72744481</v>
      </c>
      <c r="E101" s="303" t="s">
        <v>358</v>
      </c>
      <c r="F101" s="301">
        <v>3111</v>
      </c>
      <c r="G101" s="304" t="s">
        <v>320</v>
      </c>
      <c r="H101" s="304" t="s">
        <v>276</v>
      </c>
      <c r="I101" s="463">
        <v>3343252</v>
      </c>
      <c r="J101" s="458">
        <v>2451323</v>
      </c>
      <c r="K101" s="458">
        <v>15000</v>
      </c>
      <c r="L101" s="458">
        <v>833617</v>
      </c>
      <c r="M101" s="458">
        <v>24512</v>
      </c>
      <c r="N101" s="458">
        <v>18800</v>
      </c>
      <c r="O101" s="679">
        <v>4.8</v>
      </c>
      <c r="P101" s="680">
        <v>4</v>
      </c>
      <c r="Q101" s="720">
        <v>0.8</v>
      </c>
      <c r="R101" s="471">
        <f t="shared" si="74"/>
        <v>-20000</v>
      </c>
      <c r="S101" s="461">
        <v>0</v>
      </c>
      <c r="T101" s="461">
        <v>250056</v>
      </c>
      <c r="U101" s="461">
        <v>0</v>
      </c>
      <c r="V101" s="461">
        <v>0</v>
      </c>
      <c r="W101" s="461">
        <f t="shared" si="75"/>
        <v>230056</v>
      </c>
      <c r="X101" s="461">
        <v>20000</v>
      </c>
      <c r="Y101" s="461">
        <v>0</v>
      </c>
      <c r="Z101" s="461">
        <v>0</v>
      </c>
      <c r="AA101" s="461">
        <f t="shared" si="76"/>
        <v>20000</v>
      </c>
      <c r="AB101" s="461">
        <f t="shared" si="77"/>
        <v>250056</v>
      </c>
      <c r="AC101" s="69">
        <f t="shared" si="78"/>
        <v>84519</v>
      </c>
      <c r="AD101" s="69">
        <f t="shared" si="79"/>
        <v>2301</v>
      </c>
      <c r="AE101" s="461">
        <v>0</v>
      </c>
      <c r="AF101" s="461">
        <v>0</v>
      </c>
      <c r="AG101" s="461">
        <f t="shared" si="80"/>
        <v>0</v>
      </c>
      <c r="AH101" s="461">
        <f t="shared" si="81"/>
        <v>336876</v>
      </c>
      <c r="AI101" s="462">
        <v>0</v>
      </c>
      <c r="AJ101" s="462">
        <v>0</v>
      </c>
      <c r="AK101" s="462">
        <v>0</v>
      </c>
      <c r="AL101" s="462">
        <v>0.6</v>
      </c>
      <c r="AM101" s="462">
        <v>0</v>
      </c>
      <c r="AN101" s="462">
        <v>0</v>
      </c>
      <c r="AO101" s="462">
        <v>0</v>
      </c>
      <c r="AP101" s="462">
        <v>0</v>
      </c>
      <c r="AQ101" s="462">
        <f t="shared" si="82"/>
        <v>0.6</v>
      </c>
      <c r="AR101" s="462">
        <f t="shared" si="83"/>
        <v>0</v>
      </c>
      <c r="AS101" s="464">
        <f t="shared" si="84"/>
        <v>0.6</v>
      </c>
      <c r="AT101" s="470">
        <f t="shared" ref="AT101:AT106" si="110">I101+AH101</f>
        <v>3680128</v>
      </c>
      <c r="AU101" s="461">
        <f t="shared" ref="AU101:AU106" si="111">J101+W101</f>
        <v>2681379</v>
      </c>
      <c r="AV101" s="461">
        <f t="shared" ref="AV101:AV106" si="112">K101+AA101</f>
        <v>35000</v>
      </c>
      <c r="AW101" s="461">
        <f t="shared" ref="AW101:AX106" si="113">L101+AC101</f>
        <v>918136</v>
      </c>
      <c r="AX101" s="461">
        <f t="shared" si="113"/>
        <v>26813</v>
      </c>
      <c r="AY101" s="461">
        <f t="shared" ref="AY101:AY106" si="114">N101+AG101</f>
        <v>18800</v>
      </c>
      <c r="AZ101" s="462">
        <f t="shared" ref="AZ101:AZ106" si="115">O101+AS101</f>
        <v>5.3999999999999995</v>
      </c>
      <c r="BA101" s="462">
        <f t="shared" ref="BA101:BB106" si="116">P101+AQ101</f>
        <v>4.5999999999999996</v>
      </c>
      <c r="BB101" s="464">
        <f t="shared" si="116"/>
        <v>0.8</v>
      </c>
    </row>
    <row r="102" spans="1:54" ht="12.95" customHeight="1" x14ac:dyDescent="0.25">
      <c r="A102" s="300">
        <v>18</v>
      </c>
      <c r="B102" s="301">
        <v>4434</v>
      </c>
      <c r="C102" s="301">
        <v>650025768</v>
      </c>
      <c r="D102" s="301">
        <v>72744481</v>
      </c>
      <c r="E102" s="303" t="s">
        <v>358</v>
      </c>
      <c r="F102" s="301">
        <v>3113</v>
      </c>
      <c r="G102" s="304" t="s">
        <v>324</v>
      </c>
      <c r="H102" s="304" t="s">
        <v>276</v>
      </c>
      <c r="I102" s="463">
        <v>12902948</v>
      </c>
      <c r="J102" s="458">
        <v>9255264</v>
      </c>
      <c r="K102" s="458">
        <v>154000</v>
      </c>
      <c r="L102" s="458">
        <v>3180331</v>
      </c>
      <c r="M102" s="458">
        <v>92553</v>
      </c>
      <c r="N102" s="458">
        <v>220800</v>
      </c>
      <c r="O102" s="679">
        <v>16.697299999999995</v>
      </c>
      <c r="P102" s="680">
        <v>12.667300000000001</v>
      </c>
      <c r="Q102" s="720">
        <v>4.0299999999999994</v>
      </c>
      <c r="R102" s="471">
        <f t="shared" si="74"/>
        <v>51000</v>
      </c>
      <c r="S102" s="461">
        <v>0</v>
      </c>
      <c r="T102" s="461">
        <v>0</v>
      </c>
      <c r="U102" s="461">
        <v>0</v>
      </c>
      <c r="V102" s="461">
        <v>0</v>
      </c>
      <c r="W102" s="461">
        <f t="shared" si="75"/>
        <v>51000</v>
      </c>
      <c r="X102" s="461">
        <v>-51000</v>
      </c>
      <c r="Y102" s="461">
        <v>0</v>
      </c>
      <c r="Z102" s="461">
        <v>0</v>
      </c>
      <c r="AA102" s="461">
        <f t="shared" si="76"/>
        <v>-51000</v>
      </c>
      <c r="AB102" s="461">
        <f t="shared" si="77"/>
        <v>0</v>
      </c>
      <c r="AC102" s="69">
        <f t="shared" si="78"/>
        <v>0</v>
      </c>
      <c r="AD102" s="69">
        <f t="shared" si="79"/>
        <v>510</v>
      </c>
      <c r="AE102" s="461">
        <v>0</v>
      </c>
      <c r="AF102" s="461">
        <v>0</v>
      </c>
      <c r="AG102" s="461">
        <f t="shared" si="80"/>
        <v>0</v>
      </c>
      <c r="AH102" s="461">
        <f t="shared" si="81"/>
        <v>510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</v>
      </c>
      <c r="AN102" s="462">
        <v>0</v>
      </c>
      <c r="AO102" s="462">
        <v>0</v>
      </c>
      <c r="AP102" s="462">
        <v>0</v>
      </c>
      <c r="AQ102" s="462">
        <f t="shared" si="82"/>
        <v>0</v>
      </c>
      <c r="AR102" s="462">
        <f t="shared" si="83"/>
        <v>0</v>
      </c>
      <c r="AS102" s="464">
        <f t="shared" si="84"/>
        <v>0</v>
      </c>
      <c r="AT102" s="470">
        <f t="shared" si="110"/>
        <v>12903458</v>
      </c>
      <c r="AU102" s="461">
        <f t="shared" si="111"/>
        <v>9306264</v>
      </c>
      <c r="AV102" s="461">
        <f t="shared" si="112"/>
        <v>103000</v>
      </c>
      <c r="AW102" s="461">
        <f t="shared" si="113"/>
        <v>3180331</v>
      </c>
      <c r="AX102" s="461">
        <f t="shared" si="113"/>
        <v>93063</v>
      </c>
      <c r="AY102" s="461">
        <f t="shared" si="114"/>
        <v>220800</v>
      </c>
      <c r="AZ102" s="462">
        <f t="shared" si="115"/>
        <v>16.697299999999995</v>
      </c>
      <c r="BA102" s="462">
        <f t="shared" si="116"/>
        <v>12.667300000000001</v>
      </c>
      <c r="BB102" s="464">
        <f t="shared" si="116"/>
        <v>4.0299999999999994</v>
      </c>
    </row>
    <row r="103" spans="1:54" ht="12.95" customHeight="1" x14ac:dyDescent="0.25">
      <c r="A103" s="300">
        <v>18</v>
      </c>
      <c r="B103" s="301">
        <v>4434</v>
      </c>
      <c r="C103" s="301">
        <v>650025768</v>
      </c>
      <c r="D103" s="301">
        <v>72744481</v>
      </c>
      <c r="E103" s="303" t="s">
        <v>358</v>
      </c>
      <c r="F103" s="301">
        <v>3113</v>
      </c>
      <c r="G103" s="304" t="s">
        <v>314</v>
      </c>
      <c r="H103" s="304" t="s">
        <v>277</v>
      </c>
      <c r="I103" s="463">
        <v>1638392</v>
      </c>
      <c r="J103" s="458">
        <v>1215424</v>
      </c>
      <c r="K103" s="458">
        <v>0</v>
      </c>
      <c r="L103" s="458">
        <v>410814</v>
      </c>
      <c r="M103" s="458">
        <v>12154</v>
      </c>
      <c r="N103" s="458">
        <v>0</v>
      </c>
      <c r="O103" s="679">
        <v>3.6400000000000006</v>
      </c>
      <c r="P103" s="680">
        <v>3.6400000000000006</v>
      </c>
      <c r="Q103" s="720">
        <v>0</v>
      </c>
      <c r="R103" s="471">
        <f t="shared" si="74"/>
        <v>0</v>
      </c>
      <c r="S103" s="461">
        <v>-44911</v>
      </c>
      <c r="T103" s="461">
        <v>0</v>
      </c>
      <c r="U103" s="461">
        <v>0</v>
      </c>
      <c r="V103" s="461">
        <v>0</v>
      </c>
      <c r="W103" s="461">
        <f t="shared" si="75"/>
        <v>-44911</v>
      </c>
      <c r="X103" s="461">
        <v>0</v>
      </c>
      <c r="Y103" s="461">
        <v>0</v>
      </c>
      <c r="Z103" s="461">
        <v>0</v>
      </c>
      <c r="AA103" s="461">
        <f t="shared" si="76"/>
        <v>0</v>
      </c>
      <c r="AB103" s="461">
        <f t="shared" si="77"/>
        <v>-44911</v>
      </c>
      <c r="AC103" s="69">
        <f t="shared" si="78"/>
        <v>-15180</v>
      </c>
      <c r="AD103" s="69">
        <f t="shared" si="79"/>
        <v>-449</v>
      </c>
      <c r="AE103" s="461">
        <v>14000</v>
      </c>
      <c r="AF103" s="461">
        <v>0</v>
      </c>
      <c r="AG103" s="461">
        <f t="shared" si="80"/>
        <v>14000</v>
      </c>
      <c r="AH103" s="461">
        <f t="shared" si="81"/>
        <v>-46540</v>
      </c>
      <c r="AI103" s="462">
        <v>0</v>
      </c>
      <c r="AJ103" s="462">
        <v>0</v>
      </c>
      <c r="AK103" s="462">
        <v>-0.13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82"/>
        <v>-0.13</v>
      </c>
      <c r="AR103" s="462">
        <f t="shared" si="83"/>
        <v>0</v>
      </c>
      <c r="AS103" s="464">
        <f t="shared" si="84"/>
        <v>-0.13</v>
      </c>
      <c r="AT103" s="470">
        <f t="shared" si="110"/>
        <v>1591852</v>
      </c>
      <c r="AU103" s="461">
        <f t="shared" si="111"/>
        <v>1170513</v>
      </c>
      <c r="AV103" s="461">
        <f t="shared" si="112"/>
        <v>0</v>
      </c>
      <c r="AW103" s="461">
        <f t="shared" si="113"/>
        <v>395634</v>
      </c>
      <c r="AX103" s="461">
        <f t="shared" si="113"/>
        <v>11705</v>
      </c>
      <c r="AY103" s="461">
        <f t="shared" si="114"/>
        <v>14000</v>
      </c>
      <c r="AZ103" s="462">
        <f t="shared" si="115"/>
        <v>3.5100000000000007</v>
      </c>
      <c r="BA103" s="462">
        <f t="shared" si="116"/>
        <v>3.5100000000000007</v>
      </c>
      <c r="BB103" s="464">
        <f t="shared" si="116"/>
        <v>0</v>
      </c>
    </row>
    <row r="104" spans="1:54" ht="12.95" customHeight="1" x14ac:dyDescent="0.25">
      <c r="A104" s="300">
        <v>18</v>
      </c>
      <c r="B104" s="301">
        <v>4434</v>
      </c>
      <c r="C104" s="301">
        <v>650025768</v>
      </c>
      <c r="D104" s="301">
        <v>72744481</v>
      </c>
      <c r="E104" s="303" t="s">
        <v>358</v>
      </c>
      <c r="F104" s="301">
        <v>3141</v>
      </c>
      <c r="G104" s="304" t="s">
        <v>310</v>
      </c>
      <c r="H104" s="304" t="s">
        <v>277</v>
      </c>
      <c r="I104" s="463">
        <v>1636538</v>
      </c>
      <c r="J104" s="458">
        <v>1182446</v>
      </c>
      <c r="K104" s="458">
        <v>25000</v>
      </c>
      <c r="L104" s="458">
        <v>408117</v>
      </c>
      <c r="M104" s="458">
        <v>11823</v>
      </c>
      <c r="N104" s="458">
        <v>9152</v>
      </c>
      <c r="O104" s="679">
        <v>3.88</v>
      </c>
      <c r="P104" s="680">
        <v>0</v>
      </c>
      <c r="Q104" s="720">
        <v>3.88</v>
      </c>
      <c r="R104" s="471">
        <f t="shared" si="74"/>
        <v>0</v>
      </c>
      <c r="S104" s="461">
        <v>0</v>
      </c>
      <c r="T104" s="461">
        <v>0</v>
      </c>
      <c r="U104" s="461">
        <v>0</v>
      </c>
      <c r="V104" s="461">
        <v>0</v>
      </c>
      <c r="W104" s="461">
        <f t="shared" si="75"/>
        <v>0</v>
      </c>
      <c r="X104" s="461">
        <v>0</v>
      </c>
      <c r="Y104" s="461">
        <v>0</v>
      </c>
      <c r="Z104" s="461">
        <v>0</v>
      </c>
      <c r="AA104" s="461">
        <f t="shared" si="76"/>
        <v>0</v>
      </c>
      <c r="AB104" s="461">
        <f t="shared" si="77"/>
        <v>0</v>
      </c>
      <c r="AC104" s="69">
        <f t="shared" si="78"/>
        <v>0</v>
      </c>
      <c r="AD104" s="69">
        <f t="shared" si="79"/>
        <v>0</v>
      </c>
      <c r="AE104" s="461">
        <v>0</v>
      </c>
      <c r="AF104" s="461">
        <v>0</v>
      </c>
      <c r="AG104" s="461">
        <f t="shared" si="80"/>
        <v>0</v>
      </c>
      <c r="AH104" s="461">
        <f t="shared" si="81"/>
        <v>0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82"/>
        <v>0</v>
      </c>
      <c r="AR104" s="462">
        <f t="shared" si="83"/>
        <v>0</v>
      </c>
      <c r="AS104" s="464">
        <f t="shared" si="84"/>
        <v>0</v>
      </c>
      <c r="AT104" s="470">
        <f t="shared" si="110"/>
        <v>1636538</v>
      </c>
      <c r="AU104" s="461">
        <f t="shared" si="111"/>
        <v>1182446</v>
      </c>
      <c r="AV104" s="461">
        <f t="shared" si="112"/>
        <v>25000</v>
      </c>
      <c r="AW104" s="461">
        <f t="shared" si="113"/>
        <v>408117</v>
      </c>
      <c r="AX104" s="461">
        <f t="shared" si="113"/>
        <v>11823</v>
      </c>
      <c r="AY104" s="461">
        <f t="shared" si="114"/>
        <v>9152</v>
      </c>
      <c r="AZ104" s="462">
        <f t="shared" si="115"/>
        <v>3.88</v>
      </c>
      <c r="BA104" s="462">
        <f t="shared" si="116"/>
        <v>0</v>
      </c>
      <c r="BB104" s="464">
        <f t="shared" si="116"/>
        <v>3.88</v>
      </c>
    </row>
    <row r="105" spans="1:54" ht="12.95" customHeight="1" x14ac:dyDescent="0.25">
      <c r="A105" s="300">
        <v>18</v>
      </c>
      <c r="B105" s="301">
        <v>4434</v>
      </c>
      <c r="C105" s="301">
        <v>650025768</v>
      </c>
      <c r="D105" s="301">
        <v>72744481</v>
      </c>
      <c r="E105" s="303" t="s">
        <v>358</v>
      </c>
      <c r="F105" s="301">
        <v>3143</v>
      </c>
      <c r="G105" s="304" t="s">
        <v>614</v>
      </c>
      <c r="H105" s="304" t="s">
        <v>276</v>
      </c>
      <c r="I105" s="463">
        <v>1331417</v>
      </c>
      <c r="J105" s="458">
        <v>962884</v>
      </c>
      <c r="K105" s="458">
        <v>25000</v>
      </c>
      <c r="L105" s="458">
        <v>333905</v>
      </c>
      <c r="M105" s="458">
        <v>9628</v>
      </c>
      <c r="N105" s="458">
        <v>0</v>
      </c>
      <c r="O105" s="679">
        <v>2</v>
      </c>
      <c r="P105" s="680">
        <v>2</v>
      </c>
      <c r="Q105" s="720">
        <v>0</v>
      </c>
      <c r="R105" s="471">
        <f t="shared" si="74"/>
        <v>0</v>
      </c>
      <c r="S105" s="461">
        <v>0</v>
      </c>
      <c r="T105" s="461">
        <v>0</v>
      </c>
      <c r="U105" s="461">
        <v>0</v>
      </c>
      <c r="V105" s="461">
        <v>0</v>
      </c>
      <c r="W105" s="461">
        <f t="shared" si="75"/>
        <v>0</v>
      </c>
      <c r="X105" s="461">
        <v>0</v>
      </c>
      <c r="Y105" s="461">
        <v>0</v>
      </c>
      <c r="Z105" s="461">
        <v>0</v>
      </c>
      <c r="AA105" s="461">
        <f t="shared" si="76"/>
        <v>0</v>
      </c>
      <c r="AB105" s="461">
        <f t="shared" si="77"/>
        <v>0</v>
      </c>
      <c r="AC105" s="69">
        <f t="shared" si="78"/>
        <v>0</v>
      </c>
      <c r="AD105" s="69">
        <f t="shared" si="79"/>
        <v>0</v>
      </c>
      <c r="AE105" s="461">
        <v>0</v>
      </c>
      <c r="AF105" s="461">
        <v>0</v>
      </c>
      <c r="AG105" s="461">
        <f t="shared" si="80"/>
        <v>0</v>
      </c>
      <c r="AH105" s="461">
        <f t="shared" si="81"/>
        <v>0</v>
      </c>
      <c r="AI105" s="462">
        <v>0</v>
      </c>
      <c r="AJ105" s="462">
        <v>0</v>
      </c>
      <c r="AK105" s="462">
        <v>0</v>
      </c>
      <c r="AL105" s="462">
        <v>0</v>
      </c>
      <c r="AM105" s="462">
        <v>0</v>
      </c>
      <c r="AN105" s="462">
        <v>0</v>
      </c>
      <c r="AO105" s="462">
        <v>0</v>
      </c>
      <c r="AP105" s="462">
        <v>0</v>
      </c>
      <c r="AQ105" s="462">
        <f t="shared" si="82"/>
        <v>0</v>
      </c>
      <c r="AR105" s="462">
        <f t="shared" si="83"/>
        <v>0</v>
      </c>
      <c r="AS105" s="464">
        <f t="shared" si="84"/>
        <v>0</v>
      </c>
      <c r="AT105" s="470">
        <f t="shared" si="110"/>
        <v>1331417</v>
      </c>
      <c r="AU105" s="461">
        <f t="shared" si="111"/>
        <v>962884</v>
      </c>
      <c r="AV105" s="461">
        <f t="shared" si="112"/>
        <v>25000</v>
      </c>
      <c r="AW105" s="461">
        <f t="shared" si="113"/>
        <v>333905</v>
      </c>
      <c r="AX105" s="461">
        <f t="shared" si="113"/>
        <v>9628</v>
      </c>
      <c r="AY105" s="461">
        <f t="shared" si="114"/>
        <v>0</v>
      </c>
      <c r="AZ105" s="462">
        <f t="shared" si="115"/>
        <v>2</v>
      </c>
      <c r="BA105" s="462">
        <f t="shared" si="116"/>
        <v>2</v>
      </c>
      <c r="BB105" s="464">
        <f t="shared" si="116"/>
        <v>0</v>
      </c>
    </row>
    <row r="106" spans="1:54" ht="12.95" customHeight="1" x14ac:dyDescent="0.25">
      <c r="A106" s="300">
        <v>18</v>
      </c>
      <c r="B106" s="301">
        <v>4434</v>
      </c>
      <c r="C106" s="301">
        <v>650025768</v>
      </c>
      <c r="D106" s="301">
        <v>72744481</v>
      </c>
      <c r="E106" s="303" t="s">
        <v>358</v>
      </c>
      <c r="F106" s="301">
        <v>3143</v>
      </c>
      <c r="G106" s="304" t="s">
        <v>615</v>
      </c>
      <c r="H106" s="304" t="s">
        <v>277</v>
      </c>
      <c r="I106" s="463">
        <v>32252</v>
      </c>
      <c r="J106" s="458">
        <v>23045</v>
      </c>
      <c r="K106" s="458">
        <v>0</v>
      </c>
      <c r="L106" s="458">
        <v>7789</v>
      </c>
      <c r="M106" s="458">
        <v>230</v>
      </c>
      <c r="N106" s="458">
        <v>1188</v>
      </c>
      <c r="O106" s="679">
        <v>0.09</v>
      </c>
      <c r="P106" s="680">
        <v>0</v>
      </c>
      <c r="Q106" s="720">
        <v>0.09</v>
      </c>
      <c r="R106" s="471">
        <f t="shared" si="74"/>
        <v>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si="75"/>
        <v>0</v>
      </c>
      <c r="X106" s="461">
        <v>0</v>
      </c>
      <c r="Y106" s="461">
        <v>0</v>
      </c>
      <c r="Z106" s="461">
        <v>0</v>
      </c>
      <c r="AA106" s="461">
        <f t="shared" si="76"/>
        <v>0</v>
      </c>
      <c r="AB106" s="461">
        <f t="shared" si="77"/>
        <v>0</v>
      </c>
      <c r="AC106" s="69">
        <f t="shared" si="78"/>
        <v>0</v>
      </c>
      <c r="AD106" s="69">
        <f t="shared" si="79"/>
        <v>0</v>
      </c>
      <c r="AE106" s="461">
        <v>0</v>
      </c>
      <c r="AF106" s="461">
        <v>0</v>
      </c>
      <c r="AG106" s="461">
        <f t="shared" si="80"/>
        <v>0</v>
      </c>
      <c r="AH106" s="461">
        <f t="shared" si="81"/>
        <v>0</v>
      </c>
      <c r="AI106" s="462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si="82"/>
        <v>0</v>
      </c>
      <c r="AR106" s="462">
        <f t="shared" si="83"/>
        <v>0</v>
      </c>
      <c r="AS106" s="464">
        <f t="shared" si="84"/>
        <v>0</v>
      </c>
      <c r="AT106" s="470">
        <f t="shared" si="110"/>
        <v>32252</v>
      </c>
      <c r="AU106" s="461">
        <f t="shared" si="111"/>
        <v>23045</v>
      </c>
      <c r="AV106" s="461">
        <f t="shared" si="112"/>
        <v>0</v>
      </c>
      <c r="AW106" s="461">
        <f t="shared" si="113"/>
        <v>7789</v>
      </c>
      <c r="AX106" s="461">
        <f t="shared" si="113"/>
        <v>230</v>
      </c>
      <c r="AY106" s="461">
        <f t="shared" si="114"/>
        <v>1188</v>
      </c>
      <c r="AZ106" s="462">
        <f t="shared" si="115"/>
        <v>0.09</v>
      </c>
      <c r="BA106" s="462">
        <f t="shared" si="116"/>
        <v>0</v>
      </c>
      <c r="BB106" s="464">
        <f t="shared" si="116"/>
        <v>0.09</v>
      </c>
    </row>
    <row r="107" spans="1:54" ht="12.95" customHeight="1" x14ac:dyDescent="0.25">
      <c r="A107" s="293">
        <v>18</v>
      </c>
      <c r="B107" s="295">
        <v>4434</v>
      </c>
      <c r="C107" s="295">
        <v>650025768</v>
      </c>
      <c r="D107" s="295">
        <v>72744481</v>
      </c>
      <c r="E107" s="314" t="s">
        <v>359</v>
      </c>
      <c r="F107" s="315"/>
      <c r="G107" s="316"/>
      <c r="H107" s="316"/>
      <c r="I107" s="538">
        <v>20884799</v>
      </c>
      <c r="J107" s="535">
        <v>15090386</v>
      </c>
      <c r="K107" s="535">
        <v>219000</v>
      </c>
      <c r="L107" s="535">
        <v>5174573</v>
      </c>
      <c r="M107" s="535">
        <v>150900</v>
      </c>
      <c r="N107" s="535">
        <v>249940</v>
      </c>
      <c r="O107" s="684">
        <v>31.107299999999995</v>
      </c>
      <c r="P107" s="684">
        <v>22.307300000000001</v>
      </c>
      <c r="Q107" s="721">
        <v>8.7999999999999989</v>
      </c>
      <c r="R107" s="538">
        <f t="shared" ref="R107:BB107" si="117">SUM(R101:R106)</f>
        <v>31000</v>
      </c>
      <c r="S107" s="535">
        <f t="shared" si="117"/>
        <v>-44911</v>
      </c>
      <c r="T107" s="535">
        <f t="shared" si="117"/>
        <v>250056</v>
      </c>
      <c r="U107" s="535">
        <f t="shared" si="117"/>
        <v>0</v>
      </c>
      <c r="V107" s="535">
        <f t="shared" si="117"/>
        <v>0</v>
      </c>
      <c r="W107" s="535">
        <f t="shared" si="117"/>
        <v>236145</v>
      </c>
      <c r="X107" s="535">
        <f t="shared" si="117"/>
        <v>-31000</v>
      </c>
      <c r="Y107" s="535">
        <f t="shared" si="117"/>
        <v>0</v>
      </c>
      <c r="Z107" s="535">
        <f t="shared" si="117"/>
        <v>0</v>
      </c>
      <c r="AA107" s="535">
        <f t="shared" si="117"/>
        <v>-31000</v>
      </c>
      <c r="AB107" s="535">
        <f t="shared" si="117"/>
        <v>205145</v>
      </c>
      <c r="AC107" s="535">
        <f t="shared" si="117"/>
        <v>69339</v>
      </c>
      <c r="AD107" s="535">
        <f t="shared" si="117"/>
        <v>2362</v>
      </c>
      <c r="AE107" s="535">
        <f t="shared" si="117"/>
        <v>14000</v>
      </c>
      <c r="AF107" s="535">
        <f t="shared" si="117"/>
        <v>0</v>
      </c>
      <c r="AG107" s="535">
        <f t="shared" si="117"/>
        <v>14000</v>
      </c>
      <c r="AH107" s="535">
        <f t="shared" si="117"/>
        <v>290846</v>
      </c>
      <c r="AI107" s="536">
        <f t="shared" si="117"/>
        <v>0</v>
      </c>
      <c r="AJ107" s="536">
        <f t="shared" si="117"/>
        <v>0</v>
      </c>
      <c r="AK107" s="536">
        <f t="shared" si="117"/>
        <v>-0.13</v>
      </c>
      <c r="AL107" s="536">
        <f t="shared" si="117"/>
        <v>0.6</v>
      </c>
      <c r="AM107" s="536">
        <f t="shared" si="117"/>
        <v>0</v>
      </c>
      <c r="AN107" s="536">
        <f t="shared" si="117"/>
        <v>0</v>
      </c>
      <c r="AO107" s="536">
        <f t="shared" si="117"/>
        <v>0</v>
      </c>
      <c r="AP107" s="536">
        <f t="shared" si="117"/>
        <v>0</v>
      </c>
      <c r="AQ107" s="536">
        <f t="shared" si="117"/>
        <v>0.47</v>
      </c>
      <c r="AR107" s="536">
        <f t="shared" si="117"/>
        <v>0</v>
      </c>
      <c r="AS107" s="310">
        <f t="shared" si="117"/>
        <v>0.47</v>
      </c>
      <c r="AT107" s="540">
        <f t="shared" si="117"/>
        <v>21175645</v>
      </c>
      <c r="AU107" s="535">
        <f t="shared" si="117"/>
        <v>15326531</v>
      </c>
      <c r="AV107" s="535">
        <f t="shared" si="117"/>
        <v>188000</v>
      </c>
      <c r="AW107" s="535">
        <f t="shared" si="117"/>
        <v>5243912</v>
      </c>
      <c r="AX107" s="535">
        <f t="shared" si="117"/>
        <v>153262</v>
      </c>
      <c r="AY107" s="535">
        <f t="shared" si="117"/>
        <v>263940</v>
      </c>
      <c r="AZ107" s="536">
        <f t="shared" si="117"/>
        <v>31.577299999999994</v>
      </c>
      <c r="BA107" s="536">
        <f t="shared" si="117"/>
        <v>22.7773</v>
      </c>
      <c r="BB107" s="310">
        <f t="shared" si="117"/>
        <v>8.7999999999999989</v>
      </c>
    </row>
    <row r="108" spans="1:54" ht="12.95" customHeight="1" x14ac:dyDescent="0.25">
      <c r="A108" s="300">
        <v>19</v>
      </c>
      <c r="B108" s="301">
        <v>4441</v>
      </c>
      <c r="C108" s="301">
        <v>600074668</v>
      </c>
      <c r="D108" s="301">
        <v>46750495</v>
      </c>
      <c r="E108" s="317" t="s">
        <v>360</v>
      </c>
      <c r="F108" s="318">
        <v>3111</v>
      </c>
      <c r="G108" s="304" t="s">
        <v>320</v>
      </c>
      <c r="H108" s="304" t="s">
        <v>276</v>
      </c>
      <c r="I108" s="463">
        <v>4150809</v>
      </c>
      <c r="J108" s="458">
        <v>3059873</v>
      </c>
      <c r="K108" s="458">
        <v>0</v>
      </c>
      <c r="L108" s="458">
        <v>1034237</v>
      </c>
      <c r="M108" s="458">
        <v>30599</v>
      </c>
      <c r="N108" s="458">
        <v>26100</v>
      </c>
      <c r="O108" s="679">
        <v>6.5639000000000003</v>
      </c>
      <c r="P108" s="680">
        <v>5.4839000000000002</v>
      </c>
      <c r="Q108" s="720">
        <v>1.08</v>
      </c>
      <c r="R108" s="471">
        <f t="shared" si="74"/>
        <v>0</v>
      </c>
      <c r="S108" s="461">
        <v>0</v>
      </c>
      <c r="T108" s="461">
        <v>0</v>
      </c>
      <c r="U108" s="461">
        <v>0</v>
      </c>
      <c r="V108" s="461">
        <v>0</v>
      </c>
      <c r="W108" s="461">
        <f t="shared" si="75"/>
        <v>0</v>
      </c>
      <c r="X108" s="461">
        <v>0</v>
      </c>
      <c r="Y108" s="461">
        <v>0</v>
      </c>
      <c r="Z108" s="461">
        <v>0</v>
      </c>
      <c r="AA108" s="461">
        <f t="shared" si="76"/>
        <v>0</v>
      </c>
      <c r="AB108" s="461">
        <f t="shared" si="77"/>
        <v>0</v>
      </c>
      <c r="AC108" s="69">
        <f t="shared" si="78"/>
        <v>0</v>
      </c>
      <c r="AD108" s="69">
        <f t="shared" si="79"/>
        <v>0</v>
      </c>
      <c r="AE108" s="461">
        <v>0</v>
      </c>
      <c r="AF108" s="461">
        <v>0</v>
      </c>
      <c r="AG108" s="461">
        <f t="shared" si="80"/>
        <v>0</v>
      </c>
      <c r="AH108" s="461">
        <f t="shared" si="81"/>
        <v>0</v>
      </c>
      <c r="AI108" s="462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si="82"/>
        <v>0</v>
      </c>
      <c r="AR108" s="462">
        <f t="shared" si="83"/>
        <v>0</v>
      </c>
      <c r="AS108" s="464">
        <f t="shared" si="84"/>
        <v>0</v>
      </c>
      <c r="AT108" s="470">
        <f t="shared" ref="AT108:AT113" si="118">I108+AH108</f>
        <v>4150809</v>
      </c>
      <c r="AU108" s="461">
        <f t="shared" ref="AU108:AU113" si="119">J108+W108</f>
        <v>3059873</v>
      </c>
      <c r="AV108" s="461">
        <f t="shared" ref="AV108:AV113" si="120">K108+AA108</f>
        <v>0</v>
      </c>
      <c r="AW108" s="461">
        <f t="shared" ref="AW108:AX113" si="121">L108+AC108</f>
        <v>1034237</v>
      </c>
      <c r="AX108" s="461">
        <f t="shared" si="121"/>
        <v>30599</v>
      </c>
      <c r="AY108" s="461">
        <f t="shared" ref="AY108:AY113" si="122">N108+AG108</f>
        <v>26100</v>
      </c>
      <c r="AZ108" s="462">
        <f t="shared" ref="AZ108:AZ113" si="123">O108+AS108</f>
        <v>6.5639000000000003</v>
      </c>
      <c r="BA108" s="462">
        <f t="shared" ref="BA108:BB113" si="124">P108+AQ108</f>
        <v>5.4839000000000002</v>
      </c>
      <c r="BB108" s="464">
        <f t="shared" si="124"/>
        <v>1.08</v>
      </c>
    </row>
    <row r="109" spans="1:54" ht="12.95" customHeight="1" x14ac:dyDescent="0.25">
      <c r="A109" s="300">
        <v>19</v>
      </c>
      <c r="B109" s="301">
        <v>4441</v>
      </c>
      <c r="C109" s="301">
        <v>600074668</v>
      </c>
      <c r="D109" s="301">
        <v>46750495</v>
      </c>
      <c r="E109" s="317" t="s">
        <v>360</v>
      </c>
      <c r="F109" s="318">
        <v>3117</v>
      </c>
      <c r="G109" s="304" t="s">
        <v>324</v>
      </c>
      <c r="H109" s="304" t="s">
        <v>276</v>
      </c>
      <c r="I109" s="463">
        <v>4170030</v>
      </c>
      <c r="J109" s="458">
        <v>2932159</v>
      </c>
      <c r="K109" s="458">
        <v>99649</v>
      </c>
      <c r="L109" s="458">
        <v>1024751</v>
      </c>
      <c r="M109" s="458">
        <v>29321</v>
      </c>
      <c r="N109" s="458">
        <v>84150</v>
      </c>
      <c r="O109" s="679">
        <v>5.6798999999999991</v>
      </c>
      <c r="P109" s="680">
        <v>3.9499</v>
      </c>
      <c r="Q109" s="720">
        <v>1.73</v>
      </c>
      <c r="R109" s="471">
        <f t="shared" si="74"/>
        <v>1884</v>
      </c>
      <c r="S109" s="461">
        <v>0</v>
      </c>
      <c r="T109" s="461">
        <v>0</v>
      </c>
      <c r="U109" s="461">
        <v>0</v>
      </c>
      <c r="V109" s="461">
        <v>0</v>
      </c>
      <c r="W109" s="461">
        <f t="shared" si="75"/>
        <v>1884</v>
      </c>
      <c r="X109" s="461">
        <v>-1884</v>
      </c>
      <c r="Y109" s="461">
        <v>0</v>
      </c>
      <c r="Z109" s="461">
        <v>0</v>
      </c>
      <c r="AA109" s="461">
        <f t="shared" si="76"/>
        <v>-1884</v>
      </c>
      <c r="AB109" s="461">
        <f t="shared" si="77"/>
        <v>0</v>
      </c>
      <c r="AC109" s="69">
        <f t="shared" si="78"/>
        <v>0</v>
      </c>
      <c r="AD109" s="69">
        <f t="shared" si="79"/>
        <v>19</v>
      </c>
      <c r="AE109" s="461">
        <v>0</v>
      </c>
      <c r="AF109" s="461">
        <v>0</v>
      </c>
      <c r="AG109" s="461">
        <f t="shared" si="80"/>
        <v>0</v>
      </c>
      <c r="AH109" s="461">
        <f t="shared" si="81"/>
        <v>19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si="82"/>
        <v>0</v>
      </c>
      <c r="AR109" s="462">
        <f t="shared" si="83"/>
        <v>0</v>
      </c>
      <c r="AS109" s="464">
        <f t="shared" si="84"/>
        <v>0</v>
      </c>
      <c r="AT109" s="470">
        <f t="shared" si="118"/>
        <v>4170049</v>
      </c>
      <c r="AU109" s="461">
        <f t="shared" si="119"/>
        <v>2934043</v>
      </c>
      <c r="AV109" s="461">
        <f t="shared" si="120"/>
        <v>97765</v>
      </c>
      <c r="AW109" s="461">
        <f t="shared" si="121"/>
        <v>1024751</v>
      </c>
      <c r="AX109" s="461">
        <f t="shared" si="121"/>
        <v>29340</v>
      </c>
      <c r="AY109" s="461">
        <f t="shared" si="122"/>
        <v>84150</v>
      </c>
      <c r="AZ109" s="462">
        <f t="shared" si="123"/>
        <v>5.6798999999999991</v>
      </c>
      <c r="BA109" s="462">
        <f t="shared" si="124"/>
        <v>3.9499</v>
      </c>
      <c r="BB109" s="464">
        <f t="shared" si="124"/>
        <v>1.73</v>
      </c>
    </row>
    <row r="110" spans="1:54" ht="12.95" customHeight="1" x14ac:dyDescent="0.25">
      <c r="A110" s="300">
        <v>19</v>
      </c>
      <c r="B110" s="301">
        <v>4441</v>
      </c>
      <c r="C110" s="301">
        <v>600074668</v>
      </c>
      <c r="D110" s="301">
        <v>46750495</v>
      </c>
      <c r="E110" s="317" t="s">
        <v>360</v>
      </c>
      <c r="F110" s="318">
        <v>3117</v>
      </c>
      <c r="G110" s="304" t="s">
        <v>314</v>
      </c>
      <c r="H110" s="304" t="s">
        <v>277</v>
      </c>
      <c r="I110" s="463">
        <v>348102</v>
      </c>
      <c r="J110" s="458">
        <v>258236</v>
      </c>
      <c r="K110" s="458">
        <v>0</v>
      </c>
      <c r="L110" s="458">
        <v>87284</v>
      </c>
      <c r="M110" s="458">
        <v>2582</v>
      </c>
      <c r="N110" s="458">
        <v>0</v>
      </c>
      <c r="O110" s="679">
        <v>0.75</v>
      </c>
      <c r="P110" s="680">
        <v>0.75</v>
      </c>
      <c r="Q110" s="720">
        <v>0</v>
      </c>
      <c r="R110" s="471">
        <f t="shared" si="74"/>
        <v>0</v>
      </c>
      <c r="S110" s="461">
        <v>0</v>
      </c>
      <c r="T110" s="461">
        <v>0</v>
      </c>
      <c r="U110" s="461">
        <v>0</v>
      </c>
      <c r="V110" s="461">
        <v>0</v>
      </c>
      <c r="W110" s="461">
        <f t="shared" si="75"/>
        <v>0</v>
      </c>
      <c r="X110" s="461">
        <v>0</v>
      </c>
      <c r="Y110" s="461">
        <v>0</v>
      </c>
      <c r="Z110" s="461">
        <v>0</v>
      </c>
      <c r="AA110" s="461">
        <f t="shared" si="76"/>
        <v>0</v>
      </c>
      <c r="AB110" s="461">
        <f t="shared" si="77"/>
        <v>0</v>
      </c>
      <c r="AC110" s="69">
        <f t="shared" si="78"/>
        <v>0</v>
      </c>
      <c r="AD110" s="69">
        <f t="shared" si="79"/>
        <v>0</v>
      </c>
      <c r="AE110" s="461">
        <v>0</v>
      </c>
      <c r="AF110" s="461">
        <v>0</v>
      </c>
      <c r="AG110" s="461">
        <f t="shared" si="80"/>
        <v>0</v>
      </c>
      <c r="AH110" s="461">
        <f t="shared" si="81"/>
        <v>0</v>
      </c>
      <c r="AI110" s="462">
        <v>0</v>
      </c>
      <c r="AJ110" s="462">
        <v>0</v>
      </c>
      <c r="AK110" s="462">
        <v>0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si="82"/>
        <v>0</v>
      </c>
      <c r="AR110" s="462">
        <f t="shared" si="83"/>
        <v>0</v>
      </c>
      <c r="AS110" s="464">
        <f t="shared" si="84"/>
        <v>0</v>
      </c>
      <c r="AT110" s="470">
        <f t="shared" si="118"/>
        <v>348102</v>
      </c>
      <c r="AU110" s="461">
        <f t="shared" si="119"/>
        <v>258236</v>
      </c>
      <c r="AV110" s="461">
        <f t="shared" si="120"/>
        <v>0</v>
      </c>
      <c r="AW110" s="461">
        <f t="shared" si="121"/>
        <v>87284</v>
      </c>
      <c r="AX110" s="461">
        <f t="shared" si="121"/>
        <v>2582</v>
      </c>
      <c r="AY110" s="461">
        <f t="shared" si="122"/>
        <v>0</v>
      </c>
      <c r="AZ110" s="462">
        <f t="shared" si="123"/>
        <v>0.75</v>
      </c>
      <c r="BA110" s="462">
        <f t="shared" si="124"/>
        <v>0.75</v>
      </c>
      <c r="BB110" s="464">
        <f t="shared" si="124"/>
        <v>0</v>
      </c>
    </row>
    <row r="111" spans="1:54" ht="12.95" customHeight="1" x14ac:dyDescent="0.25">
      <c r="A111" s="300">
        <v>19</v>
      </c>
      <c r="B111" s="301">
        <v>4441</v>
      </c>
      <c r="C111" s="301">
        <v>600074668</v>
      </c>
      <c r="D111" s="301">
        <v>46750495</v>
      </c>
      <c r="E111" s="317" t="s">
        <v>360</v>
      </c>
      <c r="F111" s="318">
        <v>3141</v>
      </c>
      <c r="G111" s="304" t="s">
        <v>310</v>
      </c>
      <c r="H111" s="304" t="s">
        <v>277</v>
      </c>
      <c r="I111" s="463">
        <v>1195565</v>
      </c>
      <c r="J111" s="458">
        <v>882829</v>
      </c>
      <c r="K111" s="458">
        <v>0</v>
      </c>
      <c r="L111" s="458">
        <v>298396</v>
      </c>
      <c r="M111" s="458">
        <v>8828</v>
      </c>
      <c r="N111" s="458">
        <v>5512</v>
      </c>
      <c r="O111" s="679">
        <v>2.84</v>
      </c>
      <c r="P111" s="680">
        <v>0</v>
      </c>
      <c r="Q111" s="720">
        <v>2.84</v>
      </c>
      <c r="R111" s="471">
        <f t="shared" si="74"/>
        <v>0</v>
      </c>
      <c r="S111" s="461">
        <v>0</v>
      </c>
      <c r="T111" s="461">
        <v>0</v>
      </c>
      <c r="U111" s="461">
        <v>0</v>
      </c>
      <c r="V111" s="461">
        <v>0</v>
      </c>
      <c r="W111" s="461">
        <f t="shared" si="75"/>
        <v>0</v>
      </c>
      <c r="X111" s="461">
        <v>0</v>
      </c>
      <c r="Y111" s="461">
        <v>0</v>
      </c>
      <c r="Z111" s="461">
        <v>0</v>
      </c>
      <c r="AA111" s="461">
        <f t="shared" si="76"/>
        <v>0</v>
      </c>
      <c r="AB111" s="461">
        <f t="shared" si="77"/>
        <v>0</v>
      </c>
      <c r="AC111" s="69">
        <f t="shared" si="78"/>
        <v>0</v>
      </c>
      <c r="AD111" s="69">
        <f t="shared" si="79"/>
        <v>0</v>
      </c>
      <c r="AE111" s="461">
        <v>0</v>
      </c>
      <c r="AF111" s="461">
        <v>0</v>
      </c>
      <c r="AG111" s="461">
        <f t="shared" si="80"/>
        <v>0</v>
      </c>
      <c r="AH111" s="461">
        <f t="shared" si="81"/>
        <v>0</v>
      </c>
      <c r="AI111" s="462">
        <v>0</v>
      </c>
      <c r="AJ111" s="462">
        <v>0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si="82"/>
        <v>0</v>
      </c>
      <c r="AR111" s="462">
        <f t="shared" si="83"/>
        <v>0</v>
      </c>
      <c r="AS111" s="464">
        <f t="shared" si="84"/>
        <v>0</v>
      </c>
      <c r="AT111" s="470">
        <f t="shared" si="118"/>
        <v>1195565</v>
      </c>
      <c r="AU111" s="461">
        <f t="shared" si="119"/>
        <v>882829</v>
      </c>
      <c r="AV111" s="461">
        <f t="shared" si="120"/>
        <v>0</v>
      </c>
      <c r="AW111" s="461">
        <f t="shared" si="121"/>
        <v>298396</v>
      </c>
      <c r="AX111" s="461">
        <f t="shared" si="121"/>
        <v>8828</v>
      </c>
      <c r="AY111" s="461">
        <f t="shared" si="122"/>
        <v>5512</v>
      </c>
      <c r="AZ111" s="462">
        <f t="shared" si="123"/>
        <v>2.84</v>
      </c>
      <c r="BA111" s="462">
        <f t="shared" si="124"/>
        <v>0</v>
      </c>
      <c r="BB111" s="464">
        <f t="shared" si="124"/>
        <v>2.84</v>
      </c>
    </row>
    <row r="112" spans="1:54" ht="12.95" customHeight="1" x14ac:dyDescent="0.25">
      <c r="A112" s="300">
        <v>19</v>
      </c>
      <c r="B112" s="301">
        <v>4441</v>
      </c>
      <c r="C112" s="301">
        <v>600074668</v>
      </c>
      <c r="D112" s="301">
        <v>46750495</v>
      </c>
      <c r="E112" s="317" t="s">
        <v>360</v>
      </c>
      <c r="F112" s="318">
        <v>3143</v>
      </c>
      <c r="G112" s="304" t="s">
        <v>614</v>
      </c>
      <c r="H112" s="304" t="s">
        <v>276</v>
      </c>
      <c r="I112" s="463">
        <v>699520</v>
      </c>
      <c r="J112" s="458">
        <v>518932</v>
      </c>
      <c r="K112" s="458">
        <v>0</v>
      </c>
      <c r="L112" s="458">
        <v>175399</v>
      </c>
      <c r="M112" s="458">
        <v>5189</v>
      </c>
      <c r="N112" s="458">
        <v>0</v>
      </c>
      <c r="O112" s="679">
        <v>1.0357000000000001</v>
      </c>
      <c r="P112" s="680">
        <v>1.0357000000000001</v>
      </c>
      <c r="Q112" s="720">
        <v>0</v>
      </c>
      <c r="R112" s="471">
        <f t="shared" si="74"/>
        <v>0</v>
      </c>
      <c r="S112" s="461">
        <v>0</v>
      </c>
      <c r="T112" s="461">
        <v>121639</v>
      </c>
      <c r="U112" s="461">
        <v>0</v>
      </c>
      <c r="V112" s="461">
        <v>0</v>
      </c>
      <c r="W112" s="461">
        <f t="shared" si="75"/>
        <v>121639</v>
      </c>
      <c r="X112" s="461">
        <v>0</v>
      </c>
      <c r="Y112" s="461">
        <v>0</v>
      </c>
      <c r="Z112" s="461">
        <v>0</v>
      </c>
      <c r="AA112" s="461">
        <f t="shared" si="76"/>
        <v>0</v>
      </c>
      <c r="AB112" s="461">
        <f t="shared" si="77"/>
        <v>121639</v>
      </c>
      <c r="AC112" s="69">
        <f t="shared" si="78"/>
        <v>41114</v>
      </c>
      <c r="AD112" s="69">
        <f t="shared" si="79"/>
        <v>1216</v>
      </c>
      <c r="AE112" s="461">
        <v>0</v>
      </c>
      <c r="AF112" s="461">
        <v>0</v>
      </c>
      <c r="AG112" s="461">
        <f t="shared" si="80"/>
        <v>0</v>
      </c>
      <c r="AH112" s="461">
        <f t="shared" si="81"/>
        <v>163969</v>
      </c>
      <c r="AI112" s="462">
        <v>0</v>
      </c>
      <c r="AJ112" s="462">
        <v>0</v>
      </c>
      <c r="AK112" s="462">
        <v>0</v>
      </c>
      <c r="AL112" s="462">
        <v>0.3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82"/>
        <v>0.3</v>
      </c>
      <c r="AR112" s="462">
        <f t="shared" si="83"/>
        <v>0</v>
      </c>
      <c r="AS112" s="464">
        <f t="shared" si="84"/>
        <v>0.3</v>
      </c>
      <c r="AT112" s="470">
        <f t="shared" si="118"/>
        <v>863489</v>
      </c>
      <c r="AU112" s="461">
        <f t="shared" si="119"/>
        <v>640571</v>
      </c>
      <c r="AV112" s="461">
        <f t="shared" si="120"/>
        <v>0</v>
      </c>
      <c r="AW112" s="461">
        <f t="shared" si="121"/>
        <v>216513</v>
      </c>
      <c r="AX112" s="461">
        <f t="shared" si="121"/>
        <v>6405</v>
      </c>
      <c r="AY112" s="461">
        <f t="shared" si="122"/>
        <v>0</v>
      </c>
      <c r="AZ112" s="462">
        <f t="shared" si="123"/>
        <v>1.3357000000000001</v>
      </c>
      <c r="BA112" s="462">
        <f t="shared" si="124"/>
        <v>1.3357000000000001</v>
      </c>
      <c r="BB112" s="464">
        <f t="shared" si="124"/>
        <v>0</v>
      </c>
    </row>
    <row r="113" spans="1:54" ht="12.95" customHeight="1" x14ac:dyDescent="0.25">
      <c r="A113" s="300">
        <v>19</v>
      </c>
      <c r="B113" s="301">
        <v>4441</v>
      </c>
      <c r="C113" s="301">
        <v>600074668</v>
      </c>
      <c r="D113" s="301">
        <v>46750495</v>
      </c>
      <c r="E113" s="317" t="s">
        <v>360</v>
      </c>
      <c r="F113" s="318">
        <v>3143</v>
      </c>
      <c r="G113" s="304" t="s">
        <v>615</v>
      </c>
      <c r="H113" s="304" t="s">
        <v>277</v>
      </c>
      <c r="I113" s="463">
        <v>21990</v>
      </c>
      <c r="J113" s="458">
        <v>15712</v>
      </c>
      <c r="K113" s="458">
        <v>0</v>
      </c>
      <c r="L113" s="458">
        <v>5311</v>
      </c>
      <c r="M113" s="458">
        <v>157</v>
      </c>
      <c r="N113" s="458">
        <v>810</v>
      </c>
      <c r="O113" s="679">
        <v>0.06</v>
      </c>
      <c r="P113" s="680">
        <v>0</v>
      </c>
      <c r="Q113" s="720">
        <v>0.06</v>
      </c>
      <c r="R113" s="471">
        <f t="shared" si="74"/>
        <v>0</v>
      </c>
      <c r="S113" s="461">
        <v>0</v>
      </c>
      <c r="T113" s="461">
        <v>0</v>
      </c>
      <c r="U113" s="461">
        <v>0</v>
      </c>
      <c r="V113" s="461">
        <v>0</v>
      </c>
      <c r="W113" s="461">
        <f t="shared" si="75"/>
        <v>0</v>
      </c>
      <c r="X113" s="461">
        <v>0</v>
      </c>
      <c r="Y113" s="461">
        <v>0</v>
      </c>
      <c r="Z113" s="461">
        <v>0</v>
      </c>
      <c r="AA113" s="461">
        <f t="shared" si="76"/>
        <v>0</v>
      </c>
      <c r="AB113" s="461">
        <f t="shared" si="77"/>
        <v>0</v>
      </c>
      <c r="AC113" s="69">
        <f t="shared" si="78"/>
        <v>0</v>
      </c>
      <c r="AD113" s="69">
        <f t="shared" si="79"/>
        <v>0</v>
      </c>
      <c r="AE113" s="461">
        <v>0</v>
      </c>
      <c r="AF113" s="461">
        <v>0</v>
      </c>
      <c r="AG113" s="461">
        <f t="shared" si="80"/>
        <v>0</v>
      </c>
      <c r="AH113" s="461">
        <f t="shared" si="81"/>
        <v>0</v>
      </c>
      <c r="AI113" s="462">
        <v>0</v>
      </c>
      <c r="AJ113" s="462">
        <v>0</v>
      </c>
      <c r="AK113" s="462">
        <v>0</v>
      </c>
      <c r="AL113" s="462">
        <v>0</v>
      </c>
      <c r="AM113" s="462">
        <v>0</v>
      </c>
      <c r="AN113" s="462">
        <v>0</v>
      </c>
      <c r="AO113" s="462">
        <v>0</v>
      </c>
      <c r="AP113" s="462">
        <v>0</v>
      </c>
      <c r="AQ113" s="462">
        <f t="shared" si="82"/>
        <v>0</v>
      </c>
      <c r="AR113" s="462">
        <f t="shared" si="83"/>
        <v>0</v>
      </c>
      <c r="AS113" s="464">
        <f t="shared" si="84"/>
        <v>0</v>
      </c>
      <c r="AT113" s="470">
        <f t="shared" si="118"/>
        <v>21990</v>
      </c>
      <c r="AU113" s="461">
        <f t="shared" si="119"/>
        <v>15712</v>
      </c>
      <c r="AV113" s="461">
        <f t="shared" si="120"/>
        <v>0</v>
      </c>
      <c r="AW113" s="461">
        <f t="shared" si="121"/>
        <v>5311</v>
      </c>
      <c r="AX113" s="461">
        <f t="shared" si="121"/>
        <v>157</v>
      </c>
      <c r="AY113" s="461">
        <f t="shared" si="122"/>
        <v>810</v>
      </c>
      <c r="AZ113" s="462">
        <f t="shared" si="123"/>
        <v>0.06</v>
      </c>
      <c r="BA113" s="462">
        <f t="shared" si="124"/>
        <v>0</v>
      </c>
      <c r="BB113" s="464">
        <f t="shared" si="124"/>
        <v>0.06</v>
      </c>
    </row>
    <row r="114" spans="1:54" ht="12.95" customHeight="1" x14ac:dyDescent="0.25">
      <c r="A114" s="293">
        <v>19</v>
      </c>
      <c r="B114" s="295">
        <v>4441</v>
      </c>
      <c r="C114" s="295">
        <v>600074668</v>
      </c>
      <c r="D114" s="295">
        <v>46750495</v>
      </c>
      <c r="E114" s="314" t="s">
        <v>361</v>
      </c>
      <c r="F114" s="315"/>
      <c r="G114" s="316"/>
      <c r="H114" s="316"/>
      <c r="I114" s="538">
        <v>10586016</v>
      </c>
      <c r="J114" s="535">
        <v>7667741</v>
      </c>
      <c r="K114" s="535">
        <v>99649</v>
      </c>
      <c r="L114" s="535">
        <v>2625378</v>
      </c>
      <c r="M114" s="535">
        <v>76676</v>
      </c>
      <c r="N114" s="535">
        <v>116572</v>
      </c>
      <c r="O114" s="684">
        <v>16.929499999999997</v>
      </c>
      <c r="P114" s="684">
        <v>11.2195</v>
      </c>
      <c r="Q114" s="721">
        <v>5.71</v>
      </c>
      <c r="R114" s="538">
        <f t="shared" ref="R114:BB114" si="125">SUM(R108:R113)</f>
        <v>1884</v>
      </c>
      <c r="S114" s="535">
        <f t="shared" si="125"/>
        <v>0</v>
      </c>
      <c r="T114" s="535">
        <f t="shared" si="125"/>
        <v>121639</v>
      </c>
      <c r="U114" s="535">
        <f t="shared" si="125"/>
        <v>0</v>
      </c>
      <c r="V114" s="535">
        <f t="shared" si="125"/>
        <v>0</v>
      </c>
      <c r="W114" s="535">
        <f t="shared" si="125"/>
        <v>123523</v>
      </c>
      <c r="X114" s="535">
        <f t="shared" si="125"/>
        <v>-1884</v>
      </c>
      <c r="Y114" s="535">
        <f t="shared" si="125"/>
        <v>0</v>
      </c>
      <c r="Z114" s="535">
        <f t="shared" si="125"/>
        <v>0</v>
      </c>
      <c r="AA114" s="535">
        <f t="shared" si="125"/>
        <v>-1884</v>
      </c>
      <c r="AB114" s="535">
        <f t="shared" si="125"/>
        <v>121639</v>
      </c>
      <c r="AC114" s="535">
        <f t="shared" si="125"/>
        <v>41114</v>
      </c>
      <c r="AD114" s="535">
        <f t="shared" si="125"/>
        <v>1235</v>
      </c>
      <c r="AE114" s="535">
        <f t="shared" si="125"/>
        <v>0</v>
      </c>
      <c r="AF114" s="535">
        <f t="shared" si="125"/>
        <v>0</v>
      </c>
      <c r="AG114" s="535">
        <f t="shared" si="125"/>
        <v>0</v>
      </c>
      <c r="AH114" s="535">
        <f t="shared" si="125"/>
        <v>163988</v>
      </c>
      <c r="AI114" s="536">
        <f t="shared" si="125"/>
        <v>0</v>
      </c>
      <c r="AJ114" s="536">
        <f t="shared" si="125"/>
        <v>0</v>
      </c>
      <c r="AK114" s="536">
        <f t="shared" si="125"/>
        <v>0</v>
      </c>
      <c r="AL114" s="536">
        <f t="shared" si="125"/>
        <v>0.3</v>
      </c>
      <c r="AM114" s="536">
        <f t="shared" si="125"/>
        <v>0</v>
      </c>
      <c r="AN114" s="536">
        <f t="shared" si="125"/>
        <v>0</v>
      </c>
      <c r="AO114" s="536">
        <f t="shared" si="125"/>
        <v>0</v>
      </c>
      <c r="AP114" s="536">
        <f t="shared" si="125"/>
        <v>0</v>
      </c>
      <c r="AQ114" s="536">
        <f t="shared" si="125"/>
        <v>0.3</v>
      </c>
      <c r="AR114" s="536">
        <f t="shared" si="125"/>
        <v>0</v>
      </c>
      <c r="AS114" s="310">
        <f t="shared" si="125"/>
        <v>0.3</v>
      </c>
      <c r="AT114" s="540">
        <f t="shared" si="125"/>
        <v>10750004</v>
      </c>
      <c r="AU114" s="535">
        <f t="shared" si="125"/>
        <v>7791264</v>
      </c>
      <c r="AV114" s="535">
        <f t="shared" si="125"/>
        <v>97765</v>
      </c>
      <c r="AW114" s="535">
        <f t="shared" si="125"/>
        <v>2666492</v>
      </c>
      <c r="AX114" s="535">
        <f t="shared" si="125"/>
        <v>77911</v>
      </c>
      <c r="AY114" s="535">
        <f t="shared" si="125"/>
        <v>116572</v>
      </c>
      <c r="AZ114" s="536">
        <f t="shared" si="125"/>
        <v>17.229499999999998</v>
      </c>
      <c r="BA114" s="536">
        <f t="shared" si="125"/>
        <v>11.519500000000001</v>
      </c>
      <c r="BB114" s="310">
        <f t="shared" si="125"/>
        <v>5.71</v>
      </c>
    </row>
    <row r="115" spans="1:54" ht="12.95" customHeight="1" x14ac:dyDescent="0.25">
      <c r="A115" s="300">
        <v>20</v>
      </c>
      <c r="B115" s="301">
        <v>4428</v>
      </c>
      <c r="C115" s="301">
        <v>600074242</v>
      </c>
      <c r="D115" s="301">
        <v>71010513</v>
      </c>
      <c r="E115" s="317" t="s">
        <v>362</v>
      </c>
      <c r="F115" s="318">
        <v>3111</v>
      </c>
      <c r="G115" s="304" t="s">
        <v>320</v>
      </c>
      <c r="H115" s="304" t="s">
        <v>276</v>
      </c>
      <c r="I115" s="463">
        <v>1663349</v>
      </c>
      <c r="J115" s="458">
        <v>1227707</v>
      </c>
      <c r="K115" s="458">
        <v>0</v>
      </c>
      <c r="L115" s="458">
        <v>414965</v>
      </c>
      <c r="M115" s="458">
        <v>12277</v>
      </c>
      <c r="N115" s="458">
        <v>8400</v>
      </c>
      <c r="O115" s="679">
        <v>2.6</v>
      </c>
      <c r="P115" s="680">
        <v>2</v>
      </c>
      <c r="Q115" s="720">
        <v>0.60000000000000009</v>
      </c>
      <c r="R115" s="471">
        <f t="shared" si="74"/>
        <v>0</v>
      </c>
      <c r="S115" s="461">
        <v>0</v>
      </c>
      <c r="T115" s="461">
        <v>265240</v>
      </c>
      <c r="U115" s="461">
        <v>0</v>
      </c>
      <c r="V115" s="461">
        <v>0</v>
      </c>
      <c r="W115" s="461">
        <f t="shared" si="75"/>
        <v>265240</v>
      </c>
      <c r="X115" s="461">
        <v>0</v>
      </c>
      <c r="Y115" s="461">
        <v>0</v>
      </c>
      <c r="Z115" s="461">
        <v>0</v>
      </c>
      <c r="AA115" s="461">
        <f t="shared" si="76"/>
        <v>0</v>
      </c>
      <c r="AB115" s="461">
        <f t="shared" si="77"/>
        <v>265240</v>
      </c>
      <c r="AC115" s="69">
        <f t="shared" si="78"/>
        <v>89651</v>
      </c>
      <c r="AD115" s="69">
        <f t="shared" si="79"/>
        <v>2652</v>
      </c>
      <c r="AE115" s="461">
        <v>0</v>
      </c>
      <c r="AF115" s="461">
        <v>0</v>
      </c>
      <c r="AG115" s="461">
        <f t="shared" si="80"/>
        <v>0</v>
      </c>
      <c r="AH115" s="461">
        <f t="shared" si="81"/>
        <v>357543</v>
      </c>
      <c r="AI115" s="462">
        <v>0</v>
      </c>
      <c r="AJ115" s="462">
        <v>0</v>
      </c>
      <c r="AK115" s="462">
        <v>0</v>
      </c>
      <c r="AL115" s="462">
        <v>0.66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si="82"/>
        <v>0.66</v>
      </c>
      <c r="AR115" s="462">
        <f t="shared" si="83"/>
        <v>0</v>
      </c>
      <c r="AS115" s="464">
        <f t="shared" si="84"/>
        <v>0.66</v>
      </c>
      <c r="AT115" s="470">
        <f>I115+AH115</f>
        <v>2020892</v>
      </c>
      <c r="AU115" s="461">
        <f>J115+W115</f>
        <v>1492947</v>
      </c>
      <c r="AV115" s="461">
        <f t="shared" ref="AV115:AV117" si="126">K115+AA115</f>
        <v>0</v>
      </c>
      <c r="AW115" s="461">
        <f t="shared" ref="AW115:AX117" si="127">L115+AC115</f>
        <v>504616</v>
      </c>
      <c r="AX115" s="461">
        <f t="shared" si="127"/>
        <v>14929</v>
      </c>
      <c r="AY115" s="461">
        <f>N115+AG115</f>
        <v>8400</v>
      </c>
      <c r="AZ115" s="462">
        <f>O115+AS115</f>
        <v>3.2600000000000002</v>
      </c>
      <c r="BA115" s="462">
        <f t="shared" ref="BA115:BB117" si="128">P115+AQ115</f>
        <v>2.66</v>
      </c>
      <c r="BB115" s="464">
        <f t="shared" si="128"/>
        <v>0.60000000000000009</v>
      </c>
    </row>
    <row r="116" spans="1:54" ht="12.95" customHeight="1" x14ac:dyDescent="0.25">
      <c r="A116" s="300">
        <v>20</v>
      </c>
      <c r="B116" s="301">
        <v>4428</v>
      </c>
      <c r="C116" s="301">
        <v>600074242</v>
      </c>
      <c r="D116" s="301">
        <v>71010513</v>
      </c>
      <c r="E116" s="317" t="s">
        <v>362</v>
      </c>
      <c r="F116" s="318">
        <v>3111</v>
      </c>
      <c r="G116" s="319" t="s">
        <v>314</v>
      </c>
      <c r="H116" s="304" t="s">
        <v>277</v>
      </c>
      <c r="I116" s="463">
        <v>235435</v>
      </c>
      <c r="J116" s="458">
        <v>174655</v>
      </c>
      <c r="K116" s="458">
        <v>0</v>
      </c>
      <c r="L116" s="458">
        <v>59033</v>
      </c>
      <c r="M116" s="458">
        <v>1747</v>
      </c>
      <c r="N116" s="458">
        <v>0</v>
      </c>
      <c r="O116" s="679">
        <v>0.75</v>
      </c>
      <c r="P116" s="680">
        <v>0.75</v>
      </c>
      <c r="Q116" s="720">
        <v>0</v>
      </c>
      <c r="R116" s="471">
        <f t="shared" si="74"/>
        <v>0</v>
      </c>
      <c r="S116" s="461">
        <v>51971</v>
      </c>
      <c r="T116" s="461">
        <v>0</v>
      </c>
      <c r="U116" s="461">
        <v>0</v>
      </c>
      <c r="V116" s="461">
        <v>0</v>
      </c>
      <c r="W116" s="461">
        <f t="shared" si="75"/>
        <v>51971</v>
      </c>
      <c r="X116" s="461">
        <v>0</v>
      </c>
      <c r="Y116" s="461">
        <v>0</v>
      </c>
      <c r="Z116" s="461">
        <v>0</v>
      </c>
      <c r="AA116" s="461">
        <f t="shared" si="76"/>
        <v>0</v>
      </c>
      <c r="AB116" s="461">
        <f t="shared" si="77"/>
        <v>51971</v>
      </c>
      <c r="AC116" s="69">
        <f t="shared" si="78"/>
        <v>17566</v>
      </c>
      <c r="AD116" s="69">
        <f t="shared" si="79"/>
        <v>520</v>
      </c>
      <c r="AE116" s="461">
        <v>0</v>
      </c>
      <c r="AF116" s="461">
        <v>0</v>
      </c>
      <c r="AG116" s="461">
        <f t="shared" si="80"/>
        <v>0</v>
      </c>
      <c r="AH116" s="461">
        <f t="shared" si="81"/>
        <v>70057</v>
      </c>
      <c r="AI116" s="462">
        <v>0</v>
      </c>
      <c r="AJ116" s="462">
        <v>0</v>
      </c>
      <c r="AK116" s="462">
        <v>0.08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si="82"/>
        <v>0.08</v>
      </c>
      <c r="AR116" s="462">
        <f t="shared" si="83"/>
        <v>0</v>
      </c>
      <c r="AS116" s="464">
        <f t="shared" si="84"/>
        <v>0.08</v>
      </c>
      <c r="AT116" s="470">
        <f>I116+AH116</f>
        <v>305492</v>
      </c>
      <c r="AU116" s="461">
        <f>J116+W116</f>
        <v>226626</v>
      </c>
      <c r="AV116" s="461">
        <f t="shared" si="126"/>
        <v>0</v>
      </c>
      <c r="AW116" s="461">
        <f t="shared" si="127"/>
        <v>76599</v>
      </c>
      <c r="AX116" s="461">
        <f t="shared" si="127"/>
        <v>2267</v>
      </c>
      <c r="AY116" s="461">
        <f>N116+AG116</f>
        <v>0</v>
      </c>
      <c r="AZ116" s="462">
        <f>O116+AS116</f>
        <v>0.83</v>
      </c>
      <c r="BA116" s="462">
        <f t="shared" si="128"/>
        <v>0.83</v>
      </c>
      <c r="BB116" s="464">
        <f t="shared" si="128"/>
        <v>0</v>
      </c>
    </row>
    <row r="117" spans="1:54" ht="12.95" customHeight="1" x14ac:dyDescent="0.25">
      <c r="A117" s="300">
        <v>20</v>
      </c>
      <c r="B117" s="301">
        <v>4428</v>
      </c>
      <c r="C117" s="301">
        <v>600074242</v>
      </c>
      <c r="D117" s="301">
        <v>71010513</v>
      </c>
      <c r="E117" s="317" t="s">
        <v>362</v>
      </c>
      <c r="F117" s="318">
        <v>3141</v>
      </c>
      <c r="G117" s="319" t="s">
        <v>310</v>
      </c>
      <c r="H117" s="304" t="s">
        <v>277</v>
      </c>
      <c r="I117" s="463">
        <v>641747</v>
      </c>
      <c r="J117" s="458">
        <v>474260</v>
      </c>
      <c r="K117" s="458">
        <v>0</v>
      </c>
      <c r="L117" s="458">
        <v>160300</v>
      </c>
      <c r="M117" s="458">
        <v>4743</v>
      </c>
      <c r="N117" s="458">
        <v>2444</v>
      </c>
      <c r="O117" s="679">
        <v>1.52</v>
      </c>
      <c r="P117" s="680">
        <v>0</v>
      </c>
      <c r="Q117" s="720">
        <v>1.52</v>
      </c>
      <c r="R117" s="471">
        <f t="shared" si="74"/>
        <v>0</v>
      </c>
      <c r="S117" s="461">
        <v>0</v>
      </c>
      <c r="T117" s="461">
        <v>0</v>
      </c>
      <c r="U117" s="461">
        <v>0</v>
      </c>
      <c r="V117" s="461">
        <v>0</v>
      </c>
      <c r="W117" s="461">
        <f t="shared" si="75"/>
        <v>0</v>
      </c>
      <c r="X117" s="461">
        <v>0</v>
      </c>
      <c r="Y117" s="461">
        <v>0</v>
      </c>
      <c r="Z117" s="461">
        <v>0</v>
      </c>
      <c r="AA117" s="461">
        <f t="shared" si="76"/>
        <v>0</v>
      </c>
      <c r="AB117" s="461">
        <f t="shared" si="77"/>
        <v>0</v>
      </c>
      <c r="AC117" s="69">
        <f t="shared" si="78"/>
        <v>0</v>
      </c>
      <c r="AD117" s="69">
        <f t="shared" si="79"/>
        <v>0</v>
      </c>
      <c r="AE117" s="461">
        <v>0</v>
      </c>
      <c r="AF117" s="461">
        <v>0</v>
      </c>
      <c r="AG117" s="461">
        <f t="shared" si="80"/>
        <v>0</v>
      </c>
      <c r="AH117" s="461">
        <f t="shared" si="81"/>
        <v>0</v>
      </c>
      <c r="AI117" s="462">
        <v>0</v>
      </c>
      <c r="AJ117" s="462">
        <v>0</v>
      </c>
      <c r="AK117" s="462">
        <v>0</v>
      </c>
      <c r="AL117" s="462">
        <v>0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si="82"/>
        <v>0</v>
      </c>
      <c r="AR117" s="462">
        <f t="shared" si="83"/>
        <v>0</v>
      </c>
      <c r="AS117" s="464">
        <f t="shared" si="84"/>
        <v>0</v>
      </c>
      <c r="AT117" s="470">
        <f>I117+AH117</f>
        <v>641747</v>
      </c>
      <c r="AU117" s="461">
        <f>J117+W117</f>
        <v>474260</v>
      </c>
      <c r="AV117" s="461">
        <f t="shared" si="126"/>
        <v>0</v>
      </c>
      <c r="AW117" s="461">
        <f t="shared" si="127"/>
        <v>160300</v>
      </c>
      <c r="AX117" s="461">
        <f t="shared" si="127"/>
        <v>4743</v>
      </c>
      <c r="AY117" s="461">
        <f>N117+AG117</f>
        <v>2444</v>
      </c>
      <c r="AZ117" s="462">
        <f>O117+AS117</f>
        <v>1.52</v>
      </c>
      <c r="BA117" s="462">
        <f t="shared" si="128"/>
        <v>0</v>
      </c>
      <c r="BB117" s="464">
        <f t="shared" si="128"/>
        <v>1.52</v>
      </c>
    </row>
    <row r="118" spans="1:54" ht="12.95" customHeight="1" x14ac:dyDescent="0.25">
      <c r="A118" s="293">
        <v>20</v>
      </c>
      <c r="B118" s="295">
        <v>4428</v>
      </c>
      <c r="C118" s="295">
        <v>600074242</v>
      </c>
      <c r="D118" s="295">
        <v>71010513</v>
      </c>
      <c r="E118" s="314" t="s">
        <v>363</v>
      </c>
      <c r="F118" s="315"/>
      <c r="G118" s="316"/>
      <c r="H118" s="316"/>
      <c r="I118" s="538">
        <v>2540531</v>
      </c>
      <c r="J118" s="535">
        <v>1876622</v>
      </c>
      <c r="K118" s="535">
        <v>0</v>
      </c>
      <c r="L118" s="535">
        <v>634298</v>
      </c>
      <c r="M118" s="535">
        <v>18767</v>
      </c>
      <c r="N118" s="535">
        <v>10844</v>
      </c>
      <c r="O118" s="684">
        <v>4.87</v>
      </c>
      <c r="P118" s="684">
        <v>2.75</v>
      </c>
      <c r="Q118" s="721">
        <v>2.12</v>
      </c>
      <c r="R118" s="538">
        <f t="shared" ref="R118:BB118" si="129">SUM(R115:R117)</f>
        <v>0</v>
      </c>
      <c r="S118" s="535">
        <f t="shared" si="129"/>
        <v>51971</v>
      </c>
      <c r="T118" s="535">
        <f t="shared" si="129"/>
        <v>265240</v>
      </c>
      <c r="U118" s="535">
        <f t="shared" si="129"/>
        <v>0</v>
      </c>
      <c r="V118" s="535">
        <f t="shared" si="129"/>
        <v>0</v>
      </c>
      <c r="W118" s="535">
        <f t="shared" si="129"/>
        <v>317211</v>
      </c>
      <c r="X118" s="535">
        <f t="shared" si="129"/>
        <v>0</v>
      </c>
      <c r="Y118" s="535">
        <f t="shared" si="129"/>
        <v>0</v>
      </c>
      <c r="Z118" s="535">
        <f t="shared" si="129"/>
        <v>0</v>
      </c>
      <c r="AA118" s="535">
        <f t="shared" si="129"/>
        <v>0</v>
      </c>
      <c r="AB118" s="535">
        <f t="shared" si="129"/>
        <v>317211</v>
      </c>
      <c r="AC118" s="535">
        <f t="shared" si="129"/>
        <v>107217</v>
      </c>
      <c r="AD118" s="535">
        <f t="shared" si="129"/>
        <v>3172</v>
      </c>
      <c r="AE118" s="535">
        <f t="shared" si="129"/>
        <v>0</v>
      </c>
      <c r="AF118" s="535">
        <f t="shared" si="129"/>
        <v>0</v>
      </c>
      <c r="AG118" s="535">
        <f t="shared" si="129"/>
        <v>0</v>
      </c>
      <c r="AH118" s="535">
        <f t="shared" si="129"/>
        <v>427600</v>
      </c>
      <c r="AI118" s="536">
        <f t="shared" si="129"/>
        <v>0</v>
      </c>
      <c r="AJ118" s="536">
        <f t="shared" si="129"/>
        <v>0</v>
      </c>
      <c r="AK118" s="536">
        <f t="shared" si="129"/>
        <v>0.08</v>
      </c>
      <c r="AL118" s="536">
        <f t="shared" si="129"/>
        <v>0.66</v>
      </c>
      <c r="AM118" s="536">
        <f t="shared" si="129"/>
        <v>0</v>
      </c>
      <c r="AN118" s="536">
        <f t="shared" si="129"/>
        <v>0</v>
      </c>
      <c r="AO118" s="536">
        <f t="shared" si="129"/>
        <v>0</v>
      </c>
      <c r="AP118" s="536">
        <f t="shared" si="129"/>
        <v>0</v>
      </c>
      <c r="AQ118" s="536">
        <f t="shared" si="129"/>
        <v>0.74</v>
      </c>
      <c r="AR118" s="536">
        <f t="shared" si="129"/>
        <v>0</v>
      </c>
      <c r="AS118" s="310">
        <f t="shared" si="129"/>
        <v>0.74</v>
      </c>
      <c r="AT118" s="540">
        <f t="shared" si="129"/>
        <v>2968131</v>
      </c>
      <c r="AU118" s="535">
        <f t="shared" si="129"/>
        <v>2193833</v>
      </c>
      <c r="AV118" s="535">
        <f t="shared" si="129"/>
        <v>0</v>
      </c>
      <c r="AW118" s="535">
        <f t="shared" si="129"/>
        <v>741515</v>
      </c>
      <c r="AX118" s="535">
        <f t="shared" si="129"/>
        <v>21939</v>
      </c>
      <c r="AY118" s="535">
        <f t="shared" si="129"/>
        <v>10844</v>
      </c>
      <c r="AZ118" s="536">
        <f t="shared" si="129"/>
        <v>5.6099999999999994</v>
      </c>
      <c r="BA118" s="536">
        <f t="shared" si="129"/>
        <v>3.49</v>
      </c>
      <c r="BB118" s="310">
        <f t="shared" si="129"/>
        <v>2.12</v>
      </c>
    </row>
    <row r="119" spans="1:54" ht="12.95" customHeight="1" x14ac:dyDescent="0.25">
      <c r="A119" s="300">
        <v>21</v>
      </c>
      <c r="B119" s="301">
        <v>4463</v>
      </c>
      <c r="C119" s="301">
        <v>600074684</v>
      </c>
      <c r="D119" s="301">
        <v>71010467</v>
      </c>
      <c r="E119" s="317" t="s">
        <v>364</v>
      </c>
      <c r="F119" s="318">
        <v>3117</v>
      </c>
      <c r="G119" s="319" t="s">
        <v>324</v>
      </c>
      <c r="H119" s="304" t="s">
        <v>276</v>
      </c>
      <c r="I119" s="463">
        <v>2672619</v>
      </c>
      <c r="J119" s="458">
        <v>1955300</v>
      </c>
      <c r="K119" s="458">
        <v>0</v>
      </c>
      <c r="L119" s="458">
        <v>660891</v>
      </c>
      <c r="M119" s="458">
        <v>19553</v>
      </c>
      <c r="N119" s="458">
        <v>36875</v>
      </c>
      <c r="O119" s="679">
        <v>3.2364000000000002</v>
      </c>
      <c r="P119" s="680">
        <v>2.6364000000000001</v>
      </c>
      <c r="Q119" s="720">
        <v>0.6</v>
      </c>
      <c r="R119" s="471">
        <f t="shared" si="74"/>
        <v>0</v>
      </c>
      <c r="S119" s="461">
        <v>0</v>
      </c>
      <c r="T119" s="461">
        <v>0</v>
      </c>
      <c r="U119" s="461">
        <v>0</v>
      </c>
      <c r="V119" s="461">
        <v>0</v>
      </c>
      <c r="W119" s="461">
        <f t="shared" si="75"/>
        <v>0</v>
      </c>
      <c r="X119" s="461">
        <v>0</v>
      </c>
      <c r="Y119" s="461">
        <v>0</v>
      </c>
      <c r="Z119" s="461">
        <v>0</v>
      </c>
      <c r="AA119" s="461">
        <f t="shared" si="76"/>
        <v>0</v>
      </c>
      <c r="AB119" s="461">
        <f t="shared" si="77"/>
        <v>0</v>
      </c>
      <c r="AC119" s="69">
        <f t="shared" si="78"/>
        <v>0</v>
      </c>
      <c r="AD119" s="69">
        <f t="shared" si="79"/>
        <v>0</v>
      </c>
      <c r="AE119" s="461">
        <v>0</v>
      </c>
      <c r="AF119" s="461">
        <v>0</v>
      </c>
      <c r="AG119" s="461">
        <f t="shared" si="80"/>
        <v>0</v>
      </c>
      <c r="AH119" s="461">
        <f t="shared" si="81"/>
        <v>0</v>
      </c>
      <c r="AI119" s="462">
        <v>0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82"/>
        <v>0</v>
      </c>
      <c r="AR119" s="462">
        <f t="shared" si="83"/>
        <v>0</v>
      </c>
      <c r="AS119" s="464">
        <f t="shared" si="84"/>
        <v>0</v>
      </c>
      <c r="AT119" s="470">
        <f>I119+AH119</f>
        <v>2672619</v>
      </c>
      <c r="AU119" s="461">
        <f>J119+W119</f>
        <v>1955300</v>
      </c>
      <c r="AV119" s="461">
        <f t="shared" ref="AV119:AV122" si="130">K119+AA119</f>
        <v>0</v>
      </c>
      <c r="AW119" s="461">
        <f t="shared" ref="AW119:AX122" si="131">L119+AC119</f>
        <v>660891</v>
      </c>
      <c r="AX119" s="461">
        <f t="shared" si="131"/>
        <v>19553</v>
      </c>
      <c r="AY119" s="461">
        <f>N119+AG119</f>
        <v>36875</v>
      </c>
      <c r="AZ119" s="462">
        <f>O119+AS119</f>
        <v>3.2364000000000002</v>
      </c>
      <c r="BA119" s="462">
        <f t="shared" ref="BA119:BB122" si="132">P119+AQ119</f>
        <v>2.6364000000000001</v>
      </c>
      <c r="BB119" s="464">
        <f t="shared" si="132"/>
        <v>0.6</v>
      </c>
    </row>
    <row r="120" spans="1:54" ht="12.95" customHeight="1" x14ac:dyDescent="0.25">
      <c r="A120" s="300">
        <v>21</v>
      </c>
      <c r="B120" s="301">
        <v>4463</v>
      </c>
      <c r="C120" s="301">
        <v>600074684</v>
      </c>
      <c r="D120" s="301">
        <v>71010467</v>
      </c>
      <c r="E120" s="317" t="s">
        <v>364</v>
      </c>
      <c r="F120" s="318">
        <v>3117</v>
      </c>
      <c r="G120" s="304" t="s">
        <v>314</v>
      </c>
      <c r="H120" s="304" t="s">
        <v>277</v>
      </c>
      <c r="I120" s="463">
        <v>0</v>
      </c>
      <c r="J120" s="458">
        <v>0</v>
      </c>
      <c r="K120" s="458">
        <v>0</v>
      </c>
      <c r="L120" s="458">
        <v>0</v>
      </c>
      <c r="M120" s="458">
        <v>0</v>
      </c>
      <c r="N120" s="458">
        <v>0</v>
      </c>
      <c r="O120" s="679">
        <v>0</v>
      </c>
      <c r="P120" s="680">
        <v>0</v>
      </c>
      <c r="Q120" s="720">
        <v>0</v>
      </c>
      <c r="R120" s="471">
        <f t="shared" si="74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75"/>
        <v>0</v>
      </c>
      <c r="X120" s="461">
        <v>0</v>
      </c>
      <c r="Y120" s="461">
        <v>0</v>
      </c>
      <c r="Z120" s="461">
        <v>0</v>
      </c>
      <c r="AA120" s="461">
        <f t="shared" si="76"/>
        <v>0</v>
      </c>
      <c r="AB120" s="461">
        <f t="shared" si="77"/>
        <v>0</v>
      </c>
      <c r="AC120" s="69">
        <f t="shared" si="78"/>
        <v>0</v>
      </c>
      <c r="AD120" s="69">
        <f t="shared" si="79"/>
        <v>0</v>
      </c>
      <c r="AE120" s="461">
        <v>0</v>
      </c>
      <c r="AF120" s="461">
        <v>0</v>
      </c>
      <c r="AG120" s="461">
        <f t="shared" si="80"/>
        <v>0</v>
      </c>
      <c r="AH120" s="461">
        <f t="shared" si="81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82"/>
        <v>0</v>
      </c>
      <c r="AR120" s="462">
        <f t="shared" si="83"/>
        <v>0</v>
      </c>
      <c r="AS120" s="464">
        <f t="shared" si="84"/>
        <v>0</v>
      </c>
      <c r="AT120" s="470">
        <f>I120+AH120</f>
        <v>0</v>
      </c>
      <c r="AU120" s="461">
        <f>J120+W120</f>
        <v>0</v>
      </c>
      <c r="AV120" s="461">
        <f t="shared" si="130"/>
        <v>0</v>
      </c>
      <c r="AW120" s="461">
        <f t="shared" si="131"/>
        <v>0</v>
      </c>
      <c r="AX120" s="461">
        <f t="shared" si="131"/>
        <v>0</v>
      </c>
      <c r="AY120" s="461">
        <f>N120+AG120</f>
        <v>0</v>
      </c>
      <c r="AZ120" s="462">
        <f>O120+AS120</f>
        <v>0</v>
      </c>
      <c r="BA120" s="462">
        <f t="shared" si="132"/>
        <v>0</v>
      </c>
      <c r="BB120" s="464">
        <f t="shared" si="132"/>
        <v>0</v>
      </c>
    </row>
    <row r="121" spans="1:54" ht="12.95" customHeight="1" x14ac:dyDescent="0.25">
      <c r="A121" s="300">
        <v>21</v>
      </c>
      <c r="B121" s="301">
        <v>4463</v>
      </c>
      <c r="C121" s="301">
        <v>600074684</v>
      </c>
      <c r="D121" s="301">
        <v>71010467</v>
      </c>
      <c r="E121" s="317" t="s">
        <v>364</v>
      </c>
      <c r="F121" s="318">
        <v>3143</v>
      </c>
      <c r="G121" s="304" t="s">
        <v>614</v>
      </c>
      <c r="H121" s="304" t="s">
        <v>276</v>
      </c>
      <c r="I121" s="463">
        <v>584470</v>
      </c>
      <c r="J121" s="458">
        <v>433583</v>
      </c>
      <c r="K121" s="458">
        <v>0</v>
      </c>
      <c r="L121" s="458">
        <v>146551</v>
      </c>
      <c r="M121" s="458">
        <v>4336</v>
      </c>
      <c r="N121" s="458">
        <v>0</v>
      </c>
      <c r="O121" s="679">
        <v>0.85709999999999997</v>
      </c>
      <c r="P121" s="680">
        <v>0.85709999999999997</v>
      </c>
      <c r="Q121" s="720">
        <v>0</v>
      </c>
      <c r="R121" s="471">
        <f t="shared" si="74"/>
        <v>0</v>
      </c>
      <c r="S121" s="461">
        <v>0</v>
      </c>
      <c r="T121" s="461">
        <v>0</v>
      </c>
      <c r="U121" s="461">
        <v>0</v>
      </c>
      <c r="V121" s="461">
        <v>0</v>
      </c>
      <c r="W121" s="461">
        <f t="shared" si="75"/>
        <v>0</v>
      </c>
      <c r="X121" s="461">
        <v>0</v>
      </c>
      <c r="Y121" s="461">
        <v>0</v>
      </c>
      <c r="Z121" s="461">
        <v>0</v>
      </c>
      <c r="AA121" s="461">
        <f t="shared" si="76"/>
        <v>0</v>
      </c>
      <c r="AB121" s="461">
        <f t="shared" si="77"/>
        <v>0</v>
      </c>
      <c r="AC121" s="69">
        <f t="shared" si="78"/>
        <v>0</v>
      </c>
      <c r="AD121" s="69">
        <f t="shared" si="79"/>
        <v>0</v>
      </c>
      <c r="AE121" s="461">
        <v>0</v>
      </c>
      <c r="AF121" s="461">
        <v>0</v>
      </c>
      <c r="AG121" s="461">
        <f t="shared" si="80"/>
        <v>0</v>
      </c>
      <c r="AH121" s="461">
        <f t="shared" si="81"/>
        <v>0</v>
      </c>
      <c r="AI121" s="462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si="82"/>
        <v>0</v>
      </c>
      <c r="AR121" s="462">
        <f t="shared" si="83"/>
        <v>0</v>
      </c>
      <c r="AS121" s="464">
        <f t="shared" si="84"/>
        <v>0</v>
      </c>
      <c r="AT121" s="470">
        <f>I121+AH121</f>
        <v>584470</v>
      </c>
      <c r="AU121" s="461">
        <f>J121+W121</f>
        <v>433583</v>
      </c>
      <c r="AV121" s="461">
        <f t="shared" si="130"/>
        <v>0</v>
      </c>
      <c r="AW121" s="461">
        <f t="shared" si="131"/>
        <v>146551</v>
      </c>
      <c r="AX121" s="461">
        <f t="shared" si="131"/>
        <v>4336</v>
      </c>
      <c r="AY121" s="461">
        <f>N121+AG121</f>
        <v>0</v>
      </c>
      <c r="AZ121" s="462">
        <f>O121+AS121</f>
        <v>0.85709999999999997</v>
      </c>
      <c r="BA121" s="462">
        <f t="shared" si="132"/>
        <v>0.85709999999999997</v>
      </c>
      <c r="BB121" s="464">
        <f t="shared" si="132"/>
        <v>0</v>
      </c>
    </row>
    <row r="122" spans="1:54" ht="12.95" customHeight="1" x14ac:dyDescent="0.25">
      <c r="A122" s="300">
        <v>21</v>
      </c>
      <c r="B122" s="301">
        <v>4463</v>
      </c>
      <c r="C122" s="301">
        <v>600074684</v>
      </c>
      <c r="D122" s="301">
        <v>71010467</v>
      </c>
      <c r="E122" s="317" t="s">
        <v>364</v>
      </c>
      <c r="F122" s="318">
        <v>3143</v>
      </c>
      <c r="G122" s="304" t="s">
        <v>615</v>
      </c>
      <c r="H122" s="304" t="s">
        <v>277</v>
      </c>
      <c r="I122" s="463">
        <v>18324</v>
      </c>
      <c r="J122" s="458">
        <v>13093</v>
      </c>
      <c r="K122" s="458">
        <v>0</v>
      </c>
      <c r="L122" s="458">
        <v>4425</v>
      </c>
      <c r="M122" s="458">
        <v>131</v>
      </c>
      <c r="N122" s="458">
        <v>675</v>
      </c>
      <c r="O122" s="679">
        <v>0.05</v>
      </c>
      <c r="P122" s="680">
        <v>0</v>
      </c>
      <c r="Q122" s="720">
        <v>0.05</v>
      </c>
      <c r="R122" s="471">
        <f t="shared" si="74"/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75"/>
        <v>0</v>
      </c>
      <c r="X122" s="461">
        <v>0</v>
      </c>
      <c r="Y122" s="461">
        <v>0</v>
      </c>
      <c r="Z122" s="461">
        <v>0</v>
      </c>
      <c r="AA122" s="461">
        <f t="shared" si="76"/>
        <v>0</v>
      </c>
      <c r="AB122" s="461">
        <f t="shared" si="77"/>
        <v>0</v>
      </c>
      <c r="AC122" s="69">
        <f t="shared" si="78"/>
        <v>0</v>
      </c>
      <c r="AD122" s="69">
        <f t="shared" si="79"/>
        <v>0</v>
      </c>
      <c r="AE122" s="461">
        <v>0</v>
      </c>
      <c r="AF122" s="461">
        <v>0</v>
      </c>
      <c r="AG122" s="461">
        <f t="shared" si="80"/>
        <v>0</v>
      </c>
      <c r="AH122" s="461">
        <f t="shared" si="81"/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82"/>
        <v>0</v>
      </c>
      <c r="AR122" s="462">
        <f t="shared" si="83"/>
        <v>0</v>
      </c>
      <c r="AS122" s="464">
        <f t="shared" si="84"/>
        <v>0</v>
      </c>
      <c r="AT122" s="470">
        <f>I122+AH122</f>
        <v>18324</v>
      </c>
      <c r="AU122" s="461">
        <f>J122+W122</f>
        <v>13093</v>
      </c>
      <c r="AV122" s="461">
        <f t="shared" si="130"/>
        <v>0</v>
      </c>
      <c r="AW122" s="461">
        <f t="shared" si="131"/>
        <v>4425</v>
      </c>
      <c r="AX122" s="461">
        <f t="shared" si="131"/>
        <v>131</v>
      </c>
      <c r="AY122" s="461">
        <f>N122+AG122</f>
        <v>675</v>
      </c>
      <c r="AZ122" s="462">
        <f>O122+AS122</f>
        <v>0.05</v>
      </c>
      <c r="BA122" s="462">
        <f t="shared" si="132"/>
        <v>0</v>
      </c>
      <c r="BB122" s="464">
        <f t="shared" si="132"/>
        <v>0.05</v>
      </c>
    </row>
    <row r="123" spans="1:54" ht="12.95" customHeight="1" thickBot="1" x14ac:dyDescent="0.3">
      <c r="A123" s="320">
        <v>21</v>
      </c>
      <c r="B123" s="321">
        <v>4463</v>
      </c>
      <c r="C123" s="321">
        <v>600074684</v>
      </c>
      <c r="D123" s="321">
        <v>71010467</v>
      </c>
      <c r="E123" s="314" t="s">
        <v>365</v>
      </c>
      <c r="F123" s="315"/>
      <c r="G123" s="316"/>
      <c r="H123" s="316"/>
      <c r="I123" s="601">
        <v>3275413</v>
      </c>
      <c r="J123" s="602">
        <v>2401976</v>
      </c>
      <c r="K123" s="602">
        <v>0</v>
      </c>
      <c r="L123" s="602">
        <v>811867</v>
      </c>
      <c r="M123" s="602">
        <v>24020</v>
      </c>
      <c r="N123" s="602">
        <v>37550</v>
      </c>
      <c r="O123" s="685">
        <v>4.1435000000000004</v>
      </c>
      <c r="P123" s="685">
        <v>3.4935</v>
      </c>
      <c r="Q123" s="722">
        <v>0.65</v>
      </c>
      <c r="R123" s="601">
        <f t="shared" ref="R123:BB123" si="133">SUM(R119:R122)</f>
        <v>0</v>
      </c>
      <c r="S123" s="602">
        <f t="shared" si="133"/>
        <v>0</v>
      </c>
      <c r="T123" s="602">
        <f t="shared" si="133"/>
        <v>0</v>
      </c>
      <c r="U123" s="602">
        <f t="shared" si="133"/>
        <v>0</v>
      </c>
      <c r="V123" s="602">
        <f t="shared" si="133"/>
        <v>0</v>
      </c>
      <c r="W123" s="602">
        <f t="shared" si="133"/>
        <v>0</v>
      </c>
      <c r="X123" s="602">
        <f t="shared" si="133"/>
        <v>0</v>
      </c>
      <c r="Y123" s="602">
        <f t="shared" si="133"/>
        <v>0</v>
      </c>
      <c r="Z123" s="602">
        <f t="shared" si="133"/>
        <v>0</v>
      </c>
      <c r="AA123" s="602">
        <f t="shared" si="133"/>
        <v>0</v>
      </c>
      <c r="AB123" s="602">
        <f t="shared" si="133"/>
        <v>0</v>
      </c>
      <c r="AC123" s="602">
        <f t="shared" si="133"/>
        <v>0</v>
      </c>
      <c r="AD123" s="602">
        <f t="shared" si="133"/>
        <v>0</v>
      </c>
      <c r="AE123" s="602">
        <f t="shared" si="133"/>
        <v>0</v>
      </c>
      <c r="AF123" s="602">
        <f t="shared" si="133"/>
        <v>0</v>
      </c>
      <c r="AG123" s="602">
        <f t="shared" si="133"/>
        <v>0</v>
      </c>
      <c r="AH123" s="602">
        <f t="shared" si="133"/>
        <v>0</v>
      </c>
      <c r="AI123" s="603">
        <f t="shared" si="133"/>
        <v>0</v>
      </c>
      <c r="AJ123" s="603">
        <f t="shared" si="133"/>
        <v>0</v>
      </c>
      <c r="AK123" s="603">
        <f t="shared" si="133"/>
        <v>0</v>
      </c>
      <c r="AL123" s="603">
        <f t="shared" si="133"/>
        <v>0</v>
      </c>
      <c r="AM123" s="603">
        <f t="shared" si="133"/>
        <v>0</v>
      </c>
      <c r="AN123" s="603">
        <f t="shared" si="133"/>
        <v>0</v>
      </c>
      <c r="AO123" s="603">
        <f t="shared" si="133"/>
        <v>0</v>
      </c>
      <c r="AP123" s="603">
        <f t="shared" si="133"/>
        <v>0</v>
      </c>
      <c r="AQ123" s="603">
        <f t="shared" si="133"/>
        <v>0</v>
      </c>
      <c r="AR123" s="603">
        <f t="shared" si="133"/>
        <v>0</v>
      </c>
      <c r="AS123" s="638">
        <f t="shared" si="133"/>
        <v>0</v>
      </c>
      <c r="AT123" s="544">
        <f t="shared" si="133"/>
        <v>3275413</v>
      </c>
      <c r="AU123" s="541">
        <f t="shared" si="133"/>
        <v>2401976</v>
      </c>
      <c r="AV123" s="541">
        <f t="shared" si="133"/>
        <v>0</v>
      </c>
      <c r="AW123" s="541">
        <f t="shared" si="133"/>
        <v>811867</v>
      </c>
      <c r="AX123" s="541">
        <f t="shared" si="133"/>
        <v>24020</v>
      </c>
      <c r="AY123" s="541">
        <f t="shared" si="133"/>
        <v>37550</v>
      </c>
      <c r="AZ123" s="542">
        <f t="shared" si="133"/>
        <v>4.1435000000000004</v>
      </c>
      <c r="BA123" s="542">
        <f t="shared" si="133"/>
        <v>3.4935</v>
      </c>
      <c r="BB123" s="543">
        <f t="shared" si="133"/>
        <v>0.65</v>
      </c>
    </row>
    <row r="124" spans="1:54" ht="14.25" customHeight="1" thickBot="1" x14ac:dyDescent="0.3">
      <c r="A124" s="322"/>
      <c r="B124" s="323"/>
      <c r="C124" s="324"/>
      <c r="D124" s="323"/>
      <c r="E124" s="325" t="s">
        <v>777</v>
      </c>
      <c r="F124" s="324"/>
      <c r="G124" s="326"/>
      <c r="H124" s="327"/>
      <c r="I124" s="597">
        <v>334775513</v>
      </c>
      <c r="J124" s="598">
        <v>243873930</v>
      </c>
      <c r="K124" s="598">
        <v>1777835</v>
      </c>
      <c r="L124" s="598">
        <v>82904740</v>
      </c>
      <c r="M124" s="598">
        <v>2438735</v>
      </c>
      <c r="N124" s="598">
        <v>3780273</v>
      </c>
      <c r="O124" s="599">
        <v>489.23990000000003</v>
      </c>
      <c r="P124" s="599">
        <v>357.34870000000001</v>
      </c>
      <c r="Q124" s="637">
        <v>131.8912</v>
      </c>
      <c r="R124" s="597">
        <f t="shared" ref="R124:BB124" si="134">R123+R118+R114+R107+R100+R93+R86+R79+R72+R65+R58+R56+R50+R46+R44+R42+R36+R30+R24+R18+R13</f>
        <v>70724</v>
      </c>
      <c r="S124" s="598">
        <f t="shared" si="134"/>
        <v>479895</v>
      </c>
      <c r="T124" s="598">
        <f t="shared" si="134"/>
        <v>-21056</v>
      </c>
      <c r="U124" s="598">
        <f t="shared" si="134"/>
        <v>0</v>
      </c>
      <c r="V124" s="598">
        <f t="shared" si="134"/>
        <v>0</v>
      </c>
      <c r="W124" s="598">
        <f t="shared" si="134"/>
        <v>529563</v>
      </c>
      <c r="X124" s="598">
        <f t="shared" si="134"/>
        <v>-70724</v>
      </c>
      <c r="Y124" s="598">
        <f t="shared" si="134"/>
        <v>0</v>
      </c>
      <c r="Z124" s="598">
        <f t="shared" si="134"/>
        <v>0</v>
      </c>
      <c r="AA124" s="598">
        <f t="shared" si="134"/>
        <v>-70724</v>
      </c>
      <c r="AB124" s="598">
        <f t="shared" si="134"/>
        <v>458839</v>
      </c>
      <c r="AC124" s="598">
        <f t="shared" si="134"/>
        <v>155089</v>
      </c>
      <c r="AD124" s="598">
        <f t="shared" si="134"/>
        <v>5295</v>
      </c>
      <c r="AE124" s="598">
        <f t="shared" si="134"/>
        <v>22250</v>
      </c>
      <c r="AF124" s="598">
        <f t="shared" si="134"/>
        <v>0</v>
      </c>
      <c r="AG124" s="598">
        <f t="shared" si="134"/>
        <v>22250</v>
      </c>
      <c r="AH124" s="598">
        <f t="shared" si="134"/>
        <v>641473</v>
      </c>
      <c r="AI124" s="599">
        <f t="shared" si="134"/>
        <v>0.15000000000000002</v>
      </c>
      <c r="AJ124" s="599">
        <f t="shared" si="134"/>
        <v>2.0000000000000004E-2</v>
      </c>
      <c r="AK124" s="599">
        <f t="shared" si="134"/>
        <v>1.69</v>
      </c>
      <c r="AL124" s="599">
        <f t="shared" si="134"/>
        <v>0.25</v>
      </c>
      <c r="AM124" s="599">
        <f t="shared" si="134"/>
        <v>0</v>
      </c>
      <c r="AN124" s="599">
        <f t="shared" si="134"/>
        <v>0</v>
      </c>
      <c r="AO124" s="599">
        <f t="shared" si="134"/>
        <v>0</v>
      </c>
      <c r="AP124" s="599">
        <f t="shared" si="134"/>
        <v>0</v>
      </c>
      <c r="AQ124" s="599">
        <f t="shared" si="134"/>
        <v>2.0900000000000007</v>
      </c>
      <c r="AR124" s="599">
        <f t="shared" si="134"/>
        <v>2.0000000000000004E-2</v>
      </c>
      <c r="AS124" s="637">
        <f t="shared" si="134"/>
        <v>2.1100000000000008</v>
      </c>
      <c r="AT124" s="548">
        <f t="shared" si="134"/>
        <v>335416986</v>
      </c>
      <c r="AU124" s="545">
        <f t="shared" si="134"/>
        <v>244403493</v>
      </c>
      <c r="AV124" s="545">
        <f t="shared" si="134"/>
        <v>1707111</v>
      </c>
      <c r="AW124" s="545">
        <f t="shared" si="134"/>
        <v>83059829</v>
      </c>
      <c r="AX124" s="545">
        <f t="shared" si="134"/>
        <v>2444030</v>
      </c>
      <c r="AY124" s="545">
        <f t="shared" si="134"/>
        <v>3802523</v>
      </c>
      <c r="AZ124" s="546">
        <f t="shared" si="134"/>
        <v>491.34989999999999</v>
      </c>
      <c r="BA124" s="546">
        <f t="shared" si="134"/>
        <v>359.43869999999998</v>
      </c>
      <c r="BB124" s="547">
        <f t="shared" si="134"/>
        <v>131.91119999999998</v>
      </c>
    </row>
    <row r="125" spans="1:54" ht="12.75" customHeight="1" x14ac:dyDescent="0.25">
      <c r="B125" s="329"/>
      <c r="D125" s="329"/>
      <c r="E125" s="330"/>
      <c r="I125" s="475">
        <f>SUM(J124:N124)</f>
        <v>334775513</v>
      </c>
      <c r="J125" s="475"/>
      <c r="K125" s="475"/>
      <c r="L125" s="475"/>
      <c r="M125" s="475"/>
      <c r="N125" s="475"/>
      <c r="O125" s="476">
        <f>SUM(P124:Q124)</f>
        <v>489.23990000000003</v>
      </c>
      <c r="P125" s="476"/>
      <c r="Q125" s="476"/>
      <c r="R125" s="475">
        <f>X124</f>
        <v>-70724</v>
      </c>
      <c r="S125" s="476"/>
      <c r="T125" s="476"/>
      <c r="U125" s="476"/>
      <c r="V125" s="476"/>
      <c r="W125" s="482">
        <f>SUM(R124:V124)</f>
        <v>529563</v>
      </c>
      <c r="X125" s="482">
        <f>R124</f>
        <v>70724</v>
      </c>
      <c r="Y125" s="483"/>
      <c r="Z125" s="483"/>
      <c r="AA125" s="482">
        <f>SUM(X124:Z124)</f>
        <v>-70724</v>
      </c>
      <c r="AB125" s="482">
        <f>W124+AA124</f>
        <v>458839</v>
      </c>
      <c r="AC125" s="484"/>
      <c r="AD125" s="484"/>
      <c r="AE125" s="483"/>
      <c r="AF125" s="483"/>
      <c r="AG125" s="482">
        <f>SUM(AE124:AF124)</f>
        <v>22250</v>
      </c>
      <c r="AH125" s="482">
        <f>AB124+AC124+AD124+AG124</f>
        <v>641473</v>
      </c>
      <c r="AI125" s="485"/>
      <c r="AJ125" s="485"/>
      <c r="AK125" s="485"/>
      <c r="AL125" s="485"/>
      <c r="AM125" s="485"/>
      <c r="AN125" s="485"/>
      <c r="AO125" s="485"/>
      <c r="AP125" s="485"/>
      <c r="AQ125" s="618">
        <f>AI124+AK124+AL124+AN124+AO124</f>
        <v>2.09</v>
      </c>
      <c r="AR125" s="618">
        <f>AJ124+AM124+AP124</f>
        <v>2.0000000000000004E-2</v>
      </c>
      <c r="AS125" s="618">
        <f>SUM(AQ124:AR124)</f>
        <v>2.1100000000000008</v>
      </c>
      <c r="AT125" s="475">
        <f>SUM(AU124:AY124)</f>
        <v>335416986</v>
      </c>
      <c r="AU125" s="54"/>
      <c r="AV125" s="54"/>
      <c r="AW125" s="54"/>
      <c r="AX125" s="54"/>
      <c r="AY125" s="54"/>
      <c r="AZ125" s="476">
        <f>SUM(BA124:BB124)</f>
        <v>491.34989999999993</v>
      </c>
      <c r="BA125" s="89"/>
      <c r="BB125" s="89"/>
    </row>
    <row r="126" spans="1:54" ht="12.75" customHeight="1" thickBot="1" x14ac:dyDescent="0.3">
      <c r="B126" s="329"/>
      <c r="D126" s="329"/>
      <c r="E126" s="270"/>
      <c r="I126" s="87">
        <f>SUM(J127:N127)</f>
        <v>334775513</v>
      </c>
      <c r="J126" s="52"/>
      <c r="K126" s="52"/>
      <c r="L126" s="481"/>
      <c r="M126" s="481"/>
      <c r="N126" s="52"/>
      <c r="O126" s="88">
        <f>SUM(P127:Q127)</f>
        <v>489.23990000000003</v>
      </c>
      <c r="P126" s="179"/>
      <c r="Q126" s="179"/>
      <c r="R126" s="476"/>
      <c r="S126" s="476"/>
      <c r="T126" s="476"/>
      <c r="U126" s="476"/>
      <c r="V126" s="476"/>
      <c r="W126" s="482">
        <f>SUM(R127:V127)</f>
        <v>529563</v>
      </c>
      <c r="X126" s="483"/>
      <c r="Y126" s="483"/>
      <c r="Z126" s="483"/>
      <c r="AA126" s="482">
        <f>SUM(X127:Z127)</f>
        <v>-70724</v>
      </c>
      <c r="AB126" s="482">
        <f>W127+AA127</f>
        <v>458839</v>
      </c>
      <c r="AC126" s="484"/>
      <c r="AD126" s="484"/>
      <c r="AE126" s="483"/>
      <c r="AF126" s="483"/>
      <c r="AG126" s="482">
        <f>SUM(AE127:AF127)</f>
        <v>22250</v>
      </c>
      <c r="AH126" s="482">
        <f>AB127+AC127+AD127+AG127</f>
        <v>641473</v>
      </c>
      <c r="AI126" s="485"/>
      <c r="AJ126" s="485"/>
      <c r="AK126" s="485"/>
      <c r="AL126" s="485"/>
      <c r="AM126" s="485"/>
      <c r="AN126" s="485"/>
      <c r="AO126" s="485"/>
      <c r="AP126" s="485"/>
      <c r="AQ126" s="605">
        <f>AI127+AK127+AL127+AN127+AO127</f>
        <v>2.0900000000000003</v>
      </c>
      <c r="AR126" s="605">
        <f>AJ127+AM127+AP127</f>
        <v>1.999999999999999E-2</v>
      </c>
      <c r="AS126" s="605">
        <f>SUM(AQ127:AR127)</f>
        <v>2.1100000000000008</v>
      </c>
      <c r="AT126" s="475">
        <f>SUM(AU127:AY127)</f>
        <v>335416986</v>
      </c>
      <c r="AU126" s="54"/>
      <c r="AV126" s="54"/>
      <c r="AW126" s="54"/>
      <c r="AX126" s="54"/>
      <c r="AY126" s="54"/>
      <c r="AZ126" s="476">
        <f>SUM(BA127:BB127)</f>
        <v>491.34989999999999</v>
      </c>
      <c r="BA126" s="89"/>
      <c r="BB126" s="89"/>
    </row>
    <row r="127" spans="1:54" s="91" customFormat="1" ht="12.95" customHeight="1" thickBot="1" x14ac:dyDescent="0.3">
      <c r="D127" s="331"/>
      <c r="E127" s="332"/>
      <c r="F127" s="331"/>
      <c r="G127" s="333"/>
      <c r="H127" s="494" t="s">
        <v>0</v>
      </c>
      <c r="I127" s="142">
        <f t="shared" ref="I127:BB127" si="135">SUM(I128:I137)</f>
        <v>334775513</v>
      </c>
      <c r="J127" s="34">
        <f t="shared" si="135"/>
        <v>243873930</v>
      </c>
      <c r="K127" s="34">
        <f t="shared" si="135"/>
        <v>1777835</v>
      </c>
      <c r="L127" s="34">
        <f t="shared" si="135"/>
        <v>82904740</v>
      </c>
      <c r="M127" s="34">
        <f t="shared" si="135"/>
        <v>2438735</v>
      </c>
      <c r="N127" s="34">
        <f t="shared" si="135"/>
        <v>3780273</v>
      </c>
      <c r="O127" s="35">
        <f t="shared" si="135"/>
        <v>489.23989999999992</v>
      </c>
      <c r="P127" s="35">
        <f t="shared" si="135"/>
        <v>357.34870000000001</v>
      </c>
      <c r="Q127" s="151">
        <f t="shared" si="135"/>
        <v>131.8912</v>
      </c>
      <c r="R127" s="142">
        <f t="shared" si="135"/>
        <v>70724</v>
      </c>
      <c r="S127" s="34">
        <f t="shared" si="135"/>
        <v>479895</v>
      </c>
      <c r="T127" s="34">
        <f t="shared" si="135"/>
        <v>-21056</v>
      </c>
      <c r="U127" s="34">
        <f t="shared" si="135"/>
        <v>0</v>
      </c>
      <c r="V127" s="34">
        <f t="shared" si="135"/>
        <v>0</v>
      </c>
      <c r="W127" s="34">
        <f t="shared" si="135"/>
        <v>529563</v>
      </c>
      <c r="X127" s="34">
        <f t="shared" si="135"/>
        <v>-70724</v>
      </c>
      <c r="Y127" s="34">
        <f t="shared" si="135"/>
        <v>0</v>
      </c>
      <c r="Z127" s="34">
        <f t="shared" si="135"/>
        <v>0</v>
      </c>
      <c r="AA127" s="34">
        <f t="shared" si="135"/>
        <v>-70724</v>
      </c>
      <c r="AB127" s="34">
        <f t="shared" si="135"/>
        <v>458839</v>
      </c>
      <c r="AC127" s="34">
        <f t="shared" si="135"/>
        <v>155089</v>
      </c>
      <c r="AD127" s="34">
        <f t="shared" si="135"/>
        <v>5295</v>
      </c>
      <c r="AE127" s="34">
        <f t="shared" si="135"/>
        <v>22250</v>
      </c>
      <c r="AF127" s="34">
        <f t="shared" si="135"/>
        <v>0</v>
      </c>
      <c r="AG127" s="34">
        <f t="shared" si="135"/>
        <v>22250</v>
      </c>
      <c r="AH127" s="34">
        <f t="shared" si="135"/>
        <v>641473</v>
      </c>
      <c r="AI127" s="35">
        <f t="shared" si="135"/>
        <v>0.15</v>
      </c>
      <c r="AJ127" s="35">
        <f t="shared" si="135"/>
        <v>1.999999999999999E-2</v>
      </c>
      <c r="AK127" s="35">
        <f t="shared" si="135"/>
        <v>1.6900000000000002</v>
      </c>
      <c r="AL127" s="35">
        <f t="shared" si="135"/>
        <v>0.25000000000000011</v>
      </c>
      <c r="AM127" s="35">
        <f t="shared" si="135"/>
        <v>0</v>
      </c>
      <c r="AN127" s="35">
        <f t="shared" si="135"/>
        <v>0</v>
      </c>
      <c r="AO127" s="35">
        <f t="shared" si="135"/>
        <v>0</v>
      </c>
      <c r="AP127" s="35">
        <f t="shared" si="135"/>
        <v>0</v>
      </c>
      <c r="AQ127" s="35">
        <f t="shared" si="135"/>
        <v>2.0900000000000007</v>
      </c>
      <c r="AR127" s="35">
        <f t="shared" si="135"/>
        <v>1.999999999999999E-2</v>
      </c>
      <c r="AS127" s="36">
        <f t="shared" si="135"/>
        <v>2.1100000000000003</v>
      </c>
      <c r="AT127" s="152">
        <f t="shared" si="135"/>
        <v>335416986</v>
      </c>
      <c r="AU127" s="34">
        <f t="shared" si="135"/>
        <v>244403493</v>
      </c>
      <c r="AV127" s="34">
        <f t="shared" si="135"/>
        <v>1707111</v>
      </c>
      <c r="AW127" s="34">
        <f t="shared" si="135"/>
        <v>83059829</v>
      </c>
      <c r="AX127" s="34">
        <f t="shared" si="135"/>
        <v>2444030</v>
      </c>
      <c r="AY127" s="34">
        <f t="shared" si="135"/>
        <v>3802523</v>
      </c>
      <c r="AZ127" s="35">
        <f t="shared" si="135"/>
        <v>491.34989999999999</v>
      </c>
      <c r="BA127" s="35">
        <f t="shared" si="135"/>
        <v>359.43869999999998</v>
      </c>
      <c r="BB127" s="36">
        <f t="shared" si="135"/>
        <v>131.91120000000001</v>
      </c>
    </row>
    <row r="128" spans="1:54" s="91" customFormat="1" ht="12.95" customHeight="1" x14ac:dyDescent="0.25">
      <c r="D128" s="331"/>
      <c r="E128" s="332"/>
      <c r="F128" s="331"/>
      <c r="G128" s="333"/>
      <c r="H128" s="495">
        <v>3111</v>
      </c>
      <c r="I128" s="579">
        <f t="shared" ref="I128:BB128" si="136">SUMIF($F$12:$F$464,"=3111",I$12:I$464)</f>
        <v>65086462</v>
      </c>
      <c r="J128" s="580">
        <f t="shared" si="136"/>
        <v>47867095</v>
      </c>
      <c r="K128" s="580">
        <f t="shared" si="136"/>
        <v>181300</v>
      </c>
      <c r="L128" s="580">
        <f t="shared" si="136"/>
        <v>16240358</v>
      </c>
      <c r="M128" s="580">
        <f t="shared" si="136"/>
        <v>478669</v>
      </c>
      <c r="N128" s="580">
        <f t="shared" si="136"/>
        <v>319040</v>
      </c>
      <c r="O128" s="583">
        <f t="shared" si="136"/>
        <v>102.48910000000001</v>
      </c>
      <c r="P128" s="583">
        <f t="shared" si="136"/>
        <v>82.219099999999997</v>
      </c>
      <c r="Q128" s="584">
        <f t="shared" si="136"/>
        <v>20.269999999999996</v>
      </c>
      <c r="R128" s="579">
        <f t="shared" si="136"/>
        <v>-143800</v>
      </c>
      <c r="S128" s="580">
        <f t="shared" si="136"/>
        <v>167453</v>
      </c>
      <c r="T128" s="580">
        <f t="shared" si="136"/>
        <v>515296</v>
      </c>
      <c r="U128" s="580">
        <f t="shared" si="136"/>
        <v>0</v>
      </c>
      <c r="V128" s="580">
        <f t="shared" si="136"/>
        <v>0</v>
      </c>
      <c r="W128" s="580">
        <f t="shared" si="136"/>
        <v>538949</v>
      </c>
      <c r="X128" s="580">
        <f t="shared" si="136"/>
        <v>143800</v>
      </c>
      <c r="Y128" s="580">
        <f t="shared" si="136"/>
        <v>0</v>
      </c>
      <c r="Z128" s="580">
        <f t="shared" si="136"/>
        <v>0</v>
      </c>
      <c r="AA128" s="580">
        <f t="shared" si="136"/>
        <v>143800</v>
      </c>
      <c r="AB128" s="580">
        <f t="shared" si="136"/>
        <v>682749</v>
      </c>
      <c r="AC128" s="580">
        <f t="shared" si="136"/>
        <v>230769</v>
      </c>
      <c r="AD128" s="580">
        <f t="shared" si="136"/>
        <v>5390</v>
      </c>
      <c r="AE128" s="580">
        <f t="shared" si="136"/>
        <v>0</v>
      </c>
      <c r="AF128" s="580">
        <f t="shared" si="136"/>
        <v>0</v>
      </c>
      <c r="AG128" s="580">
        <f t="shared" si="136"/>
        <v>0</v>
      </c>
      <c r="AH128" s="580">
        <f t="shared" si="136"/>
        <v>918908</v>
      </c>
      <c r="AI128" s="583">
        <f t="shared" si="136"/>
        <v>7.0000000000000007E-2</v>
      </c>
      <c r="AJ128" s="583">
        <f t="shared" si="136"/>
        <v>-0.16999999999999998</v>
      </c>
      <c r="AK128" s="583">
        <f t="shared" si="136"/>
        <v>0.41000000000000003</v>
      </c>
      <c r="AL128" s="583">
        <f t="shared" si="136"/>
        <v>1.26</v>
      </c>
      <c r="AM128" s="583">
        <f t="shared" si="136"/>
        <v>0</v>
      </c>
      <c r="AN128" s="583">
        <f t="shared" si="136"/>
        <v>0</v>
      </c>
      <c r="AO128" s="583">
        <f t="shared" si="136"/>
        <v>0</v>
      </c>
      <c r="AP128" s="583">
        <f t="shared" si="136"/>
        <v>0</v>
      </c>
      <c r="AQ128" s="583">
        <f t="shared" si="136"/>
        <v>1.7400000000000002</v>
      </c>
      <c r="AR128" s="583">
        <f t="shared" si="136"/>
        <v>-0.16999999999999998</v>
      </c>
      <c r="AS128" s="586">
        <f t="shared" si="136"/>
        <v>1.57</v>
      </c>
      <c r="AT128" s="581">
        <f t="shared" si="136"/>
        <v>66005370</v>
      </c>
      <c r="AU128" s="580">
        <f t="shared" si="136"/>
        <v>48406044</v>
      </c>
      <c r="AV128" s="580">
        <f t="shared" si="136"/>
        <v>325100</v>
      </c>
      <c r="AW128" s="580">
        <f t="shared" si="136"/>
        <v>16471127</v>
      </c>
      <c r="AX128" s="580">
        <f t="shared" si="136"/>
        <v>484059</v>
      </c>
      <c r="AY128" s="580">
        <f t="shared" si="136"/>
        <v>319040</v>
      </c>
      <c r="AZ128" s="583">
        <f t="shared" si="136"/>
        <v>104.05910000000002</v>
      </c>
      <c r="BA128" s="583">
        <f t="shared" si="136"/>
        <v>83.959099999999992</v>
      </c>
      <c r="BB128" s="586">
        <f t="shared" si="136"/>
        <v>20.100000000000001</v>
      </c>
    </row>
    <row r="129" spans="4:54" s="91" customFormat="1" ht="12.95" customHeight="1" x14ac:dyDescent="0.25">
      <c r="D129" s="331"/>
      <c r="E129" s="332"/>
      <c r="F129" s="331"/>
      <c r="G129" s="333"/>
      <c r="H129" s="2">
        <v>3113</v>
      </c>
      <c r="I129" s="170">
        <f t="shared" ref="I129:BB129" si="137">SUMIF($F$12:$F$464,"=3113",I$12:I$464)</f>
        <v>163688408</v>
      </c>
      <c r="J129" s="16">
        <f t="shared" si="137"/>
        <v>118811443</v>
      </c>
      <c r="K129" s="16">
        <f t="shared" si="137"/>
        <v>673729</v>
      </c>
      <c r="L129" s="16">
        <f t="shared" si="137"/>
        <v>40312531</v>
      </c>
      <c r="M129" s="16">
        <f t="shared" si="137"/>
        <v>1188115</v>
      </c>
      <c r="N129" s="16">
        <f t="shared" si="137"/>
        <v>2702590</v>
      </c>
      <c r="O129" s="13">
        <f t="shared" si="137"/>
        <v>212.73989999999998</v>
      </c>
      <c r="P129" s="13">
        <f t="shared" si="137"/>
        <v>177.09690000000001</v>
      </c>
      <c r="Q129" s="172">
        <f t="shared" si="137"/>
        <v>35.643000000000001</v>
      </c>
      <c r="R129" s="170">
        <f t="shared" si="137"/>
        <v>-6050</v>
      </c>
      <c r="S129" s="16">
        <f t="shared" si="137"/>
        <v>-180971</v>
      </c>
      <c r="T129" s="16">
        <f t="shared" si="137"/>
        <v>-679282</v>
      </c>
      <c r="U129" s="16">
        <f t="shared" si="137"/>
        <v>0</v>
      </c>
      <c r="V129" s="16">
        <f t="shared" si="137"/>
        <v>0</v>
      </c>
      <c r="W129" s="16">
        <f t="shared" si="137"/>
        <v>-866303</v>
      </c>
      <c r="X129" s="16">
        <f t="shared" si="137"/>
        <v>6050</v>
      </c>
      <c r="Y129" s="16">
        <f t="shared" si="137"/>
        <v>0</v>
      </c>
      <c r="Z129" s="16">
        <f t="shared" si="137"/>
        <v>0</v>
      </c>
      <c r="AA129" s="16">
        <f t="shared" si="137"/>
        <v>6050</v>
      </c>
      <c r="AB129" s="16">
        <f t="shared" si="137"/>
        <v>-860253</v>
      </c>
      <c r="AC129" s="16">
        <f t="shared" si="137"/>
        <v>-290765</v>
      </c>
      <c r="AD129" s="16">
        <f t="shared" si="137"/>
        <v>-8664</v>
      </c>
      <c r="AE129" s="16">
        <f t="shared" si="137"/>
        <v>14000</v>
      </c>
      <c r="AF129" s="16">
        <f t="shared" si="137"/>
        <v>0</v>
      </c>
      <c r="AG129" s="16">
        <f t="shared" si="137"/>
        <v>14000</v>
      </c>
      <c r="AH129" s="16">
        <f t="shared" si="137"/>
        <v>-1145682</v>
      </c>
      <c r="AI129" s="13">
        <f t="shared" si="137"/>
        <v>0.01</v>
      </c>
      <c r="AJ129" s="13">
        <f t="shared" si="137"/>
        <v>-0.11</v>
      </c>
      <c r="AK129" s="13">
        <f t="shared" si="137"/>
        <v>-0.44</v>
      </c>
      <c r="AL129" s="13">
        <f t="shared" si="137"/>
        <v>-1.42</v>
      </c>
      <c r="AM129" s="13">
        <f t="shared" si="137"/>
        <v>0</v>
      </c>
      <c r="AN129" s="13">
        <f t="shared" si="137"/>
        <v>0</v>
      </c>
      <c r="AO129" s="13">
        <f t="shared" si="137"/>
        <v>0</v>
      </c>
      <c r="AP129" s="13">
        <f t="shared" si="137"/>
        <v>0</v>
      </c>
      <c r="AQ129" s="13">
        <f t="shared" si="137"/>
        <v>-1.85</v>
      </c>
      <c r="AR129" s="13">
        <f t="shared" si="137"/>
        <v>-0.11</v>
      </c>
      <c r="AS129" s="17">
        <f t="shared" si="137"/>
        <v>-1.96</v>
      </c>
      <c r="AT129" s="171">
        <f t="shared" si="137"/>
        <v>162542726</v>
      </c>
      <c r="AU129" s="16">
        <f t="shared" si="137"/>
        <v>117945140</v>
      </c>
      <c r="AV129" s="16">
        <f t="shared" si="137"/>
        <v>679779</v>
      </c>
      <c r="AW129" s="16">
        <f t="shared" si="137"/>
        <v>40021766</v>
      </c>
      <c r="AX129" s="16">
        <f t="shared" si="137"/>
        <v>1179451</v>
      </c>
      <c r="AY129" s="16">
        <f t="shared" si="137"/>
        <v>2716590</v>
      </c>
      <c r="AZ129" s="13">
        <f t="shared" si="137"/>
        <v>210.7799</v>
      </c>
      <c r="BA129" s="13">
        <f t="shared" si="137"/>
        <v>175.24690000000001</v>
      </c>
      <c r="BB129" s="17">
        <f t="shared" si="137"/>
        <v>35.533000000000001</v>
      </c>
    </row>
    <row r="130" spans="4:54" s="91" customFormat="1" ht="12.95" customHeight="1" x14ac:dyDescent="0.25">
      <c r="D130" s="331"/>
      <c r="E130" s="332"/>
      <c r="F130" s="331"/>
      <c r="G130" s="333"/>
      <c r="H130" s="2">
        <v>3114</v>
      </c>
      <c r="I130" s="170">
        <f t="shared" ref="I130:BB130" si="138">SUMIF($F$12:$F$464,"=3114",I$12:I$464)</f>
        <v>10029483</v>
      </c>
      <c r="J130" s="16">
        <f t="shared" si="138"/>
        <v>7197635</v>
      </c>
      <c r="K130" s="16">
        <f t="shared" si="138"/>
        <v>202816</v>
      </c>
      <c r="L130" s="16">
        <f t="shared" si="138"/>
        <v>2456461</v>
      </c>
      <c r="M130" s="16">
        <f t="shared" si="138"/>
        <v>71976</v>
      </c>
      <c r="N130" s="16">
        <f t="shared" si="138"/>
        <v>100595</v>
      </c>
      <c r="O130" s="13">
        <f t="shared" si="138"/>
        <v>12.125799999999998</v>
      </c>
      <c r="P130" s="13">
        <f t="shared" si="138"/>
        <v>9.5457999999999981</v>
      </c>
      <c r="Q130" s="172">
        <f t="shared" si="138"/>
        <v>2.58</v>
      </c>
      <c r="R130" s="170">
        <f t="shared" si="138"/>
        <v>700</v>
      </c>
      <c r="S130" s="16">
        <f t="shared" si="138"/>
        <v>0</v>
      </c>
      <c r="T130" s="16">
        <f t="shared" si="138"/>
        <v>-175534</v>
      </c>
      <c r="U130" s="16">
        <f t="shared" si="138"/>
        <v>0</v>
      </c>
      <c r="V130" s="16">
        <f t="shared" si="138"/>
        <v>0</v>
      </c>
      <c r="W130" s="16">
        <f t="shared" si="138"/>
        <v>-174834</v>
      </c>
      <c r="X130" s="16">
        <f t="shared" si="138"/>
        <v>-700</v>
      </c>
      <c r="Y130" s="16">
        <f t="shared" si="138"/>
        <v>0</v>
      </c>
      <c r="Z130" s="16">
        <f t="shared" si="138"/>
        <v>0</v>
      </c>
      <c r="AA130" s="16">
        <f t="shared" si="138"/>
        <v>-700</v>
      </c>
      <c r="AB130" s="16">
        <f t="shared" si="138"/>
        <v>-175534</v>
      </c>
      <c r="AC130" s="16">
        <f t="shared" si="138"/>
        <v>-59330</v>
      </c>
      <c r="AD130" s="16">
        <f t="shared" si="138"/>
        <v>-1748</v>
      </c>
      <c r="AE130" s="16">
        <f t="shared" si="138"/>
        <v>0</v>
      </c>
      <c r="AF130" s="16">
        <f t="shared" si="138"/>
        <v>0</v>
      </c>
      <c r="AG130" s="16">
        <f t="shared" si="138"/>
        <v>0</v>
      </c>
      <c r="AH130" s="16">
        <f t="shared" si="138"/>
        <v>-236612</v>
      </c>
      <c r="AI130" s="13">
        <f t="shared" si="138"/>
        <v>0</v>
      </c>
      <c r="AJ130" s="13">
        <f t="shared" si="138"/>
        <v>0</v>
      </c>
      <c r="AK130" s="13">
        <f t="shared" si="138"/>
        <v>0</v>
      </c>
      <c r="AL130" s="13">
        <f t="shared" si="138"/>
        <v>-0.36</v>
      </c>
      <c r="AM130" s="13">
        <f t="shared" si="138"/>
        <v>0</v>
      </c>
      <c r="AN130" s="13">
        <f t="shared" si="138"/>
        <v>0</v>
      </c>
      <c r="AO130" s="13">
        <f t="shared" si="138"/>
        <v>0</v>
      </c>
      <c r="AP130" s="13">
        <f t="shared" si="138"/>
        <v>0</v>
      </c>
      <c r="AQ130" s="13">
        <f t="shared" si="138"/>
        <v>-0.36</v>
      </c>
      <c r="AR130" s="13">
        <f t="shared" si="138"/>
        <v>0</v>
      </c>
      <c r="AS130" s="17">
        <f t="shared" si="138"/>
        <v>-0.36</v>
      </c>
      <c r="AT130" s="171">
        <f t="shared" si="138"/>
        <v>9792871</v>
      </c>
      <c r="AU130" s="16">
        <f t="shared" si="138"/>
        <v>7022801</v>
      </c>
      <c r="AV130" s="16">
        <f t="shared" si="138"/>
        <v>202116</v>
      </c>
      <c r="AW130" s="16">
        <f t="shared" si="138"/>
        <v>2397131</v>
      </c>
      <c r="AX130" s="16">
        <f t="shared" si="138"/>
        <v>70228</v>
      </c>
      <c r="AY130" s="16">
        <f t="shared" si="138"/>
        <v>100595</v>
      </c>
      <c r="AZ130" s="13">
        <f t="shared" si="138"/>
        <v>11.765799999999999</v>
      </c>
      <c r="BA130" s="13">
        <f t="shared" si="138"/>
        <v>9.1857999999999986</v>
      </c>
      <c r="BB130" s="17">
        <f t="shared" si="138"/>
        <v>2.58</v>
      </c>
    </row>
    <row r="131" spans="4:54" s="91" customFormat="1" ht="12.95" customHeight="1" x14ac:dyDescent="0.25">
      <c r="D131" s="331"/>
      <c r="E131" s="332"/>
      <c r="F131" s="331"/>
      <c r="G131" s="333"/>
      <c r="H131" s="2">
        <v>3117</v>
      </c>
      <c r="I131" s="170">
        <f t="shared" ref="I131:BB131" si="139">SUMIF($F$12:$F$464,"=3117",I$12:I$464)</f>
        <v>31979898</v>
      </c>
      <c r="J131" s="16">
        <f t="shared" si="139"/>
        <v>22977982</v>
      </c>
      <c r="K131" s="16">
        <f t="shared" si="139"/>
        <v>422990</v>
      </c>
      <c r="L131" s="16">
        <f t="shared" si="139"/>
        <v>7902321</v>
      </c>
      <c r="M131" s="16">
        <f t="shared" si="139"/>
        <v>229780</v>
      </c>
      <c r="N131" s="16">
        <f t="shared" si="139"/>
        <v>446825</v>
      </c>
      <c r="O131" s="13">
        <f t="shared" si="139"/>
        <v>45.162199999999999</v>
      </c>
      <c r="P131" s="13">
        <f t="shared" si="139"/>
        <v>36.767900000000004</v>
      </c>
      <c r="Q131" s="172">
        <f t="shared" si="139"/>
        <v>8.3942999999999994</v>
      </c>
      <c r="R131" s="170">
        <f t="shared" si="139"/>
        <v>227904</v>
      </c>
      <c r="S131" s="16">
        <f t="shared" si="139"/>
        <v>493413</v>
      </c>
      <c r="T131" s="16">
        <f t="shared" si="139"/>
        <v>0</v>
      </c>
      <c r="U131" s="16">
        <f t="shared" si="139"/>
        <v>0</v>
      </c>
      <c r="V131" s="16">
        <f t="shared" si="139"/>
        <v>0</v>
      </c>
      <c r="W131" s="16">
        <f t="shared" si="139"/>
        <v>721317</v>
      </c>
      <c r="X131" s="16">
        <f t="shared" si="139"/>
        <v>-227904</v>
      </c>
      <c r="Y131" s="16">
        <f t="shared" si="139"/>
        <v>0</v>
      </c>
      <c r="Z131" s="16">
        <f t="shared" si="139"/>
        <v>0</v>
      </c>
      <c r="AA131" s="16">
        <f t="shared" si="139"/>
        <v>-227904</v>
      </c>
      <c r="AB131" s="16">
        <f t="shared" si="139"/>
        <v>493413</v>
      </c>
      <c r="AC131" s="16">
        <f t="shared" si="139"/>
        <v>166774</v>
      </c>
      <c r="AD131" s="16">
        <f t="shared" si="139"/>
        <v>7214</v>
      </c>
      <c r="AE131" s="16">
        <f t="shared" si="139"/>
        <v>8250</v>
      </c>
      <c r="AF131" s="16">
        <f t="shared" si="139"/>
        <v>0</v>
      </c>
      <c r="AG131" s="16">
        <f t="shared" si="139"/>
        <v>8250</v>
      </c>
      <c r="AH131" s="16">
        <f t="shared" si="139"/>
        <v>675651</v>
      </c>
      <c r="AI131" s="13">
        <f t="shared" si="139"/>
        <v>0.08</v>
      </c>
      <c r="AJ131" s="13">
        <f t="shared" si="139"/>
        <v>0.38999999999999996</v>
      </c>
      <c r="AK131" s="13">
        <f t="shared" si="139"/>
        <v>1.7200000000000002</v>
      </c>
      <c r="AL131" s="13">
        <f t="shared" si="139"/>
        <v>0</v>
      </c>
      <c r="AM131" s="13">
        <f t="shared" si="139"/>
        <v>0</v>
      </c>
      <c r="AN131" s="13">
        <f t="shared" si="139"/>
        <v>0</v>
      </c>
      <c r="AO131" s="13">
        <f t="shared" si="139"/>
        <v>0</v>
      </c>
      <c r="AP131" s="13">
        <f t="shared" si="139"/>
        <v>0</v>
      </c>
      <c r="AQ131" s="13">
        <f t="shared" si="139"/>
        <v>1.8000000000000003</v>
      </c>
      <c r="AR131" s="13">
        <f t="shared" si="139"/>
        <v>0.38999999999999996</v>
      </c>
      <c r="AS131" s="17">
        <f t="shared" si="139"/>
        <v>2.19</v>
      </c>
      <c r="AT131" s="171">
        <f t="shared" si="139"/>
        <v>32655549</v>
      </c>
      <c r="AU131" s="16">
        <f t="shared" si="139"/>
        <v>23699299</v>
      </c>
      <c r="AV131" s="16">
        <f t="shared" si="139"/>
        <v>195086</v>
      </c>
      <c r="AW131" s="16">
        <f t="shared" si="139"/>
        <v>8069095</v>
      </c>
      <c r="AX131" s="16">
        <f t="shared" si="139"/>
        <v>236994</v>
      </c>
      <c r="AY131" s="16">
        <f t="shared" si="139"/>
        <v>455075</v>
      </c>
      <c r="AZ131" s="13">
        <f t="shared" si="139"/>
        <v>47.352200000000003</v>
      </c>
      <c r="BA131" s="13">
        <f t="shared" si="139"/>
        <v>38.567900000000002</v>
      </c>
      <c r="BB131" s="17">
        <f t="shared" si="139"/>
        <v>8.7843</v>
      </c>
    </row>
    <row r="132" spans="4:54" s="91" customFormat="1" ht="12.95" customHeight="1" x14ac:dyDescent="0.25">
      <c r="D132" s="331"/>
      <c r="E132" s="332"/>
      <c r="F132" s="331"/>
      <c r="G132" s="333"/>
      <c r="H132" s="2">
        <v>3122</v>
      </c>
      <c r="I132" s="170">
        <f t="shared" ref="I132:BB132" si="140">SUMIF($F$12:$F$464,"=3122",I$12:I$464)</f>
        <v>0</v>
      </c>
      <c r="J132" s="16">
        <f t="shared" si="140"/>
        <v>0</v>
      </c>
      <c r="K132" s="16">
        <f t="shared" si="140"/>
        <v>0</v>
      </c>
      <c r="L132" s="16">
        <f t="shared" si="140"/>
        <v>0</v>
      </c>
      <c r="M132" s="16">
        <f t="shared" si="140"/>
        <v>0</v>
      </c>
      <c r="N132" s="16">
        <f t="shared" si="140"/>
        <v>0</v>
      </c>
      <c r="O132" s="13">
        <f t="shared" si="140"/>
        <v>0</v>
      </c>
      <c r="P132" s="13">
        <f t="shared" si="140"/>
        <v>0</v>
      </c>
      <c r="Q132" s="172">
        <f t="shared" si="140"/>
        <v>0</v>
      </c>
      <c r="R132" s="170">
        <f t="shared" si="140"/>
        <v>0</v>
      </c>
      <c r="S132" s="16">
        <f t="shared" si="140"/>
        <v>0</v>
      </c>
      <c r="T132" s="16">
        <f t="shared" si="140"/>
        <v>0</v>
      </c>
      <c r="U132" s="16">
        <f t="shared" si="140"/>
        <v>0</v>
      </c>
      <c r="V132" s="16">
        <f t="shared" si="140"/>
        <v>0</v>
      </c>
      <c r="W132" s="16">
        <f t="shared" si="140"/>
        <v>0</v>
      </c>
      <c r="X132" s="16">
        <f t="shared" si="140"/>
        <v>0</v>
      </c>
      <c r="Y132" s="16">
        <f t="shared" si="140"/>
        <v>0</v>
      </c>
      <c r="Z132" s="16">
        <f t="shared" si="140"/>
        <v>0</v>
      </c>
      <c r="AA132" s="16">
        <f t="shared" si="140"/>
        <v>0</v>
      </c>
      <c r="AB132" s="16">
        <f t="shared" si="140"/>
        <v>0</v>
      </c>
      <c r="AC132" s="16">
        <f t="shared" si="140"/>
        <v>0</v>
      </c>
      <c r="AD132" s="16">
        <f t="shared" si="140"/>
        <v>0</v>
      </c>
      <c r="AE132" s="16">
        <f t="shared" si="140"/>
        <v>0</v>
      </c>
      <c r="AF132" s="16">
        <f t="shared" si="140"/>
        <v>0</v>
      </c>
      <c r="AG132" s="16">
        <f t="shared" si="140"/>
        <v>0</v>
      </c>
      <c r="AH132" s="16">
        <f t="shared" si="140"/>
        <v>0</v>
      </c>
      <c r="AI132" s="13">
        <f t="shared" si="140"/>
        <v>0</v>
      </c>
      <c r="AJ132" s="13">
        <f t="shared" si="140"/>
        <v>0</v>
      </c>
      <c r="AK132" s="13">
        <f t="shared" si="140"/>
        <v>0</v>
      </c>
      <c r="AL132" s="13">
        <f t="shared" si="140"/>
        <v>0</v>
      </c>
      <c r="AM132" s="13">
        <f t="shared" si="140"/>
        <v>0</v>
      </c>
      <c r="AN132" s="13">
        <f t="shared" si="140"/>
        <v>0</v>
      </c>
      <c r="AO132" s="13">
        <f t="shared" si="140"/>
        <v>0</v>
      </c>
      <c r="AP132" s="13">
        <f t="shared" si="140"/>
        <v>0</v>
      </c>
      <c r="AQ132" s="13">
        <f t="shared" si="140"/>
        <v>0</v>
      </c>
      <c r="AR132" s="13">
        <f t="shared" si="140"/>
        <v>0</v>
      </c>
      <c r="AS132" s="17">
        <f t="shared" si="140"/>
        <v>0</v>
      </c>
      <c r="AT132" s="171">
        <f t="shared" si="140"/>
        <v>0</v>
      </c>
      <c r="AU132" s="16">
        <f t="shared" si="140"/>
        <v>0</v>
      </c>
      <c r="AV132" s="16">
        <f t="shared" si="140"/>
        <v>0</v>
      </c>
      <c r="AW132" s="16">
        <f t="shared" si="140"/>
        <v>0</v>
      </c>
      <c r="AX132" s="16">
        <f t="shared" si="140"/>
        <v>0</v>
      </c>
      <c r="AY132" s="16">
        <f t="shared" si="140"/>
        <v>0</v>
      </c>
      <c r="AZ132" s="13">
        <f t="shared" si="140"/>
        <v>0</v>
      </c>
      <c r="BA132" s="13">
        <f t="shared" si="140"/>
        <v>0</v>
      </c>
      <c r="BB132" s="17">
        <f t="shared" si="140"/>
        <v>0</v>
      </c>
    </row>
    <row r="133" spans="4:54" s="91" customFormat="1" ht="12.95" customHeight="1" x14ac:dyDescent="0.25">
      <c r="D133" s="331"/>
      <c r="E133" s="332"/>
      <c r="F133" s="331"/>
      <c r="G133" s="333"/>
      <c r="H133" s="2">
        <v>3124</v>
      </c>
      <c r="I133" s="170">
        <f t="shared" ref="I133:BB133" si="141">SUMIF($F$12:$F$464,"=3124",I$12:I$464)</f>
        <v>0</v>
      </c>
      <c r="J133" s="16">
        <f t="shared" si="141"/>
        <v>0</v>
      </c>
      <c r="K133" s="16">
        <f t="shared" si="141"/>
        <v>0</v>
      </c>
      <c r="L133" s="16">
        <f t="shared" si="141"/>
        <v>0</v>
      </c>
      <c r="M133" s="16">
        <f t="shared" si="141"/>
        <v>0</v>
      </c>
      <c r="N133" s="16">
        <f t="shared" si="141"/>
        <v>0</v>
      </c>
      <c r="O133" s="13">
        <f t="shared" si="141"/>
        <v>0</v>
      </c>
      <c r="P133" s="13">
        <f t="shared" si="141"/>
        <v>0</v>
      </c>
      <c r="Q133" s="172">
        <f t="shared" si="141"/>
        <v>0</v>
      </c>
      <c r="R133" s="170">
        <f t="shared" si="141"/>
        <v>0</v>
      </c>
      <c r="S133" s="16">
        <f t="shared" si="141"/>
        <v>0</v>
      </c>
      <c r="T133" s="16">
        <f t="shared" si="141"/>
        <v>0</v>
      </c>
      <c r="U133" s="16">
        <f t="shared" si="141"/>
        <v>0</v>
      </c>
      <c r="V133" s="16">
        <f t="shared" si="141"/>
        <v>0</v>
      </c>
      <c r="W133" s="16">
        <f t="shared" si="141"/>
        <v>0</v>
      </c>
      <c r="X133" s="16">
        <f t="shared" si="141"/>
        <v>0</v>
      </c>
      <c r="Y133" s="16">
        <f t="shared" si="141"/>
        <v>0</v>
      </c>
      <c r="Z133" s="16">
        <f t="shared" si="141"/>
        <v>0</v>
      </c>
      <c r="AA133" s="16">
        <f t="shared" si="141"/>
        <v>0</v>
      </c>
      <c r="AB133" s="16">
        <f t="shared" si="141"/>
        <v>0</v>
      </c>
      <c r="AC133" s="16">
        <f t="shared" si="141"/>
        <v>0</v>
      </c>
      <c r="AD133" s="16">
        <f t="shared" si="141"/>
        <v>0</v>
      </c>
      <c r="AE133" s="16">
        <f t="shared" si="141"/>
        <v>0</v>
      </c>
      <c r="AF133" s="16">
        <f t="shared" si="141"/>
        <v>0</v>
      </c>
      <c r="AG133" s="16">
        <f t="shared" si="141"/>
        <v>0</v>
      </c>
      <c r="AH133" s="16">
        <f t="shared" si="141"/>
        <v>0</v>
      </c>
      <c r="AI133" s="13">
        <f t="shared" si="141"/>
        <v>0</v>
      </c>
      <c r="AJ133" s="13">
        <f t="shared" si="141"/>
        <v>0</v>
      </c>
      <c r="AK133" s="13">
        <f t="shared" si="141"/>
        <v>0</v>
      </c>
      <c r="AL133" s="13">
        <f t="shared" si="141"/>
        <v>0</v>
      </c>
      <c r="AM133" s="13">
        <f t="shared" si="141"/>
        <v>0</v>
      </c>
      <c r="AN133" s="13">
        <f t="shared" si="141"/>
        <v>0</v>
      </c>
      <c r="AO133" s="13">
        <f t="shared" si="141"/>
        <v>0</v>
      </c>
      <c r="AP133" s="13">
        <f t="shared" si="141"/>
        <v>0</v>
      </c>
      <c r="AQ133" s="13">
        <f t="shared" si="141"/>
        <v>0</v>
      </c>
      <c r="AR133" s="13">
        <f t="shared" si="141"/>
        <v>0</v>
      </c>
      <c r="AS133" s="17">
        <f t="shared" si="141"/>
        <v>0</v>
      </c>
      <c r="AT133" s="171">
        <f t="shared" si="141"/>
        <v>0</v>
      </c>
      <c r="AU133" s="16">
        <f t="shared" si="141"/>
        <v>0</v>
      </c>
      <c r="AV133" s="16">
        <f t="shared" si="141"/>
        <v>0</v>
      </c>
      <c r="AW133" s="16">
        <f t="shared" si="141"/>
        <v>0</v>
      </c>
      <c r="AX133" s="16">
        <f t="shared" si="141"/>
        <v>0</v>
      </c>
      <c r="AY133" s="16">
        <f t="shared" si="141"/>
        <v>0</v>
      </c>
      <c r="AZ133" s="13">
        <f t="shared" si="141"/>
        <v>0</v>
      </c>
      <c r="BA133" s="13">
        <f t="shared" si="141"/>
        <v>0</v>
      </c>
      <c r="BB133" s="17">
        <f t="shared" si="141"/>
        <v>0</v>
      </c>
    </row>
    <row r="134" spans="4:54" s="91" customFormat="1" ht="12.95" customHeight="1" x14ac:dyDescent="0.25">
      <c r="D134" s="331"/>
      <c r="E134" s="332"/>
      <c r="F134" s="331"/>
      <c r="G134" s="333"/>
      <c r="H134" s="2">
        <v>3141</v>
      </c>
      <c r="I134" s="170">
        <f t="shared" ref="I134:BB134" si="142">SUMIF($F$12:$F$464,"=3141",I$12:I$464)</f>
        <v>24157218</v>
      </c>
      <c r="J134" s="16">
        <f t="shared" si="142"/>
        <v>17695702</v>
      </c>
      <c r="K134" s="16">
        <f t="shared" si="142"/>
        <v>113000</v>
      </c>
      <c r="L134" s="16">
        <f t="shared" si="142"/>
        <v>6019341</v>
      </c>
      <c r="M134" s="16">
        <f t="shared" si="142"/>
        <v>176955</v>
      </c>
      <c r="N134" s="16">
        <f t="shared" si="142"/>
        <v>152220</v>
      </c>
      <c r="O134" s="13">
        <f t="shared" si="142"/>
        <v>57.120000000000012</v>
      </c>
      <c r="P134" s="13">
        <f t="shared" si="142"/>
        <v>-0.05</v>
      </c>
      <c r="Q134" s="172">
        <f t="shared" si="142"/>
        <v>57.170000000000009</v>
      </c>
      <c r="R134" s="170">
        <f t="shared" si="142"/>
        <v>-20680</v>
      </c>
      <c r="S134" s="16">
        <f t="shared" si="142"/>
        <v>0</v>
      </c>
      <c r="T134" s="16">
        <f t="shared" si="142"/>
        <v>0</v>
      </c>
      <c r="U134" s="16">
        <f t="shared" si="142"/>
        <v>0</v>
      </c>
      <c r="V134" s="16">
        <f t="shared" si="142"/>
        <v>0</v>
      </c>
      <c r="W134" s="16">
        <f t="shared" si="142"/>
        <v>-20680</v>
      </c>
      <c r="X134" s="16">
        <f t="shared" si="142"/>
        <v>20680</v>
      </c>
      <c r="Y134" s="16">
        <f t="shared" si="142"/>
        <v>0</v>
      </c>
      <c r="Z134" s="16">
        <f t="shared" si="142"/>
        <v>0</v>
      </c>
      <c r="AA134" s="16">
        <f t="shared" si="142"/>
        <v>20680</v>
      </c>
      <c r="AB134" s="16">
        <f t="shared" si="142"/>
        <v>0</v>
      </c>
      <c r="AC134" s="16">
        <f t="shared" si="142"/>
        <v>0</v>
      </c>
      <c r="AD134" s="16">
        <f t="shared" si="142"/>
        <v>-207</v>
      </c>
      <c r="AE134" s="16">
        <f t="shared" si="142"/>
        <v>0</v>
      </c>
      <c r="AF134" s="16">
        <f t="shared" si="142"/>
        <v>0</v>
      </c>
      <c r="AG134" s="16">
        <f t="shared" si="142"/>
        <v>0</v>
      </c>
      <c r="AH134" s="16">
        <f t="shared" si="142"/>
        <v>-207</v>
      </c>
      <c r="AI134" s="13">
        <f t="shared" si="142"/>
        <v>0</v>
      </c>
      <c r="AJ134" s="13">
        <f t="shared" si="142"/>
        <v>0</v>
      </c>
      <c r="AK134" s="13">
        <f t="shared" si="142"/>
        <v>0</v>
      </c>
      <c r="AL134" s="13">
        <f t="shared" si="142"/>
        <v>0</v>
      </c>
      <c r="AM134" s="13">
        <f t="shared" si="142"/>
        <v>0</v>
      </c>
      <c r="AN134" s="13">
        <f t="shared" si="142"/>
        <v>0</v>
      </c>
      <c r="AO134" s="13">
        <f t="shared" si="142"/>
        <v>0</v>
      </c>
      <c r="AP134" s="13">
        <f t="shared" si="142"/>
        <v>0</v>
      </c>
      <c r="AQ134" s="13">
        <f t="shared" si="142"/>
        <v>0</v>
      </c>
      <c r="AR134" s="13">
        <f t="shared" si="142"/>
        <v>0</v>
      </c>
      <c r="AS134" s="17">
        <f t="shared" si="142"/>
        <v>0</v>
      </c>
      <c r="AT134" s="171">
        <f t="shared" si="142"/>
        <v>24157011</v>
      </c>
      <c r="AU134" s="16">
        <f t="shared" si="142"/>
        <v>17675022</v>
      </c>
      <c r="AV134" s="16">
        <f t="shared" si="142"/>
        <v>133680</v>
      </c>
      <c r="AW134" s="16">
        <f t="shared" si="142"/>
        <v>6019341</v>
      </c>
      <c r="AX134" s="16">
        <f t="shared" si="142"/>
        <v>176748</v>
      </c>
      <c r="AY134" s="16">
        <f t="shared" si="142"/>
        <v>152220</v>
      </c>
      <c r="AZ134" s="13">
        <f t="shared" si="142"/>
        <v>57.120000000000012</v>
      </c>
      <c r="BA134" s="13">
        <f t="shared" si="142"/>
        <v>-0.05</v>
      </c>
      <c r="BB134" s="17">
        <f t="shared" si="142"/>
        <v>57.170000000000009</v>
      </c>
    </row>
    <row r="135" spans="4:54" s="91" customFormat="1" ht="12.95" customHeight="1" x14ac:dyDescent="0.25">
      <c r="D135" s="331"/>
      <c r="E135" s="332"/>
      <c r="F135" s="331"/>
      <c r="G135" s="333"/>
      <c r="H135" s="2">
        <v>3143</v>
      </c>
      <c r="I135" s="170">
        <f t="shared" ref="I135:BB135" si="143">SUMIF($F$12:$F$464,"=3143",I$12:I$464)</f>
        <v>18348405</v>
      </c>
      <c r="J135" s="16">
        <f t="shared" si="143"/>
        <v>13458305</v>
      </c>
      <c r="K135" s="16">
        <f t="shared" si="143"/>
        <v>139000</v>
      </c>
      <c r="L135" s="16">
        <f t="shared" si="143"/>
        <v>4595890</v>
      </c>
      <c r="M135" s="16">
        <f t="shared" si="143"/>
        <v>134582</v>
      </c>
      <c r="N135" s="16">
        <f t="shared" si="143"/>
        <v>20628</v>
      </c>
      <c r="O135" s="13">
        <f t="shared" si="143"/>
        <v>28.877100000000002</v>
      </c>
      <c r="P135" s="13">
        <f t="shared" si="143"/>
        <v>27.2971</v>
      </c>
      <c r="Q135" s="172">
        <f t="shared" si="143"/>
        <v>1.5800000000000005</v>
      </c>
      <c r="R135" s="170">
        <f t="shared" si="143"/>
        <v>37200</v>
      </c>
      <c r="S135" s="16">
        <f t="shared" si="143"/>
        <v>0</v>
      </c>
      <c r="T135" s="16">
        <f t="shared" si="143"/>
        <v>318464</v>
      </c>
      <c r="U135" s="16">
        <f t="shared" si="143"/>
        <v>0</v>
      </c>
      <c r="V135" s="16">
        <f t="shared" si="143"/>
        <v>0</v>
      </c>
      <c r="W135" s="16">
        <f t="shared" si="143"/>
        <v>355664</v>
      </c>
      <c r="X135" s="16">
        <f t="shared" si="143"/>
        <v>-37200</v>
      </c>
      <c r="Y135" s="16">
        <f t="shared" si="143"/>
        <v>0</v>
      </c>
      <c r="Z135" s="16">
        <f t="shared" si="143"/>
        <v>0</v>
      </c>
      <c r="AA135" s="16">
        <f t="shared" si="143"/>
        <v>-37200</v>
      </c>
      <c r="AB135" s="16">
        <f t="shared" si="143"/>
        <v>318464</v>
      </c>
      <c r="AC135" s="16">
        <f t="shared" si="143"/>
        <v>107641</v>
      </c>
      <c r="AD135" s="16">
        <f t="shared" si="143"/>
        <v>3556</v>
      </c>
      <c r="AE135" s="16">
        <f t="shared" si="143"/>
        <v>0</v>
      </c>
      <c r="AF135" s="16">
        <f t="shared" si="143"/>
        <v>0</v>
      </c>
      <c r="AG135" s="16">
        <f t="shared" si="143"/>
        <v>0</v>
      </c>
      <c r="AH135" s="16">
        <f t="shared" si="143"/>
        <v>429661</v>
      </c>
      <c r="AI135" s="13">
        <f t="shared" si="143"/>
        <v>-0.01</v>
      </c>
      <c r="AJ135" s="13">
        <f t="shared" si="143"/>
        <v>0</v>
      </c>
      <c r="AK135" s="13">
        <f t="shared" si="143"/>
        <v>0</v>
      </c>
      <c r="AL135" s="13">
        <f t="shared" si="143"/>
        <v>0.77</v>
      </c>
      <c r="AM135" s="13">
        <f t="shared" si="143"/>
        <v>0</v>
      </c>
      <c r="AN135" s="13">
        <f t="shared" si="143"/>
        <v>0</v>
      </c>
      <c r="AO135" s="13">
        <f t="shared" si="143"/>
        <v>0</v>
      </c>
      <c r="AP135" s="13">
        <f t="shared" si="143"/>
        <v>0</v>
      </c>
      <c r="AQ135" s="13">
        <f t="shared" si="143"/>
        <v>0.76</v>
      </c>
      <c r="AR135" s="13">
        <f t="shared" si="143"/>
        <v>0</v>
      </c>
      <c r="AS135" s="17">
        <f t="shared" si="143"/>
        <v>0.76</v>
      </c>
      <c r="AT135" s="171">
        <f t="shared" si="143"/>
        <v>18778066</v>
      </c>
      <c r="AU135" s="16">
        <f t="shared" si="143"/>
        <v>13813969</v>
      </c>
      <c r="AV135" s="16">
        <f t="shared" si="143"/>
        <v>101800</v>
      </c>
      <c r="AW135" s="16">
        <f t="shared" si="143"/>
        <v>4703531</v>
      </c>
      <c r="AX135" s="16">
        <f t="shared" si="143"/>
        <v>138138</v>
      </c>
      <c r="AY135" s="16">
        <f t="shared" si="143"/>
        <v>20628</v>
      </c>
      <c r="AZ135" s="13">
        <f t="shared" si="143"/>
        <v>29.6371</v>
      </c>
      <c r="BA135" s="13">
        <f t="shared" si="143"/>
        <v>28.057099999999998</v>
      </c>
      <c r="BB135" s="17">
        <f t="shared" si="143"/>
        <v>1.5800000000000005</v>
      </c>
    </row>
    <row r="136" spans="4:54" s="91" customFormat="1" ht="12.95" customHeight="1" x14ac:dyDescent="0.25">
      <c r="D136" s="331"/>
      <c r="E136" s="332"/>
      <c r="F136" s="331"/>
      <c r="G136" s="333"/>
      <c r="H136" s="2">
        <v>3231</v>
      </c>
      <c r="I136" s="170">
        <f t="shared" ref="I136:BB136" si="144">SUMIF($F$12:$F$464,"=3231",I$12:I$464)</f>
        <v>14148240</v>
      </c>
      <c r="J136" s="16">
        <f t="shared" si="144"/>
        <v>10439820</v>
      </c>
      <c r="K136" s="16">
        <f t="shared" si="144"/>
        <v>35000</v>
      </c>
      <c r="L136" s="16">
        <f t="shared" si="144"/>
        <v>3540489</v>
      </c>
      <c r="M136" s="16">
        <f t="shared" si="144"/>
        <v>104398</v>
      </c>
      <c r="N136" s="16">
        <f t="shared" si="144"/>
        <v>28533</v>
      </c>
      <c r="O136" s="13">
        <f t="shared" si="144"/>
        <v>18.405799999999999</v>
      </c>
      <c r="P136" s="13">
        <f t="shared" si="144"/>
        <v>16.7119</v>
      </c>
      <c r="Q136" s="172">
        <f t="shared" si="144"/>
        <v>1.6939</v>
      </c>
      <c r="R136" s="170">
        <f t="shared" si="144"/>
        <v>-24550</v>
      </c>
      <c r="S136" s="16">
        <f t="shared" si="144"/>
        <v>0</v>
      </c>
      <c r="T136" s="16">
        <f t="shared" si="144"/>
        <v>0</v>
      </c>
      <c r="U136" s="16">
        <f t="shared" si="144"/>
        <v>0</v>
      </c>
      <c r="V136" s="16">
        <f t="shared" si="144"/>
        <v>0</v>
      </c>
      <c r="W136" s="16">
        <f t="shared" si="144"/>
        <v>-24550</v>
      </c>
      <c r="X136" s="16">
        <f t="shared" si="144"/>
        <v>24550</v>
      </c>
      <c r="Y136" s="16">
        <f t="shared" si="144"/>
        <v>0</v>
      </c>
      <c r="Z136" s="16">
        <f t="shared" si="144"/>
        <v>0</v>
      </c>
      <c r="AA136" s="16">
        <f t="shared" si="144"/>
        <v>24550</v>
      </c>
      <c r="AB136" s="16">
        <f t="shared" si="144"/>
        <v>0</v>
      </c>
      <c r="AC136" s="16">
        <f t="shared" si="144"/>
        <v>0</v>
      </c>
      <c r="AD136" s="16">
        <f t="shared" si="144"/>
        <v>-246</v>
      </c>
      <c r="AE136" s="16">
        <f t="shared" si="144"/>
        <v>0</v>
      </c>
      <c r="AF136" s="16">
        <f t="shared" si="144"/>
        <v>0</v>
      </c>
      <c r="AG136" s="16">
        <f t="shared" si="144"/>
        <v>0</v>
      </c>
      <c r="AH136" s="16">
        <f t="shared" si="144"/>
        <v>-246</v>
      </c>
      <c r="AI136" s="13">
        <f t="shared" si="144"/>
        <v>0</v>
      </c>
      <c r="AJ136" s="13">
        <f t="shared" si="144"/>
        <v>-0.09</v>
      </c>
      <c r="AK136" s="13">
        <f t="shared" si="144"/>
        <v>0</v>
      </c>
      <c r="AL136" s="13">
        <f t="shared" si="144"/>
        <v>0</v>
      </c>
      <c r="AM136" s="13">
        <f t="shared" si="144"/>
        <v>0</v>
      </c>
      <c r="AN136" s="13">
        <f t="shared" si="144"/>
        <v>0</v>
      </c>
      <c r="AO136" s="13">
        <f t="shared" si="144"/>
        <v>0</v>
      </c>
      <c r="AP136" s="13">
        <f t="shared" si="144"/>
        <v>0</v>
      </c>
      <c r="AQ136" s="13">
        <f t="shared" si="144"/>
        <v>0</v>
      </c>
      <c r="AR136" s="13">
        <f t="shared" si="144"/>
        <v>-0.09</v>
      </c>
      <c r="AS136" s="17">
        <f t="shared" si="144"/>
        <v>-0.09</v>
      </c>
      <c r="AT136" s="171">
        <f t="shared" si="144"/>
        <v>14147994</v>
      </c>
      <c r="AU136" s="16">
        <f t="shared" si="144"/>
        <v>10415270</v>
      </c>
      <c r="AV136" s="16">
        <f t="shared" si="144"/>
        <v>59550</v>
      </c>
      <c r="AW136" s="16">
        <f t="shared" si="144"/>
        <v>3540489</v>
      </c>
      <c r="AX136" s="16">
        <f t="shared" si="144"/>
        <v>104152</v>
      </c>
      <c r="AY136" s="16">
        <f t="shared" si="144"/>
        <v>28533</v>
      </c>
      <c r="AZ136" s="13">
        <f t="shared" si="144"/>
        <v>18.315799999999999</v>
      </c>
      <c r="BA136" s="13">
        <f t="shared" si="144"/>
        <v>16.7119</v>
      </c>
      <c r="BB136" s="17">
        <f t="shared" si="144"/>
        <v>1.6038999999999999</v>
      </c>
    </row>
    <row r="137" spans="4:54" s="91" customFormat="1" ht="12.95" customHeight="1" thickBot="1" x14ac:dyDescent="0.3">
      <c r="D137" s="331"/>
      <c r="E137" s="332"/>
      <c r="F137" s="331"/>
      <c r="G137" s="333"/>
      <c r="H137" s="154">
        <v>3233</v>
      </c>
      <c r="I137" s="173">
        <f t="shared" ref="I137:BB137" si="145">SUMIF($F$12:$F$464,"=3233",I$12:I$464)</f>
        <v>7337399</v>
      </c>
      <c r="J137" s="174">
        <f t="shared" si="145"/>
        <v>5425948</v>
      </c>
      <c r="K137" s="174">
        <f t="shared" si="145"/>
        <v>10000</v>
      </c>
      <c r="L137" s="174">
        <f t="shared" si="145"/>
        <v>1837349</v>
      </c>
      <c r="M137" s="174">
        <f t="shared" si="145"/>
        <v>54260</v>
      </c>
      <c r="N137" s="174">
        <f t="shared" si="145"/>
        <v>9842</v>
      </c>
      <c r="O137" s="175">
        <f t="shared" si="145"/>
        <v>12.32</v>
      </c>
      <c r="P137" s="175">
        <f t="shared" si="145"/>
        <v>7.76</v>
      </c>
      <c r="Q137" s="178">
        <f t="shared" si="145"/>
        <v>4.5600000000000005</v>
      </c>
      <c r="R137" s="173">
        <f t="shared" si="145"/>
        <v>0</v>
      </c>
      <c r="S137" s="174">
        <f t="shared" si="145"/>
        <v>0</v>
      </c>
      <c r="T137" s="174">
        <f t="shared" si="145"/>
        <v>0</v>
      </c>
      <c r="U137" s="174">
        <f t="shared" si="145"/>
        <v>0</v>
      </c>
      <c r="V137" s="174">
        <f t="shared" si="145"/>
        <v>0</v>
      </c>
      <c r="W137" s="174">
        <f t="shared" si="145"/>
        <v>0</v>
      </c>
      <c r="X137" s="174">
        <f t="shared" si="145"/>
        <v>0</v>
      </c>
      <c r="Y137" s="174">
        <f t="shared" si="145"/>
        <v>0</v>
      </c>
      <c r="Z137" s="174">
        <f t="shared" si="145"/>
        <v>0</v>
      </c>
      <c r="AA137" s="174">
        <f t="shared" si="145"/>
        <v>0</v>
      </c>
      <c r="AB137" s="174">
        <f t="shared" si="145"/>
        <v>0</v>
      </c>
      <c r="AC137" s="174">
        <f t="shared" si="145"/>
        <v>0</v>
      </c>
      <c r="AD137" s="174">
        <f t="shared" si="145"/>
        <v>0</v>
      </c>
      <c r="AE137" s="174">
        <f t="shared" si="145"/>
        <v>0</v>
      </c>
      <c r="AF137" s="174">
        <f t="shared" si="145"/>
        <v>0</v>
      </c>
      <c r="AG137" s="174">
        <f t="shared" si="145"/>
        <v>0</v>
      </c>
      <c r="AH137" s="174">
        <f t="shared" si="145"/>
        <v>0</v>
      </c>
      <c r="AI137" s="175">
        <f t="shared" si="145"/>
        <v>0</v>
      </c>
      <c r="AJ137" s="175">
        <f t="shared" si="145"/>
        <v>0</v>
      </c>
      <c r="AK137" s="175">
        <f t="shared" si="145"/>
        <v>0</v>
      </c>
      <c r="AL137" s="175">
        <f t="shared" si="145"/>
        <v>0</v>
      </c>
      <c r="AM137" s="175">
        <f t="shared" si="145"/>
        <v>0</v>
      </c>
      <c r="AN137" s="175">
        <f t="shared" si="145"/>
        <v>0</v>
      </c>
      <c r="AO137" s="175">
        <f t="shared" si="145"/>
        <v>0</v>
      </c>
      <c r="AP137" s="175">
        <f t="shared" si="145"/>
        <v>0</v>
      </c>
      <c r="AQ137" s="175">
        <f t="shared" si="145"/>
        <v>0</v>
      </c>
      <c r="AR137" s="175">
        <f t="shared" si="145"/>
        <v>0</v>
      </c>
      <c r="AS137" s="176">
        <f t="shared" si="145"/>
        <v>0</v>
      </c>
      <c r="AT137" s="177">
        <f t="shared" si="145"/>
        <v>7337399</v>
      </c>
      <c r="AU137" s="174">
        <f t="shared" si="145"/>
        <v>5425948</v>
      </c>
      <c r="AV137" s="174">
        <f t="shared" si="145"/>
        <v>10000</v>
      </c>
      <c r="AW137" s="174">
        <f t="shared" si="145"/>
        <v>1837349</v>
      </c>
      <c r="AX137" s="174">
        <f t="shared" si="145"/>
        <v>54260</v>
      </c>
      <c r="AY137" s="174">
        <f t="shared" si="145"/>
        <v>9842</v>
      </c>
      <c r="AZ137" s="175">
        <f t="shared" si="145"/>
        <v>12.32</v>
      </c>
      <c r="BA137" s="175">
        <f t="shared" si="145"/>
        <v>7.76</v>
      </c>
      <c r="BB137" s="176">
        <f t="shared" si="145"/>
        <v>4.5600000000000005</v>
      </c>
    </row>
    <row r="138" spans="4:54" ht="12.95" customHeight="1" x14ac:dyDescent="0.25">
      <c r="E138" s="270"/>
    </row>
    <row r="139" spans="4:54" ht="12.95" customHeight="1" x14ac:dyDescent="0.25">
      <c r="E139" s="270"/>
    </row>
    <row r="140" spans="4:54" ht="12.95" customHeight="1" x14ac:dyDescent="0.25">
      <c r="E140" s="270"/>
    </row>
    <row r="143" spans="4:54" x14ac:dyDescent="0.25">
      <c r="O143" s="334"/>
    </row>
    <row r="155" spans="67:69" x14ac:dyDescent="0.25">
      <c r="BO155" s="458"/>
      <c r="BP155" s="458"/>
      <c r="BQ155" s="624"/>
    </row>
  </sheetData>
  <mergeCells count="26">
    <mergeCell ref="A3:E3"/>
    <mergeCell ref="I6:Q7"/>
    <mergeCell ref="R7:W9"/>
    <mergeCell ref="X7:AA9"/>
    <mergeCell ref="AB7:AB10"/>
    <mergeCell ref="I8:I10"/>
    <mergeCell ref="J8:N9"/>
    <mergeCell ref="O8:O10"/>
    <mergeCell ref="P8:Q9"/>
    <mergeCell ref="R6:AS6"/>
    <mergeCell ref="AI7:AS7"/>
    <mergeCell ref="AO8:AP9"/>
    <mergeCell ref="AQ8:AS9"/>
    <mergeCell ref="AT6:BB7"/>
    <mergeCell ref="AT8:AT10"/>
    <mergeCell ref="AU8:AY9"/>
    <mergeCell ref="AZ8:AZ10"/>
    <mergeCell ref="AC7:AC10"/>
    <mergeCell ref="AE7:AG9"/>
    <mergeCell ref="AH7:AH10"/>
    <mergeCell ref="AK8:AK9"/>
    <mergeCell ref="AI8:AJ9"/>
    <mergeCell ref="BA8:BB9"/>
    <mergeCell ref="AD7:AD10"/>
    <mergeCell ref="AN8:AN9"/>
    <mergeCell ref="AL8:AM8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BB184"/>
  <sheetViews>
    <sheetView zoomScaleNormal="100" workbookViewId="0">
      <pane xSplit="8" ySplit="11" topLeftCell="W86" activePane="bottomRight" state="frozen"/>
      <selection activeCell="R6" sqref="R6:BB10"/>
      <selection pane="topRight" activeCell="R6" sqref="R6:BB10"/>
      <selection pane="bottomLeft" activeCell="R6" sqref="R6:BB10"/>
      <selection pane="bottomRight" activeCell="AL96" sqref="AL96"/>
    </sheetView>
  </sheetViews>
  <sheetFormatPr defaultColWidth="9.140625" defaultRowHeight="15" x14ac:dyDescent="0.25"/>
  <cols>
    <col min="1" max="1" width="5" style="328" customWidth="1"/>
    <col min="2" max="2" width="7.140625" style="270" bestFit="1" customWidth="1"/>
    <col min="3" max="3" width="9.28515625" style="362" customWidth="1"/>
    <col min="4" max="4" width="8.7109375" style="270" customWidth="1"/>
    <col min="5" max="5" width="39.42578125" style="270" customWidth="1"/>
    <col min="6" max="6" width="5.140625" style="270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0" width="11.5703125" style="334" customWidth="1"/>
    <col min="11" max="11" width="10" style="334" customWidth="1"/>
    <col min="12" max="14" width="10.42578125" style="334" customWidth="1"/>
    <col min="15" max="15" width="11.42578125" style="335" customWidth="1"/>
    <col min="16" max="17" width="10.42578125" style="335" customWidth="1"/>
    <col min="18" max="18" width="12.140625" style="334" customWidth="1"/>
    <col min="19" max="19" width="9.7109375" style="334" customWidth="1"/>
    <col min="20" max="20" width="10.42578125" style="334" customWidth="1"/>
    <col min="21" max="21" width="9.140625" style="334" customWidth="1"/>
    <col min="22" max="22" width="9.7109375" style="334" customWidth="1"/>
    <col min="23" max="23" width="9.85546875" style="334" customWidth="1"/>
    <col min="24" max="24" width="8.85546875" style="334" customWidth="1"/>
    <col min="25" max="25" width="8.7109375" style="334" customWidth="1"/>
    <col min="26" max="26" width="8.5703125" style="334" customWidth="1"/>
    <col min="27" max="27" width="9.140625" style="334" customWidth="1"/>
    <col min="28" max="28" width="10.140625" style="334" customWidth="1"/>
    <col min="29" max="33" width="9.140625" style="334" customWidth="1"/>
    <col min="34" max="34" width="10.42578125" style="334" customWidth="1"/>
    <col min="35" max="45" width="9.140625" style="335" customWidth="1"/>
    <col min="46" max="46" width="10.85546875" style="334" customWidth="1"/>
    <col min="47" max="47" width="11.28515625" style="334" customWidth="1"/>
    <col min="48" max="48" width="10.42578125" style="334" customWidth="1"/>
    <col min="49" max="49" width="11.7109375" style="334" customWidth="1"/>
    <col min="50" max="50" width="10.7109375" style="334" customWidth="1"/>
    <col min="51" max="51" width="11.5703125" style="334" customWidth="1"/>
    <col min="52" max="52" width="11.42578125" style="335" customWidth="1"/>
    <col min="53" max="54" width="9.28515625" style="335" customWidth="1"/>
    <col min="55" max="55" width="15.5703125" style="270" customWidth="1"/>
    <col min="56" max="16384" width="9.140625" style="270"/>
  </cols>
  <sheetData>
    <row r="1" spans="1:54" ht="12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52" t="s">
        <v>4</v>
      </c>
      <c r="B3" s="852"/>
      <c r="C3" s="852"/>
      <c r="D3" s="852"/>
      <c r="E3" s="852"/>
      <c r="F3" s="269"/>
      <c r="G3" s="269"/>
      <c r="H3" s="269"/>
      <c r="S3" s="616"/>
      <c r="T3" s="616"/>
      <c r="U3" s="616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15"/>
      <c r="U4" s="615"/>
    </row>
    <row r="5" spans="1:54" ht="23.25" customHeight="1" thickBot="1" x14ac:dyDescent="0.3">
      <c r="A5" s="185" t="s">
        <v>837</v>
      </c>
      <c r="B5" s="52"/>
      <c r="C5" s="52"/>
      <c r="D5" s="52"/>
      <c r="E5" s="53"/>
      <c r="F5" s="272"/>
      <c r="G5" s="272"/>
      <c r="H5" s="272"/>
      <c r="I5" s="771"/>
      <c r="T5" s="615"/>
      <c r="U5" s="615"/>
    </row>
    <row r="6" spans="1:54" ht="15" customHeight="1" x14ac:dyDescent="0.25">
      <c r="A6" s="687" t="s">
        <v>824</v>
      </c>
      <c r="B6" s="688"/>
      <c r="C6" s="689"/>
      <c r="D6" s="689"/>
      <c r="E6" s="688"/>
      <c r="F6" s="688"/>
      <c r="G6" s="53"/>
      <c r="H6" s="269"/>
      <c r="I6" s="829" t="s">
        <v>826</v>
      </c>
      <c r="J6" s="830"/>
      <c r="K6" s="830"/>
      <c r="L6" s="830"/>
      <c r="M6" s="830"/>
      <c r="N6" s="830"/>
      <c r="O6" s="830"/>
      <c r="P6" s="830"/>
      <c r="Q6" s="831"/>
      <c r="R6" s="835" t="s">
        <v>836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6"/>
      <c r="AT6" s="829" t="s">
        <v>838</v>
      </c>
      <c r="AU6" s="830"/>
      <c r="AV6" s="830"/>
      <c r="AW6" s="830"/>
      <c r="AX6" s="830"/>
      <c r="AY6" s="830"/>
      <c r="AZ6" s="830"/>
      <c r="BA6" s="830"/>
      <c r="BB6" s="831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32"/>
      <c r="J7" s="833"/>
      <c r="K7" s="833"/>
      <c r="L7" s="833"/>
      <c r="M7" s="833"/>
      <c r="N7" s="833"/>
      <c r="O7" s="833"/>
      <c r="P7" s="833"/>
      <c r="Q7" s="834"/>
      <c r="R7" s="837" t="s">
        <v>281</v>
      </c>
      <c r="S7" s="837"/>
      <c r="T7" s="837"/>
      <c r="U7" s="837"/>
      <c r="V7" s="837"/>
      <c r="W7" s="838"/>
      <c r="X7" s="843" t="s">
        <v>282</v>
      </c>
      <c r="Y7" s="837"/>
      <c r="Z7" s="837"/>
      <c r="AA7" s="838"/>
      <c r="AB7" s="792" t="s">
        <v>283</v>
      </c>
      <c r="AC7" s="792" t="s">
        <v>5</v>
      </c>
      <c r="AD7" s="792" t="s">
        <v>284</v>
      </c>
      <c r="AE7" s="846" t="s">
        <v>825</v>
      </c>
      <c r="AF7" s="846"/>
      <c r="AG7" s="847"/>
      <c r="AH7" s="792" t="s">
        <v>304</v>
      </c>
      <c r="AI7" s="795" t="s">
        <v>822</v>
      </c>
      <c r="AJ7" s="796"/>
      <c r="AK7" s="796"/>
      <c r="AL7" s="796"/>
      <c r="AM7" s="796"/>
      <c r="AN7" s="796"/>
      <c r="AO7" s="796"/>
      <c r="AP7" s="796"/>
      <c r="AQ7" s="796"/>
      <c r="AR7" s="796"/>
      <c r="AS7" s="797"/>
      <c r="AT7" s="832"/>
      <c r="AU7" s="833"/>
      <c r="AV7" s="833"/>
      <c r="AW7" s="833"/>
      <c r="AX7" s="833"/>
      <c r="AY7" s="833"/>
      <c r="AZ7" s="833"/>
      <c r="BA7" s="833"/>
      <c r="BB7" s="834"/>
    </row>
    <row r="8" spans="1:54" ht="15" customHeight="1" x14ac:dyDescent="0.25">
      <c r="A8" s="275"/>
      <c r="B8" s="276"/>
      <c r="C8" s="276"/>
      <c r="D8" s="276"/>
      <c r="E8" s="276"/>
      <c r="F8" s="276"/>
      <c r="G8" s="276"/>
      <c r="H8" s="276"/>
      <c r="I8" s="798" t="s">
        <v>6</v>
      </c>
      <c r="J8" s="801" t="s">
        <v>799</v>
      </c>
      <c r="K8" s="802"/>
      <c r="L8" s="802"/>
      <c r="M8" s="802"/>
      <c r="N8" s="803"/>
      <c r="O8" s="807" t="s">
        <v>821</v>
      </c>
      <c r="P8" s="810" t="s">
        <v>800</v>
      </c>
      <c r="Q8" s="811"/>
      <c r="R8" s="839"/>
      <c r="S8" s="839"/>
      <c r="T8" s="839"/>
      <c r="U8" s="839"/>
      <c r="V8" s="839"/>
      <c r="W8" s="840"/>
      <c r="X8" s="844"/>
      <c r="Y8" s="839"/>
      <c r="Z8" s="839"/>
      <c r="AA8" s="840"/>
      <c r="AB8" s="793"/>
      <c r="AC8" s="793"/>
      <c r="AD8" s="793"/>
      <c r="AE8" s="848"/>
      <c r="AF8" s="848"/>
      <c r="AG8" s="849"/>
      <c r="AH8" s="793"/>
      <c r="AI8" s="814" t="s">
        <v>285</v>
      </c>
      <c r="AJ8" s="815"/>
      <c r="AK8" s="818" t="s">
        <v>286</v>
      </c>
      <c r="AL8" s="820" t="s">
        <v>835</v>
      </c>
      <c r="AM8" s="821"/>
      <c r="AN8" s="818" t="s">
        <v>810</v>
      </c>
      <c r="AO8" s="814" t="s">
        <v>287</v>
      </c>
      <c r="AP8" s="815"/>
      <c r="AQ8" s="823" t="s">
        <v>823</v>
      </c>
      <c r="AR8" s="824"/>
      <c r="AS8" s="825"/>
      <c r="AT8" s="798" t="s">
        <v>6</v>
      </c>
      <c r="AU8" s="801" t="s">
        <v>799</v>
      </c>
      <c r="AV8" s="802"/>
      <c r="AW8" s="802"/>
      <c r="AX8" s="802"/>
      <c r="AY8" s="803"/>
      <c r="AZ8" s="807" t="s">
        <v>821</v>
      </c>
      <c r="BA8" s="810" t="s">
        <v>801</v>
      </c>
      <c r="BB8" s="811"/>
    </row>
    <row r="9" spans="1:54" ht="15.75" customHeight="1" thickBot="1" x14ac:dyDescent="0.3">
      <c r="A9" s="277" t="s">
        <v>795</v>
      </c>
      <c r="B9" s="91"/>
      <c r="C9" s="91"/>
      <c r="D9" s="278"/>
      <c r="E9" s="91"/>
      <c r="F9" s="279"/>
      <c r="G9" s="280"/>
      <c r="H9" s="280"/>
      <c r="I9" s="799"/>
      <c r="J9" s="804"/>
      <c r="K9" s="805"/>
      <c r="L9" s="805"/>
      <c r="M9" s="805"/>
      <c r="N9" s="806"/>
      <c r="O9" s="808"/>
      <c r="P9" s="812"/>
      <c r="Q9" s="813"/>
      <c r="R9" s="841"/>
      <c r="S9" s="841"/>
      <c r="T9" s="841"/>
      <c r="U9" s="841"/>
      <c r="V9" s="841"/>
      <c r="W9" s="842"/>
      <c r="X9" s="845"/>
      <c r="Y9" s="841"/>
      <c r="Z9" s="841"/>
      <c r="AA9" s="842"/>
      <c r="AB9" s="793"/>
      <c r="AC9" s="793"/>
      <c r="AD9" s="793"/>
      <c r="AE9" s="850"/>
      <c r="AF9" s="850"/>
      <c r="AG9" s="851"/>
      <c r="AH9" s="793"/>
      <c r="AI9" s="816"/>
      <c r="AJ9" s="817"/>
      <c r="AK9" s="819"/>
      <c r="AL9" s="757" t="s">
        <v>833</v>
      </c>
      <c r="AM9" s="757" t="s">
        <v>834</v>
      </c>
      <c r="AN9" s="819"/>
      <c r="AO9" s="816"/>
      <c r="AP9" s="817"/>
      <c r="AQ9" s="826"/>
      <c r="AR9" s="827"/>
      <c r="AS9" s="828"/>
      <c r="AT9" s="799"/>
      <c r="AU9" s="804"/>
      <c r="AV9" s="805"/>
      <c r="AW9" s="805"/>
      <c r="AX9" s="805"/>
      <c r="AY9" s="806"/>
      <c r="AZ9" s="808"/>
      <c r="BA9" s="812"/>
      <c r="BB9" s="813"/>
    </row>
    <row r="10" spans="1:54" ht="34.5" thickBot="1" x14ac:dyDescent="0.3">
      <c r="A10" s="281" t="s">
        <v>774</v>
      </c>
      <c r="B10" s="282" t="s">
        <v>545</v>
      </c>
      <c r="C10" s="282" t="s">
        <v>546</v>
      </c>
      <c r="D10" s="282" t="s">
        <v>263</v>
      </c>
      <c r="E10" s="166" t="s">
        <v>776</v>
      </c>
      <c r="F10" s="282" t="s">
        <v>0</v>
      </c>
      <c r="G10" s="283" t="s">
        <v>264</v>
      </c>
      <c r="H10" s="37" t="s">
        <v>275</v>
      </c>
      <c r="I10" s="800"/>
      <c r="J10" s="440" t="s">
        <v>273</v>
      </c>
      <c r="K10" s="440" t="s">
        <v>282</v>
      </c>
      <c r="L10" s="432" t="s">
        <v>5</v>
      </c>
      <c r="M10" s="432" t="s">
        <v>1</v>
      </c>
      <c r="N10" s="432" t="s">
        <v>7</v>
      </c>
      <c r="O10" s="809"/>
      <c r="P10" s="435" t="s">
        <v>279</v>
      </c>
      <c r="Q10" s="436" t="s">
        <v>280</v>
      </c>
      <c r="R10" s="620" t="s">
        <v>288</v>
      </c>
      <c r="S10" s="434" t="s">
        <v>286</v>
      </c>
      <c r="T10" s="434" t="s">
        <v>832</v>
      </c>
      <c r="U10" s="434" t="s">
        <v>810</v>
      </c>
      <c r="V10" s="434" t="s">
        <v>287</v>
      </c>
      <c r="W10" s="434" t="s">
        <v>811</v>
      </c>
      <c r="X10" s="433" t="s">
        <v>289</v>
      </c>
      <c r="Y10" s="434" t="s">
        <v>798</v>
      </c>
      <c r="Z10" s="433" t="s">
        <v>290</v>
      </c>
      <c r="AA10" s="434" t="s">
        <v>766</v>
      </c>
      <c r="AB10" s="794"/>
      <c r="AC10" s="794"/>
      <c r="AD10" s="794"/>
      <c r="AE10" s="434" t="s">
        <v>286</v>
      </c>
      <c r="AF10" s="434" t="s">
        <v>291</v>
      </c>
      <c r="AG10" s="434" t="s">
        <v>767</v>
      </c>
      <c r="AH10" s="794"/>
      <c r="AI10" s="437" t="s">
        <v>279</v>
      </c>
      <c r="AJ10" s="438" t="s">
        <v>280</v>
      </c>
      <c r="AK10" s="437" t="s">
        <v>279</v>
      </c>
      <c r="AL10" s="437" t="s">
        <v>279</v>
      </c>
      <c r="AM10" s="438" t="s">
        <v>280</v>
      </c>
      <c r="AN10" s="437" t="s">
        <v>279</v>
      </c>
      <c r="AO10" s="437" t="s">
        <v>279</v>
      </c>
      <c r="AP10" s="438" t="s">
        <v>280</v>
      </c>
      <c r="AQ10" s="437" t="s">
        <v>279</v>
      </c>
      <c r="AR10" s="438" t="s">
        <v>280</v>
      </c>
      <c r="AS10" s="439" t="s">
        <v>300</v>
      </c>
      <c r="AT10" s="800"/>
      <c r="AU10" s="38" t="s">
        <v>273</v>
      </c>
      <c r="AV10" s="440" t="s">
        <v>282</v>
      </c>
      <c r="AW10" s="432" t="s">
        <v>5</v>
      </c>
      <c r="AX10" s="432" t="s">
        <v>1</v>
      </c>
      <c r="AY10" s="432" t="s">
        <v>7</v>
      </c>
      <c r="AZ10" s="809"/>
      <c r="BA10" s="435" t="s">
        <v>279</v>
      </c>
      <c r="BB10" s="436" t="s">
        <v>280</v>
      </c>
    </row>
    <row r="11" spans="1:54" s="287" customFormat="1" ht="11.25" customHeight="1" thickBot="1" x14ac:dyDescent="0.25">
      <c r="A11" s="284" t="s">
        <v>547</v>
      </c>
      <c r="B11" s="285" t="s">
        <v>548</v>
      </c>
      <c r="C11" s="285" t="s">
        <v>265</v>
      </c>
      <c r="D11" s="285" t="s">
        <v>266</v>
      </c>
      <c r="E11" s="285" t="s">
        <v>549</v>
      </c>
      <c r="F11" s="285" t="s">
        <v>0</v>
      </c>
      <c r="G11" s="285" t="s">
        <v>550</v>
      </c>
      <c r="H11" s="286" t="s">
        <v>770</v>
      </c>
      <c r="I11" s="139" t="s">
        <v>267</v>
      </c>
      <c r="J11" s="140" t="s">
        <v>268</v>
      </c>
      <c r="K11" s="140" t="s">
        <v>274</v>
      </c>
      <c r="L11" s="140" t="s">
        <v>269</v>
      </c>
      <c r="M11" s="140" t="s">
        <v>270</v>
      </c>
      <c r="N11" s="140" t="s">
        <v>271</v>
      </c>
      <c r="O11" s="606" t="s">
        <v>272</v>
      </c>
      <c r="P11" s="193" t="s">
        <v>551</v>
      </c>
      <c r="Q11" s="194" t="s">
        <v>552</v>
      </c>
      <c r="R11" s="143" t="s">
        <v>292</v>
      </c>
      <c r="S11" s="144" t="s">
        <v>292</v>
      </c>
      <c r="T11" s="144" t="s">
        <v>292</v>
      </c>
      <c r="U11" s="144" t="s">
        <v>292</v>
      </c>
      <c r="V11" s="144" t="s">
        <v>292</v>
      </c>
      <c r="W11" s="144" t="s">
        <v>292</v>
      </c>
      <c r="X11" s="144" t="s">
        <v>293</v>
      </c>
      <c r="Y11" s="144" t="s">
        <v>293</v>
      </c>
      <c r="Z11" s="144" t="s">
        <v>294</v>
      </c>
      <c r="AA11" s="144" t="s">
        <v>293</v>
      </c>
      <c r="AB11" s="144" t="s">
        <v>295</v>
      </c>
      <c r="AC11" s="144" t="s">
        <v>296</v>
      </c>
      <c r="AD11" s="144" t="s">
        <v>297</v>
      </c>
      <c r="AE11" s="144" t="s">
        <v>299</v>
      </c>
      <c r="AF11" s="144" t="s">
        <v>298</v>
      </c>
      <c r="AG11" s="144" t="s">
        <v>298</v>
      </c>
      <c r="AH11" s="144" t="s">
        <v>305</v>
      </c>
      <c r="AI11" s="145" t="s">
        <v>301</v>
      </c>
      <c r="AJ11" s="145" t="s">
        <v>302</v>
      </c>
      <c r="AK11" s="145" t="s">
        <v>301</v>
      </c>
      <c r="AL11" s="145" t="s">
        <v>301</v>
      </c>
      <c r="AM11" s="145" t="s">
        <v>302</v>
      </c>
      <c r="AN11" s="145" t="s">
        <v>301</v>
      </c>
      <c r="AO11" s="193" t="s">
        <v>301</v>
      </c>
      <c r="AP11" s="430" t="s">
        <v>302</v>
      </c>
      <c r="AQ11" s="145" t="s">
        <v>301</v>
      </c>
      <c r="AR11" s="183" t="s">
        <v>302</v>
      </c>
      <c r="AS11" s="730" t="s">
        <v>303</v>
      </c>
      <c r="AT11" s="139" t="s">
        <v>267</v>
      </c>
      <c r="AU11" s="140" t="s">
        <v>268</v>
      </c>
      <c r="AV11" s="140" t="s">
        <v>274</v>
      </c>
      <c r="AW11" s="140" t="s">
        <v>269</v>
      </c>
      <c r="AX11" s="140" t="s">
        <v>270</v>
      </c>
      <c r="AY11" s="140" t="s">
        <v>271</v>
      </c>
      <c r="AZ11" s="193" t="s">
        <v>272</v>
      </c>
      <c r="BA11" s="193" t="s">
        <v>551</v>
      </c>
      <c r="BB11" s="194" t="s">
        <v>552</v>
      </c>
    </row>
    <row r="12" spans="1:54" ht="12.95" customHeight="1" x14ac:dyDescent="0.25">
      <c r="A12" s="288">
        <v>1</v>
      </c>
      <c r="B12" s="337">
        <v>5489</v>
      </c>
      <c r="C12" s="338">
        <v>600099482</v>
      </c>
      <c r="D12" s="290">
        <v>71166289</v>
      </c>
      <c r="E12" s="339" t="s">
        <v>366</v>
      </c>
      <c r="F12" s="290">
        <v>3111</v>
      </c>
      <c r="G12" s="339" t="s">
        <v>320</v>
      </c>
      <c r="H12" s="340" t="s">
        <v>276</v>
      </c>
      <c r="I12" s="441">
        <v>3479715</v>
      </c>
      <c r="J12" s="442">
        <v>2560394</v>
      </c>
      <c r="K12" s="442">
        <v>8000</v>
      </c>
      <c r="L12" s="442">
        <v>868117</v>
      </c>
      <c r="M12" s="442">
        <v>25604</v>
      </c>
      <c r="N12" s="442">
        <v>17600</v>
      </c>
      <c r="O12" s="443">
        <v>5.2345000000000006</v>
      </c>
      <c r="P12" s="444">
        <v>4.0644999999999998</v>
      </c>
      <c r="Q12" s="468">
        <v>1.1700000000000002</v>
      </c>
      <c r="R12" s="448">
        <f t="shared" ref="R12:R75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:AA75" si="1">SUM(X12:Z12)</f>
        <v>0</v>
      </c>
      <c r="AB12" s="446">
        <f t="shared" ref="AB12:AB75" si="2">W12+AA12</f>
        <v>0</v>
      </c>
      <c r="AC12" s="147">
        <f t="shared" ref="AC12:AC75" si="3">ROUND((W12+X12+Y12)*33.8%,0)</f>
        <v>0</v>
      </c>
      <c r="AD12" s="147">
        <f t="shared" ref="AD12:AD75" si="4">ROUND(W12*1%,0)</f>
        <v>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:AQ75" si="5">AI12+AK12+AL12+AN12+AO12</f>
        <v>0</v>
      </c>
      <c r="AR12" s="447">
        <f t="shared" ref="AR12:AR75" si="6">AJ12+AM12+AP12</f>
        <v>0</v>
      </c>
      <c r="AS12" s="449">
        <f t="shared" ref="AS12:AS75" si="7">SUM(AQ12:AR12)</f>
        <v>0</v>
      </c>
      <c r="AT12" s="445">
        <f>I12+AH12</f>
        <v>3479715</v>
      </c>
      <c r="AU12" s="446">
        <f>J12+W12</f>
        <v>2560394</v>
      </c>
      <c r="AV12" s="461">
        <f>K12+AA12</f>
        <v>8000</v>
      </c>
      <c r="AW12" s="446">
        <f t="shared" ref="AW12:AX14" si="8">L12+AC12</f>
        <v>868117</v>
      </c>
      <c r="AX12" s="446">
        <f t="shared" si="8"/>
        <v>25604</v>
      </c>
      <c r="AY12" s="446">
        <f>N12+AG12</f>
        <v>17600</v>
      </c>
      <c r="AZ12" s="447">
        <f>O12+AS12</f>
        <v>5.2345000000000006</v>
      </c>
      <c r="BA12" s="447">
        <f t="shared" ref="BA12:BB14" si="9">P12+AQ12</f>
        <v>4.0644999999999998</v>
      </c>
      <c r="BB12" s="449">
        <f t="shared" si="9"/>
        <v>1.1700000000000002</v>
      </c>
    </row>
    <row r="13" spans="1:54" ht="12.95" customHeight="1" x14ac:dyDescent="0.25">
      <c r="A13" s="300">
        <v>1</v>
      </c>
      <c r="B13" s="341">
        <v>5489</v>
      </c>
      <c r="C13" s="342">
        <v>600099482</v>
      </c>
      <c r="D13" s="301">
        <v>71166289</v>
      </c>
      <c r="E13" s="343" t="s">
        <v>366</v>
      </c>
      <c r="F13" s="301">
        <v>3111</v>
      </c>
      <c r="G13" s="343" t="s">
        <v>314</v>
      </c>
      <c r="H13" s="304" t="s">
        <v>277</v>
      </c>
      <c r="I13" s="463">
        <v>0</v>
      </c>
      <c r="J13" s="458">
        <v>0</v>
      </c>
      <c r="K13" s="458">
        <v>0</v>
      </c>
      <c r="L13" s="458">
        <v>0</v>
      </c>
      <c r="M13" s="458">
        <v>0</v>
      </c>
      <c r="N13" s="458">
        <v>0</v>
      </c>
      <c r="O13" s="459">
        <v>0</v>
      </c>
      <c r="P13" s="460">
        <v>0</v>
      </c>
      <c r="Q13" s="469">
        <v>0</v>
      </c>
      <c r="R13" s="471">
        <f t="shared" si="0"/>
        <v>0</v>
      </c>
      <c r="S13" s="461">
        <v>0</v>
      </c>
      <c r="T13" s="461">
        <v>0</v>
      </c>
      <c r="U13" s="461">
        <v>0</v>
      </c>
      <c r="V13" s="461">
        <v>0</v>
      </c>
      <c r="W13" s="461">
        <f t="shared" ref="W13:W76" si="10"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 t="shared" si="4"/>
        <v>0</v>
      </c>
      <c r="AE13" s="461">
        <v>0</v>
      </c>
      <c r="AF13" s="461">
        <v>0</v>
      </c>
      <c r="AG13" s="461">
        <f t="shared" ref="AG13:AG76" si="11">SUM(AE13:AF13)</f>
        <v>0</v>
      </c>
      <c r="AH13" s="461">
        <f t="shared" ref="AH13:AH76" si="12">AB13+AC13+AD13+AG13</f>
        <v>0</v>
      </c>
      <c r="AI13" s="462">
        <v>0</v>
      </c>
      <c r="AJ13" s="462">
        <v>0</v>
      </c>
      <c r="AK13" s="462">
        <v>0</v>
      </c>
      <c r="AL13" s="462">
        <v>0</v>
      </c>
      <c r="AM13" s="462">
        <v>0</v>
      </c>
      <c r="AN13" s="462">
        <v>0</v>
      </c>
      <c r="AO13" s="462">
        <v>0</v>
      </c>
      <c r="AP13" s="462">
        <v>0</v>
      </c>
      <c r="AQ13" s="462">
        <f t="shared" si="5"/>
        <v>0</v>
      </c>
      <c r="AR13" s="462">
        <f t="shared" si="6"/>
        <v>0</v>
      </c>
      <c r="AS13" s="464">
        <f t="shared" si="7"/>
        <v>0</v>
      </c>
      <c r="AT13" s="470">
        <f>I13+AH13</f>
        <v>0</v>
      </c>
      <c r="AU13" s="461">
        <f>J13+W13</f>
        <v>0</v>
      </c>
      <c r="AV13" s="461">
        <f>K13+AA13</f>
        <v>0</v>
      </c>
      <c r="AW13" s="461">
        <f t="shared" si="8"/>
        <v>0</v>
      </c>
      <c r="AX13" s="461">
        <f t="shared" si="8"/>
        <v>0</v>
      </c>
      <c r="AY13" s="461">
        <f>N13+AG13</f>
        <v>0</v>
      </c>
      <c r="AZ13" s="462">
        <f>O13+AS13</f>
        <v>0</v>
      </c>
      <c r="BA13" s="462">
        <f t="shared" si="9"/>
        <v>0</v>
      </c>
      <c r="BB13" s="464">
        <f t="shared" si="9"/>
        <v>0</v>
      </c>
    </row>
    <row r="14" spans="1:54" ht="12.95" customHeight="1" x14ac:dyDescent="0.25">
      <c r="A14" s="300">
        <v>1</v>
      </c>
      <c r="B14" s="341">
        <v>5489</v>
      </c>
      <c r="C14" s="342">
        <v>600099482</v>
      </c>
      <c r="D14" s="301">
        <v>71166289</v>
      </c>
      <c r="E14" s="343" t="s">
        <v>366</v>
      </c>
      <c r="F14" s="301">
        <v>3141</v>
      </c>
      <c r="G14" s="343" t="s">
        <v>310</v>
      </c>
      <c r="H14" s="304" t="s">
        <v>277</v>
      </c>
      <c r="I14" s="463">
        <v>594683</v>
      </c>
      <c r="J14" s="458">
        <v>439462</v>
      </c>
      <c r="K14" s="458">
        <v>0</v>
      </c>
      <c r="L14" s="458">
        <v>148538</v>
      </c>
      <c r="M14" s="458">
        <v>4395</v>
      </c>
      <c r="N14" s="458">
        <v>2288</v>
      </c>
      <c r="O14" s="459">
        <v>1.41</v>
      </c>
      <c r="P14" s="460">
        <v>0</v>
      </c>
      <c r="Q14" s="469">
        <v>1.41</v>
      </c>
      <c r="R14" s="471">
        <f t="shared" si="0"/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si="10"/>
        <v>0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0</v>
      </c>
      <c r="AC14" s="69">
        <f t="shared" si="3"/>
        <v>0</v>
      </c>
      <c r="AD14" s="69">
        <f t="shared" si="4"/>
        <v>0</v>
      </c>
      <c r="AE14" s="461">
        <v>0</v>
      </c>
      <c r="AF14" s="461">
        <v>0</v>
      </c>
      <c r="AG14" s="461">
        <f t="shared" si="11"/>
        <v>0</v>
      </c>
      <c r="AH14" s="461">
        <f t="shared" si="12"/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si="5"/>
        <v>0</v>
      </c>
      <c r="AR14" s="462">
        <f t="shared" si="6"/>
        <v>0</v>
      </c>
      <c r="AS14" s="464">
        <f t="shared" si="7"/>
        <v>0</v>
      </c>
      <c r="AT14" s="470">
        <f>I14+AH14</f>
        <v>594683</v>
      </c>
      <c r="AU14" s="461">
        <f>J14+W14</f>
        <v>439462</v>
      </c>
      <c r="AV14" s="461">
        <f>K14+AA14</f>
        <v>0</v>
      </c>
      <c r="AW14" s="461">
        <f t="shared" si="8"/>
        <v>148538</v>
      </c>
      <c r="AX14" s="461">
        <f t="shared" si="8"/>
        <v>4395</v>
      </c>
      <c r="AY14" s="461">
        <f>N14+AG14</f>
        <v>2288</v>
      </c>
      <c r="AZ14" s="462">
        <f>O14+AS14</f>
        <v>1.41</v>
      </c>
      <c r="BA14" s="462">
        <f t="shared" si="9"/>
        <v>0</v>
      </c>
      <c r="BB14" s="464">
        <f t="shared" si="9"/>
        <v>1.41</v>
      </c>
    </row>
    <row r="15" spans="1:54" ht="12.95" customHeight="1" x14ac:dyDescent="0.25">
      <c r="A15" s="344">
        <v>1</v>
      </c>
      <c r="B15" s="345">
        <v>5489</v>
      </c>
      <c r="C15" s="346">
        <v>600099482</v>
      </c>
      <c r="D15" s="345">
        <v>71166289</v>
      </c>
      <c r="E15" s="347" t="s">
        <v>367</v>
      </c>
      <c r="F15" s="295"/>
      <c r="G15" s="347"/>
      <c r="H15" s="309"/>
      <c r="I15" s="553">
        <v>4074398</v>
      </c>
      <c r="J15" s="549">
        <v>2999856</v>
      </c>
      <c r="K15" s="549">
        <v>8000</v>
      </c>
      <c r="L15" s="549">
        <v>1016655</v>
      </c>
      <c r="M15" s="549">
        <v>29999</v>
      </c>
      <c r="N15" s="549">
        <v>19888</v>
      </c>
      <c r="O15" s="550">
        <v>6.6445000000000007</v>
      </c>
      <c r="P15" s="550">
        <v>4.0644999999999998</v>
      </c>
      <c r="Q15" s="723">
        <v>2.58</v>
      </c>
      <c r="R15" s="767">
        <f t="shared" ref="R15:BB15" si="13">SUM(R12:R14)</f>
        <v>0</v>
      </c>
      <c r="S15" s="550">
        <f t="shared" si="13"/>
        <v>0</v>
      </c>
      <c r="T15" s="550">
        <f t="shared" si="13"/>
        <v>0</v>
      </c>
      <c r="U15" s="550">
        <f t="shared" si="13"/>
        <v>0</v>
      </c>
      <c r="V15" s="550">
        <f t="shared" si="13"/>
        <v>0</v>
      </c>
      <c r="W15" s="550">
        <f t="shared" si="13"/>
        <v>0</v>
      </c>
      <c r="X15" s="550">
        <f t="shared" si="13"/>
        <v>0</v>
      </c>
      <c r="Y15" s="550">
        <f t="shared" si="13"/>
        <v>0</v>
      </c>
      <c r="Z15" s="550">
        <f t="shared" si="13"/>
        <v>0</v>
      </c>
      <c r="AA15" s="550">
        <f t="shared" si="13"/>
        <v>0</v>
      </c>
      <c r="AB15" s="550">
        <f t="shared" si="13"/>
        <v>0</v>
      </c>
      <c r="AC15" s="550">
        <f t="shared" si="13"/>
        <v>0</v>
      </c>
      <c r="AD15" s="550">
        <f t="shared" si="13"/>
        <v>0</v>
      </c>
      <c r="AE15" s="550">
        <f t="shared" si="13"/>
        <v>0</v>
      </c>
      <c r="AF15" s="550">
        <f t="shared" si="13"/>
        <v>0</v>
      </c>
      <c r="AG15" s="550">
        <f t="shared" si="13"/>
        <v>0</v>
      </c>
      <c r="AH15" s="550">
        <f t="shared" si="13"/>
        <v>0</v>
      </c>
      <c r="AI15" s="550">
        <f t="shared" si="13"/>
        <v>0</v>
      </c>
      <c r="AJ15" s="550">
        <f t="shared" si="13"/>
        <v>0</v>
      </c>
      <c r="AK15" s="550">
        <f t="shared" si="13"/>
        <v>0</v>
      </c>
      <c r="AL15" s="550">
        <f t="shared" si="13"/>
        <v>0</v>
      </c>
      <c r="AM15" s="550">
        <f t="shared" si="13"/>
        <v>0</v>
      </c>
      <c r="AN15" s="550">
        <f t="shared" si="13"/>
        <v>0</v>
      </c>
      <c r="AO15" s="550">
        <f t="shared" si="13"/>
        <v>0</v>
      </c>
      <c r="AP15" s="550">
        <f t="shared" si="13"/>
        <v>0</v>
      </c>
      <c r="AQ15" s="550">
        <f t="shared" si="13"/>
        <v>0</v>
      </c>
      <c r="AR15" s="550">
        <f t="shared" si="13"/>
        <v>0</v>
      </c>
      <c r="AS15" s="348">
        <f t="shared" si="13"/>
        <v>0</v>
      </c>
      <c r="AT15" s="686">
        <f t="shared" si="13"/>
        <v>4074398</v>
      </c>
      <c r="AU15" s="550">
        <f t="shared" si="13"/>
        <v>2999856</v>
      </c>
      <c r="AV15" s="550">
        <f t="shared" si="13"/>
        <v>8000</v>
      </c>
      <c r="AW15" s="550">
        <f t="shared" si="13"/>
        <v>1016655</v>
      </c>
      <c r="AX15" s="550">
        <f t="shared" si="13"/>
        <v>29999</v>
      </c>
      <c r="AY15" s="550">
        <f t="shared" si="13"/>
        <v>19888</v>
      </c>
      <c r="AZ15" s="550">
        <f t="shared" si="13"/>
        <v>6.6445000000000007</v>
      </c>
      <c r="BA15" s="550">
        <f t="shared" si="13"/>
        <v>4.0644999999999998</v>
      </c>
      <c r="BB15" s="550">
        <f t="shared" si="13"/>
        <v>2.58</v>
      </c>
    </row>
    <row r="16" spans="1:54" ht="12.95" customHeight="1" x14ac:dyDescent="0.25">
      <c r="A16" s="300">
        <v>2</v>
      </c>
      <c r="B16" s="341">
        <v>5451</v>
      </c>
      <c r="C16" s="342">
        <v>600098893</v>
      </c>
      <c r="D16" s="301">
        <v>70939331</v>
      </c>
      <c r="E16" s="343" t="s">
        <v>368</v>
      </c>
      <c r="F16" s="301">
        <v>3111</v>
      </c>
      <c r="G16" s="343" t="s">
        <v>320</v>
      </c>
      <c r="H16" s="304" t="s">
        <v>276</v>
      </c>
      <c r="I16" s="463">
        <v>10505794</v>
      </c>
      <c r="J16" s="458">
        <v>7735998</v>
      </c>
      <c r="K16" s="458">
        <v>16000</v>
      </c>
      <c r="L16" s="458">
        <v>2620176</v>
      </c>
      <c r="M16" s="458">
        <v>77360</v>
      </c>
      <c r="N16" s="458">
        <v>56260</v>
      </c>
      <c r="O16" s="459">
        <v>16.175799999999999</v>
      </c>
      <c r="P16" s="460">
        <v>12.2258</v>
      </c>
      <c r="Q16" s="704">
        <v>3.9499999999999997</v>
      </c>
      <c r="R16" s="471">
        <f t="shared" si="0"/>
        <v>-40000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si="10"/>
        <v>-40000</v>
      </c>
      <c r="X16" s="461">
        <v>40000</v>
      </c>
      <c r="Y16" s="461">
        <v>0</v>
      </c>
      <c r="Z16" s="461">
        <v>0</v>
      </c>
      <c r="AA16" s="461">
        <f t="shared" si="1"/>
        <v>40000</v>
      </c>
      <c r="AB16" s="461">
        <f t="shared" si="2"/>
        <v>0</v>
      </c>
      <c r="AC16" s="69">
        <f t="shared" si="3"/>
        <v>0</v>
      </c>
      <c r="AD16" s="69">
        <f t="shared" si="4"/>
        <v>-400</v>
      </c>
      <c r="AE16" s="461">
        <v>0</v>
      </c>
      <c r="AF16" s="461">
        <v>0</v>
      </c>
      <c r="AG16" s="461">
        <f t="shared" si="11"/>
        <v>0</v>
      </c>
      <c r="AH16" s="461">
        <f t="shared" si="12"/>
        <v>-400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5"/>
        <v>0</v>
      </c>
      <c r="AR16" s="462">
        <f t="shared" si="6"/>
        <v>0</v>
      </c>
      <c r="AS16" s="464">
        <f t="shared" si="7"/>
        <v>0</v>
      </c>
      <c r="AT16" s="470">
        <f>I16+AH16</f>
        <v>10505394</v>
      </c>
      <c r="AU16" s="461">
        <f>J16+W16</f>
        <v>7695998</v>
      </c>
      <c r="AV16" s="461">
        <f t="shared" ref="AV16:AV18" si="14">K16+AA16</f>
        <v>56000</v>
      </c>
      <c r="AW16" s="461">
        <f t="shared" ref="AW16:AX18" si="15">L16+AC16</f>
        <v>2620176</v>
      </c>
      <c r="AX16" s="461">
        <f t="shared" si="15"/>
        <v>76960</v>
      </c>
      <c r="AY16" s="461">
        <f>N16+AG16</f>
        <v>56260</v>
      </c>
      <c r="AZ16" s="462">
        <f>O16+AS16</f>
        <v>16.175799999999999</v>
      </c>
      <c r="BA16" s="462">
        <f t="shared" ref="BA16:BB18" si="16">P16+AQ16</f>
        <v>12.2258</v>
      </c>
      <c r="BB16" s="464">
        <f t="shared" si="16"/>
        <v>3.9499999999999997</v>
      </c>
    </row>
    <row r="17" spans="1:54" ht="12.95" customHeight="1" x14ac:dyDescent="0.25">
      <c r="A17" s="300">
        <v>2</v>
      </c>
      <c r="B17" s="341">
        <v>5451</v>
      </c>
      <c r="C17" s="342">
        <v>600098893</v>
      </c>
      <c r="D17" s="301">
        <v>70939331</v>
      </c>
      <c r="E17" s="343" t="s">
        <v>368</v>
      </c>
      <c r="F17" s="301">
        <v>3111</v>
      </c>
      <c r="G17" s="343" t="s">
        <v>308</v>
      </c>
      <c r="H17" s="304" t="s">
        <v>276</v>
      </c>
      <c r="I17" s="463">
        <v>498981</v>
      </c>
      <c r="J17" s="458">
        <v>370164</v>
      </c>
      <c r="K17" s="458">
        <v>0</v>
      </c>
      <c r="L17" s="458">
        <v>125115</v>
      </c>
      <c r="M17" s="458">
        <v>3702</v>
      </c>
      <c r="N17" s="458">
        <v>0</v>
      </c>
      <c r="O17" s="459">
        <v>1</v>
      </c>
      <c r="P17" s="460">
        <v>1</v>
      </c>
      <c r="Q17" s="469">
        <v>0</v>
      </c>
      <c r="R17" s="471">
        <f t="shared" si="0"/>
        <v>0</v>
      </c>
      <c r="S17" s="461">
        <v>0</v>
      </c>
      <c r="T17" s="461">
        <v>0</v>
      </c>
      <c r="U17" s="461">
        <v>0</v>
      </c>
      <c r="V17" s="461">
        <v>0</v>
      </c>
      <c r="W17" s="461">
        <f t="shared" si="10"/>
        <v>0</v>
      </c>
      <c r="X17" s="461">
        <v>0</v>
      </c>
      <c r="Y17" s="461">
        <v>0</v>
      </c>
      <c r="Z17" s="461">
        <v>0</v>
      </c>
      <c r="AA17" s="461">
        <f t="shared" si="1"/>
        <v>0</v>
      </c>
      <c r="AB17" s="461">
        <f t="shared" si="2"/>
        <v>0</v>
      </c>
      <c r="AC17" s="69">
        <f t="shared" si="3"/>
        <v>0</v>
      </c>
      <c r="AD17" s="69">
        <f t="shared" si="4"/>
        <v>0</v>
      </c>
      <c r="AE17" s="461">
        <v>0</v>
      </c>
      <c r="AF17" s="461">
        <v>0</v>
      </c>
      <c r="AG17" s="461">
        <f t="shared" si="11"/>
        <v>0</v>
      </c>
      <c r="AH17" s="461">
        <f t="shared" si="12"/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si="5"/>
        <v>0</v>
      </c>
      <c r="AR17" s="462">
        <f t="shared" si="6"/>
        <v>0</v>
      </c>
      <c r="AS17" s="464">
        <f t="shared" si="7"/>
        <v>0</v>
      </c>
      <c r="AT17" s="470">
        <f>I17+AH17</f>
        <v>498981</v>
      </c>
      <c r="AU17" s="461">
        <f>J17+W17</f>
        <v>370164</v>
      </c>
      <c r="AV17" s="461">
        <f t="shared" si="14"/>
        <v>0</v>
      </c>
      <c r="AW17" s="461">
        <f t="shared" si="15"/>
        <v>125115</v>
      </c>
      <c r="AX17" s="461">
        <f t="shared" si="15"/>
        <v>3702</v>
      </c>
      <c r="AY17" s="461">
        <f>N17+AG17</f>
        <v>0</v>
      </c>
      <c r="AZ17" s="462">
        <f>O17+AS17</f>
        <v>1</v>
      </c>
      <c r="BA17" s="462">
        <f t="shared" si="16"/>
        <v>1</v>
      </c>
      <c r="BB17" s="464">
        <f t="shared" si="16"/>
        <v>0</v>
      </c>
    </row>
    <row r="18" spans="1:54" ht="12.95" customHeight="1" x14ac:dyDescent="0.25">
      <c r="A18" s="300">
        <v>2</v>
      </c>
      <c r="B18" s="341">
        <v>5451</v>
      </c>
      <c r="C18" s="342">
        <v>600098893</v>
      </c>
      <c r="D18" s="301">
        <v>70939331</v>
      </c>
      <c r="E18" s="343" t="s">
        <v>368</v>
      </c>
      <c r="F18" s="301">
        <v>3141</v>
      </c>
      <c r="G18" s="343" t="s">
        <v>310</v>
      </c>
      <c r="H18" s="304" t="s">
        <v>277</v>
      </c>
      <c r="I18" s="463">
        <v>1406782</v>
      </c>
      <c r="J18" s="458">
        <v>1038628</v>
      </c>
      <c r="K18" s="458">
        <v>0</v>
      </c>
      <c r="L18" s="458">
        <v>351056</v>
      </c>
      <c r="M18" s="458">
        <v>10386</v>
      </c>
      <c r="N18" s="458">
        <v>6712</v>
      </c>
      <c r="O18" s="459">
        <v>3.3400000000000003</v>
      </c>
      <c r="P18" s="460">
        <v>0</v>
      </c>
      <c r="Q18" s="469">
        <v>3.3400000000000003</v>
      </c>
      <c r="R18" s="471">
        <f t="shared" si="0"/>
        <v>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si="10"/>
        <v>0</v>
      </c>
      <c r="X18" s="461">
        <v>0</v>
      </c>
      <c r="Y18" s="461">
        <v>0</v>
      </c>
      <c r="Z18" s="461">
        <v>0</v>
      </c>
      <c r="AA18" s="461">
        <f t="shared" si="1"/>
        <v>0</v>
      </c>
      <c r="AB18" s="461">
        <f t="shared" si="2"/>
        <v>0</v>
      </c>
      <c r="AC18" s="69">
        <f t="shared" si="3"/>
        <v>0</v>
      </c>
      <c r="AD18" s="69">
        <f t="shared" si="4"/>
        <v>0</v>
      </c>
      <c r="AE18" s="461">
        <v>0</v>
      </c>
      <c r="AF18" s="461">
        <v>0</v>
      </c>
      <c r="AG18" s="461">
        <f t="shared" si="11"/>
        <v>0</v>
      </c>
      <c r="AH18" s="461">
        <f t="shared" si="12"/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5"/>
        <v>0</v>
      </c>
      <c r="AR18" s="462">
        <f t="shared" si="6"/>
        <v>0</v>
      </c>
      <c r="AS18" s="464">
        <f t="shared" si="7"/>
        <v>0</v>
      </c>
      <c r="AT18" s="470">
        <f>I18+AH18</f>
        <v>1406782</v>
      </c>
      <c r="AU18" s="461">
        <f>J18+W18</f>
        <v>1038628</v>
      </c>
      <c r="AV18" s="461">
        <f t="shared" si="14"/>
        <v>0</v>
      </c>
      <c r="AW18" s="461">
        <f t="shared" si="15"/>
        <v>351056</v>
      </c>
      <c r="AX18" s="461">
        <f t="shared" si="15"/>
        <v>10386</v>
      </c>
      <c r="AY18" s="461">
        <f>N18+AG18</f>
        <v>6712</v>
      </c>
      <c r="AZ18" s="462">
        <f>O18+AS18</f>
        <v>3.3400000000000003</v>
      </c>
      <c r="BA18" s="462">
        <f t="shared" si="16"/>
        <v>0</v>
      </c>
      <c r="BB18" s="464">
        <f t="shared" si="16"/>
        <v>3.3400000000000003</v>
      </c>
    </row>
    <row r="19" spans="1:54" ht="12.95" customHeight="1" x14ac:dyDescent="0.25">
      <c r="A19" s="344">
        <v>2</v>
      </c>
      <c r="B19" s="345">
        <v>5451</v>
      </c>
      <c r="C19" s="346">
        <v>600098893</v>
      </c>
      <c r="D19" s="345">
        <v>70939331</v>
      </c>
      <c r="E19" s="347" t="s">
        <v>369</v>
      </c>
      <c r="F19" s="295"/>
      <c r="G19" s="347"/>
      <c r="H19" s="309"/>
      <c r="I19" s="553">
        <v>12411557</v>
      </c>
      <c r="J19" s="549">
        <v>9144790</v>
      </c>
      <c r="K19" s="549">
        <v>16000</v>
      </c>
      <c r="L19" s="549">
        <v>3096347</v>
      </c>
      <c r="M19" s="549">
        <v>91448</v>
      </c>
      <c r="N19" s="549">
        <v>62972</v>
      </c>
      <c r="O19" s="550">
        <v>20.515799999999999</v>
      </c>
      <c r="P19" s="550">
        <v>13.2258</v>
      </c>
      <c r="Q19" s="723">
        <v>7.29</v>
      </c>
      <c r="R19" s="553">
        <f t="shared" ref="R19:BB19" si="17">SUM(R16:R18)</f>
        <v>-40000</v>
      </c>
      <c r="S19" s="549">
        <f t="shared" si="17"/>
        <v>0</v>
      </c>
      <c r="T19" s="549">
        <f t="shared" si="17"/>
        <v>0</v>
      </c>
      <c r="U19" s="549">
        <f t="shared" si="17"/>
        <v>0</v>
      </c>
      <c r="V19" s="549">
        <f t="shared" si="17"/>
        <v>0</v>
      </c>
      <c r="W19" s="549">
        <f t="shared" si="17"/>
        <v>-40000</v>
      </c>
      <c r="X19" s="549">
        <f t="shared" si="17"/>
        <v>40000</v>
      </c>
      <c r="Y19" s="549">
        <f t="shared" si="17"/>
        <v>0</v>
      </c>
      <c r="Z19" s="549">
        <f t="shared" si="17"/>
        <v>0</v>
      </c>
      <c r="AA19" s="549">
        <f t="shared" si="17"/>
        <v>40000</v>
      </c>
      <c r="AB19" s="549">
        <f t="shared" si="17"/>
        <v>0</v>
      </c>
      <c r="AC19" s="549">
        <f t="shared" si="17"/>
        <v>0</v>
      </c>
      <c r="AD19" s="549">
        <f t="shared" si="17"/>
        <v>-400</v>
      </c>
      <c r="AE19" s="549">
        <f t="shared" si="17"/>
        <v>0</v>
      </c>
      <c r="AF19" s="549">
        <f t="shared" si="17"/>
        <v>0</v>
      </c>
      <c r="AG19" s="549">
        <f t="shared" si="17"/>
        <v>0</v>
      </c>
      <c r="AH19" s="549">
        <f t="shared" si="17"/>
        <v>-400</v>
      </c>
      <c r="AI19" s="550">
        <f t="shared" si="17"/>
        <v>0</v>
      </c>
      <c r="AJ19" s="550">
        <f t="shared" si="17"/>
        <v>0</v>
      </c>
      <c r="AK19" s="550">
        <f t="shared" si="17"/>
        <v>0</v>
      </c>
      <c r="AL19" s="550">
        <f t="shared" si="17"/>
        <v>0</v>
      </c>
      <c r="AM19" s="550">
        <f t="shared" si="17"/>
        <v>0</v>
      </c>
      <c r="AN19" s="550">
        <f t="shared" si="17"/>
        <v>0</v>
      </c>
      <c r="AO19" s="550">
        <f t="shared" si="17"/>
        <v>0</v>
      </c>
      <c r="AP19" s="550">
        <f t="shared" si="17"/>
        <v>0</v>
      </c>
      <c r="AQ19" s="550">
        <f t="shared" si="17"/>
        <v>0</v>
      </c>
      <c r="AR19" s="550">
        <f t="shared" si="17"/>
        <v>0</v>
      </c>
      <c r="AS19" s="348">
        <f t="shared" si="17"/>
        <v>0</v>
      </c>
      <c r="AT19" s="555">
        <f t="shared" si="17"/>
        <v>12411157</v>
      </c>
      <c r="AU19" s="549">
        <f t="shared" si="17"/>
        <v>9104790</v>
      </c>
      <c r="AV19" s="549">
        <f t="shared" si="17"/>
        <v>56000</v>
      </c>
      <c r="AW19" s="549">
        <f t="shared" si="17"/>
        <v>3096347</v>
      </c>
      <c r="AX19" s="549">
        <f t="shared" si="17"/>
        <v>91048</v>
      </c>
      <c r="AY19" s="549">
        <f t="shared" si="17"/>
        <v>62972</v>
      </c>
      <c r="AZ19" s="550">
        <f t="shared" si="17"/>
        <v>20.515799999999999</v>
      </c>
      <c r="BA19" s="550">
        <f t="shared" si="17"/>
        <v>13.2258</v>
      </c>
      <c r="BB19" s="348">
        <f t="shared" si="17"/>
        <v>7.29</v>
      </c>
    </row>
    <row r="20" spans="1:54" ht="12.95" customHeight="1" x14ac:dyDescent="0.25">
      <c r="A20" s="300">
        <v>3</v>
      </c>
      <c r="B20" s="341">
        <v>5450</v>
      </c>
      <c r="C20" s="342">
        <v>600098834</v>
      </c>
      <c r="D20" s="301">
        <v>70939322</v>
      </c>
      <c r="E20" s="343" t="s">
        <v>807</v>
      </c>
      <c r="F20" s="301">
        <v>3111</v>
      </c>
      <c r="G20" s="343" t="s">
        <v>320</v>
      </c>
      <c r="H20" s="304" t="s">
        <v>276</v>
      </c>
      <c r="I20" s="463">
        <v>6963285</v>
      </c>
      <c r="J20" s="458">
        <v>5090998</v>
      </c>
      <c r="K20" s="458">
        <v>40000</v>
      </c>
      <c r="L20" s="458">
        <v>1734277</v>
      </c>
      <c r="M20" s="458">
        <v>50910</v>
      </c>
      <c r="N20" s="458">
        <v>47100</v>
      </c>
      <c r="O20" s="459">
        <v>10.640100000000002</v>
      </c>
      <c r="P20" s="460">
        <v>8.2401000000000018</v>
      </c>
      <c r="Q20" s="469">
        <v>2.4000000000000004</v>
      </c>
      <c r="R20" s="471">
        <f t="shared" si="0"/>
        <v>12000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si="10"/>
        <v>12000</v>
      </c>
      <c r="X20" s="461">
        <v>-12000</v>
      </c>
      <c r="Y20" s="461">
        <v>0</v>
      </c>
      <c r="Z20" s="461">
        <v>0</v>
      </c>
      <c r="AA20" s="461">
        <f t="shared" si="1"/>
        <v>-12000</v>
      </c>
      <c r="AB20" s="461">
        <f t="shared" si="2"/>
        <v>0</v>
      </c>
      <c r="AC20" s="69">
        <f t="shared" si="3"/>
        <v>0</v>
      </c>
      <c r="AD20" s="69">
        <f t="shared" si="4"/>
        <v>120</v>
      </c>
      <c r="AE20" s="461">
        <v>0</v>
      </c>
      <c r="AF20" s="461">
        <v>0</v>
      </c>
      <c r="AG20" s="461">
        <f t="shared" si="11"/>
        <v>0</v>
      </c>
      <c r="AH20" s="461">
        <f t="shared" si="12"/>
        <v>120</v>
      </c>
      <c r="AI20" s="462">
        <v>0.01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5"/>
        <v>0.01</v>
      </c>
      <c r="AR20" s="462">
        <f t="shared" si="6"/>
        <v>0</v>
      </c>
      <c r="AS20" s="464">
        <f t="shared" si="7"/>
        <v>0.01</v>
      </c>
      <c r="AT20" s="470">
        <f>I20+AH20</f>
        <v>6963405</v>
      </c>
      <c r="AU20" s="461">
        <f>J20+W20</f>
        <v>5102998</v>
      </c>
      <c r="AV20" s="461">
        <f t="shared" ref="AV20:AV22" si="18">K20+AA20</f>
        <v>28000</v>
      </c>
      <c r="AW20" s="461">
        <f t="shared" ref="AW20:AX22" si="19">L20+AC20</f>
        <v>1734277</v>
      </c>
      <c r="AX20" s="461">
        <f t="shared" si="19"/>
        <v>51030</v>
      </c>
      <c r="AY20" s="461">
        <f>N20+AG20</f>
        <v>47100</v>
      </c>
      <c r="AZ20" s="462">
        <f>O20+AS20</f>
        <v>10.650100000000002</v>
      </c>
      <c r="BA20" s="462">
        <f t="shared" ref="BA20:BB22" si="20">P20+AQ20</f>
        <v>8.2501000000000015</v>
      </c>
      <c r="BB20" s="464">
        <f t="shared" si="20"/>
        <v>2.4000000000000004</v>
      </c>
    </row>
    <row r="21" spans="1:54" ht="12.95" customHeight="1" x14ac:dyDescent="0.25">
      <c r="A21" s="300">
        <v>3</v>
      </c>
      <c r="B21" s="341">
        <v>5450</v>
      </c>
      <c r="C21" s="342">
        <v>600098834</v>
      </c>
      <c r="D21" s="301">
        <v>70939322</v>
      </c>
      <c r="E21" s="343" t="s">
        <v>807</v>
      </c>
      <c r="F21" s="301">
        <v>3111</v>
      </c>
      <c r="G21" s="343" t="s">
        <v>314</v>
      </c>
      <c r="H21" s="304" t="s">
        <v>277</v>
      </c>
      <c r="I21" s="463">
        <v>181620</v>
      </c>
      <c r="J21" s="458">
        <v>134733</v>
      </c>
      <c r="K21" s="458">
        <v>0</v>
      </c>
      <c r="L21" s="458">
        <v>45540</v>
      </c>
      <c r="M21" s="458">
        <v>1347</v>
      </c>
      <c r="N21" s="458">
        <v>0</v>
      </c>
      <c r="O21" s="459">
        <v>0.39</v>
      </c>
      <c r="P21" s="460">
        <v>0.39</v>
      </c>
      <c r="Q21" s="469">
        <v>0</v>
      </c>
      <c r="R21" s="471">
        <f t="shared" si="0"/>
        <v>0</v>
      </c>
      <c r="S21" s="461">
        <v>102652</v>
      </c>
      <c r="T21" s="461">
        <v>0</v>
      </c>
      <c r="U21" s="461">
        <v>0</v>
      </c>
      <c r="V21" s="461">
        <v>0</v>
      </c>
      <c r="W21" s="461">
        <f t="shared" si="10"/>
        <v>102652</v>
      </c>
      <c r="X21" s="461">
        <v>0</v>
      </c>
      <c r="Y21" s="461">
        <v>0</v>
      </c>
      <c r="Z21" s="461">
        <v>0</v>
      </c>
      <c r="AA21" s="461">
        <f t="shared" si="1"/>
        <v>0</v>
      </c>
      <c r="AB21" s="461">
        <f t="shared" si="2"/>
        <v>102652</v>
      </c>
      <c r="AC21" s="69">
        <f t="shared" si="3"/>
        <v>34696</v>
      </c>
      <c r="AD21" s="69">
        <f t="shared" si="4"/>
        <v>1027</v>
      </c>
      <c r="AE21" s="461">
        <v>5000</v>
      </c>
      <c r="AF21" s="461">
        <v>0</v>
      </c>
      <c r="AG21" s="461">
        <f t="shared" si="11"/>
        <v>5000</v>
      </c>
      <c r="AH21" s="461">
        <f t="shared" si="12"/>
        <v>143375</v>
      </c>
      <c r="AI21" s="462">
        <v>0</v>
      </c>
      <c r="AJ21" s="462">
        <v>0</v>
      </c>
      <c r="AK21" s="462">
        <v>0.3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5"/>
        <v>0.3</v>
      </c>
      <c r="AR21" s="462">
        <f t="shared" si="6"/>
        <v>0</v>
      </c>
      <c r="AS21" s="464">
        <f t="shared" si="7"/>
        <v>0.3</v>
      </c>
      <c r="AT21" s="470">
        <f>I21+AH21</f>
        <v>324995</v>
      </c>
      <c r="AU21" s="461">
        <f>J21+W21</f>
        <v>237385</v>
      </c>
      <c r="AV21" s="461">
        <f t="shared" si="18"/>
        <v>0</v>
      </c>
      <c r="AW21" s="461">
        <f t="shared" si="19"/>
        <v>80236</v>
      </c>
      <c r="AX21" s="461">
        <f t="shared" si="19"/>
        <v>2374</v>
      </c>
      <c r="AY21" s="461">
        <f>N21+AG21</f>
        <v>5000</v>
      </c>
      <c r="AZ21" s="462">
        <f>O21+AS21</f>
        <v>0.69</v>
      </c>
      <c r="BA21" s="462">
        <f t="shared" si="20"/>
        <v>0.69</v>
      </c>
      <c r="BB21" s="464">
        <f t="shared" si="20"/>
        <v>0</v>
      </c>
    </row>
    <row r="22" spans="1:54" ht="12.95" customHeight="1" x14ac:dyDescent="0.25">
      <c r="A22" s="300">
        <v>3</v>
      </c>
      <c r="B22" s="341">
        <v>5450</v>
      </c>
      <c r="C22" s="342">
        <v>600098834</v>
      </c>
      <c r="D22" s="301">
        <v>70939322</v>
      </c>
      <c r="E22" s="343" t="s">
        <v>807</v>
      </c>
      <c r="F22" s="301">
        <v>3141</v>
      </c>
      <c r="G22" s="343" t="s">
        <v>310</v>
      </c>
      <c r="H22" s="304" t="s">
        <v>277</v>
      </c>
      <c r="I22" s="463">
        <v>930722</v>
      </c>
      <c r="J22" s="458">
        <v>677242</v>
      </c>
      <c r="K22" s="458">
        <v>10000</v>
      </c>
      <c r="L22" s="458">
        <v>232288</v>
      </c>
      <c r="M22" s="458">
        <v>6772</v>
      </c>
      <c r="N22" s="458">
        <v>4420</v>
      </c>
      <c r="O22" s="459">
        <v>2.21</v>
      </c>
      <c r="P22" s="460">
        <v>0</v>
      </c>
      <c r="Q22" s="469">
        <v>2.21</v>
      </c>
      <c r="R22" s="471">
        <f t="shared" si="0"/>
        <v>3000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10"/>
        <v>3000</v>
      </c>
      <c r="X22" s="461">
        <v>-3000</v>
      </c>
      <c r="Y22" s="461">
        <v>0</v>
      </c>
      <c r="Z22" s="461">
        <v>0</v>
      </c>
      <c r="AA22" s="461">
        <f t="shared" si="1"/>
        <v>-3000</v>
      </c>
      <c r="AB22" s="461">
        <f t="shared" si="2"/>
        <v>0</v>
      </c>
      <c r="AC22" s="69">
        <f t="shared" si="3"/>
        <v>0</v>
      </c>
      <c r="AD22" s="69">
        <f t="shared" si="4"/>
        <v>30</v>
      </c>
      <c r="AE22" s="461">
        <v>0</v>
      </c>
      <c r="AF22" s="461">
        <v>0</v>
      </c>
      <c r="AG22" s="461">
        <f t="shared" si="11"/>
        <v>0</v>
      </c>
      <c r="AH22" s="461">
        <f t="shared" si="12"/>
        <v>30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5"/>
        <v>0</v>
      </c>
      <c r="AR22" s="462">
        <f t="shared" si="6"/>
        <v>0</v>
      </c>
      <c r="AS22" s="464">
        <f t="shared" si="7"/>
        <v>0</v>
      </c>
      <c r="AT22" s="470">
        <f>I22+AH22</f>
        <v>930752</v>
      </c>
      <c r="AU22" s="461">
        <f>J22+W22</f>
        <v>680242</v>
      </c>
      <c r="AV22" s="461">
        <f t="shared" si="18"/>
        <v>7000</v>
      </c>
      <c r="AW22" s="461">
        <f t="shared" si="19"/>
        <v>232288</v>
      </c>
      <c r="AX22" s="461">
        <f t="shared" si="19"/>
        <v>6802</v>
      </c>
      <c r="AY22" s="461">
        <f>N22+AG22</f>
        <v>4420</v>
      </c>
      <c r="AZ22" s="462">
        <f>O22+AS22</f>
        <v>2.21</v>
      </c>
      <c r="BA22" s="462">
        <f t="shared" si="20"/>
        <v>0</v>
      </c>
      <c r="BB22" s="464">
        <f t="shared" si="20"/>
        <v>2.21</v>
      </c>
    </row>
    <row r="23" spans="1:54" ht="12.95" customHeight="1" x14ac:dyDescent="0.25">
      <c r="A23" s="344">
        <v>3</v>
      </c>
      <c r="B23" s="345">
        <v>5450</v>
      </c>
      <c r="C23" s="346">
        <v>600098834</v>
      </c>
      <c r="D23" s="345">
        <v>70939322</v>
      </c>
      <c r="E23" s="347" t="s">
        <v>370</v>
      </c>
      <c r="F23" s="311"/>
      <c r="G23" s="349"/>
      <c r="H23" s="312"/>
      <c r="I23" s="553">
        <v>8075627</v>
      </c>
      <c r="J23" s="549">
        <v>5902973</v>
      </c>
      <c r="K23" s="549">
        <v>50000</v>
      </c>
      <c r="L23" s="549">
        <v>2012105</v>
      </c>
      <c r="M23" s="549">
        <v>59029</v>
      </c>
      <c r="N23" s="549">
        <v>51520</v>
      </c>
      <c r="O23" s="550">
        <v>13.240100000000002</v>
      </c>
      <c r="P23" s="550">
        <v>8.6301000000000023</v>
      </c>
      <c r="Q23" s="723">
        <v>4.6100000000000003</v>
      </c>
      <c r="R23" s="553">
        <f t="shared" ref="R23:BB23" si="21">SUM(R20:R22)</f>
        <v>15000</v>
      </c>
      <c r="S23" s="549">
        <f t="shared" si="21"/>
        <v>102652</v>
      </c>
      <c r="T23" s="549">
        <f t="shared" si="21"/>
        <v>0</v>
      </c>
      <c r="U23" s="549">
        <f t="shared" si="21"/>
        <v>0</v>
      </c>
      <c r="V23" s="549">
        <f t="shared" si="21"/>
        <v>0</v>
      </c>
      <c r="W23" s="549">
        <f t="shared" si="21"/>
        <v>117652</v>
      </c>
      <c r="X23" s="549">
        <f t="shared" si="21"/>
        <v>-15000</v>
      </c>
      <c r="Y23" s="549">
        <f t="shared" si="21"/>
        <v>0</v>
      </c>
      <c r="Z23" s="549">
        <f t="shared" si="21"/>
        <v>0</v>
      </c>
      <c r="AA23" s="549">
        <f t="shared" si="21"/>
        <v>-15000</v>
      </c>
      <c r="AB23" s="549">
        <f t="shared" si="21"/>
        <v>102652</v>
      </c>
      <c r="AC23" s="549">
        <f t="shared" si="21"/>
        <v>34696</v>
      </c>
      <c r="AD23" s="549">
        <f t="shared" si="21"/>
        <v>1177</v>
      </c>
      <c r="AE23" s="549">
        <f t="shared" si="21"/>
        <v>5000</v>
      </c>
      <c r="AF23" s="549">
        <f t="shared" si="21"/>
        <v>0</v>
      </c>
      <c r="AG23" s="549">
        <f t="shared" si="21"/>
        <v>5000</v>
      </c>
      <c r="AH23" s="549">
        <f t="shared" si="21"/>
        <v>143525</v>
      </c>
      <c r="AI23" s="550">
        <f t="shared" si="21"/>
        <v>0.01</v>
      </c>
      <c r="AJ23" s="550">
        <f t="shared" si="21"/>
        <v>0</v>
      </c>
      <c r="AK23" s="550">
        <f t="shared" si="21"/>
        <v>0.3</v>
      </c>
      <c r="AL23" s="550">
        <f t="shared" si="21"/>
        <v>0</v>
      </c>
      <c r="AM23" s="550">
        <f t="shared" si="21"/>
        <v>0</v>
      </c>
      <c r="AN23" s="550">
        <f t="shared" si="21"/>
        <v>0</v>
      </c>
      <c r="AO23" s="550">
        <f t="shared" si="21"/>
        <v>0</v>
      </c>
      <c r="AP23" s="550">
        <f t="shared" si="21"/>
        <v>0</v>
      </c>
      <c r="AQ23" s="550">
        <f t="shared" si="21"/>
        <v>0.31</v>
      </c>
      <c r="AR23" s="550">
        <f t="shared" si="21"/>
        <v>0</v>
      </c>
      <c r="AS23" s="348">
        <f t="shared" si="21"/>
        <v>0.31</v>
      </c>
      <c r="AT23" s="555">
        <f t="shared" si="21"/>
        <v>8219152</v>
      </c>
      <c r="AU23" s="549">
        <f t="shared" si="21"/>
        <v>6020625</v>
      </c>
      <c r="AV23" s="549">
        <f t="shared" si="21"/>
        <v>35000</v>
      </c>
      <c r="AW23" s="549">
        <f t="shared" si="21"/>
        <v>2046801</v>
      </c>
      <c r="AX23" s="549">
        <f t="shared" si="21"/>
        <v>60206</v>
      </c>
      <c r="AY23" s="549">
        <f t="shared" si="21"/>
        <v>56520</v>
      </c>
      <c r="AZ23" s="550">
        <f t="shared" si="21"/>
        <v>13.5501</v>
      </c>
      <c r="BA23" s="550">
        <f t="shared" si="21"/>
        <v>8.940100000000001</v>
      </c>
      <c r="BB23" s="348">
        <f t="shared" si="21"/>
        <v>4.6100000000000003</v>
      </c>
    </row>
    <row r="24" spans="1:54" ht="12.95" customHeight="1" x14ac:dyDescent="0.25">
      <c r="A24" s="300">
        <v>4</v>
      </c>
      <c r="B24" s="341">
        <v>5447</v>
      </c>
      <c r="C24" s="350">
        <v>600099512</v>
      </c>
      <c r="D24" s="301">
        <v>854816</v>
      </c>
      <c r="E24" s="343" t="s">
        <v>371</v>
      </c>
      <c r="F24" s="301">
        <v>3233</v>
      </c>
      <c r="G24" s="343" t="s">
        <v>313</v>
      </c>
      <c r="H24" s="304" t="s">
        <v>277</v>
      </c>
      <c r="I24" s="463">
        <v>2805752</v>
      </c>
      <c r="J24" s="458">
        <v>2058846</v>
      </c>
      <c r="K24" s="458">
        <v>20000</v>
      </c>
      <c r="L24" s="458">
        <v>702650</v>
      </c>
      <c r="M24" s="458">
        <v>20588</v>
      </c>
      <c r="N24" s="458">
        <v>3668</v>
      </c>
      <c r="O24" s="459">
        <v>4.6800000000000006</v>
      </c>
      <c r="P24" s="460">
        <v>2.9200000000000004</v>
      </c>
      <c r="Q24" s="469">
        <v>1.76</v>
      </c>
      <c r="R24" s="471">
        <f t="shared" si="0"/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si="10"/>
        <v>0</v>
      </c>
      <c r="X24" s="461">
        <v>0</v>
      </c>
      <c r="Y24" s="461">
        <v>0</v>
      </c>
      <c r="Z24" s="461">
        <v>0</v>
      </c>
      <c r="AA24" s="461">
        <f t="shared" si="1"/>
        <v>0</v>
      </c>
      <c r="AB24" s="461">
        <f t="shared" si="2"/>
        <v>0</v>
      </c>
      <c r="AC24" s="69">
        <f t="shared" si="3"/>
        <v>0</v>
      </c>
      <c r="AD24" s="69">
        <f t="shared" si="4"/>
        <v>0</v>
      </c>
      <c r="AE24" s="461">
        <v>0</v>
      </c>
      <c r="AF24" s="461">
        <v>0</v>
      </c>
      <c r="AG24" s="461">
        <f t="shared" si="11"/>
        <v>0</v>
      </c>
      <c r="AH24" s="461">
        <f t="shared" si="12"/>
        <v>0</v>
      </c>
      <c r="AI24" s="462">
        <v>-0.01</v>
      </c>
      <c r="AJ24" s="462">
        <v>0.02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5"/>
        <v>-0.01</v>
      </c>
      <c r="AR24" s="462">
        <f t="shared" si="6"/>
        <v>0.02</v>
      </c>
      <c r="AS24" s="464">
        <f t="shared" si="7"/>
        <v>0.01</v>
      </c>
      <c r="AT24" s="470">
        <f>I24+AH24</f>
        <v>2805752</v>
      </c>
      <c r="AU24" s="461">
        <f>J24+W24</f>
        <v>2058846</v>
      </c>
      <c r="AV24" s="461">
        <f>K24+AA24</f>
        <v>20000</v>
      </c>
      <c r="AW24" s="461">
        <f>L24+AC24</f>
        <v>702650</v>
      </c>
      <c r="AX24" s="461">
        <f>M24+AD24</f>
        <v>20588</v>
      </c>
      <c r="AY24" s="461">
        <f>N24+AG24</f>
        <v>3668</v>
      </c>
      <c r="AZ24" s="462">
        <f>O24+AS24</f>
        <v>4.6900000000000004</v>
      </c>
      <c r="BA24" s="462">
        <f>P24+AQ24</f>
        <v>2.9100000000000006</v>
      </c>
      <c r="BB24" s="464">
        <f>Q24+AR24</f>
        <v>1.78</v>
      </c>
    </row>
    <row r="25" spans="1:54" ht="12.95" customHeight="1" x14ac:dyDescent="0.25">
      <c r="A25" s="344">
        <v>4</v>
      </c>
      <c r="B25" s="345">
        <v>5447</v>
      </c>
      <c r="C25" s="346">
        <v>600099512</v>
      </c>
      <c r="D25" s="345">
        <v>854816</v>
      </c>
      <c r="E25" s="347" t="s">
        <v>372</v>
      </c>
      <c r="F25" s="311"/>
      <c r="G25" s="349"/>
      <c r="H25" s="312"/>
      <c r="I25" s="553">
        <v>2805752</v>
      </c>
      <c r="J25" s="549">
        <v>2058846</v>
      </c>
      <c r="K25" s="549">
        <v>20000</v>
      </c>
      <c r="L25" s="549">
        <v>702650</v>
      </c>
      <c r="M25" s="549">
        <v>20588</v>
      </c>
      <c r="N25" s="549">
        <v>3668</v>
      </c>
      <c r="O25" s="550">
        <v>4.6800000000000006</v>
      </c>
      <c r="P25" s="550">
        <v>2.9200000000000004</v>
      </c>
      <c r="Q25" s="723">
        <v>1.76</v>
      </c>
      <c r="R25" s="553">
        <f t="shared" ref="R25:BB25" si="22">SUM(R24)</f>
        <v>0</v>
      </c>
      <c r="S25" s="549">
        <f t="shared" si="22"/>
        <v>0</v>
      </c>
      <c r="T25" s="549">
        <f t="shared" si="22"/>
        <v>0</v>
      </c>
      <c r="U25" s="549">
        <f t="shared" si="22"/>
        <v>0</v>
      </c>
      <c r="V25" s="549">
        <f t="shared" si="22"/>
        <v>0</v>
      </c>
      <c r="W25" s="549">
        <f t="shared" si="22"/>
        <v>0</v>
      </c>
      <c r="X25" s="549">
        <f t="shared" si="22"/>
        <v>0</v>
      </c>
      <c r="Y25" s="549">
        <f t="shared" si="22"/>
        <v>0</v>
      </c>
      <c r="Z25" s="549">
        <f t="shared" si="22"/>
        <v>0</v>
      </c>
      <c r="AA25" s="549">
        <f t="shared" si="22"/>
        <v>0</v>
      </c>
      <c r="AB25" s="549">
        <f t="shared" si="22"/>
        <v>0</v>
      </c>
      <c r="AC25" s="549">
        <f t="shared" si="22"/>
        <v>0</v>
      </c>
      <c r="AD25" s="549">
        <f t="shared" si="22"/>
        <v>0</v>
      </c>
      <c r="AE25" s="549">
        <f t="shared" si="22"/>
        <v>0</v>
      </c>
      <c r="AF25" s="549">
        <f t="shared" si="22"/>
        <v>0</v>
      </c>
      <c r="AG25" s="549">
        <f t="shared" si="22"/>
        <v>0</v>
      </c>
      <c r="AH25" s="549">
        <f t="shared" si="22"/>
        <v>0</v>
      </c>
      <c r="AI25" s="550">
        <f t="shared" si="22"/>
        <v>-0.01</v>
      </c>
      <c r="AJ25" s="550">
        <f t="shared" si="22"/>
        <v>0.02</v>
      </c>
      <c r="AK25" s="550">
        <f t="shared" si="22"/>
        <v>0</v>
      </c>
      <c r="AL25" s="550">
        <f t="shared" si="22"/>
        <v>0</v>
      </c>
      <c r="AM25" s="550">
        <f t="shared" si="22"/>
        <v>0</v>
      </c>
      <c r="AN25" s="550">
        <f t="shared" si="22"/>
        <v>0</v>
      </c>
      <c r="AO25" s="550">
        <f t="shared" si="22"/>
        <v>0</v>
      </c>
      <c r="AP25" s="550">
        <f t="shared" si="22"/>
        <v>0</v>
      </c>
      <c r="AQ25" s="550">
        <f t="shared" si="22"/>
        <v>-0.01</v>
      </c>
      <c r="AR25" s="550">
        <f t="shared" si="22"/>
        <v>0.02</v>
      </c>
      <c r="AS25" s="348">
        <f t="shared" si="22"/>
        <v>0.01</v>
      </c>
      <c r="AT25" s="555">
        <f t="shared" si="22"/>
        <v>2805752</v>
      </c>
      <c r="AU25" s="549">
        <f t="shared" si="22"/>
        <v>2058846</v>
      </c>
      <c r="AV25" s="549">
        <f t="shared" si="22"/>
        <v>20000</v>
      </c>
      <c r="AW25" s="549">
        <f t="shared" si="22"/>
        <v>702650</v>
      </c>
      <c r="AX25" s="549">
        <f t="shared" si="22"/>
        <v>20588</v>
      </c>
      <c r="AY25" s="549">
        <f t="shared" si="22"/>
        <v>3668</v>
      </c>
      <c r="AZ25" s="550">
        <f t="shared" si="22"/>
        <v>4.6900000000000004</v>
      </c>
      <c r="BA25" s="550">
        <f t="shared" si="22"/>
        <v>2.9100000000000006</v>
      </c>
      <c r="BB25" s="348">
        <f t="shared" si="22"/>
        <v>1.78</v>
      </c>
    </row>
    <row r="26" spans="1:54" ht="12.95" customHeight="1" x14ac:dyDescent="0.25">
      <c r="A26" s="300">
        <v>5</v>
      </c>
      <c r="B26" s="341">
        <v>5444</v>
      </c>
      <c r="C26" s="342">
        <v>600099296</v>
      </c>
      <c r="D26" s="301">
        <v>854824</v>
      </c>
      <c r="E26" s="343" t="s">
        <v>373</v>
      </c>
      <c r="F26" s="301">
        <v>3113</v>
      </c>
      <c r="G26" s="343" t="s">
        <v>324</v>
      </c>
      <c r="H26" s="304" t="s">
        <v>276</v>
      </c>
      <c r="I26" s="463">
        <v>16149058</v>
      </c>
      <c r="J26" s="458">
        <v>11622135</v>
      </c>
      <c r="K26" s="458">
        <v>130000</v>
      </c>
      <c r="L26" s="458">
        <v>3972222</v>
      </c>
      <c r="M26" s="458">
        <v>116221</v>
      </c>
      <c r="N26" s="458">
        <v>308480</v>
      </c>
      <c r="O26" s="459">
        <v>20.428100000000001</v>
      </c>
      <c r="P26" s="460">
        <v>15.158099999999999</v>
      </c>
      <c r="Q26" s="469">
        <v>5.27</v>
      </c>
      <c r="R26" s="471">
        <f t="shared" si="0"/>
        <v>-40000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10"/>
        <v>-40000</v>
      </c>
      <c r="X26" s="461">
        <v>40000</v>
      </c>
      <c r="Y26" s="461">
        <v>0</v>
      </c>
      <c r="Z26" s="461">
        <v>0</v>
      </c>
      <c r="AA26" s="461">
        <f t="shared" si="1"/>
        <v>40000</v>
      </c>
      <c r="AB26" s="461">
        <f t="shared" si="2"/>
        <v>0</v>
      </c>
      <c r="AC26" s="69">
        <f t="shared" si="3"/>
        <v>0</v>
      </c>
      <c r="AD26" s="69">
        <f t="shared" si="4"/>
        <v>-400</v>
      </c>
      <c r="AE26" s="461">
        <v>0</v>
      </c>
      <c r="AF26" s="461">
        <v>0</v>
      </c>
      <c r="AG26" s="461">
        <f t="shared" si="11"/>
        <v>0</v>
      </c>
      <c r="AH26" s="461">
        <f t="shared" si="12"/>
        <v>-400</v>
      </c>
      <c r="AI26" s="462">
        <v>-0.02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5"/>
        <v>-0.02</v>
      </c>
      <c r="AR26" s="462">
        <f t="shared" si="6"/>
        <v>0</v>
      </c>
      <c r="AS26" s="464">
        <f t="shared" si="7"/>
        <v>-0.02</v>
      </c>
      <c r="AT26" s="470">
        <f t="shared" ref="AT26:AT31" si="23">I26+AH26</f>
        <v>16148658</v>
      </c>
      <c r="AU26" s="461">
        <f t="shared" ref="AU26:AU31" si="24">J26+W26</f>
        <v>11582135</v>
      </c>
      <c r="AV26" s="461">
        <f t="shared" ref="AV26:AV31" si="25">K26+AA26</f>
        <v>170000</v>
      </c>
      <c r="AW26" s="461">
        <f t="shared" ref="AW26:AX31" si="26">L26+AC26</f>
        <v>3972222</v>
      </c>
      <c r="AX26" s="461">
        <f t="shared" si="26"/>
        <v>115821</v>
      </c>
      <c r="AY26" s="461">
        <f t="shared" ref="AY26:AY31" si="27">N26+AG26</f>
        <v>308480</v>
      </c>
      <c r="AZ26" s="462">
        <f t="shared" ref="AZ26:AZ31" si="28">O26+AS26</f>
        <v>20.408100000000001</v>
      </c>
      <c r="BA26" s="462">
        <f t="shared" ref="BA26:BB31" si="29">P26+AQ26</f>
        <v>15.1381</v>
      </c>
      <c r="BB26" s="464">
        <f t="shared" si="29"/>
        <v>5.27</v>
      </c>
    </row>
    <row r="27" spans="1:54" ht="12.95" customHeight="1" x14ac:dyDescent="0.25">
      <c r="A27" s="300">
        <v>5</v>
      </c>
      <c r="B27" s="341">
        <v>5444</v>
      </c>
      <c r="C27" s="342">
        <v>600099296</v>
      </c>
      <c r="D27" s="301">
        <v>854824</v>
      </c>
      <c r="E27" s="343" t="s">
        <v>373</v>
      </c>
      <c r="F27" s="301">
        <v>3113</v>
      </c>
      <c r="G27" s="343" t="s">
        <v>314</v>
      </c>
      <c r="H27" s="304" t="s">
        <v>277</v>
      </c>
      <c r="I27" s="463">
        <v>1060286</v>
      </c>
      <c r="J27" s="458">
        <v>786562</v>
      </c>
      <c r="K27" s="458">
        <v>0</v>
      </c>
      <c r="L27" s="458">
        <v>265858</v>
      </c>
      <c r="M27" s="458">
        <v>7866</v>
      </c>
      <c r="N27" s="458">
        <v>0</v>
      </c>
      <c r="O27" s="459">
        <v>1.9500000000000002</v>
      </c>
      <c r="P27" s="460">
        <v>1.9500000000000002</v>
      </c>
      <c r="Q27" s="469">
        <v>0</v>
      </c>
      <c r="R27" s="471">
        <f t="shared" si="0"/>
        <v>0</v>
      </c>
      <c r="S27" s="461">
        <v>-24432</v>
      </c>
      <c r="T27" s="461">
        <v>0</v>
      </c>
      <c r="U27" s="461">
        <v>0</v>
      </c>
      <c r="V27" s="461">
        <v>0</v>
      </c>
      <c r="W27" s="461">
        <f t="shared" si="10"/>
        <v>-24432</v>
      </c>
      <c r="X27" s="461">
        <v>0</v>
      </c>
      <c r="Y27" s="461">
        <v>0</v>
      </c>
      <c r="Z27" s="461">
        <v>0</v>
      </c>
      <c r="AA27" s="461">
        <f t="shared" si="1"/>
        <v>0</v>
      </c>
      <c r="AB27" s="461">
        <f t="shared" si="2"/>
        <v>-24432</v>
      </c>
      <c r="AC27" s="69">
        <f t="shared" si="3"/>
        <v>-8258</v>
      </c>
      <c r="AD27" s="69">
        <f t="shared" si="4"/>
        <v>-244</v>
      </c>
      <c r="AE27" s="461">
        <v>0</v>
      </c>
      <c r="AF27" s="461">
        <v>0</v>
      </c>
      <c r="AG27" s="461">
        <f t="shared" si="11"/>
        <v>0</v>
      </c>
      <c r="AH27" s="461">
        <f t="shared" si="12"/>
        <v>-32934</v>
      </c>
      <c r="AI27" s="462">
        <v>0</v>
      </c>
      <c r="AJ27" s="462">
        <v>0</v>
      </c>
      <c r="AK27" s="462">
        <v>-0.01</v>
      </c>
      <c r="AL27" s="462">
        <v>0</v>
      </c>
      <c r="AM27" s="462">
        <v>0</v>
      </c>
      <c r="AN27" s="462">
        <v>0</v>
      </c>
      <c r="AO27" s="462">
        <v>0</v>
      </c>
      <c r="AP27" s="462">
        <v>0</v>
      </c>
      <c r="AQ27" s="462">
        <f t="shared" si="5"/>
        <v>-0.01</v>
      </c>
      <c r="AR27" s="462">
        <f t="shared" si="6"/>
        <v>0</v>
      </c>
      <c r="AS27" s="464">
        <f t="shared" si="7"/>
        <v>-0.01</v>
      </c>
      <c r="AT27" s="470">
        <f t="shared" si="23"/>
        <v>1027352</v>
      </c>
      <c r="AU27" s="461">
        <f t="shared" si="24"/>
        <v>762130</v>
      </c>
      <c r="AV27" s="461">
        <f t="shared" si="25"/>
        <v>0</v>
      </c>
      <c r="AW27" s="461">
        <f t="shared" si="26"/>
        <v>257600</v>
      </c>
      <c r="AX27" s="461">
        <f t="shared" si="26"/>
        <v>7622</v>
      </c>
      <c r="AY27" s="461">
        <f t="shared" si="27"/>
        <v>0</v>
      </c>
      <c r="AZ27" s="462">
        <f t="shared" si="28"/>
        <v>1.9400000000000002</v>
      </c>
      <c r="BA27" s="462">
        <f t="shared" si="29"/>
        <v>1.9400000000000002</v>
      </c>
      <c r="BB27" s="464">
        <f t="shared" si="29"/>
        <v>0</v>
      </c>
    </row>
    <row r="28" spans="1:54" ht="12.95" customHeight="1" x14ac:dyDescent="0.25">
      <c r="A28" s="300">
        <v>5</v>
      </c>
      <c r="B28" s="341">
        <v>5444</v>
      </c>
      <c r="C28" s="342">
        <v>600099296</v>
      </c>
      <c r="D28" s="301">
        <v>854824</v>
      </c>
      <c r="E28" s="343" t="s">
        <v>373</v>
      </c>
      <c r="F28" s="301">
        <v>3122</v>
      </c>
      <c r="G28" s="343" t="s">
        <v>315</v>
      </c>
      <c r="H28" s="304" t="s">
        <v>276</v>
      </c>
      <c r="I28" s="463">
        <v>9592550</v>
      </c>
      <c r="J28" s="458">
        <v>6866172</v>
      </c>
      <c r="K28" s="458">
        <v>185800</v>
      </c>
      <c r="L28" s="458">
        <v>2383566</v>
      </c>
      <c r="M28" s="458">
        <v>68662</v>
      </c>
      <c r="N28" s="458">
        <v>88350</v>
      </c>
      <c r="O28" s="459">
        <v>10.704200000000002</v>
      </c>
      <c r="P28" s="460">
        <v>9.664200000000001</v>
      </c>
      <c r="Q28" s="704">
        <v>1.04</v>
      </c>
      <c r="R28" s="471">
        <f t="shared" si="0"/>
        <v>-20000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si="10"/>
        <v>-20000</v>
      </c>
      <c r="X28" s="461">
        <v>20000</v>
      </c>
      <c r="Y28" s="461">
        <v>0</v>
      </c>
      <c r="Z28" s="461">
        <v>0</v>
      </c>
      <c r="AA28" s="461">
        <f t="shared" si="1"/>
        <v>20000</v>
      </c>
      <c r="AB28" s="461">
        <f t="shared" si="2"/>
        <v>0</v>
      </c>
      <c r="AC28" s="69">
        <f t="shared" si="3"/>
        <v>0</v>
      </c>
      <c r="AD28" s="69">
        <f t="shared" si="4"/>
        <v>-200</v>
      </c>
      <c r="AE28" s="461">
        <v>0</v>
      </c>
      <c r="AF28" s="461">
        <v>0</v>
      </c>
      <c r="AG28" s="461">
        <f t="shared" si="11"/>
        <v>0</v>
      </c>
      <c r="AH28" s="461">
        <f t="shared" si="12"/>
        <v>-200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si="5"/>
        <v>0</v>
      </c>
      <c r="AR28" s="462">
        <f t="shared" si="6"/>
        <v>0</v>
      </c>
      <c r="AS28" s="464">
        <f t="shared" si="7"/>
        <v>0</v>
      </c>
      <c r="AT28" s="470">
        <f t="shared" si="23"/>
        <v>9592350</v>
      </c>
      <c r="AU28" s="461">
        <f t="shared" si="24"/>
        <v>6846172</v>
      </c>
      <c r="AV28" s="461">
        <f t="shared" si="25"/>
        <v>205800</v>
      </c>
      <c r="AW28" s="461">
        <f t="shared" si="26"/>
        <v>2383566</v>
      </c>
      <c r="AX28" s="461">
        <f t="shared" si="26"/>
        <v>68462</v>
      </c>
      <c r="AY28" s="461">
        <f t="shared" si="27"/>
        <v>88350</v>
      </c>
      <c r="AZ28" s="462">
        <f t="shared" si="28"/>
        <v>10.704200000000002</v>
      </c>
      <c r="BA28" s="462">
        <f t="shared" si="29"/>
        <v>9.664200000000001</v>
      </c>
      <c r="BB28" s="464">
        <f t="shared" si="29"/>
        <v>1.04</v>
      </c>
    </row>
    <row r="29" spans="1:54" ht="12.95" customHeight="1" x14ac:dyDescent="0.25">
      <c r="A29" s="300">
        <v>5</v>
      </c>
      <c r="B29" s="341">
        <v>5444</v>
      </c>
      <c r="C29" s="342">
        <v>600099296</v>
      </c>
      <c r="D29" s="301">
        <v>854824</v>
      </c>
      <c r="E29" s="343" t="s">
        <v>373</v>
      </c>
      <c r="F29" s="301">
        <v>3141</v>
      </c>
      <c r="G29" s="343" t="s">
        <v>310</v>
      </c>
      <c r="H29" s="304" t="s">
        <v>277</v>
      </c>
      <c r="I29" s="463">
        <v>599551</v>
      </c>
      <c r="J29" s="458">
        <v>439449</v>
      </c>
      <c r="K29" s="458">
        <v>0</v>
      </c>
      <c r="L29" s="458">
        <v>148534</v>
      </c>
      <c r="M29" s="458">
        <v>4394</v>
      </c>
      <c r="N29" s="458">
        <v>7174</v>
      </c>
      <c r="O29" s="459">
        <v>1.41</v>
      </c>
      <c r="P29" s="460">
        <v>0</v>
      </c>
      <c r="Q29" s="469">
        <v>1.41</v>
      </c>
      <c r="R29" s="471">
        <f t="shared" si="0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10"/>
        <v>0</v>
      </c>
      <c r="X29" s="461">
        <v>0</v>
      </c>
      <c r="Y29" s="461">
        <v>0</v>
      </c>
      <c r="Z29" s="461">
        <v>0</v>
      </c>
      <c r="AA29" s="461">
        <f t="shared" si="1"/>
        <v>0</v>
      </c>
      <c r="AB29" s="461">
        <f t="shared" si="2"/>
        <v>0</v>
      </c>
      <c r="AC29" s="69">
        <f t="shared" si="3"/>
        <v>0</v>
      </c>
      <c r="AD29" s="69">
        <f t="shared" si="4"/>
        <v>0</v>
      </c>
      <c r="AE29" s="461">
        <v>0</v>
      </c>
      <c r="AF29" s="461">
        <v>0</v>
      </c>
      <c r="AG29" s="461">
        <f t="shared" si="11"/>
        <v>0</v>
      </c>
      <c r="AH29" s="461">
        <f t="shared" si="12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5"/>
        <v>0</v>
      </c>
      <c r="AR29" s="462">
        <f t="shared" si="6"/>
        <v>0</v>
      </c>
      <c r="AS29" s="464">
        <f t="shared" si="7"/>
        <v>0</v>
      </c>
      <c r="AT29" s="470">
        <f t="shared" si="23"/>
        <v>599551</v>
      </c>
      <c r="AU29" s="461">
        <f t="shared" si="24"/>
        <v>439449</v>
      </c>
      <c r="AV29" s="461">
        <f t="shared" si="25"/>
        <v>0</v>
      </c>
      <c r="AW29" s="461">
        <f t="shared" si="26"/>
        <v>148534</v>
      </c>
      <c r="AX29" s="461">
        <f t="shared" si="26"/>
        <v>4394</v>
      </c>
      <c r="AY29" s="461">
        <f t="shared" si="27"/>
        <v>7174</v>
      </c>
      <c r="AZ29" s="462">
        <f t="shared" si="28"/>
        <v>1.41</v>
      </c>
      <c r="BA29" s="462">
        <f t="shared" si="29"/>
        <v>0</v>
      </c>
      <c r="BB29" s="464">
        <f t="shared" si="29"/>
        <v>1.41</v>
      </c>
    </row>
    <row r="30" spans="1:54" ht="12.95" customHeight="1" x14ac:dyDescent="0.25">
      <c r="A30" s="300">
        <v>5</v>
      </c>
      <c r="B30" s="341">
        <v>5444</v>
      </c>
      <c r="C30" s="342">
        <v>600099296</v>
      </c>
      <c r="D30" s="301">
        <v>854824</v>
      </c>
      <c r="E30" s="343" t="s">
        <v>373</v>
      </c>
      <c r="F30" s="301">
        <v>3143</v>
      </c>
      <c r="G30" s="343" t="s">
        <v>614</v>
      </c>
      <c r="H30" s="304" t="s">
        <v>276</v>
      </c>
      <c r="I30" s="463">
        <v>1697824</v>
      </c>
      <c r="J30" s="458">
        <v>1219810</v>
      </c>
      <c r="K30" s="458">
        <v>40000</v>
      </c>
      <c r="L30" s="458">
        <v>425816</v>
      </c>
      <c r="M30" s="458">
        <v>12198</v>
      </c>
      <c r="N30" s="458">
        <v>0</v>
      </c>
      <c r="O30" s="459">
        <v>2.7241</v>
      </c>
      <c r="P30" s="460">
        <v>2.7241</v>
      </c>
      <c r="Q30" s="469">
        <v>0</v>
      </c>
      <c r="R30" s="471">
        <f t="shared" si="0"/>
        <v>-40000</v>
      </c>
      <c r="S30" s="461">
        <v>0</v>
      </c>
      <c r="T30" s="461">
        <v>0</v>
      </c>
      <c r="U30" s="461">
        <v>0</v>
      </c>
      <c r="V30" s="461">
        <v>0</v>
      </c>
      <c r="W30" s="461">
        <f t="shared" si="10"/>
        <v>-40000</v>
      </c>
      <c r="X30" s="461">
        <v>40000</v>
      </c>
      <c r="Y30" s="461">
        <v>0</v>
      </c>
      <c r="Z30" s="461">
        <v>0</v>
      </c>
      <c r="AA30" s="461">
        <f t="shared" si="1"/>
        <v>40000</v>
      </c>
      <c r="AB30" s="461">
        <f t="shared" si="2"/>
        <v>0</v>
      </c>
      <c r="AC30" s="69">
        <f t="shared" si="3"/>
        <v>0</v>
      </c>
      <c r="AD30" s="69">
        <f t="shared" si="4"/>
        <v>-400</v>
      </c>
      <c r="AE30" s="461">
        <v>0</v>
      </c>
      <c r="AF30" s="461">
        <v>0</v>
      </c>
      <c r="AG30" s="461">
        <f t="shared" si="11"/>
        <v>0</v>
      </c>
      <c r="AH30" s="461">
        <f t="shared" si="12"/>
        <v>-400</v>
      </c>
      <c r="AI30" s="462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5"/>
        <v>0</v>
      </c>
      <c r="AR30" s="462">
        <f t="shared" si="6"/>
        <v>0</v>
      </c>
      <c r="AS30" s="464">
        <f t="shared" si="7"/>
        <v>0</v>
      </c>
      <c r="AT30" s="470">
        <f t="shared" si="23"/>
        <v>1697424</v>
      </c>
      <c r="AU30" s="461">
        <f t="shared" si="24"/>
        <v>1179810</v>
      </c>
      <c r="AV30" s="461">
        <f t="shared" si="25"/>
        <v>80000</v>
      </c>
      <c r="AW30" s="461">
        <f t="shared" si="26"/>
        <v>425816</v>
      </c>
      <c r="AX30" s="461">
        <f t="shared" si="26"/>
        <v>11798</v>
      </c>
      <c r="AY30" s="461">
        <f t="shared" si="27"/>
        <v>0</v>
      </c>
      <c r="AZ30" s="462">
        <f t="shared" si="28"/>
        <v>2.7241</v>
      </c>
      <c r="BA30" s="462">
        <f t="shared" si="29"/>
        <v>2.7241</v>
      </c>
      <c r="BB30" s="464">
        <f t="shared" si="29"/>
        <v>0</v>
      </c>
    </row>
    <row r="31" spans="1:54" ht="12.95" customHeight="1" x14ac:dyDescent="0.25">
      <c r="A31" s="300">
        <v>5</v>
      </c>
      <c r="B31" s="341">
        <v>5444</v>
      </c>
      <c r="C31" s="342">
        <v>600099296</v>
      </c>
      <c r="D31" s="301">
        <v>854824</v>
      </c>
      <c r="E31" s="343" t="s">
        <v>373</v>
      </c>
      <c r="F31" s="301">
        <v>3143</v>
      </c>
      <c r="G31" s="343" t="s">
        <v>615</v>
      </c>
      <c r="H31" s="304" t="s">
        <v>277</v>
      </c>
      <c r="I31" s="463">
        <v>52776</v>
      </c>
      <c r="J31" s="458">
        <v>37709</v>
      </c>
      <c r="K31" s="458">
        <v>0</v>
      </c>
      <c r="L31" s="458">
        <v>12746</v>
      </c>
      <c r="M31" s="458">
        <v>377</v>
      </c>
      <c r="N31" s="458">
        <v>1944</v>
      </c>
      <c r="O31" s="459">
        <v>0.15</v>
      </c>
      <c r="P31" s="460">
        <v>0</v>
      </c>
      <c r="Q31" s="469">
        <v>0.15</v>
      </c>
      <c r="R31" s="471">
        <f t="shared" si="0"/>
        <v>0</v>
      </c>
      <c r="S31" s="461">
        <v>0</v>
      </c>
      <c r="T31" s="461">
        <v>0</v>
      </c>
      <c r="U31" s="461">
        <v>0</v>
      </c>
      <c r="V31" s="461">
        <v>0</v>
      </c>
      <c r="W31" s="461">
        <f t="shared" si="10"/>
        <v>0</v>
      </c>
      <c r="X31" s="461">
        <v>0</v>
      </c>
      <c r="Y31" s="461">
        <v>0</v>
      </c>
      <c r="Z31" s="461">
        <v>0</v>
      </c>
      <c r="AA31" s="461">
        <f t="shared" si="1"/>
        <v>0</v>
      </c>
      <c r="AB31" s="461">
        <f t="shared" si="2"/>
        <v>0</v>
      </c>
      <c r="AC31" s="69">
        <f t="shared" si="3"/>
        <v>0</v>
      </c>
      <c r="AD31" s="69">
        <f t="shared" si="4"/>
        <v>0</v>
      </c>
      <c r="AE31" s="461">
        <v>0</v>
      </c>
      <c r="AF31" s="461">
        <v>0</v>
      </c>
      <c r="AG31" s="461">
        <f t="shared" si="11"/>
        <v>0</v>
      </c>
      <c r="AH31" s="461">
        <f t="shared" si="12"/>
        <v>0</v>
      </c>
      <c r="AI31" s="462">
        <v>0</v>
      </c>
      <c r="AJ31" s="462">
        <v>0</v>
      </c>
      <c r="AK31" s="462">
        <v>0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si="5"/>
        <v>0</v>
      </c>
      <c r="AR31" s="462">
        <f t="shared" si="6"/>
        <v>0</v>
      </c>
      <c r="AS31" s="464">
        <f t="shared" si="7"/>
        <v>0</v>
      </c>
      <c r="AT31" s="470">
        <f t="shared" si="23"/>
        <v>52776</v>
      </c>
      <c r="AU31" s="461">
        <f t="shared" si="24"/>
        <v>37709</v>
      </c>
      <c r="AV31" s="461">
        <f t="shared" si="25"/>
        <v>0</v>
      </c>
      <c r="AW31" s="461">
        <f t="shared" si="26"/>
        <v>12746</v>
      </c>
      <c r="AX31" s="461">
        <f t="shared" si="26"/>
        <v>377</v>
      </c>
      <c r="AY31" s="461">
        <f t="shared" si="27"/>
        <v>1944</v>
      </c>
      <c r="AZ31" s="462">
        <f t="shared" si="28"/>
        <v>0.15</v>
      </c>
      <c r="BA31" s="462">
        <f t="shared" si="29"/>
        <v>0</v>
      </c>
      <c r="BB31" s="464">
        <f t="shared" si="29"/>
        <v>0.15</v>
      </c>
    </row>
    <row r="32" spans="1:54" ht="12.95" customHeight="1" x14ac:dyDescent="0.25">
      <c r="A32" s="344">
        <v>5</v>
      </c>
      <c r="B32" s="345">
        <v>5444</v>
      </c>
      <c r="C32" s="346">
        <v>600099296</v>
      </c>
      <c r="D32" s="345">
        <v>854824</v>
      </c>
      <c r="E32" s="347" t="s">
        <v>374</v>
      </c>
      <c r="F32" s="311"/>
      <c r="G32" s="349"/>
      <c r="H32" s="312"/>
      <c r="I32" s="553">
        <v>29152045</v>
      </c>
      <c r="J32" s="549">
        <v>20971837</v>
      </c>
      <c r="K32" s="549">
        <v>355800</v>
      </c>
      <c r="L32" s="549">
        <v>7208742</v>
      </c>
      <c r="M32" s="549">
        <v>209718</v>
      </c>
      <c r="N32" s="549">
        <v>405948</v>
      </c>
      <c r="O32" s="550">
        <v>37.366399999999999</v>
      </c>
      <c r="P32" s="550">
        <v>29.496400000000001</v>
      </c>
      <c r="Q32" s="723">
        <v>7.87</v>
      </c>
      <c r="R32" s="553">
        <f t="shared" ref="R32:BB32" si="30">SUM(R26:R31)</f>
        <v>-100000</v>
      </c>
      <c r="S32" s="549">
        <f t="shared" si="30"/>
        <v>-24432</v>
      </c>
      <c r="T32" s="549">
        <f t="shared" si="30"/>
        <v>0</v>
      </c>
      <c r="U32" s="549">
        <f t="shared" si="30"/>
        <v>0</v>
      </c>
      <c r="V32" s="549">
        <f t="shared" si="30"/>
        <v>0</v>
      </c>
      <c r="W32" s="549">
        <f t="shared" si="30"/>
        <v>-124432</v>
      </c>
      <c r="X32" s="549">
        <f t="shared" si="30"/>
        <v>100000</v>
      </c>
      <c r="Y32" s="549">
        <f t="shared" si="30"/>
        <v>0</v>
      </c>
      <c r="Z32" s="549">
        <f t="shared" si="30"/>
        <v>0</v>
      </c>
      <c r="AA32" s="549">
        <f t="shared" si="30"/>
        <v>100000</v>
      </c>
      <c r="AB32" s="549">
        <f t="shared" si="30"/>
        <v>-24432</v>
      </c>
      <c r="AC32" s="549">
        <f t="shared" si="30"/>
        <v>-8258</v>
      </c>
      <c r="AD32" s="549">
        <f t="shared" si="30"/>
        <v>-1244</v>
      </c>
      <c r="AE32" s="549">
        <f t="shared" si="30"/>
        <v>0</v>
      </c>
      <c r="AF32" s="549">
        <f t="shared" si="30"/>
        <v>0</v>
      </c>
      <c r="AG32" s="549">
        <f t="shared" si="30"/>
        <v>0</v>
      </c>
      <c r="AH32" s="549">
        <f t="shared" si="30"/>
        <v>-33934</v>
      </c>
      <c r="AI32" s="550">
        <f t="shared" si="30"/>
        <v>-0.02</v>
      </c>
      <c r="AJ32" s="550">
        <f t="shared" si="30"/>
        <v>0</v>
      </c>
      <c r="AK32" s="550">
        <f t="shared" si="30"/>
        <v>-0.01</v>
      </c>
      <c r="AL32" s="550">
        <f t="shared" si="30"/>
        <v>0</v>
      </c>
      <c r="AM32" s="550">
        <f t="shared" si="30"/>
        <v>0</v>
      </c>
      <c r="AN32" s="550">
        <f t="shared" si="30"/>
        <v>0</v>
      </c>
      <c r="AO32" s="550">
        <f t="shared" si="30"/>
        <v>0</v>
      </c>
      <c r="AP32" s="550">
        <f t="shared" si="30"/>
        <v>0</v>
      </c>
      <c r="AQ32" s="550">
        <f t="shared" si="30"/>
        <v>-0.03</v>
      </c>
      <c r="AR32" s="550">
        <f t="shared" si="30"/>
        <v>0</v>
      </c>
      <c r="AS32" s="348">
        <f t="shared" si="30"/>
        <v>-0.03</v>
      </c>
      <c r="AT32" s="555">
        <f t="shared" si="30"/>
        <v>29118111</v>
      </c>
      <c r="AU32" s="549">
        <f t="shared" si="30"/>
        <v>20847405</v>
      </c>
      <c r="AV32" s="549">
        <f t="shared" si="30"/>
        <v>455800</v>
      </c>
      <c r="AW32" s="549">
        <f t="shared" si="30"/>
        <v>7200484</v>
      </c>
      <c r="AX32" s="549">
        <f t="shared" si="30"/>
        <v>208474</v>
      </c>
      <c r="AY32" s="549">
        <f t="shared" si="30"/>
        <v>405948</v>
      </c>
      <c r="AZ32" s="550">
        <f t="shared" si="30"/>
        <v>37.336399999999998</v>
      </c>
      <c r="BA32" s="550">
        <f t="shared" si="30"/>
        <v>29.4664</v>
      </c>
      <c r="BB32" s="348">
        <f t="shared" si="30"/>
        <v>7.87</v>
      </c>
    </row>
    <row r="33" spans="1:54" ht="12.95" customHeight="1" x14ac:dyDescent="0.25">
      <c r="A33" s="300">
        <v>6</v>
      </c>
      <c r="B33" s="341">
        <v>5449</v>
      </c>
      <c r="C33" s="342">
        <v>600099458</v>
      </c>
      <c r="D33" s="301">
        <v>70188408</v>
      </c>
      <c r="E33" s="343" t="s">
        <v>375</v>
      </c>
      <c r="F33" s="301">
        <v>3114</v>
      </c>
      <c r="G33" s="351" t="s">
        <v>544</v>
      </c>
      <c r="H33" s="304" t="s">
        <v>276</v>
      </c>
      <c r="I33" s="463">
        <v>11462832</v>
      </c>
      <c r="J33" s="458">
        <v>8372364</v>
      </c>
      <c r="K33" s="458">
        <v>60000</v>
      </c>
      <c r="L33" s="458">
        <v>2850138</v>
      </c>
      <c r="M33" s="458">
        <v>83725</v>
      </c>
      <c r="N33" s="458">
        <v>96605</v>
      </c>
      <c r="O33" s="459">
        <v>12.74</v>
      </c>
      <c r="P33" s="460">
        <v>9.92</v>
      </c>
      <c r="Q33" s="469">
        <v>2.82</v>
      </c>
      <c r="R33" s="471">
        <f t="shared" si="0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10"/>
        <v>0</v>
      </c>
      <c r="X33" s="461">
        <v>0</v>
      </c>
      <c r="Y33" s="461">
        <v>0</v>
      </c>
      <c r="Z33" s="461">
        <v>0</v>
      </c>
      <c r="AA33" s="461">
        <f t="shared" si="1"/>
        <v>0</v>
      </c>
      <c r="AB33" s="461">
        <f t="shared" si="2"/>
        <v>0</v>
      </c>
      <c r="AC33" s="69">
        <f t="shared" si="3"/>
        <v>0</v>
      </c>
      <c r="AD33" s="69">
        <f t="shared" si="4"/>
        <v>0</v>
      </c>
      <c r="AE33" s="461">
        <v>0</v>
      </c>
      <c r="AF33" s="461">
        <v>0</v>
      </c>
      <c r="AG33" s="461">
        <f t="shared" si="11"/>
        <v>0</v>
      </c>
      <c r="AH33" s="461">
        <f t="shared" si="12"/>
        <v>0</v>
      </c>
      <c r="AI33" s="462">
        <v>0</v>
      </c>
      <c r="AJ33" s="462">
        <v>0.19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5"/>
        <v>0</v>
      </c>
      <c r="AR33" s="462">
        <f t="shared" si="6"/>
        <v>0.19</v>
      </c>
      <c r="AS33" s="464">
        <f t="shared" si="7"/>
        <v>0.19</v>
      </c>
      <c r="AT33" s="470">
        <f>I33+AH33</f>
        <v>11462832</v>
      </c>
      <c r="AU33" s="461">
        <f>J33+W33</f>
        <v>8372364</v>
      </c>
      <c r="AV33" s="461">
        <f t="shared" ref="AV33:AV37" si="31">K33+AA33</f>
        <v>60000</v>
      </c>
      <c r="AW33" s="461">
        <f t="shared" ref="AW33:AX37" si="32">L33+AC33</f>
        <v>2850138</v>
      </c>
      <c r="AX33" s="461">
        <f t="shared" si="32"/>
        <v>83725</v>
      </c>
      <c r="AY33" s="461">
        <f>N33+AG33</f>
        <v>96605</v>
      </c>
      <c r="AZ33" s="462">
        <f>O33+AS33</f>
        <v>12.93</v>
      </c>
      <c r="BA33" s="462">
        <f t="shared" ref="BA33:BB37" si="33">P33+AQ33</f>
        <v>9.92</v>
      </c>
      <c r="BB33" s="464">
        <f t="shared" si="33"/>
        <v>3.01</v>
      </c>
    </row>
    <row r="34" spans="1:54" ht="12.95" customHeight="1" x14ac:dyDescent="0.25">
      <c r="A34" s="300">
        <v>6</v>
      </c>
      <c r="B34" s="341">
        <v>5449</v>
      </c>
      <c r="C34" s="342">
        <v>600099458</v>
      </c>
      <c r="D34" s="301">
        <v>70188408</v>
      </c>
      <c r="E34" s="343" t="s">
        <v>375</v>
      </c>
      <c r="F34" s="301">
        <v>3114</v>
      </c>
      <c r="G34" s="351" t="s">
        <v>308</v>
      </c>
      <c r="H34" s="304" t="s">
        <v>276</v>
      </c>
      <c r="I34" s="463">
        <v>2092002</v>
      </c>
      <c r="J34" s="458">
        <v>1551931</v>
      </c>
      <c r="K34" s="458">
        <v>0</v>
      </c>
      <c r="L34" s="458">
        <v>524552</v>
      </c>
      <c r="M34" s="458">
        <v>15519</v>
      </c>
      <c r="N34" s="458">
        <v>0</v>
      </c>
      <c r="O34" s="459">
        <v>3.7376999999999998</v>
      </c>
      <c r="P34" s="460">
        <v>3.7376999999999998</v>
      </c>
      <c r="Q34" s="469">
        <v>0</v>
      </c>
      <c r="R34" s="471">
        <f t="shared" si="0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10"/>
        <v>0</v>
      </c>
      <c r="X34" s="461">
        <v>0</v>
      </c>
      <c r="Y34" s="461">
        <v>0</v>
      </c>
      <c r="Z34" s="461">
        <v>0</v>
      </c>
      <c r="AA34" s="461">
        <f t="shared" si="1"/>
        <v>0</v>
      </c>
      <c r="AB34" s="461">
        <f t="shared" si="2"/>
        <v>0</v>
      </c>
      <c r="AC34" s="69">
        <f t="shared" si="3"/>
        <v>0</v>
      </c>
      <c r="AD34" s="69">
        <f t="shared" si="4"/>
        <v>0</v>
      </c>
      <c r="AE34" s="461">
        <v>0</v>
      </c>
      <c r="AF34" s="461">
        <v>0</v>
      </c>
      <c r="AG34" s="461">
        <f t="shared" si="11"/>
        <v>0</v>
      </c>
      <c r="AH34" s="461">
        <f t="shared" si="12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5"/>
        <v>0</v>
      </c>
      <c r="AR34" s="462">
        <f t="shared" si="6"/>
        <v>0</v>
      </c>
      <c r="AS34" s="464">
        <f t="shared" si="7"/>
        <v>0</v>
      </c>
      <c r="AT34" s="470">
        <f>I34+AH34</f>
        <v>2092002</v>
      </c>
      <c r="AU34" s="461">
        <f>J34+W34</f>
        <v>1551931</v>
      </c>
      <c r="AV34" s="461">
        <f t="shared" si="31"/>
        <v>0</v>
      </c>
      <c r="AW34" s="461">
        <f t="shared" si="32"/>
        <v>524552</v>
      </c>
      <c r="AX34" s="461">
        <f t="shared" si="32"/>
        <v>15519</v>
      </c>
      <c r="AY34" s="461">
        <f>N34+AG34</f>
        <v>0</v>
      </c>
      <c r="AZ34" s="462">
        <f>O34+AS34</f>
        <v>3.7376999999999998</v>
      </c>
      <c r="BA34" s="462">
        <f t="shared" si="33"/>
        <v>3.7376999999999998</v>
      </c>
      <c r="BB34" s="464">
        <f t="shared" si="33"/>
        <v>0</v>
      </c>
    </row>
    <row r="35" spans="1:54" ht="12.95" customHeight="1" x14ac:dyDescent="0.25">
      <c r="A35" s="300">
        <v>6</v>
      </c>
      <c r="B35" s="341">
        <v>5449</v>
      </c>
      <c r="C35" s="342">
        <v>600099458</v>
      </c>
      <c r="D35" s="301">
        <v>70188408</v>
      </c>
      <c r="E35" s="343" t="s">
        <v>375</v>
      </c>
      <c r="F35" s="301">
        <v>3143</v>
      </c>
      <c r="G35" s="343" t="s">
        <v>614</v>
      </c>
      <c r="H35" s="304" t="s">
        <v>276</v>
      </c>
      <c r="I35" s="463">
        <v>570645</v>
      </c>
      <c r="J35" s="458">
        <v>423327</v>
      </c>
      <c r="K35" s="458">
        <v>0</v>
      </c>
      <c r="L35" s="458">
        <v>143085</v>
      </c>
      <c r="M35" s="458">
        <v>4233</v>
      </c>
      <c r="N35" s="458">
        <v>0</v>
      </c>
      <c r="O35" s="459">
        <v>0.93330000000000002</v>
      </c>
      <c r="P35" s="460">
        <v>0.93330000000000002</v>
      </c>
      <c r="Q35" s="469">
        <v>0</v>
      </c>
      <c r="R35" s="471">
        <f t="shared" si="0"/>
        <v>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si="10"/>
        <v>0</v>
      </c>
      <c r="X35" s="461">
        <v>0</v>
      </c>
      <c r="Y35" s="461">
        <v>0</v>
      </c>
      <c r="Z35" s="461">
        <v>0</v>
      </c>
      <c r="AA35" s="461">
        <f t="shared" si="1"/>
        <v>0</v>
      </c>
      <c r="AB35" s="461">
        <f t="shared" si="2"/>
        <v>0</v>
      </c>
      <c r="AC35" s="69">
        <f t="shared" si="3"/>
        <v>0</v>
      </c>
      <c r="AD35" s="69">
        <f t="shared" si="4"/>
        <v>0</v>
      </c>
      <c r="AE35" s="461">
        <v>0</v>
      </c>
      <c r="AF35" s="461">
        <v>0</v>
      </c>
      <c r="AG35" s="461">
        <f t="shared" si="11"/>
        <v>0</v>
      </c>
      <c r="AH35" s="461">
        <f t="shared" si="12"/>
        <v>0</v>
      </c>
      <c r="AI35" s="462">
        <v>0</v>
      </c>
      <c r="AJ35" s="462">
        <v>0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si="5"/>
        <v>0</v>
      </c>
      <c r="AR35" s="462">
        <f t="shared" si="6"/>
        <v>0</v>
      </c>
      <c r="AS35" s="464">
        <f t="shared" si="7"/>
        <v>0</v>
      </c>
      <c r="AT35" s="470">
        <f>I35+AH35</f>
        <v>570645</v>
      </c>
      <c r="AU35" s="461">
        <f>J35+W35</f>
        <v>423327</v>
      </c>
      <c r="AV35" s="461">
        <f t="shared" si="31"/>
        <v>0</v>
      </c>
      <c r="AW35" s="461">
        <f t="shared" si="32"/>
        <v>143085</v>
      </c>
      <c r="AX35" s="461">
        <f t="shared" si="32"/>
        <v>4233</v>
      </c>
      <c r="AY35" s="461">
        <f>N35+AG35</f>
        <v>0</v>
      </c>
      <c r="AZ35" s="462">
        <f>O35+AS35</f>
        <v>0.93330000000000002</v>
      </c>
      <c r="BA35" s="462">
        <f t="shared" si="33"/>
        <v>0.93330000000000002</v>
      </c>
      <c r="BB35" s="464">
        <f t="shared" si="33"/>
        <v>0</v>
      </c>
    </row>
    <row r="36" spans="1:54" ht="12.95" customHeight="1" x14ac:dyDescent="0.25">
      <c r="A36" s="300">
        <v>6</v>
      </c>
      <c r="B36" s="341">
        <v>5449</v>
      </c>
      <c r="C36" s="342">
        <v>600099458</v>
      </c>
      <c r="D36" s="301">
        <v>70188408</v>
      </c>
      <c r="E36" s="343" t="s">
        <v>375</v>
      </c>
      <c r="F36" s="301">
        <v>3143</v>
      </c>
      <c r="G36" s="343" t="s">
        <v>786</v>
      </c>
      <c r="H36" s="304" t="s">
        <v>276</v>
      </c>
      <c r="I36" s="463">
        <v>193198</v>
      </c>
      <c r="J36" s="458">
        <v>143322</v>
      </c>
      <c r="K36" s="458">
        <v>0</v>
      </c>
      <c r="L36" s="458">
        <v>48443</v>
      </c>
      <c r="M36" s="458">
        <v>1433</v>
      </c>
      <c r="N36" s="458">
        <v>0</v>
      </c>
      <c r="O36" s="459">
        <v>0.41660000000000003</v>
      </c>
      <c r="P36" s="460">
        <v>0.41660000000000003</v>
      </c>
      <c r="Q36" s="469">
        <v>0</v>
      </c>
      <c r="R36" s="471">
        <f t="shared" si="0"/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si="10"/>
        <v>0</v>
      </c>
      <c r="X36" s="461">
        <v>0</v>
      </c>
      <c r="Y36" s="461">
        <v>0</v>
      </c>
      <c r="Z36" s="461">
        <v>0</v>
      </c>
      <c r="AA36" s="461">
        <f t="shared" si="1"/>
        <v>0</v>
      </c>
      <c r="AB36" s="461">
        <f t="shared" si="2"/>
        <v>0</v>
      </c>
      <c r="AC36" s="69">
        <f t="shared" si="3"/>
        <v>0</v>
      </c>
      <c r="AD36" s="69">
        <f t="shared" si="4"/>
        <v>0</v>
      </c>
      <c r="AE36" s="461">
        <v>0</v>
      </c>
      <c r="AF36" s="461">
        <v>0</v>
      </c>
      <c r="AG36" s="461">
        <f t="shared" si="11"/>
        <v>0</v>
      </c>
      <c r="AH36" s="461">
        <f t="shared" si="12"/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si="5"/>
        <v>0</v>
      </c>
      <c r="AR36" s="462">
        <f t="shared" si="6"/>
        <v>0</v>
      </c>
      <c r="AS36" s="464">
        <f t="shared" si="7"/>
        <v>0</v>
      </c>
      <c r="AT36" s="470">
        <f>I36+AH36</f>
        <v>193198</v>
      </c>
      <c r="AU36" s="461">
        <f>J36+W36</f>
        <v>143322</v>
      </c>
      <c r="AV36" s="461">
        <f t="shared" si="31"/>
        <v>0</v>
      </c>
      <c r="AW36" s="461">
        <f t="shared" si="32"/>
        <v>48443</v>
      </c>
      <c r="AX36" s="461">
        <f t="shared" si="32"/>
        <v>1433</v>
      </c>
      <c r="AY36" s="461">
        <f>N36+AG36</f>
        <v>0</v>
      </c>
      <c r="AZ36" s="462">
        <f>O36+AS36</f>
        <v>0.41660000000000003</v>
      </c>
      <c r="BA36" s="462">
        <f t="shared" si="33"/>
        <v>0.41660000000000003</v>
      </c>
      <c r="BB36" s="464">
        <f t="shared" si="33"/>
        <v>0</v>
      </c>
    </row>
    <row r="37" spans="1:54" ht="12.95" customHeight="1" x14ac:dyDescent="0.25">
      <c r="A37" s="300">
        <v>6</v>
      </c>
      <c r="B37" s="341">
        <v>5449</v>
      </c>
      <c r="C37" s="342">
        <v>600099458</v>
      </c>
      <c r="D37" s="301">
        <v>70188408</v>
      </c>
      <c r="E37" s="343" t="s">
        <v>375</v>
      </c>
      <c r="F37" s="301">
        <v>3143</v>
      </c>
      <c r="G37" s="343" t="s">
        <v>615</v>
      </c>
      <c r="H37" s="304" t="s">
        <v>277</v>
      </c>
      <c r="I37" s="463">
        <v>8796</v>
      </c>
      <c r="J37" s="458">
        <v>6285</v>
      </c>
      <c r="K37" s="458">
        <v>0</v>
      </c>
      <c r="L37" s="458">
        <v>2124</v>
      </c>
      <c r="M37" s="458">
        <v>63</v>
      </c>
      <c r="N37" s="458">
        <v>324</v>
      </c>
      <c r="O37" s="459">
        <v>0.03</v>
      </c>
      <c r="P37" s="460">
        <v>0</v>
      </c>
      <c r="Q37" s="469">
        <v>0.03</v>
      </c>
      <c r="R37" s="471">
        <f t="shared" si="0"/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si="10"/>
        <v>0</v>
      </c>
      <c r="X37" s="461">
        <v>0</v>
      </c>
      <c r="Y37" s="461">
        <v>0</v>
      </c>
      <c r="Z37" s="461">
        <v>0</v>
      </c>
      <c r="AA37" s="461">
        <f t="shared" si="1"/>
        <v>0</v>
      </c>
      <c r="AB37" s="461">
        <f t="shared" si="2"/>
        <v>0</v>
      </c>
      <c r="AC37" s="69">
        <f t="shared" si="3"/>
        <v>0</v>
      </c>
      <c r="AD37" s="69">
        <f t="shared" si="4"/>
        <v>0</v>
      </c>
      <c r="AE37" s="461">
        <v>0</v>
      </c>
      <c r="AF37" s="461">
        <v>0</v>
      </c>
      <c r="AG37" s="461">
        <f t="shared" si="11"/>
        <v>0</v>
      </c>
      <c r="AH37" s="461">
        <f t="shared" si="12"/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5"/>
        <v>0</v>
      </c>
      <c r="AR37" s="462">
        <f t="shared" si="6"/>
        <v>0</v>
      </c>
      <c r="AS37" s="464">
        <f t="shared" si="7"/>
        <v>0</v>
      </c>
      <c r="AT37" s="470">
        <f>I37+AH37</f>
        <v>8796</v>
      </c>
      <c r="AU37" s="461">
        <f>J37+W37</f>
        <v>6285</v>
      </c>
      <c r="AV37" s="461">
        <f t="shared" si="31"/>
        <v>0</v>
      </c>
      <c r="AW37" s="461">
        <f t="shared" si="32"/>
        <v>2124</v>
      </c>
      <c r="AX37" s="461">
        <f t="shared" si="32"/>
        <v>63</v>
      </c>
      <c r="AY37" s="461">
        <f>N37+AG37</f>
        <v>324</v>
      </c>
      <c r="AZ37" s="462">
        <f>O37+AS37</f>
        <v>0.03</v>
      </c>
      <c r="BA37" s="462">
        <f t="shared" si="33"/>
        <v>0</v>
      </c>
      <c r="BB37" s="464">
        <f t="shared" si="33"/>
        <v>0.03</v>
      </c>
    </row>
    <row r="38" spans="1:54" ht="12.95" customHeight="1" x14ac:dyDescent="0.25">
      <c r="A38" s="344">
        <v>6</v>
      </c>
      <c r="B38" s="345">
        <v>5449</v>
      </c>
      <c r="C38" s="346">
        <v>600099458</v>
      </c>
      <c r="D38" s="345">
        <v>70188408</v>
      </c>
      <c r="E38" s="347" t="s">
        <v>376</v>
      </c>
      <c r="F38" s="311"/>
      <c r="G38" s="349"/>
      <c r="H38" s="312"/>
      <c r="I38" s="553">
        <v>14327473</v>
      </c>
      <c r="J38" s="549">
        <v>10497229</v>
      </c>
      <c r="K38" s="549">
        <v>60000</v>
      </c>
      <c r="L38" s="549">
        <v>3568342</v>
      </c>
      <c r="M38" s="549">
        <v>104973</v>
      </c>
      <c r="N38" s="549">
        <v>96929</v>
      </c>
      <c r="O38" s="550">
        <v>17.857599999999998</v>
      </c>
      <c r="P38" s="550">
        <v>15.007600000000002</v>
      </c>
      <c r="Q38" s="723">
        <v>2.8499999999999996</v>
      </c>
      <c r="R38" s="767">
        <f t="shared" ref="R38:BB38" si="34">SUM(R33:R37)</f>
        <v>0</v>
      </c>
      <c r="S38" s="550">
        <f t="shared" si="34"/>
        <v>0</v>
      </c>
      <c r="T38" s="550">
        <f t="shared" si="34"/>
        <v>0</v>
      </c>
      <c r="U38" s="550">
        <f t="shared" si="34"/>
        <v>0</v>
      </c>
      <c r="V38" s="550">
        <f t="shared" si="34"/>
        <v>0</v>
      </c>
      <c r="W38" s="550">
        <f t="shared" si="34"/>
        <v>0</v>
      </c>
      <c r="X38" s="550">
        <f t="shared" si="34"/>
        <v>0</v>
      </c>
      <c r="Y38" s="550">
        <f t="shared" si="34"/>
        <v>0</v>
      </c>
      <c r="Z38" s="550">
        <f t="shared" si="34"/>
        <v>0</v>
      </c>
      <c r="AA38" s="550">
        <f t="shared" si="34"/>
        <v>0</v>
      </c>
      <c r="AB38" s="550">
        <f t="shared" si="34"/>
        <v>0</v>
      </c>
      <c r="AC38" s="550">
        <f t="shared" si="34"/>
        <v>0</v>
      </c>
      <c r="AD38" s="550">
        <f t="shared" si="34"/>
        <v>0</v>
      </c>
      <c r="AE38" s="550">
        <f t="shared" si="34"/>
        <v>0</v>
      </c>
      <c r="AF38" s="550">
        <f t="shared" si="34"/>
        <v>0</v>
      </c>
      <c r="AG38" s="550">
        <f t="shared" si="34"/>
        <v>0</v>
      </c>
      <c r="AH38" s="550">
        <f t="shared" si="34"/>
        <v>0</v>
      </c>
      <c r="AI38" s="550">
        <f t="shared" si="34"/>
        <v>0</v>
      </c>
      <c r="AJ38" s="550">
        <f t="shared" si="34"/>
        <v>0.19</v>
      </c>
      <c r="AK38" s="550">
        <f t="shared" si="34"/>
        <v>0</v>
      </c>
      <c r="AL38" s="550">
        <f t="shared" si="34"/>
        <v>0</v>
      </c>
      <c r="AM38" s="550">
        <f t="shared" si="34"/>
        <v>0</v>
      </c>
      <c r="AN38" s="550">
        <f t="shared" si="34"/>
        <v>0</v>
      </c>
      <c r="AO38" s="550">
        <f t="shared" si="34"/>
        <v>0</v>
      </c>
      <c r="AP38" s="550">
        <f t="shared" si="34"/>
        <v>0</v>
      </c>
      <c r="AQ38" s="550">
        <f t="shared" si="34"/>
        <v>0</v>
      </c>
      <c r="AR38" s="550">
        <f t="shared" si="34"/>
        <v>0.19</v>
      </c>
      <c r="AS38" s="348">
        <f t="shared" si="34"/>
        <v>0.19</v>
      </c>
      <c r="AT38" s="686">
        <f t="shared" si="34"/>
        <v>14327473</v>
      </c>
      <c r="AU38" s="550">
        <f t="shared" si="34"/>
        <v>10497229</v>
      </c>
      <c r="AV38" s="550">
        <f t="shared" si="34"/>
        <v>60000</v>
      </c>
      <c r="AW38" s="550">
        <f t="shared" si="34"/>
        <v>3568342</v>
      </c>
      <c r="AX38" s="550">
        <f t="shared" si="34"/>
        <v>104973</v>
      </c>
      <c r="AY38" s="550">
        <f t="shared" si="34"/>
        <v>96929</v>
      </c>
      <c r="AZ38" s="550">
        <f t="shared" si="34"/>
        <v>18.047599999999999</v>
      </c>
      <c r="BA38" s="550">
        <f t="shared" si="34"/>
        <v>15.007600000000002</v>
      </c>
      <c r="BB38" s="550">
        <f t="shared" si="34"/>
        <v>3.0399999999999996</v>
      </c>
    </row>
    <row r="39" spans="1:54" ht="12.95" customHeight="1" x14ac:dyDescent="0.25">
      <c r="A39" s="300">
        <v>7</v>
      </c>
      <c r="B39" s="341">
        <v>5443</v>
      </c>
      <c r="C39" s="342">
        <v>600099237</v>
      </c>
      <c r="D39" s="301">
        <v>854841</v>
      </c>
      <c r="E39" s="343" t="s">
        <v>377</v>
      </c>
      <c r="F39" s="301">
        <v>3113</v>
      </c>
      <c r="G39" s="343" t="s">
        <v>324</v>
      </c>
      <c r="H39" s="304" t="s">
        <v>276</v>
      </c>
      <c r="I39" s="463">
        <v>21000317</v>
      </c>
      <c r="J39" s="458">
        <v>15200384</v>
      </c>
      <c r="K39" s="458">
        <v>100000</v>
      </c>
      <c r="L39" s="458">
        <v>5171530</v>
      </c>
      <c r="M39" s="458">
        <v>152003</v>
      </c>
      <c r="N39" s="458">
        <v>376400</v>
      </c>
      <c r="O39" s="459">
        <v>26.890900000000002</v>
      </c>
      <c r="P39" s="460">
        <v>21.090900000000001</v>
      </c>
      <c r="Q39" s="469">
        <v>5.8000000000000007</v>
      </c>
      <c r="R39" s="471">
        <f t="shared" si="0"/>
        <v>70000</v>
      </c>
      <c r="S39" s="461">
        <v>0</v>
      </c>
      <c r="T39" s="461">
        <v>-202413</v>
      </c>
      <c r="U39" s="461">
        <v>0</v>
      </c>
      <c r="V39" s="461">
        <v>0</v>
      </c>
      <c r="W39" s="461">
        <f t="shared" si="10"/>
        <v>-132413</v>
      </c>
      <c r="X39" s="461">
        <v>-70000</v>
      </c>
      <c r="Y39" s="461">
        <v>0</v>
      </c>
      <c r="Z39" s="461">
        <v>0</v>
      </c>
      <c r="AA39" s="461">
        <f t="shared" si="1"/>
        <v>-70000</v>
      </c>
      <c r="AB39" s="461">
        <f t="shared" si="2"/>
        <v>-202413</v>
      </c>
      <c r="AC39" s="69">
        <f t="shared" si="3"/>
        <v>-68416</v>
      </c>
      <c r="AD39" s="69">
        <f t="shared" si="4"/>
        <v>-1324</v>
      </c>
      <c r="AE39" s="461">
        <v>0</v>
      </c>
      <c r="AF39" s="461">
        <v>0</v>
      </c>
      <c r="AG39" s="461">
        <f t="shared" si="11"/>
        <v>0</v>
      </c>
      <c r="AH39" s="461">
        <f t="shared" si="12"/>
        <v>-272153</v>
      </c>
      <c r="AI39" s="462">
        <v>0</v>
      </c>
      <c r="AJ39" s="462">
        <v>0</v>
      </c>
      <c r="AK39" s="462">
        <v>0</v>
      </c>
      <c r="AL39" s="462">
        <v>-0.42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si="5"/>
        <v>-0.42</v>
      </c>
      <c r="AR39" s="462">
        <f t="shared" si="6"/>
        <v>0</v>
      </c>
      <c r="AS39" s="464">
        <f t="shared" si="7"/>
        <v>-0.42</v>
      </c>
      <c r="AT39" s="470">
        <f>I39+AH39</f>
        <v>20728164</v>
      </c>
      <c r="AU39" s="461">
        <f>J39+W39</f>
        <v>15067971</v>
      </c>
      <c r="AV39" s="461">
        <f t="shared" ref="AV39:AV43" si="35">K39+AA39</f>
        <v>30000</v>
      </c>
      <c r="AW39" s="461">
        <f t="shared" ref="AW39:AX43" si="36">L39+AC39</f>
        <v>5103114</v>
      </c>
      <c r="AX39" s="461">
        <f t="shared" si="36"/>
        <v>150679</v>
      </c>
      <c r="AY39" s="461">
        <f>N39+AG39</f>
        <v>376400</v>
      </c>
      <c r="AZ39" s="462">
        <f>O39+AS39</f>
        <v>26.4709</v>
      </c>
      <c r="BA39" s="462">
        <f t="shared" ref="BA39:BB43" si="37">P39+AQ39</f>
        <v>20.6709</v>
      </c>
      <c r="BB39" s="464">
        <f t="shared" si="37"/>
        <v>5.8000000000000007</v>
      </c>
    </row>
    <row r="40" spans="1:54" ht="12.95" customHeight="1" x14ac:dyDescent="0.25">
      <c r="A40" s="300">
        <v>7</v>
      </c>
      <c r="B40" s="341">
        <v>5443</v>
      </c>
      <c r="C40" s="342">
        <v>600099237</v>
      </c>
      <c r="D40" s="301">
        <v>854841</v>
      </c>
      <c r="E40" s="343" t="s">
        <v>377</v>
      </c>
      <c r="F40" s="301">
        <v>3113</v>
      </c>
      <c r="G40" s="343" t="s">
        <v>314</v>
      </c>
      <c r="H40" s="304" t="s">
        <v>277</v>
      </c>
      <c r="I40" s="463">
        <v>2293370</v>
      </c>
      <c r="J40" s="458">
        <v>1700794</v>
      </c>
      <c r="K40" s="458">
        <v>0</v>
      </c>
      <c r="L40" s="458">
        <v>574868</v>
      </c>
      <c r="M40" s="458">
        <v>17008</v>
      </c>
      <c r="N40" s="458">
        <v>700</v>
      </c>
      <c r="O40" s="459">
        <v>4.45</v>
      </c>
      <c r="P40" s="460">
        <v>4.45</v>
      </c>
      <c r="Q40" s="469">
        <v>0</v>
      </c>
      <c r="R40" s="471">
        <f t="shared" si="0"/>
        <v>0</v>
      </c>
      <c r="S40" s="461">
        <v>72619</v>
      </c>
      <c r="T40" s="461">
        <v>0</v>
      </c>
      <c r="U40" s="461">
        <v>0</v>
      </c>
      <c r="V40" s="461">
        <v>0</v>
      </c>
      <c r="W40" s="461">
        <f t="shared" si="10"/>
        <v>72619</v>
      </c>
      <c r="X40" s="461">
        <v>0</v>
      </c>
      <c r="Y40" s="461">
        <v>0</v>
      </c>
      <c r="Z40" s="461">
        <v>0</v>
      </c>
      <c r="AA40" s="461">
        <f t="shared" si="1"/>
        <v>0</v>
      </c>
      <c r="AB40" s="461">
        <f t="shared" si="2"/>
        <v>72619</v>
      </c>
      <c r="AC40" s="69">
        <f t="shared" si="3"/>
        <v>24545</v>
      </c>
      <c r="AD40" s="69">
        <f t="shared" si="4"/>
        <v>726</v>
      </c>
      <c r="AE40" s="461">
        <v>0</v>
      </c>
      <c r="AF40" s="461">
        <v>0</v>
      </c>
      <c r="AG40" s="461">
        <f t="shared" si="11"/>
        <v>0</v>
      </c>
      <c r="AH40" s="461">
        <f t="shared" si="12"/>
        <v>97890</v>
      </c>
      <c r="AI40" s="462">
        <v>0</v>
      </c>
      <c r="AJ40" s="462">
        <v>0</v>
      </c>
      <c r="AK40" s="462">
        <v>0.16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5"/>
        <v>0.16</v>
      </c>
      <c r="AR40" s="462">
        <f t="shared" si="6"/>
        <v>0</v>
      </c>
      <c r="AS40" s="464">
        <f t="shared" si="7"/>
        <v>0.16</v>
      </c>
      <c r="AT40" s="470">
        <f>I40+AH40</f>
        <v>2391260</v>
      </c>
      <c r="AU40" s="461">
        <f>J40+W40</f>
        <v>1773413</v>
      </c>
      <c r="AV40" s="461">
        <f t="shared" si="35"/>
        <v>0</v>
      </c>
      <c r="AW40" s="461">
        <f t="shared" si="36"/>
        <v>599413</v>
      </c>
      <c r="AX40" s="461">
        <f t="shared" si="36"/>
        <v>17734</v>
      </c>
      <c r="AY40" s="461">
        <f>N40+AG40</f>
        <v>700</v>
      </c>
      <c r="AZ40" s="462">
        <f>O40+AS40</f>
        <v>4.6100000000000003</v>
      </c>
      <c r="BA40" s="462">
        <f t="shared" si="37"/>
        <v>4.6100000000000003</v>
      </c>
      <c r="BB40" s="464">
        <f t="shared" si="37"/>
        <v>0</v>
      </c>
    </row>
    <row r="41" spans="1:54" ht="12.95" customHeight="1" x14ac:dyDescent="0.25">
      <c r="A41" s="300">
        <v>7</v>
      </c>
      <c r="B41" s="341">
        <v>5443</v>
      </c>
      <c r="C41" s="342">
        <v>600099237</v>
      </c>
      <c r="D41" s="301">
        <v>854841</v>
      </c>
      <c r="E41" s="343" t="s">
        <v>377</v>
      </c>
      <c r="F41" s="301">
        <v>3141</v>
      </c>
      <c r="G41" s="343" t="s">
        <v>310</v>
      </c>
      <c r="H41" s="304" t="s">
        <v>277</v>
      </c>
      <c r="I41" s="463">
        <v>3651778</v>
      </c>
      <c r="J41" s="458">
        <v>2666309</v>
      </c>
      <c r="K41" s="458">
        <v>20000</v>
      </c>
      <c r="L41" s="458">
        <v>907972</v>
      </c>
      <c r="M41" s="458">
        <v>26663</v>
      </c>
      <c r="N41" s="458">
        <v>30834</v>
      </c>
      <c r="O41" s="459">
        <v>8.6300000000000008</v>
      </c>
      <c r="P41" s="460">
        <v>0</v>
      </c>
      <c r="Q41" s="469">
        <v>8.6300000000000008</v>
      </c>
      <c r="R41" s="471">
        <f t="shared" si="0"/>
        <v>16000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10"/>
        <v>16000</v>
      </c>
      <c r="X41" s="461">
        <v>-16000</v>
      </c>
      <c r="Y41" s="461">
        <v>0</v>
      </c>
      <c r="Z41" s="461">
        <v>0</v>
      </c>
      <c r="AA41" s="461">
        <f t="shared" si="1"/>
        <v>-16000</v>
      </c>
      <c r="AB41" s="461">
        <f t="shared" si="2"/>
        <v>0</v>
      </c>
      <c r="AC41" s="69">
        <f t="shared" si="3"/>
        <v>0</v>
      </c>
      <c r="AD41" s="69">
        <f t="shared" si="4"/>
        <v>160</v>
      </c>
      <c r="AE41" s="461">
        <v>0</v>
      </c>
      <c r="AF41" s="461">
        <v>0</v>
      </c>
      <c r="AG41" s="461">
        <f t="shared" si="11"/>
        <v>0</v>
      </c>
      <c r="AH41" s="461">
        <f t="shared" si="12"/>
        <v>160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5"/>
        <v>0</v>
      </c>
      <c r="AR41" s="462">
        <f t="shared" si="6"/>
        <v>0</v>
      </c>
      <c r="AS41" s="464">
        <f t="shared" si="7"/>
        <v>0</v>
      </c>
      <c r="AT41" s="470">
        <f>I41+AH41</f>
        <v>3651938</v>
      </c>
      <c r="AU41" s="461">
        <f>J41+W41</f>
        <v>2682309</v>
      </c>
      <c r="AV41" s="461">
        <f t="shared" si="35"/>
        <v>4000</v>
      </c>
      <c r="AW41" s="461">
        <f t="shared" si="36"/>
        <v>907972</v>
      </c>
      <c r="AX41" s="461">
        <f t="shared" si="36"/>
        <v>26823</v>
      </c>
      <c r="AY41" s="461">
        <f>N41+AG41</f>
        <v>30834</v>
      </c>
      <c r="AZ41" s="462">
        <f>O41+AS41</f>
        <v>8.6300000000000008</v>
      </c>
      <c r="BA41" s="462">
        <f t="shared" si="37"/>
        <v>0</v>
      </c>
      <c r="BB41" s="464">
        <f t="shared" si="37"/>
        <v>8.6300000000000008</v>
      </c>
    </row>
    <row r="42" spans="1:54" ht="12.95" customHeight="1" x14ac:dyDescent="0.25">
      <c r="A42" s="300">
        <v>7</v>
      </c>
      <c r="B42" s="341">
        <v>5443</v>
      </c>
      <c r="C42" s="342">
        <v>600099237</v>
      </c>
      <c r="D42" s="301">
        <v>854841</v>
      </c>
      <c r="E42" s="343" t="s">
        <v>377</v>
      </c>
      <c r="F42" s="301">
        <v>3143</v>
      </c>
      <c r="G42" s="343" t="s">
        <v>614</v>
      </c>
      <c r="H42" s="304" t="s">
        <v>276</v>
      </c>
      <c r="I42" s="463">
        <v>1406352</v>
      </c>
      <c r="J42" s="458">
        <v>1033362</v>
      </c>
      <c r="K42" s="458">
        <v>10000</v>
      </c>
      <c r="L42" s="458">
        <v>352656</v>
      </c>
      <c r="M42" s="458">
        <v>10334</v>
      </c>
      <c r="N42" s="458">
        <v>0</v>
      </c>
      <c r="O42" s="459">
        <v>2.1516000000000002</v>
      </c>
      <c r="P42" s="460">
        <v>2.1516000000000002</v>
      </c>
      <c r="Q42" s="469">
        <v>0</v>
      </c>
      <c r="R42" s="471">
        <f t="shared" si="0"/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si="10"/>
        <v>0</v>
      </c>
      <c r="X42" s="461">
        <v>0</v>
      </c>
      <c r="Y42" s="461">
        <v>0</v>
      </c>
      <c r="Z42" s="461">
        <v>0</v>
      </c>
      <c r="AA42" s="461">
        <f t="shared" si="1"/>
        <v>0</v>
      </c>
      <c r="AB42" s="461">
        <f t="shared" si="2"/>
        <v>0</v>
      </c>
      <c r="AC42" s="69">
        <f t="shared" si="3"/>
        <v>0</v>
      </c>
      <c r="AD42" s="69">
        <f t="shared" si="4"/>
        <v>0</v>
      </c>
      <c r="AE42" s="461">
        <v>0</v>
      </c>
      <c r="AF42" s="461">
        <v>0</v>
      </c>
      <c r="AG42" s="461">
        <f t="shared" si="11"/>
        <v>0</v>
      </c>
      <c r="AH42" s="461">
        <f t="shared" si="12"/>
        <v>0</v>
      </c>
      <c r="AI42" s="462">
        <v>0.01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si="5"/>
        <v>0.01</v>
      </c>
      <c r="AR42" s="462">
        <f t="shared" si="6"/>
        <v>0</v>
      </c>
      <c r="AS42" s="464">
        <f t="shared" si="7"/>
        <v>0.01</v>
      </c>
      <c r="AT42" s="470">
        <f>I42+AH42</f>
        <v>1406352</v>
      </c>
      <c r="AU42" s="461">
        <f>J42+W42</f>
        <v>1033362</v>
      </c>
      <c r="AV42" s="461">
        <f t="shared" si="35"/>
        <v>10000</v>
      </c>
      <c r="AW42" s="461">
        <f t="shared" si="36"/>
        <v>352656</v>
      </c>
      <c r="AX42" s="461">
        <f t="shared" si="36"/>
        <v>10334</v>
      </c>
      <c r="AY42" s="461">
        <f>N42+AG42</f>
        <v>0</v>
      </c>
      <c r="AZ42" s="462">
        <f>O42+AS42</f>
        <v>2.1616</v>
      </c>
      <c r="BA42" s="462">
        <f t="shared" si="37"/>
        <v>2.1616</v>
      </c>
      <c r="BB42" s="464">
        <f t="shared" si="37"/>
        <v>0</v>
      </c>
    </row>
    <row r="43" spans="1:54" ht="12.95" customHeight="1" x14ac:dyDescent="0.25">
      <c r="A43" s="300">
        <v>7</v>
      </c>
      <c r="B43" s="341">
        <v>5443</v>
      </c>
      <c r="C43" s="342">
        <v>600099237</v>
      </c>
      <c r="D43" s="301">
        <v>854841</v>
      </c>
      <c r="E43" s="343" t="s">
        <v>377</v>
      </c>
      <c r="F43" s="301">
        <v>3143</v>
      </c>
      <c r="G43" s="343" t="s">
        <v>615</v>
      </c>
      <c r="H43" s="304" t="s">
        <v>277</v>
      </c>
      <c r="I43" s="463">
        <v>52043</v>
      </c>
      <c r="J43" s="458">
        <v>37185</v>
      </c>
      <c r="K43" s="458">
        <v>0</v>
      </c>
      <c r="L43" s="458">
        <v>12569</v>
      </c>
      <c r="M43" s="458">
        <v>372</v>
      </c>
      <c r="N43" s="458">
        <v>1917</v>
      </c>
      <c r="O43" s="459">
        <v>0.15</v>
      </c>
      <c r="P43" s="460">
        <v>0</v>
      </c>
      <c r="Q43" s="469">
        <v>0.15</v>
      </c>
      <c r="R43" s="471">
        <f t="shared" si="0"/>
        <v>0</v>
      </c>
      <c r="S43" s="461">
        <v>0</v>
      </c>
      <c r="T43" s="461">
        <v>0</v>
      </c>
      <c r="U43" s="461">
        <v>0</v>
      </c>
      <c r="V43" s="461">
        <v>0</v>
      </c>
      <c r="W43" s="461">
        <f t="shared" si="10"/>
        <v>0</v>
      </c>
      <c r="X43" s="461">
        <v>0</v>
      </c>
      <c r="Y43" s="461">
        <v>0</v>
      </c>
      <c r="Z43" s="461">
        <v>0</v>
      </c>
      <c r="AA43" s="461">
        <f t="shared" si="1"/>
        <v>0</v>
      </c>
      <c r="AB43" s="461">
        <f t="shared" si="2"/>
        <v>0</v>
      </c>
      <c r="AC43" s="69">
        <f t="shared" si="3"/>
        <v>0</v>
      </c>
      <c r="AD43" s="69">
        <f t="shared" si="4"/>
        <v>0</v>
      </c>
      <c r="AE43" s="461">
        <v>0</v>
      </c>
      <c r="AF43" s="461">
        <v>0</v>
      </c>
      <c r="AG43" s="461">
        <f t="shared" si="11"/>
        <v>0</v>
      </c>
      <c r="AH43" s="461">
        <f t="shared" si="12"/>
        <v>0</v>
      </c>
      <c r="AI43" s="462">
        <v>0</v>
      </c>
      <c r="AJ43" s="462">
        <v>0</v>
      </c>
      <c r="AK43" s="462">
        <v>0</v>
      </c>
      <c r="AL43" s="462">
        <v>0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si="5"/>
        <v>0</v>
      </c>
      <c r="AR43" s="462">
        <f t="shared" si="6"/>
        <v>0</v>
      </c>
      <c r="AS43" s="464">
        <f t="shared" si="7"/>
        <v>0</v>
      </c>
      <c r="AT43" s="470">
        <f>I43+AH43</f>
        <v>52043</v>
      </c>
      <c r="AU43" s="461">
        <f>J43+W43</f>
        <v>37185</v>
      </c>
      <c r="AV43" s="461">
        <f t="shared" si="35"/>
        <v>0</v>
      </c>
      <c r="AW43" s="461">
        <f t="shared" si="36"/>
        <v>12569</v>
      </c>
      <c r="AX43" s="461">
        <f t="shared" si="36"/>
        <v>372</v>
      </c>
      <c r="AY43" s="461">
        <f>N43+AG43</f>
        <v>1917</v>
      </c>
      <c r="AZ43" s="462">
        <f>O43+AS43</f>
        <v>0.15</v>
      </c>
      <c r="BA43" s="462">
        <f t="shared" si="37"/>
        <v>0</v>
      </c>
      <c r="BB43" s="464">
        <f t="shared" si="37"/>
        <v>0.15</v>
      </c>
    </row>
    <row r="44" spans="1:54" ht="12.95" customHeight="1" x14ac:dyDescent="0.25">
      <c r="A44" s="344">
        <v>7</v>
      </c>
      <c r="B44" s="345">
        <v>5443</v>
      </c>
      <c r="C44" s="352">
        <v>600099237</v>
      </c>
      <c r="D44" s="345">
        <v>854841</v>
      </c>
      <c r="E44" s="347" t="s">
        <v>378</v>
      </c>
      <c r="F44" s="311"/>
      <c r="G44" s="349"/>
      <c r="H44" s="312"/>
      <c r="I44" s="554">
        <v>28403860</v>
      </c>
      <c r="J44" s="551">
        <v>20638034</v>
      </c>
      <c r="K44" s="551">
        <v>130000</v>
      </c>
      <c r="L44" s="551">
        <v>7019595</v>
      </c>
      <c r="M44" s="551">
        <v>206380</v>
      </c>
      <c r="N44" s="551">
        <v>409851</v>
      </c>
      <c r="O44" s="552">
        <v>42.272500000000001</v>
      </c>
      <c r="P44" s="552">
        <v>27.692500000000003</v>
      </c>
      <c r="Q44" s="724">
        <v>14.580000000000002</v>
      </c>
      <c r="R44" s="554">
        <f t="shared" ref="R44:BB44" si="38">SUM(R39:R43)</f>
        <v>86000</v>
      </c>
      <c r="S44" s="551">
        <f t="shared" si="38"/>
        <v>72619</v>
      </c>
      <c r="T44" s="551">
        <f t="shared" si="38"/>
        <v>-202413</v>
      </c>
      <c r="U44" s="551">
        <f t="shared" si="38"/>
        <v>0</v>
      </c>
      <c r="V44" s="551">
        <f t="shared" si="38"/>
        <v>0</v>
      </c>
      <c r="W44" s="551">
        <f t="shared" si="38"/>
        <v>-43794</v>
      </c>
      <c r="X44" s="551">
        <f t="shared" si="38"/>
        <v>-86000</v>
      </c>
      <c r="Y44" s="551">
        <f t="shared" si="38"/>
        <v>0</v>
      </c>
      <c r="Z44" s="551">
        <f t="shared" si="38"/>
        <v>0</v>
      </c>
      <c r="AA44" s="551">
        <f t="shared" si="38"/>
        <v>-86000</v>
      </c>
      <c r="AB44" s="551">
        <f t="shared" si="38"/>
        <v>-129794</v>
      </c>
      <c r="AC44" s="551">
        <f t="shared" si="38"/>
        <v>-43871</v>
      </c>
      <c r="AD44" s="551">
        <f t="shared" si="38"/>
        <v>-438</v>
      </c>
      <c r="AE44" s="551">
        <f t="shared" si="38"/>
        <v>0</v>
      </c>
      <c r="AF44" s="551">
        <f t="shared" si="38"/>
        <v>0</v>
      </c>
      <c r="AG44" s="551">
        <f t="shared" si="38"/>
        <v>0</v>
      </c>
      <c r="AH44" s="551">
        <f t="shared" si="38"/>
        <v>-174103</v>
      </c>
      <c r="AI44" s="552">
        <f t="shared" si="38"/>
        <v>0.01</v>
      </c>
      <c r="AJ44" s="552">
        <f t="shared" si="38"/>
        <v>0</v>
      </c>
      <c r="AK44" s="552">
        <f t="shared" si="38"/>
        <v>0.16</v>
      </c>
      <c r="AL44" s="552">
        <f t="shared" si="38"/>
        <v>-0.42</v>
      </c>
      <c r="AM44" s="552">
        <f t="shared" si="38"/>
        <v>0</v>
      </c>
      <c r="AN44" s="552">
        <f t="shared" si="38"/>
        <v>0</v>
      </c>
      <c r="AO44" s="552">
        <f t="shared" si="38"/>
        <v>0</v>
      </c>
      <c r="AP44" s="552">
        <f t="shared" si="38"/>
        <v>0</v>
      </c>
      <c r="AQ44" s="552">
        <f t="shared" si="38"/>
        <v>-0.25</v>
      </c>
      <c r="AR44" s="552">
        <f t="shared" si="38"/>
        <v>0</v>
      </c>
      <c r="AS44" s="353">
        <f t="shared" si="38"/>
        <v>-0.25</v>
      </c>
      <c r="AT44" s="556">
        <f t="shared" si="38"/>
        <v>28229757</v>
      </c>
      <c r="AU44" s="551">
        <f t="shared" si="38"/>
        <v>20594240</v>
      </c>
      <c r="AV44" s="551">
        <f t="shared" si="38"/>
        <v>44000</v>
      </c>
      <c r="AW44" s="551">
        <f t="shared" si="38"/>
        <v>6975724</v>
      </c>
      <c r="AX44" s="551">
        <f t="shared" si="38"/>
        <v>205942</v>
      </c>
      <c r="AY44" s="551">
        <f t="shared" si="38"/>
        <v>409851</v>
      </c>
      <c r="AZ44" s="552">
        <f t="shared" si="38"/>
        <v>42.022500000000001</v>
      </c>
      <c r="BA44" s="552">
        <f t="shared" si="38"/>
        <v>27.442499999999999</v>
      </c>
      <c r="BB44" s="353">
        <f t="shared" si="38"/>
        <v>14.580000000000002</v>
      </c>
    </row>
    <row r="45" spans="1:54" ht="12.95" customHeight="1" x14ac:dyDescent="0.25">
      <c r="A45" s="300">
        <v>8</v>
      </c>
      <c r="B45" s="341">
        <v>5445</v>
      </c>
      <c r="C45" s="342">
        <v>600099351</v>
      </c>
      <c r="D45" s="301">
        <v>70155771</v>
      </c>
      <c r="E45" s="343" t="s">
        <v>379</v>
      </c>
      <c r="F45" s="301">
        <v>3113</v>
      </c>
      <c r="G45" s="343" t="s">
        <v>324</v>
      </c>
      <c r="H45" s="304" t="s">
        <v>276</v>
      </c>
      <c r="I45" s="463">
        <v>25314587</v>
      </c>
      <c r="J45" s="458">
        <v>18203190</v>
      </c>
      <c r="K45" s="458">
        <v>188320</v>
      </c>
      <c r="L45" s="458">
        <v>6216331</v>
      </c>
      <c r="M45" s="458">
        <v>182031</v>
      </c>
      <c r="N45" s="458">
        <v>524715</v>
      </c>
      <c r="O45" s="459">
        <v>30.361499999999999</v>
      </c>
      <c r="P45" s="460">
        <v>23.6815</v>
      </c>
      <c r="Q45" s="469">
        <v>6.6800000000000006</v>
      </c>
      <c r="R45" s="471">
        <f t="shared" si="0"/>
        <v>147350</v>
      </c>
      <c r="S45" s="461">
        <v>0</v>
      </c>
      <c r="T45" s="461">
        <v>242316</v>
      </c>
      <c r="U45" s="461">
        <v>0</v>
      </c>
      <c r="V45" s="461">
        <v>0</v>
      </c>
      <c r="W45" s="461">
        <f t="shared" si="10"/>
        <v>389666</v>
      </c>
      <c r="X45" s="461">
        <v>-147350</v>
      </c>
      <c r="Y45" s="461">
        <v>0</v>
      </c>
      <c r="Z45" s="461">
        <v>0</v>
      </c>
      <c r="AA45" s="461">
        <f t="shared" si="1"/>
        <v>-147350</v>
      </c>
      <c r="AB45" s="461">
        <f t="shared" si="2"/>
        <v>242316</v>
      </c>
      <c r="AC45" s="69">
        <f t="shared" si="3"/>
        <v>81903</v>
      </c>
      <c r="AD45" s="69">
        <f t="shared" si="4"/>
        <v>3897</v>
      </c>
      <c r="AE45" s="461">
        <v>0</v>
      </c>
      <c r="AF45" s="461">
        <v>0</v>
      </c>
      <c r="AG45" s="461">
        <f t="shared" si="11"/>
        <v>0</v>
      </c>
      <c r="AH45" s="461">
        <f t="shared" si="12"/>
        <v>328116</v>
      </c>
      <c r="AI45" s="462">
        <v>0.27</v>
      </c>
      <c r="AJ45" s="462">
        <v>0.05</v>
      </c>
      <c r="AK45" s="462">
        <v>0</v>
      </c>
      <c r="AL45" s="462">
        <v>0.5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5"/>
        <v>0.77</v>
      </c>
      <c r="AR45" s="462">
        <f t="shared" si="6"/>
        <v>0.05</v>
      </c>
      <c r="AS45" s="464">
        <f t="shared" si="7"/>
        <v>0.82000000000000006</v>
      </c>
      <c r="AT45" s="470">
        <f t="shared" ref="AT45:AT50" si="39">I45+AH45</f>
        <v>25642703</v>
      </c>
      <c r="AU45" s="461">
        <f t="shared" ref="AU45:AU50" si="40">J45+W45</f>
        <v>18592856</v>
      </c>
      <c r="AV45" s="461">
        <f t="shared" ref="AV45:AV50" si="41">K45+AA45</f>
        <v>40970</v>
      </c>
      <c r="AW45" s="461">
        <f t="shared" ref="AW45:AX50" si="42">L45+AC45</f>
        <v>6298234</v>
      </c>
      <c r="AX45" s="461">
        <f t="shared" si="42"/>
        <v>185928</v>
      </c>
      <c r="AY45" s="461">
        <f t="shared" ref="AY45:AY50" si="43">N45+AG45</f>
        <v>524715</v>
      </c>
      <c r="AZ45" s="462">
        <f t="shared" ref="AZ45:AZ50" si="44">O45+AS45</f>
        <v>31.1815</v>
      </c>
      <c r="BA45" s="462">
        <f t="shared" ref="BA45:BB50" si="45">P45+AQ45</f>
        <v>24.451499999999999</v>
      </c>
      <c r="BB45" s="464">
        <f t="shared" si="45"/>
        <v>6.73</v>
      </c>
    </row>
    <row r="46" spans="1:54" ht="12.95" customHeight="1" x14ac:dyDescent="0.25">
      <c r="A46" s="300">
        <v>8</v>
      </c>
      <c r="B46" s="341">
        <v>5445</v>
      </c>
      <c r="C46" s="342">
        <v>600099351</v>
      </c>
      <c r="D46" s="301">
        <v>70155771</v>
      </c>
      <c r="E46" s="343" t="s">
        <v>379</v>
      </c>
      <c r="F46" s="301">
        <v>3113</v>
      </c>
      <c r="G46" s="343" t="s">
        <v>314</v>
      </c>
      <c r="H46" s="304" t="s">
        <v>277</v>
      </c>
      <c r="I46" s="463">
        <v>1203507</v>
      </c>
      <c r="J46" s="458">
        <v>889768</v>
      </c>
      <c r="K46" s="458">
        <v>0</v>
      </c>
      <c r="L46" s="458">
        <v>300741</v>
      </c>
      <c r="M46" s="458">
        <v>8898</v>
      </c>
      <c r="N46" s="458">
        <v>4100</v>
      </c>
      <c r="O46" s="459">
        <v>2.33</v>
      </c>
      <c r="P46" s="460">
        <v>2.33</v>
      </c>
      <c r="Q46" s="469">
        <v>0</v>
      </c>
      <c r="R46" s="471">
        <f t="shared" si="0"/>
        <v>0</v>
      </c>
      <c r="S46" s="461">
        <v>154659</v>
      </c>
      <c r="T46" s="461">
        <v>0</v>
      </c>
      <c r="U46" s="461">
        <v>0</v>
      </c>
      <c r="V46" s="461">
        <v>0</v>
      </c>
      <c r="W46" s="461">
        <f t="shared" si="10"/>
        <v>154659</v>
      </c>
      <c r="X46" s="461">
        <v>0</v>
      </c>
      <c r="Y46" s="461">
        <v>0</v>
      </c>
      <c r="Z46" s="461">
        <v>0</v>
      </c>
      <c r="AA46" s="461">
        <f t="shared" si="1"/>
        <v>0</v>
      </c>
      <c r="AB46" s="461">
        <f t="shared" si="2"/>
        <v>154659</v>
      </c>
      <c r="AC46" s="69">
        <f t="shared" si="3"/>
        <v>52275</v>
      </c>
      <c r="AD46" s="69">
        <f t="shared" si="4"/>
        <v>1547</v>
      </c>
      <c r="AE46" s="461">
        <v>1000</v>
      </c>
      <c r="AF46" s="461">
        <v>0</v>
      </c>
      <c r="AG46" s="461">
        <f t="shared" si="11"/>
        <v>1000</v>
      </c>
      <c r="AH46" s="461">
        <f t="shared" si="12"/>
        <v>209481</v>
      </c>
      <c r="AI46" s="462">
        <v>0</v>
      </c>
      <c r="AJ46" s="462">
        <v>0</v>
      </c>
      <c r="AK46" s="462">
        <v>0.43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si="5"/>
        <v>0.43</v>
      </c>
      <c r="AR46" s="462">
        <f t="shared" si="6"/>
        <v>0</v>
      </c>
      <c r="AS46" s="464">
        <f t="shared" si="7"/>
        <v>0.43</v>
      </c>
      <c r="AT46" s="470">
        <f t="shared" si="39"/>
        <v>1412988</v>
      </c>
      <c r="AU46" s="461">
        <f t="shared" si="40"/>
        <v>1044427</v>
      </c>
      <c r="AV46" s="461">
        <f t="shared" si="41"/>
        <v>0</v>
      </c>
      <c r="AW46" s="461">
        <f t="shared" si="42"/>
        <v>353016</v>
      </c>
      <c r="AX46" s="461">
        <f t="shared" si="42"/>
        <v>10445</v>
      </c>
      <c r="AY46" s="461">
        <f t="shared" si="43"/>
        <v>5100</v>
      </c>
      <c r="AZ46" s="462">
        <f t="shared" si="44"/>
        <v>2.7600000000000002</v>
      </c>
      <c r="BA46" s="462">
        <f t="shared" si="45"/>
        <v>2.7600000000000002</v>
      </c>
      <c r="BB46" s="464">
        <f t="shared" si="45"/>
        <v>0</v>
      </c>
    </row>
    <row r="47" spans="1:54" ht="12.95" customHeight="1" x14ac:dyDescent="0.25">
      <c r="A47" s="300">
        <v>8</v>
      </c>
      <c r="B47" s="341">
        <v>5445</v>
      </c>
      <c r="C47" s="342">
        <v>600099351</v>
      </c>
      <c r="D47" s="301">
        <v>70155771</v>
      </c>
      <c r="E47" s="343" t="s">
        <v>379</v>
      </c>
      <c r="F47" s="301">
        <v>3141</v>
      </c>
      <c r="G47" s="343" t="s">
        <v>310</v>
      </c>
      <c r="H47" s="304" t="s">
        <v>277</v>
      </c>
      <c r="I47" s="463">
        <v>1293006</v>
      </c>
      <c r="J47" s="458">
        <v>952414</v>
      </c>
      <c r="K47" s="458">
        <v>0</v>
      </c>
      <c r="L47" s="458">
        <v>321916</v>
      </c>
      <c r="M47" s="458">
        <v>9524</v>
      </c>
      <c r="N47" s="458">
        <v>9152</v>
      </c>
      <c r="O47" s="459">
        <v>3.06</v>
      </c>
      <c r="P47" s="460">
        <v>0</v>
      </c>
      <c r="Q47" s="469">
        <v>3.06</v>
      </c>
      <c r="R47" s="471">
        <f t="shared" si="0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0"/>
        <v>0</v>
      </c>
      <c r="X47" s="461">
        <v>0</v>
      </c>
      <c r="Y47" s="461">
        <v>0</v>
      </c>
      <c r="Z47" s="461">
        <v>0</v>
      </c>
      <c r="AA47" s="461">
        <f t="shared" si="1"/>
        <v>0</v>
      </c>
      <c r="AB47" s="461">
        <f t="shared" si="2"/>
        <v>0</v>
      </c>
      <c r="AC47" s="69">
        <f t="shared" si="3"/>
        <v>0</v>
      </c>
      <c r="AD47" s="69">
        <f t="shared" si="4"/>
        <v>0</v>
      </c>
      <c r="AE47" s="461">
        <v>0</v>
      </c>
      <c r="AF47" s="461">
        <v>0</v>
      </c>
      <c r="AG47" s="461">
        <f t="shared" si="11"/>
        <v>0</v>
      </c>
      <c r="AH47" s="461">
        <f t="shared" si="12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5"/>
        <v>0</v>
      </c>
      <c r="AR47" s="462">
        <f t="shared" si="6"/>
        <v>0</v>
      </c>
      <c r="AS47" s="464">
        <f t="shared" si="7"/>
        <v>0</v>
      </c>
      <c r="AT47" s="470">
        <f t="shared" si="39"/>
        <v>1293006</v>
      </c>
      <c r="AU47" s="461">
        <f t="shared" si="40"/>
        <v>952414</v>
      </c>
      <c r="AV47" s="461">
        <f t="shared" si="41"/>
        <v>0</v>
      </c>
      <c r="AW47" s="461">
        <f t="shared" si="42"/>
        <v>321916</v>
      </c>
      <c r="AX47" s="461">
        <f t="shared" si="42"/>
        <v>9524</v>
      </c>
      <c r="AY47" s="461">
        <f t="shared" si="43"/>
        <v>9152</v>
      </c>
      <c r="AZ47" s="462">
        <f t="shared" si="44"/>
        <v>3.06</v>
      </c>
      <c r="BA47" s="462">
        <f t="shared" si="45"/>
        <v>0</v>
      </c>
      <c r="BB47" s="464">
        <f t="shared" si="45"/>
        <v>3.06</v>
      </c>
    </row>
    <row r="48" spans="1:54" ht="12.95" customHeight="1" x14ac:dyDescent="0.25">
      <c r="A48" s="300">
        <v>8</v>
      </c>
      <c r="B48" s="341">
        <v>5445</v>
      </c>
      <c r="C48" s="342">
        <v>600099351</v>
      </c>
      <c r="D48" s="301">
        <v>70155771</v>
      </c>
      <c r="E48" s="343" t="s">
        <v>379</v>
      </c>
      <c r="F48" s="301">
        <v>3143</v>
      </c>
      <c r="G48" s="343" t="s">
        <v>614</v>
      </c>
      <c r="H48" s="304" t="s">
        <v>276</v>
      </c>
      <c r="I48" s="463">
        <v>1797775</v>
      </c>
      <c r="J48" s="458">
        <v>1333661</v>
      </c>
      <c r="K48" s="458">
        <v>0</v>
      </c>
      <c r="L48" s="458">
        <v>450777</v>
      </c>
      <c r="M48" s="458">
        <v>13337</v>
      </c>
      <c r="N48" s="458">
        <v>0</v>
      </c>
      <c r="O48" s="459">
        <v>2.7585999999999999</v>
      </c>
      <c r="P48" s="460">
        <v>2.7585999999999999</v>
      </c>
      <c r="Q48" s="469">
        <v>0</v>
      </c>
      <c r="R48" s="471">
        <f t="shared" si="0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0"/>
        <v>0</v>
      </c>
      <c r="X48" s="461">
        <v>0</v>
      </c>
      <c r="Y48" s="461">
        <v>0</v>
      </c>
      <c r="Z48" s="461">
        <v>0</v>
      </c>
      <c r="AA48" s="461">
        <f t="shared" si="1"/>
        <v>0</v>
      </c>
      <c r="AB48" s="461">
        <f t="shared" si="2"/>
        <v>0</v>
      </c>
      <c r="AC48" s="69">
        <f t="shared" si="3"/>
        <v>0</v>
      </c>
      <c r="AD48" s="69">
        <f t="shared" si="4"/>
        <v>0</v>
      </c>
      <c r="AE48" s="461">
        <v>0</v>
      </c>
      <c r="AF48" s="461">
        <v>0</v>
      </c>
      <c r="AG48" s="461">
        <f t="shared" si="11"/>
        <v>0</v>
      </c>
      <c r="AH48" s="461">
        <f t="shared" si="12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5"/>
        <v>0</v>
      </c>
      <c r="AR48" s="462">
        <f t="shared" si="6"/>
        <v>0</v>
      </c>
      <c r="AS48" s="464">
        <f t="shared" si="7"/>
        <v>0</v>
      </c>
      <c r="AT48" s="470">
        <f t="shared" si="39"/>
        <v>1797775</v>
      </c>
      <c r="AU48" s="461">
        <f t="shared" si="40"/>
        <v>1333661</v>
      </c>
      <c r="AV48" s="461">
        <f t="shared" si="41"/>
        <v>0</v>
      </c>
      <c r="AW48" s="461">
        <f t="shared" si="42"/>
        <v>450777</v>
      </c>
      <c r="AX48" s="461">
        <f t="shared" si="42"/>
        <v>13337</v>
      </c>
      <c r="AY48" s="461">
        <f t="shared" si="43"/>
        <v>0</v>
      </c>
      <c r="AZ48" s="462">
        <f t="shared" si="44"/>
        <v>2.7585999999999999</v>
      </c>
      <c r="BA48" s="462">
        <f t="shared" si="45"/>
        <v>2.7585999999999999</v>
      </c>
      <c r="BB48" s="464">
        <f t="shared" si="45"/>
        <v>0</v>
      </c>
    </row>
    <row r="49" spans="1:54" ht="12.95" customHeight="1" x14ac:dyDescent="0.25">
      <c r="A49" s="300">
        <v>8</v>
      </c>
      <c r="B49" s="341">
        <v>5445</v>
      </c>
      <c r="C49" s="342">
        <v>600099351</v>
      </c>
      <c r="D49" s="301">
        <v>70155771</v>
      </c>
      <c r="E49" s="343" t="s">
        <v>379</v>
      </c>
      <c r="F49" s="301">
        <v>3143</v>
      </c>
      <c r="G49" s="343" t="s">
        <v>615</v>
      </c>
      <c r="H49" s="304" t="s">
        <v>277</v>
      </c>
      <c r="I49" s="463">
        <v>61572</v>
      </c>
      <c r="J49" s="458">
        <v>43994</v>
      </c>
      <c r="K49" s="458">
        <v>0</v>
      </c>
      <c r="L49" s="458">
        <v>14870</v>
      </c>
      <c r="M49" s="458">
        <v>440</v>
      </c>
      <c r="N49" s="458">
        <v>2268</v>
      </c>
      <c r="O49" s="459">
        <v>0.18</v>
      </c>
      <c r="P49" s="460">
        <v>0</v>
      </c>
      <c r="Q49" s="469">
        <v>0.18</v>
      </c>
      <c r="R49" s="471">
        <f t="shared" si="0"/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si="10"/>
        <v>0</v>
      </c>
      <c r="X49" s="461">
        <v>0</v>
      </c>
      <c r="Y49" s="461">
        <v>0</v>
      </c>
      <c r="Z49" s="461">
        <v>0</v>
      </c>
      <c r="AA49" s="461">
        <f t="shared" si="1"/>
        <v>0</v>
      </c>
      <c r="AB49" s="461">
        <f t="shared" si="2"/>
        <v>0</v>
      </c>
      <c r="AC49" s="69">
        <f t="shared" si="3"/>
        <v>0</v>
      </c>
      <c r="AD49" s="69">
        <f t="shared" si="4"/>
        <v>0</v>
      </c>
      <c r="AE49" s="461">
        <v>0</v>
      </c>
      <c r="AF49" s="461">
        <v>0</v>
      </c>
      <c r="AG49" s="461">
        <f t="shared" si="11"/>
        <v>0</v>
      </c>
      <c r="AH49" s="461">
        <f t="shared" si="12"/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si="5"/>
        <v>0</v>
      </c>
      <c r="AR49" s="462">
        <f t="shared" si="6"/>
        <v>0</v>
      </c>
      <c r="AS49" s="464">
        <f t="shared" si="7"/>
        <v>0</v>
      </c>
      <c r="AT49" s="470">
        <f t="shared" si="39"/>
        <v>61572</v>
      </c>
      <c r="AU49" s="461">
        <f t="shared" si="40"/>
        <v>43994</v>
      </c>
      <c r="AV49" s="461">
        <f t="shared" si="41"/>
        <v>0</v>
      </c>
      <c r="AW49" s="461">
        <f t="shared" si="42"/>
        <v>14870</v>
      </c>
      <c r="AX49" s="461">
        <f t="shared" si="42"/>
        <v>440</v>
      </c>
      <c r="AY49" s="461">
        <f t="shared" si="43"/>
        <v>2268</v>
      </c>
      <c r="AZ49" s="462">
        <f t="shared" si="44"/>
        <v>0.18</v>
      </c>
      <c r="BA49" s="462">
        <f t="shared" si="45"/>
        <v>0</v>
      </c>
      <c r="BB49" s="464">
        <f t="shared" si="45"/>
        <v>0.18</v>
      </c>
    </row>
    <row r="50" spans="1:54" ht="12.95" customHeight="1" x14ac:dyDescent="0.25">
      <c r="A50" s="300">
        <v>8</v>
      </c>
      <c r="B50" s="341">
        <v>5445</v>
      </c>
      <c r="C50" s="342">
        <v>600099351</v>
      </c>
      <c r="D50" s="301">
        <v>70155771</v>
      </c>
      <c r="E50" s="343" t="s">
        <v>379</v>
      </c>
      <c r="F50" s="301">
        <v>3143</v>
      </c>
      <c r="G50" s="343" t="s">
        <v>312</v>
      </c>
      <c r="H50" s="304" t="s">
        <v>277</v>
      </c>
      <c r="I50" s="463">
        <v>266699</v>
      </c>
      <c r="J50" s="458">
        <v>142589</v>
      </c>
      <c r="K50" s="458">
        <v>55000</v>
      </c>
      <c r="L50" s="458">
        <v>66785</v>
      </c>
      <c r="M50" s="458">
        <v>1425</v>
      </c>
      <c r="N50" s="458">
        <v>900</v>
      </c>
      <c r="O50" s="459">
        <v>0.35</v>
      </c>
      <c r="P50" s="460">
        <v>0.24999999999999997</v>
      </c>
      <c r="Q50" s="469">
        <v>0.1</v>
      </c>
      <c r="R50" s="471">
        <f t="shared" si="0"/>
        <v>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si="10"/>
        <v>0</v>
      </c>
      <c r="X50" s="461">
        <v>0</v>
      </c>
      <c r="Y50" s="461">
        <v>0</v>
      </c>
      <c r="Z50" s="461">
        <v>0</v>
      </c>
      <c r="AA50" s="461">
        <f t="shared" si="1"/>
        <v>0</v>
      </c>
      <c r="AB50" s="461">
        <f t="shared" si="2"/>
        <v>0</v>
      </c>
      <c r="AC50" s="69">
        <f t="shared" si="3"/>
        <v>0</v>
      </c>
      <c r="AD50" s="69">
        <f t="shared" si="4"/>
        <v>0</v>
      </c>
      <c r="AE50" s="461">
        <v>0</v>
      </c>
      <c r="AF50" s="461">
        <v>0</v>
      </c>
      <c r="AG50" s="461">
        <f t="shared" si="11"/>
        <v>0</v>
      </c>
      <c r="AH50" s="461">
        <f t="shared" si="12"/>
        <v>0</v>
      </c>
      <c r="AI50" s="462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si="5"/>
        <v>0</v>
      </c>
      <c r="AR50" s="462">
        <f t="shared" si="6"/>
        <v>0</v>
      </c>
      <c r="AS50" s="464">
        <f t="shared" si="7"/>
        <v>0</v>
      </c>
      <c r="AT50" s="470">
        <f t="shared" si="39"/>
        <v>266699</v>
      </c>
      <c r="AU50" s="461">
        <f t="shared" si="40"/>
        <v>142589</v>
      </c>
      <c r="AV50" s="461">
        <f t="shared" si="41"/>
        <v>55000</v>
      </c>
      <c r="AW50" s="461">
        <f t="shared" si="42"/>
        <v>66785</v>
      </c>
      <c r="AX50" s="461">
        <f t="shared" si="42"/>
        <v>1425</v>
      </c>
      <c r="AY50" s="461">
        <f t="shared" si="43"/>
        <v>900</v>
      </c>
      <c r="AZ50" s="462">
        <f t="shared" si="44"/>
        <v>0.35</v>
      </c>
      <c r="BA50" s="462">
        <f t="shared" si="45"/>
        <v>0.24999999999999997</v>
      </c>
      <c r="BB50" s="464">
        <f t="shared" si="45"/>
        <v>0.1</v>
      </c>
    </row>
    <row r="51" spans="1:54" ht="12.95" customHeight="1" x14ac:dyDescent="0.25">
      <c r="A51" s="344">
        <v>8</v>
      </c>
      <c r="B51" s="345">
        <v>5445</v>
      </c>
      <c r="C51" s="346">
        <v>600099351</v>
      </c>
      <c r="D51" s="345">
        <v>70155771</v>
      </c>
      <c r="E51" s="347" t="s">
        <v>380</v>
      </c>
      <c r="F51" s="311"/>
      <c r="G51" s="349"/>
      <c r="H51" s="312"/>
      <c r="I51" s="553">
        <v>29937146</v>
      </c>
      <c r="J51" s="549">
        <v>21565616</v>
      </c>
      <c r="K51" s="549">
        <v>243320</v>
      </c>
      <c r="L51" s="549">
        <v>7371420</v>
      </c>
      <c r="M51" s="549">
        <v>215655</v>
      </c>
      <c r="N51" s="549">
        <v>541135</v>
      </c>
      <c r="O51" s="550">
        <v>39.040100000000002</v>
      </c>
      <c r="P51" s="550">
        <v>29.020099999999999</v>
      </c>
      <c r="Q51" s="723">
        <v>10.02</v>
      </c>
      <c r="R51" s="553">
        <f t="shared" ref="R51:BB51" si="46">SUM(R45:R50)</f>
        <v>147350</v>
      </c>
      <c r="S51" s="549">
        <f t="shared" si="46"/>
        <v>154659</v>
      </c>
      <c r="T51" s="549">
        <f t="shared" si="46"/>
        <v>242316</v>
      </c>
      <c r="U51" s="549">
        <f t="shared" si="46"/>
        <v>0</v>
      </c>
      <c r="V51" s="549">
        <f t="shared" si="46"/>
        <v>0</v>
      </c>
      <c r="W51" s="549">
        <f t="shared" si="46"/>
        <v>544325</v>
      </c>
      <c r="X51" s="549">
        <f t="shared" si="46"/>
        <v>-147350</v>
      </c>
      <c r="Y51" s="549">
        <f t="shared" si="46"/>
        <v>0</v>
      </c>
      <c r="Z51" s="549">
        <f t="shared" si="46"/>
        <v>0</v>
      </c>
      <c r="AA51" s="549">
        <f t="shared" si="46"/>
        <v>-147350</v>
      </c>
      <c r="AB51" s="549">
        <f t="shared" si="46"/>
        <v>396975</v>
      </c>
      <c r="AC51" s="549">
        <f t="shared" si="46"/>
        <v>134178</v>
      </c>
      <c r="AD51" s="549">
        <f t="shared" si="46"/>
        <v>5444</v>
      </c>
      <c r="AE51" s="549">
        <f t="shared" si="46"/>
        <v>1000</v>
      </c>
      <c r="AF51" s="549">
        <f t="shared" si="46"/>
        <v>0</v>
      </c>
      <c r="AG51" s="549">
        <f t="shared" si="46"/>
        <v>1000</v>
      </c>
      <c r="AH51" s="549">
        <f t="shared" si="46"/>
        <v>537597</v>
      </c>
      <c r="AI51" s="550">
        <f t="shared" si="46"/>
        <v>0.27</v>
      </c>
      <c r="AJ51" s="550">
        <f t="shared" si="46"/>
        <v>0.05</v>
      </c>
      <c r="AK51" s="550">
        <f t="shared" si="46"/>
        <v>0.43</v>
      </c>
      <c r="AL51" s="550">
        <f t="shared" si="46"/>
        <v>0.5</v>
      </c>
      <c r="AM51" s="550">
        <f t="shared" si="46"/>
        <v>0</v>
      </c>
      <c r="AN51" s="550">
        <f t="shared" si="46"/>
        <v>0</v>
      </c>
      <c r="AO51" s="550">
        <f t="shared" si="46"/>
        <v>0</v>
      </c>
      <c r="AP51" s="550">
        <f t="shared" si="46"/>
        <v>0</v>
      </c>
      <c r="AQ51" s="550">
        <f t="shared" si="46"/>
        <v>1.2</v>
      </c>
      <c r="AR51" s="550">
        <f t="shared" si="46"/>
        <v>0.05</v>
      </c>
      <c r="AS51" s="348">
        <f t="shared" si="46"/>
        <v>1.25</v>
      </c>
      <c r="AT51" s="555">
        <f t="shared" si="46"/>
        <v>30474743</v>
      </c>
      <c r="AU51" s="549">
        <f t="shared" si="46"/>
        <v>22109941</v>
      </c>
      <c r="AV51" s="549">
        <f t="shared" si="46"/>
        <v>95970</v>
      </c>
      <c r="AW51" s="549">
        <f t="shared" si="46"/>
        <v>7505598</v>
      </c>
      <c r="AX51" s="549">
        <f t="shared" si="46"/>
        <v>221099</v>
      </c>
      <c r="AY51" s="549">
        <f t="shared" si="46"/>
        <v>542135</v>
      </c>
      <c r="AZ51" s="550">
        <f t="shared" si="46"/>
        <v>40.290100000000002</v>
      </c>
      <c r="BA51" s="550">
        <f t="shared" si="46"/>
        <v>30.220100000000002</v>
      </c>
      <c r="BB51" s="348">
        <f t="shared" si="46"/>
        <v>10.07</v>
      </c>
    </row>
    <row r="52" spans="1:54" ht="12.95" customHeight="1" x14ac:dyDescent="0.25">
      <c r="A52" s="300">
        <v>9</v>
      </c>
      <c r="B52" s="341">
        <v>5446</v>
      </c>
      <c r="C52" s="354">
        <v>600099393</v>
      </c>
      <c r="D52" s="301">
        <v>856096</v>
      </c>
      <c r="E52" s="343" t="s">
        <v>381</v>
      </c>
      <c r="F52" s="301">
        <v>3231</v>
      </c>
      <c r="G52" s="343" t="s">
        <v>311</v>
      </c>
      <c r="H52" s="304" t="s">
        <v>276</v>
      </c>
      <c r="I52" s="463">
        <v>21658168</v>
      </c>
      <c r="J52" s="458">
        <v>15949446</v>
      </c>
      <c r="K52" s="458">
        <v>84000</v>
      </c>
      <c r="L52" s="458">
        <v>5419305</v>
      </c>
      <c r="M52" s="458">
        <v>159494</v>
      </c>
      <c r="N52" s="458">
        <v>45923</v>
      </c>
      <c r="O52" s="459">
        <v>28.131799999999998</v>
      </c>
      <c r="P52" s="460">
        <v>25.475899999999999</v>
      </c>
      <c r="Q52" s="469">
        <v>2.6559000000000004</v>
      </c>
      <c r="R52" s="471">
        <f t="shared" si="0"/>
        <v>-9000</v>
      </c>
      <c r="S52" s="461">
        <v>0</v>
      </c>
      <c r="T52" s="461">
        <v>0</v>
      </c>
      <c r="U52" s="461">
        <v>0</v>
      </c>
      <c r="V52" s="461">
        <v>0</v>
      </c>
      <c r="W52" s="461">
        <f t="shared" si="10"/>
        <v>-9000</v>
      </c>
      <c r="X52" s="461">
        <v>9000</v>
      </c>
      <c r="Y52" s="461">
        <v>0</v>
      </c>
      <c r="Z52" s="461">
        <v>0</v>
      </c>
      <c r="AA52" s="461">
        <f t="shared" si="1"/>
        <v>9000</v>
      </c>
      <c r="AB52" s="461">
        <f t="shared" si="2"/>
        <v>0</v>
      </c>
      <c r="AC52" s="69">
        <f t="shared" si="3"/>
        <v>0</v>
      </c>
      <c r="AD52" s="69">
        <f t="shared" si="4"/>
        <v>-90</v>
      </c>
      <c r="AE52" s="461">
        <v>0</v>
      </c>
      <c r="AF52" s="461">
        <v>0</v>
      </c>
      <c r="AG52" s="461">
        <f t="shared" si="11"/>
        <v>0</v>
      </c>
      <c r="AH52" s="461">
        <f t="shared" si="12"/>
        <v>-90</v>
      </c>
      <c r="AI52" s="462">
        <v>-0.01</v>
      </c>
      <c r="AJ52" s="462">
        <v>0</v>
      </c>
      <c r="AK52" s="462">
        <v>0</v>
      </c>
      <c r="AL52" s="462">
        <v>0</v>
      </c>
      <c r="AM52" s="462">
        <v>0</v>
      </c>
      <c r="AN52" s="462">
        <v>0</v>
      </c>
      <c r="AO52" s="462">
        <v>0</v>
      </c>
      <c r="AP52" s="462">
        <v>0</v>
      </c>
      <c r="AQ52" s="462">
        <f t="shared" si="5"/>
        <v>-0.01</v>
      </c>
      <c r="AR52" s="462">
        <f t="shared" si="6"/>
        <v>0</v>
      </c>
      <c r="AS52" s="464">
        <f t="shared" si="7"/>
        <v>-0.01</v>
      </c>
      <c r="AT52" s="470">
        <f>I52+AH52</f>
        <v>21658078</v>
      </c>
      <c r="AU52" s="461">
        <f>J52+W52</f>
        <v>15940446</v>
      </c>
      <c r="AV52" s="461">
        <f>K52+AA52</f>
        <v>93000</v>
      </c>
      <c r="AW52" s="461">
        <f>L52+AC52</f>
        <v>5419305</v>
      </c>
      <c r="AX52" s="461">
        <f>M52+AD52</f>
        <v>159404</v>
      </c>
      <c r="AY52" s="461">
        <f>N52+AG52</f>
        <v>45923</v>
      </c>
      <c r="AZ52" s="462">
        <f>O52+AS52</f>
        <v>28.121799999999997</v>
      </c>
      <c r="BA52" s="462">
        <f>P52+AQ52</f>
        <v>25.465899999999998</v>
      </c>
      <c r="BB52" s="464">
        <f>Q52+AR52</f>
        <v>2.6559000000000004</v>
      </c>
    </row>
    <row r="53" spans="1:54" ht="12.95" customHeight="1" x14ac:dyDescent="0.25">
      <c r="A53" s="344">
        <v>9</v>
      </c>
      <c r="B53" s="345">
        <v>5446</v>
      </c>
      <c r="C53" s="346">
        <v>600099393</v>
      </c>
      <c r="D53" s="345">
        <v>856096</v>
      </c>
      <c r="E53" s="347" t="s">
        <v>382</v>
      </c>
      <c r="F53" s="311"/>
      <c r="G53" s="349"/>
      <c r="H53" s="312"/>
      <c r="I53" s="553">
        <v>21658168</v>
      </c>
      <c r="J53" s="549">
        <v>15949446</v>
      </c>
      <c r="K53" s="549">
        <v>84000</v>
      </c>
      <c r="L53" s="549">
        <v>5419305</v>
      </c>
      <c r="M53" s="549">
        <v>159494</v>
      </c>
      <c r="N53" s="549">
        <v>45923</v>
      </c>
      <c r="O53" s="550">
        <v>28.131799999999998</v>
      </c>
      <c r="P53" s="550">
        <v>25.475899999999999</v>
      </c>
      <c r="Q53" s="723">
        <v>2.6559000000000004</v>
      </c>
      <c r="R53" s="553">
        <f t="shared" ref="R53:BB53" si="47">SUM(R52)</f>
        <v>-9000</v>
      </c>
      <c r="S53" s="549">
        <f t="shared" si="47"/>
        <v>0</v>
      </c>
      <c r="T53" s="549">
        <f t="shared" si="47"/>
        <v>0</v>
      </c>
      <c r="U53" s="549">
        <f t="shared" si="47"/>
        <v>0</v>
      </c>
      <c r="V53" s="549">
        <f t="shared" si="47"/>
        <v>0</v>
      </c>
      <c r="W53" s="549">
        <f t="shared" si="47"/>
        <v>-9000</v>
      </c>
      <c r="X53" s="549">
        <f t="shared" si="47"/>
        <v>9000</v>
      </c>
      <c r="Y53" s="549">
        <f t="shared" si="47"/>
        <v>0</v>
      </c>
      <c r="Z53" s="549">
        <f t="shared" si="47"/>
        <v>0</v>
      </c>
      <c r="AA53" s="549">
        <f t="shared" si="47"/>
        <v>9000</v>
      </c>
      <c r="AB53" s="549">
        <f t="shared" si="47"/>
        <v>0</v>
      </c>
      <c r="AC53" s="549">
        <f t="shared" si="47"/>
        <v>0</v>
      </c>
      <c r="AD53" s="549">
        <f t="shared" si="47"/>
        <v>-90</v>
      </c>
      <c r="AE53" s="549">
        <f t="shared" si="47"/>
        <v>0</v>
      </c>
      <c r="AF53" s="549">
        <f t="shared" si="47"/>
        <v>0</v>
      </c>
      <c r="AG53" s="549">
        <f t="shared" si="47"/>
        <v>0</v>
      </c>
      <c r="AH53" s="549">
        <f t="shared" si="47"/>
        <v>-90</v>
      </c>
      <c r="AI53" s="550">
        <f t="shared" si="47"/>
        <v>-0.01</v>
      </c>
      <c r="AJ53" s="550">
        <f t="shared" si="47"/>
        <v>0</v>
      </c>
      <c r="AK53" s="550">
        <f t="shared" si="47"/>
        <v>0</v>
      </c>
      <c r="AL53" s="550">
        <f t="shared" si="47"/>
        <v>0</v>
      </c>
      <c r="AM53" s="550">
        <f t="shared" si="47"/>
        <v>0</v>
      </c>
      <c r="AN53" s="550">
        <f t="shared" si="47"/>
        <v>0</v>
      </c>
      <c r="AO53" s="550">
        <f t="shared" si="47"/>
        <v>0</v>
      </c>
      <c r="AP53" s="550">
        <f t="shared" si="47"/>
        <v>0</v>
      </c>
      <c r="AQ53" s="550">
        <f t="shared" si="47"/>
        <v>-0.01</v>
      </c>
      <c r="AR53" s="550">
        <f t="shared" si="47"/>
        <v>0</v>
      </c>
      <c r="AS53" s="348">
        <f t="shared" si="47"/>
        <v>-0.01</v>
      </c>
      <c r="AT53" s="555">
        <f t="shared" si="47"/>
        <v>21658078</v>
      </c>
      <c r="AU53" s="549">
        <f t="shared" si="47"/>
        <v>15940446</v>
      </c>
      <c r="AV53" s="549">
        <f t="shared" si="47"/>
        <v>93000</v>
      </c>
      <c r="AW53" s="549">
        <f t="shared" si="47"/>
        <v>5419305</v>
      </c>
      <c r="AX53" s="549">
        <f t="shared" si="47"/>
        <v>159404</v>
      </c>
      <c r="AY53" s="549">
        <f t="shared" si="47"/>
        <v>45923</v>
      </c>
      <c r="AZ53" s="550">
        <f t="shared" si="47"/>
        <v>28.121799999999997</v>
      </c>
      <c r="BA53" s="550">
        <f t="shared" si="47"/>
        <v>25.465899999999998</v>
      </c>
      <c r="BB53" s="348">
        <f t="shared" si="47"/>
        <v>2.6559000000000004</v>
      </c>
    </row>
    <row r="54" spans="1:54" ht="12.95" customHeight="1" x14ac:dyDescent="0.25">
      <c r="A54" s="300">
        <v>10</v>
      </c>
      <c r="B54" s="341">
        <v>5403</v>
      </c>
      <c r="C54" s="342">
        <v>600098966</v>
      </c>
      <c r="D54" s="301">
        <v>75016931</v>
      </c>
      <c r="E54" s="343" t="s">
        <v>383</v>
      </c>
      <c r="F54" s="301">
        <v>3111</v>
      </c>
      <c r="G54" s="343" t="s">
        <v>320</v>
      </c>
      <c r="H54" s="304" t="s">
        <v>276</v>
      </c>
      <c r="I54" s="463">
        <v>2854424</v>
      </c>
      <c r="J54" s="458">
        <v>2088771</v>
      </c>
      <c r="K54" s="458">
        <v>20000</v>
      </c>
      <c r="L54" s="458">
        <v>712765</v>
      </c>
      <c r="M54" s="458">
        <v>20888</v>
      </c>
      <c r="N54" s="458">
        <v>12000</v>
      </c>
      <c r="O54" s="459">
        <v>4.5610000000000008</v>
      </c>
      <c r="P54" s="460">
        <v>3.871</v>
      </c>
      <c r="Q54" s="469">
        <v>0.69</v>
      </c>
      <c r="R54" s="471">
        <f t="shared" si="0"/>
        <v>10000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si="10"/>
        <v>10000</v>
      </c>
      <c r="X54" s="461">
        <v>-10000</v>
      </c>
      <c r="Y54" s="461">
        <v>0</v>
      </c>
      <c r="Z54" s="461">
        <v>0</v>
      </c>
      <c r="AA54" s="461">
        <f t="shared" si="1"/>
        <v>-10000</v>
      </c>
      <c r="AB54" s="461">
        <f t="shared" si="2"/>
        <v>0</v>
      </c>
      <c r="AC54" s="69">
        <f t="shared" si="3"/>
        <v>0</v>
      </c>
      <c r="AD54" s="69">
        <f t="shared" si="4"/>
        <v>100</v>
      </c>
      <c r="AE54" s="461">
        <v>0</v>
      </c>
      <c r="AF54" s="461">
        <v>0</v>
      </c>
      <c r="AG54" s="461">
        <f t="shared" si="11"/>
        <v>0</v>
      </c>
      <c r="AH54" s="461">
        <f t="shared" si="12"/>
        <v>100</v>
      </c>
      <c r="AI54" s="462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5"/>
        <v>0</v>
      </c>
      <c r="AR54" s="462">
        <f t="shared" si="6"/>
        <v>0</v>
      </c>
      <c r="AS54" s="464">
        <f t="shared" si="7"/>
        <v>0</v>
      </c>
      <c r="AT54" s="470">
        <f t="shared" ref="AT54:AT59" si="48">I54+AH54</f>
        <v>2854524</v>
      </c>
      <c r="AU54" s="461">
        <f t="shared" ref="AU54:AU59" si="49">J54+W54</f>
        <v>2098771</v>
      </c>
      <c r="AV54" s="461">
        <f t="shared" ref="AV54:AV59" si="50">K54+AA54</f>
        <v>10000</v>
      </c>
      <c r="AW54" s="461">
        <f t="shared" ref="AW54:AX59" si="51">L54+AC54</f>
        <v>712765</v>
      </c>
      <c r="AX54" s="461">
        <f t="shared" si="51"/>
        <v>20988</v>
      </c>
      <c r="AY54" s="461">
        <f t="shared" ref="AY54:AY59" si="52">N54+AG54</f>
        <v>12000</v>
      </c>
      <c r="AZ54" s="462">
        <f t="shared" ref="AZ54:AZ59" si="53">O54+AS54</f>
        <v>4.5610000000000008</v>
      </c>
      <c r="BA54" s="462">
        <f t="shared" ref="BA54:BB59" si="54">P54+AQ54</f>
        <v>3.871</v>
      </c>
      <c r="BB54" s="464">
        <f t="shared" si="54"/>
        <v>0.69</v>
      </c>
    </row>
    <row r="55" spans="1:54" ht="12.95" customHeight="1" x14ac:dyDescent="0.25">
      <c r="A55" s="300">
        <v>10</v>
      </c>
      <c r="B55" s="341">
        <v>5403</v>
      </c>
      <c r="C55" s="342">
        <v>600098966</v>
      </c>
      <c r="D55" s="301">
        <v>75016931</v>
      </c>
      <c r="E55" s="343" t="s">
        <v>383</v>
      </c>
      <c r="F55" s="301">
        <v>3117</v>
      </c>
      <c r="G55" s="343" t="s">
        <v>309</v>
      </c>
      <c r="H55" s="304" t="s">
        <v>276</v>
      </c>
      <c r="I55" s="463">
        <v>3065285</v>
      </c>
      <c r="J55" s="458">
        <v>2143038</v>
      </c>
      <c r="K55" s="458">
        <v>90000</v>
      </c>
      <c r="L55" s="458">
        <v>754767</v>
      </c>
      <c r="M55" s="458">
        <v>21430</v>
      </c>
      <c r="N55" s="458">
        <v>56050</v>
      </c>
      <c r="O55" s="459">
        <v>4.2100000000000009</v>
      </c>
      <c r="P55" s="460">
        <v>3</v>
      </c>
      <c r="Q55" s="469">
        <v>1.21</v>
      </c>
      <c r="R55" s="471">
        <f t="shared" si="0"/>
        <v>-2000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0"/>
        <v>-2000</v>
      </c>
      <c r="X55" s="461">
        <v>2000</v>
      </c>
      <c r="Y55" s="461">
        <v>0</v>
      </c>
      <c r="Z55" s="461">
        <v>0</v>
      </c>
      <c r="AA55" s="461">
        <f t="shared" si="1"/>
        <v>2000</v>
      </c>
      <c r="AB55" s="461">
        <f t="shared" si="2"/>
        <v>0</v>
      </c>
      <c r="AC55" s="69">
        <f t="shared" si="3"/>
        <v>0</v>
      </c>
      <c r="AD55" s="69">
        <f t="shared" si="4"/>
        <v>-20</v>
      </c>
      <c r="AE55" s="461">
        <v>0</v>
      </c>
      <c r="AF55" s="461">
        <v>0</v>
      </c>
      <c r="AG55" s="461">
        <f t="shared" si="11"/>
        <v>0</v>
      </c>
      <c r="AH55" s="461">
        <f t="shared" si="12"/>
        <v>-20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5"/>
        <v>0</v>
      </c>
      <c r="AR55" s="462">
        <f t="shared" si="6"/>
        <v>0</v>
      </c>
      <c r="AS55" s="464">
        <f t="shared" si="7"/>
        <v>0</v>
      </c>
      <c r="AT55" s="470">
        <f t="shared" si="48"/>
        <v>3065265</v>
      </c>
      <c r="AU55" s="461">
        <f t="shared" si="49"/>
        <v>2141038</v>
      </c>
      <c r="AV55" s="461">
        <f t="shared" si="50"/>
        <v>92000</v>
      </c>
      <c r="AW55" s="461">
        <f t="shared" si="51"/>
        <v>754767</v>
      </c>
      <c r="AX55" s="461">
        <f t="shared" si="51"/>
        <v>21410</v>
      </c>
      <c r="AY55" s="461">
        <f t="shared" si="52"/>
        <v>56050</v>
      </c>
      <c r="AZ55" s="462">
        <f t="shared" si="53"/>
        <v>4.2100000000000009</v>
      </c>
      <c r="BA55" s="462">
        <f t="shared" si="54"/>
        <v>3</v>
      </c>
      <c r="BB55" s="464">
        <f t="shared" si="54"/>
        <v>1.21</v>
      </c>
    </row>
    <row r="56" spans="1:54" ht="12.95" customHeight="1" x14ac:dyDescent="0.25">
      <c r="A56" s="300">
        <v>10</v>
      </c>
      <c r="B56" s="341">
        <v>5403</v>
      </c>
      <c r="C56" s="342">
        <v>600098966</v>
      </c>
      <c r="D56" s="301">
        <v>75016931</v>
      </c>
      <c r="E56" s="343" t="s">
        <v>383</v>
      </c>
      <c r="F56" s="301">
        <v>3117</v>
      </c>
      <c r="G56" s="343" t="s">
        <v>314</v>
      </c>
      <c r="H56" s="304" t="s">
        <v>277</v>
      </c>
      <c r="I56" s="463">
        <v>163534</v>
      </c>
      <c r="J56" s="458">
        <v>121316</v>
      </c>
      <c r="K56" s="458">
        <v>0</v>
      </c>
      <c r="L56" s="458">
        <v>41005</v>
      </c>
      <c r="M56" s="458">
        <v>1213</v>
      </c>
      <c r="N56" s="458">
        <v>0</v>
      </c>
      <c r="O56" s="459">
        <v>0.33</v>
      </c>
      <c r="P56" s="460">
        <v>0.33</v>
      </c>
      <c r="Q56" s="469">
        <v>0</v>
      </c>
      <c r="R56" s="471">
        <f t="shared" si="0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0"/>
        <v>0</v>
      </c>
      <c r="X56" s="461">
        <v>0</v>
      </c>
      <c r="Y56" s="461">
        <v>0</v>
      </c>
      <c r="Z56" s="461">
        <v>0</v>
      </c>
      <c r="AA56" s="461">
        <f t="shared" si="1"/>
        <v>0</v>
      </c>
      <c r="AB56" s="461">
        <f t="shared" si="2"/>
        <v>0</v>
      </c>
      <c r="AC56" s="69">
        <f t="shared" si="3"/>
        <v>0</v>
      </c>
      <c r="AD56" s="69">
        <f t="shared" si="4"/>
        <v>0</v>
      </c>
      <c r="AE56" s="461">
        <v>0</v>
      </c>
      <c r="AF56" s="461">
        <v>0</v>
      </c>
      <c r="AG56" s="461">
        <f t="shared" si="11"/>
        <v>0</v>
      </c>
      <c r="AH56" s="461">
        <f t="shared" si="12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5"/>
        <v>0</v>
      </c>
      <c r="AR56" s="462">
        <f t="shared" si="6"/>
        <v>0</v>
      </c>
      <c r="AS56" s="464">
        <f t="shared" si="7"/>
        <v>0</v>
      </c>
      <c r="AT56" s="470">
        <f t="shared" si="48"/>
        <v>163534</v>
      </c>
      <c r="AU56" s="461">
        <f t="shared" si="49"/>
        <v>121316</v>
      </c>
      <c r="AV56" s="461">
        <f t="shared" si="50"/>
        <v>0</v>
      </c>
      <c r="AW56" s="461">
        <f t="shared" si="51"/>
        <v>41005</v>
      </c>
      <c r="AX56" s="461">
        <f t="shared" si="51"/>
        <v>1213</v>
      </c>
      <c r="AY56" s="461">
        <f t="shared" si="52"/>
        <v>0</v>
      </c>
      <c r="AZ56" s="462">
        <f t="shared" si="53"/>
        <v>0.33</v>
      </c>
      <c r="BA56" s="462">
        <f t="shared" si="54"/>
        <v>0.33</v>
      </c>
      <c r="BB56" s="464">
        <f t="shared" si="54"/>
        <v>0</v>
      </c>
    </row>
    <row r="57" spans="1:54" ht="12.95" customHeight="1" x14ac:dyDescent="0.25">
      <c r="A57" s="300">
        <v>10</v>
      </c>
      <c r="B57" s="341">
        <v>5403</v>
      </c>
      <c r="C57" s="342">
        <v>600098966</v>
      </c>
      <c r="D57" s="301">
        <v>75016931</v>
      </c>
      <c r="E57" s="343" t="s">
        <v>383</v>
      </c>
      <c r="F57" s="301">
        <v>3141</v>
      </c>
      <c r="G57" s="343" t="s">
        <v>310</v>
      </c>
      <c r="H57" s="304" t="s">
        <v>277</v>
      </c>
      <c r="I57" s="463">
        <v>860389</v>
      </c>
      <c r="J57" s="458">
        <v>620759</v>
      </c>
      <c r="K57" s="458">
        <v>15000</v>
      </c>
      <c r="L57" s="458">
        <v>214887</v>
      </c>
      <c r="M57" s="458">
        <v>6207</v>
      </c>
      <c r="N57" s="458">
        <v>3536</v>
      </c>
      <c r="O57" s="459">
        <v>2.04</v>
      </c>
      <c r="P57" s="460">
        <v>0</v>
      </c>
      <c r="Q57" s="469">
        <v>2.04</v>
      </c>
      <c r="R57" s="471">
        <f t="shared" si="0"/>
        <v>7000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0"/>
        <v>7000</v>
      </c>
      <c r="X57" s="461">
        <v>-7000</v>
      </c>
      <c r="Y57" s="461">
        <v>0</v>
      </c>
      <c r="Z57" s="461">
        <v>0</v>
      </c>
      <c r="AA57" s="461">
        <f t="shared" si="1"/>
        <v>-7000</v>
      </c>
      <c r="AB57" s="461">
        <f t="shared" si="2"/>
        <v>0</v>
      </c>
      <c r="AC57" s="69">
        <f t="shared" si="3"/>
        <v>0</v>
      </c>
      <c r="AD57" s="69">
        <f t="shared" si="4"/>
        <v>70</v>
      </c>
      <c r="AE57" s="461">
        <v>0</v>
      </c>
      <c r="AF57" s="461">
        <v>0</v>
      </c>
      <c r="AG57" s="461">
        <f t="shared" si="11"/>
        <v>0</v>
      </c>
      <c r="AH57" s="461">
        <f t="shared" si="12"/>
        <v>70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5"/>
        <v>0</v>
      </c>
      <c r="AR57" s="462">
        <f t="shared" si="6"/>
        <v>0</v>
      </c>
      <c r="AS57" s="464">
        <f t="shared" si="7"/>
        <v>0</v>
      </c>
      <c r="AT57" s="470">
        <f t="shared" si="48"/>
        <v>860459</v>
      </c>
      <c r="AU57" s="461">
        <f t="shared" si="49"/>
        <v>627759</v>
      </c>
      <c r="AV57" s="461">
        <f t="shared" si="50"/>
        <v>8000</v>
      </c>
      <c r="AW57" s="461">
        <f t="shared" si="51"/>
        <v>214887</v>
      </c>
      <c r="AX57" s="461">
        <f t="shared" si="51"/>
        <v>6277</v>
      </c>
      <c r="AY57" s="461">
        <f t="shared" si="52"/>
        <v>3536</v>
      </c>
      <c r="AZ57" s="462">
        <f t="shared" si="53"/>
        <v>2.04</v>
      </c>
      <c r="BA57" s="462">
        <f t="shared" si="54"/>
        <v>0</v>
      </c>
      <c r="BB57" s="464">
        <f t="shared" si="54"/>
        <v>2.04</v>
      </c>
    </row>
    <row r="58" spans="1:54" ht="12.95" customHeight="1" x14ac:dyDescent="0.25">
      <c r="A58" s="300">
        <v>10</v>
      </c>
      <c r="B58" s="341">
        <v>5403</v>
      </c>
      <c r="C58" s="342">
        <v>600098966</v>
      </c>
      <c r="D58" s="301">
        <v>75016931</v>
      </c>
      <c r="E58" s="343" t="s">
        <v>383</v>
      </c>
      <c r="F58" s="301">
        <v>3143</v>
      </c>
      <c r="G58" s="343" t="s">
        <v>614</v>
      </c>
      <c r="H58" s="304" t="s">
        <v>276</v>
      </c>
      <c r="I58" s="463">
        <v>576112</v>
      </c>
      <c r="J58" s="458">
        <v>422421</v>
      </c>
      <c r="K58" s="458">
        <v>5000</v>
      </c>
      <c r="L58" s="458">
        <v>144468</v>
      </c>
      <c r="M58" s="458">
        <v>4223</v>
      </c>
      <c r="N58" s="458">
        <v>0</v>
      </c>
      <c r="O58" s="459">
        <v>0.89280000000000004</v>
      </c>
      <c r="P58" s="460">
        <v>0.89280000000000004</v>
      </c>
      <c r="Q58" s="469">
        <v>0</v>
      </c>
      <c r="R58" s="471">
        <f t="shared" si="0"/>
        <v>5000</v>
      </c>
      <c r="S58" s="461">
        <v>0</v>
      </c>
      <c r="T58" s="461">
        <v>0</v>
      </c>
      <c r="U58" s="461">
        <v>0</v>
      </c>
      <c r="V58" s="461">
        <v>0</v>
      </c>
      <c r="W58" s="461">
        <f t="shared" si="10"/>
        <v>5000</v>
      </c>
      <c r="X58" s="461">
        <v>-5000</v>
      </c>
      <c r="Y58" s="461">
        <v>0</v>
      </c>
      <c r="Z58" s="461">
        <v>0</v>
      </c>
      <c r="AA58" s="461">
        <f t="shared" si="1"/>
        <v>-5000</v>
      </c>
      <c r="AB58" s="461">
        <f t="shared" si="2"/>
        <v>0</v>
      </c>
      <c r="AC58" s="69">
        <f t="shared" si="3"/>
        <v>0</v>
      </c>
      <c r="AD58" s="69">
        <f t="shared" si="4"/>
        <v>50</v>
      </c>
      <c r="AE58" s="461">
        <v>0</v>
      </c>
      <c r="AF58" s="461">
        <v>0</v>
      </c>
      <c r="AG58" s="461">
        <f t="shared" si="11"/>
        <v>0</v>
      </c>
      <c r="AH58" s="461">
        <f t="shared" si="12"/>
        <v>50</v>
      </c>
      <c r="AI58" s="462">
        <v>0</v>
      </c>
      <c r="AJ58" s="462">
        <v>0</v>
      </c>
      <c r="AK58" s="462">
        <v>0</v>
      </c>
      <c r="AL58" s="462">
        <v>0</v>
      </c>
      <c r="AM58" s="462">
        <v>0</v>
      </c>
      <c r="AN58" s="462">
        <v>0</v>
      </c>
      <c r="AO58" s="462">
        <v>0</v>
      </c>
      <c r="AP58" s="462">
        <v>0</v>
      </c>
      <c r="AQ58" s="462">
        <f t="shared" si="5"/>
        <v>0</v>
      </c>
      <c r="AR58" s="462">
        <f t="shared" si="6"/>
        <v>0</v>
      </c>
      <c r="AS58" s="464">
        <f t="shared" si="7"/>
        <v>0</v>
      </c>
      <c r="AT58" s="470">
        <f t="shared" si="48"/>
        <v>576162</v>
      </c>
      <c r="AU58" s="461">
        <f t="shared" si="49"/>
        <v>427421</v>
      </c>
      <c r="AV58" s="461">
        <f t="shared" si="50"/>
        <v>0</v>
      </c>
      <c r="AW58" s="461">
        <f t="shared" si="51"/>
        <v>144468</v>
      </c>
      <c r="AX58" s="461">
        <f t="shared" si="51"/>
        <v>4273</v>
      </c>
      <c r="AY58" s="461">
        <f t="shared" si="52"/>
        <v>0</v>
      </c>
      <c r="AZ58" s="462">
        <f t="shared" si="53"/>
        <v>0.89280000000000004</v>
      </c>
      <c r="BA58" s="462">
        <f t="shared" si="54"/>
        <v>0.89280000000000004</v>
      </c>
      <c r="BB58" s="464">
        <f t="shared" si="54"/>
        <v>0</v>
      </c>
    </row>
    <row r="59" spans="1:54" ht="12.95" customHeight="1" x14ac:dyDescent="0.25">
      <c r="A59" s="300">
        <v>10</v>
      </c>
      <c r="B59" s="341">
        <v>5403</v>
      </c>
      <c r="C59" s="342">
        <v>600098966</v>
      </c>
      <c r="D59" s="301">
        <v>75016931</v>
      </c>
      <c r="E59" s="343" t="s">
        <v>383</v>
      </c>
      <c r="F59" s="301">
        <v>3143</v>
      </c>
      <c r="G59" s="343" t="s">
        <v>615</v>
      </c>
      <c r="H59" s="304" t="s">
        <v>277</v>
      </c>
      <c r="I59" s="463">
        <v>21990</v>
      </c>
      <c r="J59" s="458">
        <v>15712</v>
      </c>
      <c r="K59" s="458">
        <v>0</v>
      </c>
      <c r="L59" s="458">
        <v>5311</v>
      </c>
      <c r="M59" s="458">
        <v>157</v>
      </c>
      <c r="N59" s="458">
        <v>810</v>
      </c>
      <c r="O59" s="459">
        <v>0.06</v>
      </c>
      <c r="P59" s="460">
        <v>0</v>
      </c>
      <c r="Q59" s="469">
        <v>0.06</v>
      </c>
      <c r="R59" s="471">
        <f t="shared" si="0"/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10"/>
        <v>0</v>
      </c>
      <c r="X59" s="461">
        <v>0</v>
      </c>
      <c r="Y59" s="461">
        <v>0</v>
      </c>
      <c r="Z59" s="461">
        <v>0</v>
      </c>
      <c r="AA59" s="461">
        <f t="shared" si="1"/>
        <v>0</v>
      </c>
      <c r="AB59" s="461">
        <f t="shared" si="2"/>
        <v>0</v>
      </c>
      <c r="AC59" s="69">
        <f t="shared" si="3"/>
        <v>0</v>
      </c>
      <c r="AD59" s="69">
        <f t="shared" si="4"/>
        <v>0</v>
      </c>
      <c r="AE59" s="461">
        <v>0</v>
      </c>
      <c r="AF59" s="461">
        <v>0</v>
      </c>
      <c r="AG59" s="461">
        <f t="shared" si="11"/>
        <v>0</v>
      </c>
      <c r="AH59" s="461">
        <f t="shared" si="12"/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5"/>
        <v>0</v>
      </c>
      <c r="AR59" s="462">
        <f t="shared" si="6"/>
        <v>0</v>
      </c>
      <c r="AS59" s="464">
        <f t="shared" si="7"/>
        <v>0</v>
      </c>
      <c r="AT59" s="470">
        <f t="shared" si="48"/>
        <v>21990</v>
      </c>
      <c r="AU59" s="461">
        <f t="shared" si="49"/>
        <v>15712</v>
      </c>
      <c r="AV59" s="461">
        <f t="shared" si="50"/>
        <v>0</v>
      </c>
      <c r="AW59" s="461">
        <f t="shared" si="51"/>
        <v>5311</v>
      </c>
      <c r="AX59" s="461">
        <f t="shared" si="51"/>
        <v>157</v>
      </c>
      <c r="AY59" s="461">
        <f t="shared" si="52"/>
        <v>810</v>
      </c>
      <c r="AZ59" s="462">
        <f t="shared" si="53"/>
        <v>0.06</v>
      </c>
      <c r="BA59" s="462">
        <f t="shared" si="54"/>
        <v>0</v>
      </c>
      <c r="BB59" s="464">
        <f t="shared" si="54"/>
        <v>0.06</v>
      </c>
    </row>
    <row r="60" spans="1:54" ht="12.95" customHeight="1" x14ac:dyDescent="0.25">
      <c r="A60" s="344">
        <v>10</v>
      </c>
      <c r="B60" s="345">
        <v>5403</v>
      </c>
      <c r="C60" s="346">
        <v>600098966</v>
      </c>
      <c r="D60" s="345">
        <v>75016931</v>
      </c>
      <c r="E60" s="347" t="s">
        <v>384</v>
      </c>
      <c r="F60" s="311"/>
      <c r="G60" s="349"/>
      <c r="H60" s="312"/>
      <c r="I60" s="553">
        <v>7541734</v>
      </c>
      <c r="J60" s="549">
        <v>5412017</v>
      </c>
      <c r="K60" s="549">
        <v>130000</v>
      </c>
      <c r="L60" s="549">
        <v>1873203</v>
      </c>
      <c r="M60" s="549">
        <v>54118</v>
      </c>
      <c r="N60" s="549">
        <v>72396</v>
      </c>
      <c r="O60" s="550">
        <v>12.093800000000002</v>
      </c>
      <c r="P60" s="550">
        <v>8.0937999999999999</v>
      </c>
      <c r="Q60" s="723">
        <v>4</v>
      </c>
      <c r="R60" s="553">
        <f t="shared" ref="R60:BB60" si="55">SUM(R54:R59)</f>
        <v>20000</v>
      </c>
      <c r="S60" s="549">
        <f t="shared" si="55"/>
        <v>0</v>
      </c>
      <c r="T60" s="549">
        <f t="shared" si="55"/>
        <v>0</v>
      </c>
      <c r="U60" s="549">
        <f t="shared" si="55"/>
        <v>0</v>
      </c>
      <c r="V60" s="549">
        <f t="shared" si="55"/>
        <v>0</v>
      </c>
      <c r="W60" s="549">
        <f t="shared" si="55"/>
        <v>20000</v>
      </c>
      <c r="X60" s="549">
        <f t="shared" si="55"/>
        <v>-20000</v>
      </c>
      <c r="Y60" s="549">
        <f t="shared" si="55"/>
        <v>0</v>
      </c>
      <c r="Z60" s="549">
        <f t="shared" si="55"/>
        <v>0</v>
      </c>
      <c r="AA60" s="549">
        <f t="shared" si="55"/>
        <v>-20000</v>
      </c>
      <c r="AB60" s="549">
        <f t="shared" si="55"/>
        <v>0</v>
      </c>
      <c r="AC60" s="549">
        <f t="shared" si="55"/>
        <v>0</v>
      </c>
      <c r="AD60" s="549">
        <f t="shared" si="55"/>
        <v>200</v>
      </c>
      <c r="AE60" s="549">
        <f t="shared" si="55"/>
        <v>0</v>
      </c>
      <c r="AF60" s="549">
        <f t="shared" si="55"/>
        <v>0</v>
      </c>
      <c r="AG60" s="549">
        <f t="shared" si="55"/>
        <v>0</v>
      </c>
      <c r="AH60" s="549">
        <f t="shared" si="55"/>
        <v>200</v>
      </c>
      <c r="AI60" s="550">
        <f t="shared" si="55"/>
        <v>0</v>
      </c>
      <c r="AJ60" s="550">
        <f t="shared" si="55"/>
        <v>0</v>
      </c>
      <c r="AK60" s="550">
        <f t="shared" si="55"/>
        <v>0</v>
      </c>
      <c r="AL60" s="550">
        <f t="shared" si="55"/>
        <v>0</v>
      </c>
      <c r="AM60" s="550">
        <f t="shared" si="55"/>
        <v>0</v>
      </c>
      <c r="AN60" s="550">
        <f t="shared" si="55"/>
        <v>0</v>
      </c>
      <c r="AO60" s="550">
        <f t="shared" si="55"/>
        <v>0</v>
      </c>
      <c r="AP60" s="550">
        <f t="shared" si="55"/>
        <v>0</v>
      </c>
      <c r="AQ60" s="550">
        <f t="shared" si="55"/>
        <v>0</v>
      </c>
      <c r="AR60" s="550">
        <f t="shared" si="55"/>
        <v>0</v>
      </c>
      <c r="AS60" s="348">
        <f t="shared" si="55"/>
        <v>0</v>
      </c>
      <c r="AT60" s="555">
        <f t="shared" si="55"/>
        <v>7541934</v>
      </c>
      <c r="AU60" s="549">
        <f t="shared" si="55"/>
        <v>5432017</v>
      </c>
      <c r="AV60" s="549">
        <f t="shared" si="55"/>
        <v>110000</v>
      </c>
      <c r="AW60" s="549">
        <f t="shared" si="55"/>
        <v>1873203</v>
      </c>
      <c r="AX60" s="549">
        <f t="shared" si="55"/>
        <v>54318</v>
      </c>
      <c r="AY60" s="549">
        <f t="shared" si="55"/>
        <v>72396</v>
      </c>
      <c r="AZ60" s="550">
        <f t="shared" si="55"/>
        <v>12.093800000000002</v>
      </c>
      <c r="BA60" s="550">
        <f t="shared" si="55"/>
        <v>8.0937999999999999</v>
      </c>
      <c r="BB60" s="348">
        <f t="shared" si="55"/>
        <v>4</v>
      </c>
    </row>
    <row r="61" spans="1:54" ht="12.95" customHeight="1" x14ac:dyDescent="0.25">
      <c r="A61" s="300">
        <v>11</v>
      </c>
      <c r="B61" s="341">
        <v>5404</v>
      </c>
      <c r="C61" s="342">
        <v>600098974</v>
      </c>
      <c r="D61" s="301">
        <v>70979812</v>
      </c>
      <c r="E61" s="343" t="s">
        <v>385</v>
      </c>
      <c r="F61" s="301">
        <v>3111</v>
      </c>
      <c r="G61" s="343" t="s">
        <v>320</v>
      </c>
      <c r="H61" s="304" t="s">
        <v>276</v>
      </c>
      <c r="I61" s="463">
        <v>2072867</v>
      </c>
      <c r="J61" s="458">
        <v>1523472</v>
      </c>
      <c r="K61" s="458">
        <v>6000</v>
      </c>
      <c r="L61" s="458">
        <v>516961</v>
      </c>
      <c r="M61" s="458">
        <v>15234</v>
      </c>
      <c r="N61" s="458">
        <v>11200</v>
      </c>
      <c r="O61" s="459">
        <v>2.6865000000000006</v>
      </c>
      <c r="P61" s="460">
        <v>2.3065000000000002</v>
      </c>
      <c r="Q61" s="469">
        <v>0.38</v>
      </c>
      <c r="R61" s="471">
        <f t="shared" si="0"/>
        <v>0</v>
      </c>
      <c r="S61" s="461">
        <v>0</v>
      </c>
      <c r="T61" s="461">
        <v>0</v>
      </c>
      <c r="U61" s="461">
        <v>0</v>
      </c>
      <c r="V61" s="461">
        <v>0</v>
      </c>
      <c r="W61" s="461">
        <f t="shared" si="10"/>
        <v>0</v>
      </c>
      <c r="X61" s="461">
        <v>0</v>
      </c>
      <c r="Y61" s="461">
        <v>0</v>
      </c>
      <c r="Z61" s="461">
        <v>0</v>
      </c>
      <c r="AA61" s="461">
        <f t="shared" si="1"/>
        <v>0</v>
      </c>
      <c r="AB61" s="461">
        <f t="shared" si="2"/>
        <v>0</v>
      </c>
      <c r="AC61" s="69">
        <f t="shared" si="3"/>
        <v>0</v>
      </c>
      <c r="AD61" s="69">
        <f t="shared" si="4"/>
        <v>0</v>
      </c>
      <c r="AE61" s="461">
        <v>0</v>
      </c>
      <c r="AF61" s="461">
        <v>0</v>
      </c>
      <c r="AG61" s="461">
        <f t="shared" si="11"/>
        <v>0</v>
      </c>
      <c r="AH61" s="461">
        <f t="shared" si="12"/>
        <v>0</v>
      </c>
      <c r="AI61" s="462">
        <v>0</v>
      </c>
      <c r="AJ61" s="462">
        <v>0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5"/>
        <v>0</v>
      </c>
      <c r="AR61" s="462">
        <f t="shared" si="6"/>
        <v>0</v>
      </c>
      <c r="AS61" s="464">
        <f t="shared" si="7"/>
        <v>0</v>
      </c>
      <c r="AT61" s="470">
        <f t="shared" ref="AT61:AT66" si="56">I61+AH61</f>
        <v>2072867</v>
      </c>
      <c r="AU61" s="461">
        <f t="shared" ref="AU61:AU66" si="57">J61+W61</f>
        <v>1523472</v>
      </c>
      <c r="AV61" s="461">
        <f t="shared" ref="AV61:AV66" si="58">K61+AA61</f>
        <v>6000</v>
      </c>
      <c r="AW61" s="461">
        <f t="shared" ref="AW61:AX66" si="59">L61+AC61</f>
        <v>516961</v>
      </c>
      <c r="AX61" s="461">
        <f t="shared" si="59"/>
        <v>15234</v>
      </c>
      <c r="AY61" s="461">
        <f t="shared" ref="AY61:AY66" si="60">N61+AG61</f>
        <v>11200</v>
      </c>
      <c r="AZ61" s="462">
        <f t="shared" ref="AZ61:AZ66" si="61">O61+AS61</f>
        <v>2.6865000000000006</v>
      </c>
      <c r="BA61" s="462">
        <f t="shared" ref="BA61:BB66" si="62">P61+AQ61</f>
        <v>2.3065000000000002</v>
      </c>
      <c r="BB61" s="464">
        <f t="shared" si="62"/>
        <v>0.38</v>
      </c>
    </row>
    <row r="62" spans="1:54" ht="12.95" customHeight="1" x14ac:dyDescent="0.25">
      <c r="A62" s="300">
        <v>11</v>
      </c>
      <c r="B62" s="341">
        <v>5404</v>
      </c>
      <c r="C62" s="342">
        <v>600098974</v>
      </c>
      <c r="D62" s="301">
        <v>70979812</v>
      </c>
      <c r="E62" s="343" t="s">
        <v>385</v>
      </c>
      <c r="F62" s="301">
        <v>3117</v>
      </c>
      <c r="G62" s="343" t="s">
        <v>309</v>
      </c>
      <c r="H62" s="304" t="s">
        <v>276</v>
      </c>
      <c r="I62" s="463">
        <v>2359738</v>
      </c>
      <c r="J62" s="458">
        <v>1718759</v>
      </c>
      <c r="K62" s="458">
        <v>0</v>
      </c>
      <c r="L62" s="458">
        <v>580941</v>
      </c>
      <c r="M62" s="458">
        <v>17188</v>
      </c>
      <c r="N62" s="458">
        <v>42850</v>
      </c>
      <c r="O62" s="459">
        <v>3.6091000000000002</v>
      </c>
      <c r="P62" s="460">
        <v>2.4091</v>
      </c>
      <c r="Q62" s="469">
        <v>1.2000000000000002</v>
      </c>
      <c r="R62" s="471">
        <f t="shared" si="0"/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0"/>
        <v>0</v>
      </c>
      <c r="X62" s="461">
        <v>0</v>
      </c>
      <c r="Y62" s="461">
        <v>0</v>
      </c>
      <c r="Z62" s="461">
        <v>0</v>
      </c>
      <c r="AA62" s="461">
        <f t="shared" si="1"/>
        <v>0</v>
      </c>
      <c r="AB62" s="461">
        <f t="shared" si="2"/>
        <v>0</v>
      </c>
      <c r="AC62" s="69">
        <f t="shared" si="3"/>
        <v>0</v>
      </c>
      <c r="AD62" s="69">
        <f t="shared" si="4"/>
        <v>0</v>
      </c>
      <c r="AE62" s="461">
        <v>0</v>
      </c>
      <c r="AF62" s="461">
        <v>0</v>
      </c>
      <c r="AG62" s="461">
        <f t="shared" si="11"/>
        <v>0</v>
      </c>
      <c r="AH62" s="461">
        <f t="shared" si="12"/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5"/>
        <v>0</v>
      </c>
      <c r="AR62" s="462">
        <f t="shared" si="6"/>
        <v>0</v>
      </c>
      <c r="AS62" s="464">
        <f t="shared" si="7"/>
        <v>0</v>
      </c>
      <c r="AT62" s="470">
        <f t="shared" si="56"/>
        <v>2359738</v>
      </c>
      <c r="AU62" s="461">
        <f t="shared" si="57"/>
        <v>1718759</v>
      </c>
      <c r="AV62" s="461">
        <f t="shared" si="58"/>
        <v>0</v>
      </c>
      <c r="AW62" s="461">
        <f t="shared" si="59"/>
        <v>580941</v>
      </c>
      <c r="AX62" s="461">
        <f t="shared" si="59"/>
        <v>17188</v>
      </c>
      <c r="AY62" s="461">
        <f t="shared" si="60"/>
        <v>42850</v>
      </c>
      <c r="AZ62" s="462">
        <f t="shared" si="61"/>
        <v>3.6091000000000002</v>
      </c>
      <c r="BA62" s="462">
        <f t="shared" si="62"/>
        <v>2.4091</v>
      </c>
      <c r="BB62" s="464">
        <f t="shared" si="62"/>
        <v>1.2000000000000002</v>
      </c>
    </row>
    <row r="63" spans="1:54" ht="12.95" customHeight="1" x14ac:dyDescent="0.25">
      <c r="A63" s="300">
        <v>11</v>
      </c>
      <c r="B63" s="341">
        <v>5404</v>
      </c>
      <c r="C63" s="342">
        <v>600098974</v>
      </c>
      <c r="D63" s="301">
        <v>70979812</v>
      </c>
      <c r="E63" s="343" t="s">
        <v>385</v>
      </c>
      <c r="F63" s="301">
        <v>3117</v>
      </c>
      <c r="G63" s="343" t="s">
        <v>314</v>
      </c>
      <c r="H63" s="304" t="s">
        <v>277</v>
      </c>
      <c r="I63" s="463">
        <v>479993</v>
      </c>
      <c r="J63" s="458">
        <v>356078</v>
      </c>
      <c r="K63" s="458">
        <v>0</v>
      </c>
      <c r="L63" s="458">
        <v>120354</v>
      </c>
      <c r="M63" s="458">
        <v>3561</v>
      </c>
      <c r="N63" s="458">
        <v>0</v>
      </c>
      <c r="O63" s="459">
        <v>1.03</v>
      </c>
      <c r="P63" s="460">
        <v>1.03</v>
      </c>
      <c r="Q63" s="469">
        <v>0</v>
      </c>
      <c r="R63" s="471">
        <f t="shared" si="0"/>
        <v>0</v>
      </c>
      <c r="S63" s="461">
        <v>131523</v>
      </c>
      <c r="T63" s="461">
        <v>0</v>
      </c>
      <c r="U63" s="461">
        <v>0</v>
      </c>
      <c r="V63" s="461">
        <v>0</v>
      </c>
      <c r="W63" s="461">
        <f t="shared" si="10"/>
        <v>131523</v>
      </c>
      <c r="X63" s="461">
        <v>0</v>
      </c>
      <c r="Y63" s="461">
        <v>0</v>
      </c>
      <c r="Z63" s="461">
        <v>0</v>
      </c>
      <c r="AA63" s="461">
        <f t="shared" si="1"/>
        <v>0</v>
      </c>
      <c r="AB63" s="461">
        <f t="shared" si="2"/>
        <v>131523</v>
      </c>
      <c r="AC63" s="69">
        <f t="shared" si="3"/>
        <v>44455</v>
      </c>
      <c r="AD63" s="69">
        <f t="shared" si="4"/>
        <v>1315</v>
      </c>
      <c r="AE63" s="461">
        <v>1250</v>
      </c>
      <c r="AF63" s="461">
        <v>0</v>
      </c>
      <c r="AG63" s="461">
        <f t="shared" si="11"/>
        <v>1250</v>
      </c>
      <c r="AH63" s="461">
        <f t="shared" si="12"/>
        <v>178543</v>
      </c>
      <c r="AI63" s="462">
        <v>0</v>
      </c>
      <c r="AJ63" s="462">
        <v>0</v>
      </c>
      <c r="AK63" s="462">
        <v>0.38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5"/>
        <v>0.38</v>
      </c>
      <c r="AR63" s="462">
        <f t="shared" si="6"/>
        <v>0</v>
      </c>
      <c r="AS63" s="464">
        <f t="shared" si="7"/>
        <v>0.38</v>
      </c>
      <c r="AT63" s="470">
        <f t="shared" si="56"/>
        <v>658536</v>
      </c>
      <c r="AU63" s="461">
        <f t="shared" si="57"/>
        <v>487601</v>
      </c>
      <c r="AV63" s="461">
        <f t="shared" si="58"/>
        <v>0</v>
      </c>
      <c r="AW63" s="461">
        <f t="shared" si="59"/>
        <v>164809</v>
      </c>
      <c r="AX63" s="461">
        <f t="shared" si="59"/>
        <v>4876</v>
      </c>
      <c r="AY63" s="461">
        <f t="shared" si="60"/>
        <v>1250</v>
      </c>
      <c r="AZ63" s="462">
        <f t="shared" si="61"/>
        <v>1.4100000000000001</v>
      </c>
      <c r="BA63" s="462">
        <f t="shared" si="62"/>
        <v>1.4100000000000001</v>
      </c>
      <c r="BB63" s="464">
        <f t="shared" si="62"/>
        <v>0</v>
      </c>
    </row>
    <row r="64" spans="1:54" ht="12.95" customHeight="1" x14ac:dyDescent="0.25">
      <c r="A64" s="300">
        <v>11</v>
      </c>
      <c r="B64" s="341">
        <v>5404</v>
      </c>
      <c r="C64" s="342">
        <v>600098974</v>
      </c>
      <c r="D64" s="301">
        <v>70979812</v>
      </c>
      <c r="E64" s="343" t="s">
        <v>385</v>
      </c>
      <c r="F64" s="301">
        <v>3141</v>
      </c>
      <c r="G64" s="343" t="s">
        <v>310</v>
      </c>
      <c r="H64" s="304" t="s">
        <v>277</v>
      </c>
      <c r="I64" s="463">
        <v>715277</v>
      </c>
      <c r="J64" s="458">
        <v>514680</v>
      </c>
      <c r="K64" s="458">
        <v>14000</v>
      </c>
      <c r="L64" s="458">
        <v>178694</v>
      </c>
      <c r="M64" s="458">
        <v>5147</v>
      </c>
      <c r="N64" s="458">
        <v>2756</v>
      </c>
      <c r="O64" s="459">
        <v>1.7</v>
      </c>
      <c r="P64" s="460">
        <v>0</v>
      </c>
      <c r="Q64" s="469">
        <v>1.7</v>
      </c>
      <c r="R64" s="471">
        <f t="shared" si="0"/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f t="shared" si="10"/>
        <v>0</v>
      </c>
      <c r="X64" s="461">
        <v>0</v>
      </c>
      <c r="Y64" s="461">
        <v>0</v>
      </c>
      <c r="Z64" s="461">
        <v>0</v>
      </c>
      <c r="AA64" s="461">
        <f t="shared" si="1"/>
        <v>0</v>
      </c>
      <c r="AB64" s="461">
        <f t="shared" si="2"/>
        <v>0</v>
      </c>
      <c r="AC64" s="69">
        <f t="shared" si="3"/>
        <v>0</v>
      </c>
      <c r="AD64" s="69">
        <f t="shared" si="4"/>
        <v>0</v>
      </c>
      <c r="AE64" s="461">
        <v>0</v>
      </c>
      <c r="AF64" s="461">
        <v>0</v>
      </c>
      <c r="AG64" s="461">
        <f t="shared" si="11"/>
        <v>0</v>
      </c>
      <c r="AH64" s="461">
        <f t="shared" si="12"/>
        <v>0</v>
      </c>
      <c r="AI64" s="462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5"/>
        <v>0</v>
      </c>
      <c r="AR64" s="462">
        <f t="shared" si="6"/>
        <v>0</v>
      </c>
      <c r="AS64" s="464">
        <f t="shared" si="7"/>
        <v>0</v>
      </c>
      <c r="AT64" s="470">
        <f t="shared" si="56"/>
        <v>715277</v>
      </c>
      <c r="AU64" s="461">
        <f t="shared" si="57"/>
        <v>514680</v>
      </c>
      <c r="AV64" s="461">
        <f t="shared" si="58"/>
        <v>14000</v>
      </c>
      <c r="AW64" s="461">
        <f t="shared" si="59"/>
        <v>178694</v>
      </c>
      <c r="AX64" s="461">
        <f t="shared" si="59"/>
        <v>5147</v>
      </c>
      <c r="AY64" s="461">
        <f t="shared" si="60"/>
        <v>2756</v>
      </c>
      <c r="AZ64" s="462">
        <f t="shared" si="61"/>
        <v>1.7</v>
      </c>
      <c r="BA64" s="462">
        <f t="shared" si="62"/>
        <v>0</v>
      </c>
      <c r="BB64" s="464">
        <f t="shared" si="62"/>
        <v>1.7</v>
      </c>
    </row>
    <row r="65" spans="1:54" ht="12.95" customHeight="1" x14ac:dyDescent="0.25">
      <c r="A65" s="300">
        <v>11</v>
      </c>
      <c r="B65" s="341">
        <v>5404</v>
      </c>
      <c r="C65" s="342">
        <v>600098974</v>
      </c>
      <c r="D65" s="301">
        <v>70979812</v>
      </c>
      <c r="E65" s="343" t="s">
        <v>385</v>
      </c>
      <c r="F65" s="301">
        <v>3143</v>
      </c>
      <c r="G65" s="343" t="s">
        <v>614</v>
      </c>
      <c r="H65" s="304" t="s">
        <v>276</v>
      </c>
      <c r="I65" s="463">
        <v>448714</v>
      </c>
      <c r="J65" s="458">
        <v>332874</v>
      </c>
      <c r="K65" s="458">
        <v>0</v>
      </c>
      <c r="L65" s="458">
        <v>112511</v>
      </c>
      <c r="M65" s="458">
        <v>3329</v>
      </c>
      <c r="N65" s="458">
        <v>0</v>
      </c>
      <c r="O65" s="459">
        <v>0.70520000000000005</v>
      </c>
      <c r="P65" s="460">
        <v>0.70520000000000005</v>
      </c>
      <c r="Q65" s="469">
        <v>0</v>
      </c>
      <c r="R65" s="471">
        <f t="shared" si="0"/>
        <v>0</v>
      </c>
      <c r="S65" s="461">
        <v>0</v>
      </c>
      <c r="T65" s="461">
        <v>0</v>
      </c>
      <c r="U65" s="461">
        <v>0</v>
      </c>
      <c r="V65" s="461">
        <v>0</v>
      </c>
      <c r="W65" s="461">
        <f t="shared" si="10"/>
        <v>0</v>
      </c>
      <c r="X65" s="461">
        <v>0</v>
      </c>
      <c r="Y65" s="461">
        <v>0</v>
      </c>
      <c r="Z65" s="461">
        <v>0</v>
      </c>
      <c r="AA65" s="461">
        <f t="shared" si="1"/>
        <v>0</v>
      </c>
      <c r="AB65" s="461">
        <f t="shared" si="2"/>
        <v>0</v>
      </c>
      <c r="AC65" s="69">
        <f t="shared" si="3"/>
        <v>0</v>
      </c>
      <c r="AD65" s="69">
        <f t="shared" si="4"/>
        <v>0</v>
      </c>
      <c r="AE65" s="461">
        <v>0</v>
      </c>
      <c r="AF65" s="461">
        <v>0</v>
      </c>
      <c r="AG65" s="461">
        <f t="shared" si="11"/>
        <v>0</v>
      </c>
      <c r="AH65" s="461">
        <f t="shared" si="12"/>
        <v>0</v>
      </c>
      <c r="AI65" s="462">
        <v>0</v>
      </c>
      <c r="AJ65" s="462">
        <v>0</v>
      </c>
      <c r="AK65" s="462">
        <v>0</v>
      </c>
      <c r="AL65" s="462">
        <v>0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si="5"/>
        <v>0</v>
      </c>
      <c r="AR65" s="462">
        <f t="shared" si="6"/>
        <v>0</v>
      </c>
      <c r="AS65" s="464">
        <f t="shared" si="7"/>
        <v>0</v>
      </c>
      <c r="AT65" s="470">
        <f t="shared" si="56"/>
        <v>448714</v>
      </c>
      <c r="AU65" s="461">
        <f t="shared" si="57"/>
        <v>332874</v>
      </c>
      <c r="AV65" s="461">
        <f t="shared" si="58"/>
        <v>0</v>
      </c>
      <c r="AW65" s="461">
        <f t="shared" si="59"/>
        <v>112511</v>
      </c>
      <c r="AX65" s="461">
        <f t="shared" si="59"/>
        <v>3329</v>
      </c>
      <c r="AY65" s="461">
        <f t="shared" si="60"/>
        <v>0</v>
      </c>
      <c r="AZ65" s="462">
        <f t="shared" si="61"/>
        <v>0.70520000000000005</v>
      </c>
      <c r="BA65" s="462">
        <f t="shared" si="62"/>
        <v>0.70520000000000005</v>
      </c>
      <c r="BB65" s="464">
        <f t="shared" si="62"/>
        <v>0</v>
      </c>
    </row>
    <row r="66" spans="1:54" ht="12.95" customHeight="1" x14ac:dyDescent="0.25">
      <c r="A66" s="300">
        <v>11</v>
      </c>
      <c r="B66" s="341">
        <v>5404</v>
      </c>
      <c r="C66" s="342">
        <v>600098974</v>
      </c>
      <c r="D66" s="301">
        <v>70979812</v>
      </c>
      <c r="E66" s="343" t="s">
        <v>385</v>
      </c>
      <c r="F66" s="301">
        <v>3143</v>
      </c>
      <c r="G66" s="343" t="s">
        <v>615</v>
      </c>
      <c r="H66" s="304" t="s">
        <v>277</v>
      </c>
      <c r="I66" s="463">
        <v>10995</v>
      </c>
      <c r="J66" s="458">
        <v>7856</v>
      </c>
      <c r="K66" s="458">
        <v>0</v>
      </c>
      <c r="L66" s="458">
        <v>2655</v>
      </c>
      <c r="M66" s="458">
        <v>79</v>
      </c>
      <c r="N66" s="458">
        <v>405</v>
      </c>
      <c r="O66" s="459">
        <v>0.03</v>
      </c>
      <c r="P66" s="460">
        <v>0</v>
      </c>
      <c r="Q66" s="469">
        <v>0.03</v>
      </c>
      <c r="R66" s="471">
        <f t="shared" si="0"/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si="10"/>
        <v>0</v>
      </c>
      <c r="X66" s="461">
        <v>0</v>
      </c>
      <c r="Y66" s="461">
        <v>0</v>
      </c>
      <c r="Z66" s="461">
        <v>0</v>
      </c>
      <c r="AA66" s="461">
        <f t="shared" si="1"/>
        <v>0</v>
      </c>
      <c r="AB66" s="461">
        <f t="shared" si="2"/>
        <v>0</v>
      </c>
      <c r="AC66" s="69">
        <f t="shared" si="3"/>
        <v>0</v>
      </c>
      <c r="AD66" s="69">
        <f t="shared" si="4"/>
        <v>0</v>
      </c>
      <c r="AE66" s="461">
        <v>0</v>
      </c>
      <c r="AF66" s="461">
        <v>0</v>
      </c>
      <c r="AG66" s="461">
        <f t="shared" si="11"/>
        <v>0</v>
      </c>
      <c r="AH66" s="461">
        <f t="shared" si="12"/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5"/>
        <v>0</v>
      </c>
      <c r="AR66" s="462">
        <f t="shared" si="6"/>
        <v>0</v>
      </c>
      <c r="AS66" s="464">
        <f t="shared" si="7"/>
        <v>0</v>
      </c>
      <c r="AT66" s="470">
        <f t="shared" si="56"/>
        <v>10995</v>
      </c>
      <c r="AU66" s="461">
        <f t="shared" si="57"/>
        <v>7856</v>
      </c>
      <c r="AV66" s="461">
        <f t="shared" si="58"/>
        <v>0</v>
      </c>
      <c r="AW66" s="461">
        <f t="shared" si="59"/>
        <v>2655</v>
      </c>
      <c r="AX66" s="461">
        <f t="shared" si="59"/>
        <v>79</v>
      </c>
      <c r="AY66" s="461">
        <f t="shared" si="60"/>
        <v>405</v>
      </c>
      <c r="AZ66" s="462">
        <f t="shared" si="61"/>
        <v>0.03</v>
      </c>
      <c r="BA66" s="462">
        <f t="shared" si="62"/>
        <v>0</v>
      </c>
      <c r="BB66" s="464">
        <f t="shared" si="62"/>
        <v>0.03</v>
      </c>
    </row>
    <row r="67" spans="1:54" ht="12.95" customHeight="1" x14ac:dyDescent="0.25">
      <c r="A67" s="344">
        <v>11</v>
      </c>
      <c r="B67" s="345">
        <v>5404</v>
      </c>
      <c r="C67" s="346">
        <v>600098974</v>
      </c>
      <c r="D67" s="345">
        <v>70979812</v>
      </c>
      <c r="E67" s="347" t="s">
        <v>386</v>
      </c>
      <c r="F67" s="311"/>
      <c r="G67" s="349"/>
      <c r="H67" s="312"/>
      <c r="I67" s="553">
        <v>6087584</v>
      </c>
      <c r="J67" s="549">
        <v>4453719</v>
      </c>
      <c r="K67" s="549">
        <v>20000</v>
      </c>
      <c r="L67" s="549">
        <v>1512116</v>
      </c>
      <c r="M67" s="549">
        <v>44538</v>
      </c>
      <c r="N67" s="549">
        <v>57211</v>
      </c>
      <c r="O67" s="550">
        <v>9.7607999999999997</v>
      </c>
      <c r="P67" s="550">
        <v>6.450800000000001</v>
      </c>
      <c r="Q67" s="723">
        <v>3.31</v>
      </c>
      <c r="R67" s="553">
        <f t="shared" ref="R67:BB67" si="63">SUM(R61:R66)</f>
        <v>0</v>
      </c>
      <c r="S67" s="549">
        <f t="shared" si="63"/>
        <v>131523</v>
      </c>
      <c r="T67" s="549">
        <f t="shared" si="63"/>
        <v>0</v>
      </c>
      <c r="U67" s="549">
        <f t="shared" si="63"/>
        <v>0</v>
      </c>
      <c r="V67" s="549">
        <f t="shared" si="63"/>
        <v>0</v>
      </c>
      <c r="W67" s="549">
        <f t="shared" si="63"/>
        <v>131523</v>
      </c>
      <c r="X67" s="549">
        <f t="shared" si="63"/>
        <v>0</v>
      </c>
      <c r="Y67" s="549">
        <f t="shared" si="63"/>
        <v>0</v>
      </c>
      <c r="Z67" s="549">
        <f t="shared" si="63"/>
        <v>0</v>
      </c>
      <c r="AA67" s="549">
        <f t="shared" si="63"/>
        <v>0</v>
      </c>
      <c r="AB67" s="549">
        <f t="shared" si="63"/>
        <v>131523</v>
      </c>
      <c r="AC67" s="549">
        <f t="shared" si="63"/>
        <v>44455</v>
      </c>
      <c r="AD67" s="549">
        <f t="shared" si="63"/>
        <v>1315</v>
      </c>
      <c r="AE67" s="549">
        <f t="shared" si="63"/>
        <v>1250</v>
      </c>
      <c r="AF67" s="549">
        <f t="shared" si="63"/>
        <v>0</v>
      </c>
      <c r="AG67" s="549">
        <f t="shared" si="63"/>
        <v>1250</v>
      </c>
      <c r="AH67" s="549">
        <f t="shared" si="63"/>
        <v>178543</v>
      </c>
      <c r="AI67" s="550">
        <f t="shared" si="63"/>
        <v>0</v>
      </c>
      <c r="AJ67" s="550">
        <f t="shared" si="63"/>
        <v>0</v>
      </c>
      <c r="AK67" s="550">
        <f t="shared" si="63"/>
        <v>0.38</v>
      </c>
      <c r="AL67" s="550">
        <f t="shared" si="63"/>
        <v>0</v>
      </c>
      <c r="AM67" s="550">
        <f t="shared" si="63"/>
        <v>0</v>
      </c>
      <c r="AN67" s="550">
        <f t="shared" si="63"/>
        <v>0</v>
      </c>
      <c r="AO67" s="550">
        <f t="shared" si="63"/>
        <v>0</v>
      </c>
      <c r="AP67" s="550">
        <f t="shared" si="63"/>
        <v>0</v>
      </c>
      <c r="AQ67" s="550">
        <f t="shared" si="63"/>
        <v>0.38</v>
      </c>
      <c r="AR67" s="550">
        <f t="shared" si="63"/>
        <v>0</v>
      </c>
      <c r="AS67" s="348">
        <f t="shared" si="63"/>
        <v>0.38</v>
      </c>
      <c r="AT67" s="555">
        <f t="shared" si="63"/>
        <v>6266127</v>
      </c>
      <c r="AU67" s="549">
        <f t="shared" si="63"/>
        <v>4585242</v>
      </c>
      <c r="AV67" s="549">
        <f t="shared" si="63"/>
        <v>20000</v>
      </c>
      <c r="AW67" s="549">
        <f t="shared" si="63"/>
        <v>1556571</v>
      </c>
      <c r="AX67" s="549">
        <f t="shared" si="63"/>
        <v>45853</v>
      </c>
      <c r="AY67" s="549">
        <f t="shared" si="63"/>
        <v>58461</v>
      </c>
      <c r="AZ67" s="550">
        <f t="shared" si="63"/>
        <v>10.140799999999999</v>
      </c>
      <c r="BA67" s="550">
        <f t="shared" si="63"/>
        <v>6.8308</v>
      </c>
      <c r="BB67" s="348">
        <f t="shared" si="63"/>
        <v>3.31</v>
      </c>
    </row>
    <row r="68" spans="1:54" ht="12.95" customHeight="1" x14ac:dyDescent="0.25">
      <c r="A68" s="300">
        <v>12</v>
      </c>
      <c r="B68" s="341">
        <v>5407</v>
      </c>
      <c r="C68" s="342">
        <v>600099148</v>
      </c>
      <c r="D68" s="301">
        <v>70939403</v>
      </c>
      <c r="E68" s="343" t="s">
        <v>387</v>
      </c>
      <c r="F68" s="301">
        <v>3111</v>
      </c>
      <c r="G68" s="343" t="s">
        <v>320</v>
      </c>
      <c r="H68" s="304" t="s">
        <v>276</v>
      </c>
      <c r="I68" s="463">
        <v>2839163</v>
      </c>
      <c r="J68" s="458">
        <v>2097005</v>
      </c>
      <c r="K68" s="458">
        <v>0</v>
      </c>
      <c r="L68" s="458">
        <v>708788</v>
      </c>
      <c r="M68" s="458">
        <v>20970</v>
      </c>
      <c r="N68" s="458">
        <v>12400</v>
      </c>
      <c r="O68" s="459">
        <v>4.59</v>
      </c>
      <c r="P68" s="460">
        <v>3.87</v>
      </c>
      <c r="Q68" s="469">
        <v>0.72</v>
      </c>
      <c r="R68" s="471">
        <f t="shared" si="0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0"/>
        <v>0</v>
      </c>
      <c r="X68" s="461">
        <v>0</v>
      </c>
      <c r="Y68" s="461">
        <v>0</v>
      </c>
      <c r="Z68" s="461">
        <v>0</v>
      </c>
      <c r="AA68" s="461">
        <f t="shared" si="1"/>
        <v>0</v>
      </c>
      <c r="AB68" s="461">
        <f t="shared" si="2"/>
        <v>0</v>
      </c>
      <c r="AC68" s="69">
        <f t="shared" si="3"/>
        <v>0</v>
      </c>
      <c r="AD68" s="69">
        <f t="shared" si="4"/>
        <v>0</v>
      </c>
      <c r="AE68" s="461">
        <v>0</v>
      </c>
      <c r="AF68" s="461">
        <v>0</v>
      </c>
      <c r="AG68" s="461">
        <f t="shared" si="11"/>
        <v>0</v>
      </c>
      <c r="AH68" s="461">
        <f t="shared" si="12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5"/>
        <v>0</v>
      </c>
      <c r="AR68" s="462">
        <f t="shared" si="6"/>
        <v>0</v>
      </c>
      <c r="AS68" s="464">
        <f t="shared" si="7"/>
        <v>0</v>
      </c>
      <c r="AT68" s="470">
        <f t="shared" ref="AT68:AT73" si="64">I68+AH68</f>
        <v>2839163</v>
      </c>
      <c r="AU68" s="461">
        <f t="shared" ref="AU68:AU73" si="65">J68+W68</f>
        <v>2097005</v>
      </c>
      <c r="AV68" s="461">
        <f t="shared" ref="AV68:AV73" si="66">K68+AA68</f>
        <v>0</v>
      </c>
      <c r="AW68" s="461">
        <f t="shared" ref="AW68:AX73" si="67">L68+AC68</f>
        <v>708788</v>
      </c>
      <c r="AX68" s="461">
        <f t="shared" si="67"/>
        <v>20970</v>
      </c>
      <c r="AY68" s="461">
        <f t="shared" ref="AY68:AY73" si="68">N68+AG68</f>
        <v>12400</v>
      </c>
      <c r="AZ68" s="462">
        <f t="shared" ref="AZ68:AZ73" si="69">O68+AS68</f>
        <v>4.59</v>
      </c>
      <c r="BA68" s="462">
        <f t="shared" ref="BA68:BB73" si="70">P68+AQ68</f>
        <v>3.87</v>
      </c>
      <c r="BB68" s="464">
        <f t="shared" si="70"/>
        <v>0.72</v>
      </c>
    </row>
    <row r="69" spans="1:54" ht="12.95" customHeight="1" x14ac:dyDescent="0.25">
      <c r="A69" s="300">
        <v>12</v>
      </c>
      <c r="B69" s="341">
        <v>5407</v>
      </c>
      <c r="C69" s="342">
        <v>600099148</v>
      </c>
      <c r="D69" s="301">
        <v>70939403</v>
      </c>
      <c r="E69" s="343" t="s">
        <v>387</v>
      </c>
      <c r="F69" s="301">
        <v>3113</v>
      </c>
      <c r="G69" s="343" t="s">
        <v>324</v>
      </c>
      <c r="H69" s="304" t="s">
        <v>276</v>
      </c>
      <c r="I69" s="463">
        <v>9192648</v>
      </c>
      <c r="J69" s="458">
        <v>6697984</v>
      </c>
      <c r="K69" s="458">
        <v>30000</v>
      </c>
      <c r="L69" s="458">
        <v>2274059</v>
      </c>
      <c r="M69" s="458">
        <v>66980</v>
      </c>
      <c r="N69" s="458">
        <v>123625</v>
      </c>
      <c r="O69" s="459">
        <v>11.818099999999999</v>
      </c>
      <c r="P69" s="460">
        <v>9.6113999999999997</v>
      </c>
      <c r="Q69" s="469">
        <v>2.2067000000000001</v>
      </c>
      <c r="R69" s="471">
        <f t="shared" si="0"/>
        <v>10100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0"/>
        <v>10100</v>
      </c>
      <c r="X69" s="461">
        <v>-10100</v>
      </c>
      <c r="Y69" s="461">
        <v>0</v>
      </c>
      <c r="Z69" s="461">
        <v>0</v>
      </c>
      <c r="AA69" s="461">
        <f t="shared" si="1"/>
        <v>-10100</v>
      </c>
      <c r="AB69" s="461">
        <f t="shared" si="2"/>
        <v>0</v>
      </c>
      <c r="AC69" s="69">
        <f t="shared" si="3"/>
        <v>0</v>
      </c>
      <c r="AD69" s="69">
        <f t="shared" si="4"/>
        <v>101</v>
      </c>
      <c r="AE69" s="461">
        <v>0</v>
      </c>
      <c r="AF69" s="461">
        <v>0</v>
      </c>
      <c r="AG69" s="461">
        <f t="shared" si="11"/>
        <v>0</v>
      </c>
      <c r="AH69" s="461">
        <f t="shared" si="12"/>
        <v>101</v>
      </c>
      <c r="AI69" s="462">
        <v>0</v>
      </c>
      <c r="AJ69" s="462">
        <v>0.03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5"/>
        <v>0</v>
      </c>
      <c r="AR69" s="462">
        <f t="shared" si="6"/>
        <v>0.03</v>
      </c>
      <c r="AS69" s="464">
        <f t="shared" si="7"/>
        <v>0.03</v>
      </c>
      <c r="AT69" s="470">
        <f t="shared" si="64"/>
        <v>9192749</v>
      </c>
      <c r="AU69" s="461">
        <f t="shared" si="65"/>
        <v>6708084</v>
      </c>
      <c r="AV69" s="461">
        <f t="shared" si="66"/>
        <v>19900</v>
      </c>
      <c r="AW69" s="461">
        <f t="shared" si="67"/>
        <v>2274059</v>
      </c>
      <c r="AX69" s="461">
        <f t="shared" si="67"/>
        <v>67081</v>
      </c>
      <c r="AY69" s="461">
        <f t="shared" si="68"/>
        <v>123625</v>
      </c>
      <c r="AZ69" s="462">
        <f t="shared" si="69"/>
        <v>11.848099999999999</v>
      </c>
      <c r="BA69" s="462">
        <f t="shared" si="70"/>
        <v>9.6113999999999997</v>
      </c>
      <c r="BB69" s="464">
        <f t="shared" si="70"/>
        <v>2.2366999999999999</v>
      </c>
    </row>
    <row r="70" spans="1:54" ht="12.95" customHeight="1" x14ac:dyDescent="0.25">
      <c r="A70" s="300">
        <v>12</v>
      </c>
      <c r="B70" s="341">
        <v>5407</v>
      </c>
      <c r="C70" s="342">
        <v>600099148</v>
      </c>
      <c r="D70" s="301">
        <v>70939403</v>
      </c>
      <c r="E70" s="343" t="s">
        <v>387</v>
      </c>
      <c r="F70" s="301">
        <v>3113</v>
      </c>
      <c r="G70" s="343" t="s">
        <v>314</v>
      </c>
      <c r="H70" s="304" t="s">
        <v>277</v>
      </c>
      <c r="I70" s="463">
        <v>834751</v>
      </c>
      <c r="J70" s="458">
        <v>615913</v>
      </c>
      <c r="K70" s="458">
        <v>0</v>
      </c>
      <c r="L70" s="458">
        <v>208179</v>
      </c>
      <c r="M70" s="458">
        <v>6159</v>
      </c>
      <c r="N70" s="458">
        <v>4500</v>
      </c>
      <c r="O70" s="459">
        <v>1.78</v>
      </c>
      <c r="P70" s="460">
        <v>1.78</v>
      </c>
      <c r="Q70" s="469">
        <v>0</v>
      </c>
      <c r="R70" s="471">
        <f t="shared" si="0"/>
        <v>0</v>
      </c>
      <c r="S70" s="461">
        <v>16040</v>
      </c>
      <c r="T70" s="461">
        <v>0</v>
      </c>
      <c r="U70" s="461">
        <v>0</v>
      </c>
      <c r="V70" s="461">
        <v>0</v>
      </c>
      <c r="W70" s="461">
        <f t="shared" si="10"/>
        <v>16040</v>
      </c>
      <c r="X70" s="461">
        <v>0</v>
      </c>
      <c r="Y70" s="461">
        <v>0</v>
      </c>
      <c r="Z70" s="461">
        <v>0</v>
      </c>
      <c r="AA70" s="461">
        <f t="shared" si="1"/>
        <v>0</v>
      </c>
      <c r="AB70" s="461">
        <f t="shared" si="2"/>
        <v>16040</v>
      </c>
      <c r="AC70" s="69">
        <f t="shared" si="3"/>
        <v>5422</v>
      </c>
      <c r="AD70" s="69">
        <f t="shared" si="4"/>
        <v>160</v>
      </c>
      <c r="AE70" s="461">
        <v>0</v>
      </c>
      <c r="AF70" s="461">
        <v>0</v>
      </c>
      <c r="AG70" s="461">
        <f t="shared" si="11"/>
        <v>0</v>
      </c>
      <c r="AH70" s="461">
        <f t="shared" si="12"/>
        <v>21622</v>
      </c>
      <c r="AI70" s="462">
        <v>0</v>
      </c>
      <c r="AJ70" s="462">
        <v>0</v>
      </c>
      <c r="AK70" s="462">
        <v>0.05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5"/>
        <v>0.05</v>
      </c>
      <c r="AR70" s="462">
        <f t="shared" si="6"/>
        <v>0</v>
      </c>
      <c r="AS70" s="464">
        <f t="shared" si="7"/>
        <v>0.05</v>
      </c>
      <c r="AT70" s="470">
        <f t="shared" si="64"/>
        <v>856373</v>
      </c>
      <c r="AU70" s="461">
        <f t="shared" si="65"/>
        <v>631953</v>
      </c>
      <c r="AV70" s="461">
        <f t="shared" si="66"/>
        <v>0</v>
      </c>
      <c r="AW70" s="461">
        <f t="shared" si="67"/>
        <v>213601</v>
      </c>
      <c r="AX70" s="461">
        <f t="shared" si="67"/>
        <v>6319</v>
      </c>
      <c r="AY70" s="461">
        <f t="shared" si="68"/>
        <v>4500</v>
      </c>
      <c r="AZ70" s="462">
        <f t="shared" si="69"/>
        <v>1.83</v>
      </c>
      <c r="BA70" s="462">
        <f t="shared" si="70"/>
        <v>1.83</v>
      </c>
      <c r="BB70" s="464">
        <f t="shared" si="70"/>
        <v>0</v>
      </c>
    </row>
    <row r="71" spans="1:54" ht="12.95" customHeight="1" x14ac:dyDescent="0.25">
      <c r="A71" s="300">
        <v>12</v>
      </c>
      <c r="B71" s="341">
        <v>5407</v>
      </c>
      <c r="C71" s="342">
        <v>600099148</v>
      </c>
      <c r="D71" s="301">
        <v>70939403</v>
      </c>
      <c r="E71" s="343" t="s">
        <v>387</v>
      </c>
      <c r="F71" s="301">
        <v>3141</v>
      </c>
      <c r="G71" s="343" t="s">
        <v>310</v>
      </c>
      <c r="H71" s="304" t="s">
        <v>277</v>
      </c>
      <c r="I71" s="463">
        <v>1289293</v>
      </c>
      <c r="J71" s="458">
        <v>951695</v>
      </c>
      <c r="K71" s="458">
        <v>0</v>
      </c>
      <c r="L71" s="458">
        <v>321673</v>
      </c>
      <c r="M71" s="458">
        <v>9517</v>
      </c>
      <c r="N71" s="458">
        <v>6408</v>
      </c>
      <c r="O71" s="459">
        <v>3.0599999999999996</v>
      </c>
      <c r="P71" s="460">
        <v>0</v>
      </c>
      <c r="Q71" s="469">
        <v>3.0599999999999996</v>
      </c>
      <c r="R71" s="471">
        <f t="shared" si="0"/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10"/>
        <v>0</v>
      </c>
      <c r="X71" s="461">
        <v>0</v>
      </c>
      <c r="Y71" s="461">
        <v>0</v>
      </c>
      <c r="Z71" s="461">
        <v>0</v>
      </c>
      <c r="AA71" s="461">
        <f t="shared" si="1"/>
        <v>0</v>
      </c>
      <c r="AB71" s="461">
        <f t="shared" si="2"/>
        <v>0</v>
      </c>
      <c r="AC71" s="69">
        <f t="shared" si="3"/>
        <v>0</v>
      </c>
      <c r="AD71" s="69">
        <f t="shared" si="4"/>
        <v>0</v>
      </c>
      <c r="AE71" s="461">
        <v>0</v>
      </c>
      <c r="AF71" s="461">
        <v>0</v>
      </c>
      <c r="AG71" s="461">
        <f t="shared" si="11"/>
        <v>0</v>
      </c>
      <c r="AH71" s="461">
        <f t="shared" si="12"/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5"/>
        <v>0</v>
      </c>
      <c r="AR71" s="462">
        <f t="shared" si="6"/>
        <v>0</v>
      </c>
      <c r="AS71" s="464">
        <f t="shared" si="7"/>
        <v>0</v>
      </c>
      <c r="AT71" s="470">
        <f t="shared" si="64"/>
        <v>1289293</v>
      </c>
      <c r="AU71" s="461">
        <f t="shared" si="65"/>
        <v>951695</v>
      </c>
      <c r="AV71" s="461">
        <f t="shared" si="66"/>
        <v>0</v>
      </c>
      <c r="AW71" s="461">
        <f t="shared" si="67"/>
        <v>321673</v>
      </c>
      <c r="AX71" s="461">
        <f t="shared" si="67"/>
        <v>9517</v>
      </c>
      <c r="AY71" s="461">
        <f t="shared" si="68"/>
        <v>6408</v>
      </c>
      <c r="AZ71" s="462">
        <f t="shared" si="69"/>
        <v>3.0599999999999996</v>
      </c>
      <c r="BA71" s="462">
        <f t="shared" si="70"/>
        <v>0</v>
      </c>
      <c r="BB71" s="464">
        <f t="shared" si="70"/>
        <v>3.0599999999999996</v>
      </c>
    </row>
    <row r="72" spans="1:54" ht="12.95" customHeight="1" x14ac:dyDescent="0.25">
      <c r="A72" s="300">
        <v>12</v>
      </c>
      <c r="B72" s="341">
        <v>5407</v>
      </c>
      <c r="C72" s="342">
        <v>600099148</v>
      </c>
      <c r="D72" s="301">
        <v>70939403</v>
      </c>
      <c r="E72" s="343" t="s">
        <v>387</v>
      </c>
      <c r="F72" s="301">
        <v>3143</v>
      </c>
      <c r="G72" s="343" t="s">
        <v>614</v>
      </c>
      <c r="H72" s="304" t="s">
        <v>276</v>
      </c>
      <c r="I72" s="463">
        <v>399962</v>
      </c>
      <c r="J72" s="458">
        <v>296708</v>
      </c>
      <c r="K72" s="458">
        <v>0</v>
      </c>
      <c r="L72" s="458">
        <v>100287</v>
      </c>
      <c r="M72" s="458">
        <v>2967</v>
      </c>
      <c r="N72" s="458">
        <v>0</v>
      </c>
      <c r="O72" s="459">
        <v>0.65</v>
      </c>
      <c r="P72" s="460">
        <v>0.65</v>
      </c>
      <c r="Q72" s="469">
        <v>0</v>
      </c>
      <c r="R72" s="471">
        <f t="shared" si="0"/>
        <v>0</v>
      </c>
      <c r="S72" s="461">
        <v>0</v>
      </c>
      <c r="T72" s="461">
        <v>0</v>
      </c>
      <c r="U72" s="461">
        <v>0</v>
      </c>
      <c r="V72" s="461">
        <v>0</v>
      </c>
      <c r="W72" s="461">
        <f t="shared" si="10"/>
        <v>0</v>
      </c>
      <c r="X72" s="461">
        <v>0</v>
      </c>
      <c r="Y72" s="461">
        <v>0</v>
      </c>
      <c r="Z72" s="461">
        <v>0</v>
      </c>
      <c r="AA72" s="461">
        <f t="shared" si="1"/>
        <v>0</v>
      </c>
      <c r="AB72" s="461">
        <f t="shared" si="2"/>
        <v>0</v>
      </c>
      <c r="AC72" s="69">
        <f t="shared" si="3"/>
        <v>0</v>
      </c>
      <c r="AD72" s="69">
        <f t="shared" si="4"/>
        <v>0</v>
      </c>
      <c r="AE72" s="461">
        <v>0</v>
      </c>
      <c r="AF72" s="461">
        <v>0</v>
      </c>
      <c r="AG72" s="461">
        <f t="shared" si="11"/>
        <v>0</v>
      </c>
      <c r="AH72" s="461">
        <f t="shared" si="12"/>
        <v>0</v>
      </c>
      <c r="AI72" s="462">
        <v>0</v>
      </c>
      <c r="AJ72" s="462">
        <v>0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si="5"/>
        <v>0</v>
      </c>
      <c r="AR72" s="462">
        <f t="shared" si="6"/>
        <v>0</v>
      </c>
      <c r="AS72" s="464">
        <f t="shared" si="7"/>
        <v>0</v>
      </c>
      <c r="AT72" s="470">
        <f t="shared" si="64"/>
        <v>399962</v>
      </c>
      <c r="AU72" s="461">
        <f t="shared" si="65"/>
        <v>296708</v>
      </c>
      <c r="AV72" s="461">
        <f t="shared" si="66"/>
        <v>0</v>
      </c>
      <c r="AW72" s="461">
        <f t="shared" si="67"/>
        <v>100287</v>
      </c>
      <c r="AX72" s="461">
        <f t="shared" si="67"/>
        <v>2967</v>
      </c>
      <c r="AY72" s="461">
        <f t="shared" si="68"/>
        <v>0</v>
      </c>
      <c r="AZ72" s="462">
        <f t="shared" si="69"/>
        <v>0.65</v>
      </c>
      <c r="BA72" s="462">
        <f t="shared" si="70"/>
        <v>0.65</v>
      </c>
      <c r="BB72" s="464">
        <f t="shared" si="70"/>
        <v>0</v>
      </c>
    </row>
    <row r="73" spans="1:54" ht="12.95" customHeight="1" x14ac:dyDescent="0.25">
      <c r="A73" s="300">
        <v>12</v>
      </c>
      <c r="B73" s="341">
        <v>5407</v>
      </c>
      <c r="C73" s="342">
        <v>600099148</v>
      </c>
      <c r="D73" s="301">
        <v>70939403</v>
      </c>
      <c r="E73" s="343" t="s">
        <v>387</v>
      </c>
      <c r="F73" s="301">
        <v>3143</v>
      </c>
      <c r="G73" s="343" t="s">
        <v>615</v>
      </c>
      <c r="H73" s="304" t="s">
        <v>277</v>
      </c>
      <c r="I73" s="463">
        <v>14661</v>
      </c>
      <c r="J73" s="458">
        <v>10475</v>
      </c>
      <c r="K73" s="458">
        <v>0</v>
      </c>
      <c r="L73" s="458">
        <v>3541</v>
      </c>
      <c r="M73" s="458">
        <v>105</v>
      </c>
      <c r="N73" s="458">
        <v>540</v>
      </c>
      <c r="O73" s="459">
        <v>0.04</v>
      </c>
      <c r="P73" s="460">
        <v>0</v>
      </c>
      <c r="Q73" s="469">
        <v>0.04</v>
      </c>
      <c r="R73" s="471">
        <f t="shared" si="0"/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si="10"/>
        <v>0</v>
      </c>
      <c r="X73" s="461">
        <v>0</v>
      </c>
      <c r="Y73" s="461">
        <v>0</v>
      </c>
      <c r="Z73" s="461">
        <v>0</v>
      </c>
      <c r="AA73" s="461">
        <f t="shared" si="1"/>
        <v>0</v>
      </c>
      <c r="AB73" s="461">
        <f t="shared" si="2"/>
        <v>0</v>
      </c>
      <c r="AC73" s="69">
        <f t="shared" si="3"/>
        <v>0</v>
      </c>
      <c r="AD73" s="69">
        <f t="shared" si="4"/>
        <v>0</v>
      </c>
      <c r="AE73" s="461">
        <v>0</v>
      </c>
      <c r="AF73" s="461">
        <v>0</v>
      </c>
      <c r="AG73" s="461">
        <f t="shared" si="11"/>
        <v>0</v>
      </c>
      <c r="AH73" s="461">
        <f t="shared" si="12"/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5"/>
        <v>0</v>
      </c>
      <c r="AR73" s="462">
        <f t="shared" si="6"/>
        <v>0</v>
      </c>
      <c r="AS73" s="464">
        <f t="shared" si="7"/>
        <v>0</v>
      </c>
      <c r="AT73" s="470">
        <f t="shared" si="64"/>
        <v>14661</v>
      </c>
      <c r="AU73" s="461">
        <f t="shared" si="65"/>
        <v>10475</v>
      </c>
      <c r="AV73" s="461">
        <f t="shared" si="66"/>
        <v>0</v>
      </c>
      <c r="AW73" s="461">
        <f t="shared" si="67"/>
        <v>3541</v>
      </c>
      <c r="AX73" s="461">
        <f t="shared" si="67"/>
        <v>105</v>
      </c>
      <c r="AY73" s="461">
        <f t="shared" si="68"/>
        <v>540</v>
      </c>
      <c r="AZ73" s="462">
        <f t="shared" si="69"/>
        <v>0.04</v>
      </c>
      <c r="BA73" s="462">
        <f t="shared" si="70"/>
        <v>0</v>
      </c>
      <c r="BB73" s="464">
        <f t="shared" si="70"/>
        <v>0.04</v>
      </c>
    </row>
    <row r="74" spans="1:54" ht="12.95" customHeight="1" x14ac:dyDescent="0.25">
      <c r="A74" s="344">
        <v>12</v>
      </c>
      <c r="B74" s="345">
        <v>5407</v>
      </c>
      <c r="C74" s="346">
        <v>600099148</v>
      </c>
      <c r="D74" s="345">
        <v>70939403</v>
      </c>
      <c r="E74" s="347" t="s">
        <v>388</v>
      </c>
      <c r="F74" s="311"/>
      <c r="G74" s="349"/>
      <c r="H74" s="312"/>
      <c r="I74" s="553">
        <v>14570478</v>
      </c>
      <c r="J74" s="549">
        <v>10669780</v>
      </c>
      <c r="K74" s="549">
        <v>30000</v>
      </c>
      <c r="L74" s="549">
        <v>3616527</v>
      </c>
      <c r="M74" s="549">
        <v>106698</v>
      </c>
      <c r="N74" s="549">
        <v>147473</v>
      </c>
      <c r="O74" s="550">
        <v>21.938099999999995</v>
      </c>
      <c r="P74" s="550">
        <v>15.9114</v>
      </c>
      <c r="Q74" s="723">
        <v>6.0266999999999999</v>
      </c>
      <c r="R74" s="553">
        <f t="shared" ref="R74:BB74" si="71">SUM(R68:R73)</f>
        <v>10100</v>
      </c>
      <c r="S74" s="549">
        <f t="shared" si="71"/>
        <v>16040</v>
      </c>
      <c r="T74" s="549">
        <f t="shared" si="71"/>
        <v>0</v>
      </c>
      <c r="U74" s="549">
        <f t="shared" si="71"/>
        <v>0</v>
      </c>
      <c r="V74" s="549">
        <f t="shared" si="71"/>
        <v>0</v>
      </c>
      <c r="W74" s="549">
        <f t="shared" si="71"/>
        <v>26140</v>
      </c>
      <c r="X74" s="549">
        <f t="shared" si="71"/>
        <v>-10100</v>
      </c>
      <c r="Y74" s="549">
        <f t="shared" si="71"/>
        <v>0</v>
      </c>
      <c r="Z74" s="549">
        <f t="shared" si="71"/>
        <v>0</v>
      </c>
      <c r="AA74" s="549">
        <f t="shared" si="71"/>
        <v>-10100</v>
      </c>
      <c r="AB74" s="549">
        <f t="shared" si="71"/>
        <v>16040</v>
      </c>
      <c r="AC74" s="549">
        <f t="shared" si="71"/>
        <v>5422</v>
      </c>
      <c r="AD74" s="549">
        <f t="shared" si="71"/>
        <v>261</v>
      </c>
      <c r="AE74" s="549">
        <f t="shared" si="71"/>
        <v>0</v>
      </c>
      <c r="AF74" s="549">
        <f t="shared" si="71"/>
        <v>0</v>
      </c>
      <c r="AG74" s="549">
        <f t="shared" si="71"/>
        <v>0</v>
      </c>
      <c r="AH74" s="549">
        <f t="shared" si="71"/>
        <v>21723</v>
      </c>
      <c r="AI74" s="550">
        <f t="shared" si="71"/>
        <v>0</v>
      </c>
      <c r="AJ74" s="550">
        <f t="shared" si="71"/>
        <v>0.03</v>
      </c>
      <c r="AK74" s="550">
        <f t="shared" si="71"/>
        <v>0.05</v>
      </c>
      <c r="AL74" s="550">
        <f t="shared" si="71"/>
        <v>0</v>
      </c>
      <c r="AM74" s="550">
        <f t="shared" si="71"/>
        <v>0</v>
      </c>
      <c r="AN74" s="550">
        <f t="shared" si="71"/>
        <v>0</v>
      </c>
      <c r="AO74" s="550">
        <f t="shared" si="71"/>
        <v>0</v>
      </c>
      <c r="AP74" s="550">
        <f t="shared" si="71"/>
        <v>0</v>
      </c>
      <c r="AQ74" s="550">
        <f t="shared" si="71"/>
        <v>0.05</v>
      </c>
      <c r="AR74" s="550">
        <f t="shared" si="71"/>
        <v>0.03</v>
      </c>
      <c r="AS74" s="348">
        <f t="shared" si="71"/>
        <v>0.08</v>
      </c>
      <c r="AT74" s="555">
        <f t="shared" si="71"/>
        <v>14592201</v>
      </c>
      <c r="AU74" s="549">
        <f t="shared" si="71"/>
        <v>10695920</v>
      </c>
      <c r="AV74" s="549">
        <f t="shared" si="71"/>
        <v>19900</v>
      </c>
      <c r="AW74" s="549">
        <f t="shared" si="71"/>
        <v>3621949</v>
      </c>
      <c r="AX74" s="549">
        <f t="shared" si="71"/>
        <v>106959</v>
      </c>
      <c r="AY74" s="549">
        <f t="shared" si="71"/>
        <v>147473</v>
      </c>
      <c r="AZ74" s="550">
        <f t="shared" si="71"/>
        <v>22.018099999999993</v>
      </c>
      <c r="BA74" s="550">
        <f t="shared" si="71"/>
        <v>15.961400000000001</v>
      </c>
      <c r="BB74" s="348">
        <f t="shared" si="71"/>
        <v>6.0566999999999993</v>
      </c>
    </row>
    <row r="75" spans="1:54" ht="12.95" customHeight="1" x14ac:dyDescent="0.25">
      <c r="A75" s="300">
        <v>13</v>
      </c>
      <c r="B75" s="341">
        <v>5411</v>
      </c>
      <c r="C75" s="342">
        <v>650034244</v>
      </c>
      <c r="D75" s="301">
        <v>70985375</v>
      </c>
      <c r="E75" s="343" t="s">
        <v>389</v>
      </c>
      <c r="F75" s="301">
        <v>3111</v>
      </c>
      <c r="G75" s="343" t="s">
        <v>320</v>
      </c>
      <c r="H75" s="304" t="s">
        <v>276</v>
      </c>
      <c r="I75" s="463">
        <v>2662309</v>
      </c>
      <c r="J75" s="458">
        <v>1893034</v>
      </c>
      <c r="K75" s="458">
        <v>72720</v>
      </c>
      <c r="L75" s="458">
        <v>664425</v>
      </c>
      <c r="M75" s="458">
        <v>18930</v>
      </c>
      <c r="N75" s="458">
        <v>13200</v>
      </c>
      <c r="O75" s="459">
        <v>3.9281000000000006</v>
      </c>
      <c r="P75" s="460">
        <v>3.2081000000000004</v>
      </c>
      <c r="Q75" s="469">
        <v>0.72</v>
      </c>
      <c r="R75" s="471">
        <f t="shared" si="0"/>
        <v>44720</v>
      </c>
      <c r="S75" s="461">
        <v>0</v>
      </c>
      <c r="T75" s="461">
        <v>-42660</v>
      </c>
      <c r="U75" s="461">
        <v>0</v>
      </c>
      <c r="V75" s="461">
        <v>0</v>
      </c>
      <c r="W75" s="461">
        <f t="shared" si="10"/>
        <v>2060</v>
      </c>
      <c r="X75" s="461">
        <v>-44720</v>
      </c>
      <c r="Y75" s="461">
        <v>0</v>
      </c>
      <c r="Z75" s="461">
        <v>0</v>
      </c>
      <c r="AA75" s="461">
        <f t="shared" si="1"/>
        <v>-44720</v>
      </c>
      <c r="AB75" s="461">
        <f t="shared" si="2"/>
        <v>-42660</v>
      </c>
      <c r="AC75" s="69">
        <f t="shared" si="3"/>
        <v>-14419</v>
      </c>
      <c r="AD75" s="69">
        <f t="shared" si="4"/>
        <v>21</v>
      </c>
      <c r="AE75" s="461">
        <v>0</v>
      </c>
      <c r="AF75" s="461">
        <v>0</v>
      </c>
      <c r="AG75" s="461">
        <f t="shared" si="11"/>
        <v>0</v>
      </c>
      <c r="AH75" s="461">
        <f t="shared" si="12"/>
        <v>-57058</v>
      </c>
      <c r="AI75" s="462">
        <v>0</v>
      </c>
      <c r="AJ75" s="462">
        <v>0</v>
      </c>
      <c r="AK75" s="462">
        <v>0</v>
      </c>
      <c r="AL75" s="462">
        <v>-0.1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si="5"/>
        <v>-0.1</v>
      </c>
      <c r="AR75" s="462">
        <f t="shared" si="6"/>
        <v>0</v>
      </c>
      <c r="AS75" s="464">
        <f t="shared" si="7"/>
        <v>-0.1</v>
      </c>
      <c r="AT75" s="470">
        <f t="shared" ref="AT75:AT80" si="72">I75+AH75</f>
        <v>2605251</v>
      </c>
      <c r="AU75" s="461">
        <f t="shared" ref="AU75:AU80" si="73">J75+W75</f>
        <v>1895094</v>
      </c>
      <c r="AV75" s="461">
        <f t="shared" ref="AV75:AV80" si="74">K75+AA75</f>
        <v>28000</v>
      </c>
      <c r="AW75" s="461">
        <f t="shared" ref="AW75:AX80" si="75">L75+AC75</f>
        <v>650006</v>
      </c>
      <c r="AX75" s="461">
        <f t="shared" si="75"/>
        <v>18951</v>
      </c>
      <c r="AY75" s="461">
        <f t="shared" ref="AY75:AY80" si="76">N75+AG75</f>
        <v>13200</v>
      </c>
      <c r="AZ75" s="462">
        <f t="shared" ref="AZ75:AZ80" si="77">O75+AS75</f>
        <v>3.8281000000000005</v>
      </c>
      <c r="BA75" s="462">
        <f t="shared" ref="BA75:BB80" si="78">P75+AQ75</f>
        <v>3.1081000000000003</v>
      </c>
      <c r="BB75" s="464">
        <f t="shared" si="78"/>
        <v>0.72</v>
      </c>
    </row>
    <row r="76" spans="1:54" ht="12.95" customHeight="1" x14ac:dyDescent="0.25">
      <c r="A76" s="300">
        <v>13</v>
      </c>
      <c r="B76" s="341">
        <v>5411</v>
      </c>
      <c r="C76" s="342">
        <v>650034244</v>
      </c>
      <c r="D76" s="301">
        <v>70985375</v>
      </c>
      <c r="E76" s="343" t="s">
        <v>389</v>
      </c>
      <c r="F76" s="301">
        <v>3117</v>
      </c>
      <c r="G76" s="343" t="s">
        <v>309</v>
      </c>
      <c r="H76" s="304" t="s">
        <v>276</v>
      </c>
      <c r="I76" s="463">
        <v>3624980</v>
      </c>
      <c r="J76" s="458">
        <v>2642103</v>
      </c>
      <c r="K76" s="458">
        <v>0</v>
      </c>
      <c r="L76" s="458">
        <v>893031</v>
      </c>
      <c r="M76" s="458">
        <v>26421</v>
      </c>
      <c r="N76" s="458">
        <v>63425</v>
      </c>
      <c r="O76" s="459">
        <v>4.7582000000000004</v>
      </c>
      <c r="P76" s="460">
        <v>3.3182</v>
      </c>
      <c r="Q76" s="469">
        <v>1.44</v>
      </c>
      <c r="R76" s="471">
        <f t="shared" ref="R76:R139" si="79">X76*-1</f>
        <v>-6000</v>
      </c>
      <c r="S76" s="461">
        <v>0</v>
      </c>
      <c r="T76" s="461">
        <v>-108457</v>
      </c>
      <c r="U76" s="461">
        <v>0</v>
      </c>
      <c r="V76" s="461">
        <v>0</v>
      </c>
      <c r="W76" s="461">
        <f t="shared" si="10"/>
        <v>-114457</v>
      </c>
      <c r="X76" s="461">
        <v>6000</v>
      </c>
      <c r="Y76" s="461">
        <v>0</v>
      </c>
      <c r="Z76" s="461">
        <v>0</v>
      </c>
      <c r="AA76" s="461">
        <f t="shared" ref="AA76:AA139" si="80">SUM(X76:Z76)</f>
        <v>6000</v>
      </c>
      <c r="AB76" s="461">
        <f t="shared" ref="AB76:AB139" si="81">W76+AA76</f>
        <v>-108457</v>
      </c>
      <c r="AC76" s="69">
        <f t="shared" ref="AC76:AC139" si="82">ROUND((W76+X76+Y76)*33.8%,0)</f>
        <v>-36658</v>
      </c>
      <c r="AD76" s="69">
        <f t="shared" ref="AD76:AD139" si="83">ROUND(W76*1%,0)</f>
        <v>-1145</v>
      </c>
      <c r="AE76" s="461">
        <v>0</v>
      </c>
      <c r="AF76" s="461">
        <v>0</v>
      </c>
      <c r="AG76" s="461">
        <f t="shared" si="11"/>
        <v>0</v>
      </c>
      <c r="AH76" s="461">
        <f t="shared" si="12"/>
        <v>-146260</v>
      </c>
      <c r="AI76" s="462">
        <v>0</v>
      </c>
      <c r="AJ76" s="462">
        <v>0</v>
      </c>
      <c r="AK76" s="462">
        <v>0</v>
      </c>
      <c r="AL76" s="462">
        <v>-0.21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ref="AQ76:AQ139" si="84">AI76+AK76+AL76+AN76+AO76</f>
        <v>-0.21</v>
      </c>
      <c r="AR76" s="462">
        <f t="shared" ref="AR76:AR139" si="85">AJ76+AM76+AP76</f>
        <v>0</v>
      </c>
      <c r="AS76" s="464">
        <f t="shared" ref="AS76:AS139" si="86">SUM(AQ76:AR76)</f>
        <v>-0.21</v>
      </c>
      <c r="AT76" s="470">
        <f t="shared" si="72"/>
        <v>3478720</v>
      </c>
      <c r="AU76" s="461">
        <f t="shared" si="73"/>
        <v>2527646</v>
      </c>
      <c r="AV76" s="461">
        <f t="shared" si="74"/>
        <v>6000</v>
      </c>
      <c r="AW76" s="461">
        <f t="shared" si="75"/>
        <v>856373</v>
      </c>
      <c r="AX76" s="461">
        <f t="shared" si="75"/>
        <v>25276</v>
      </c>
      <c r="AY76" s="461">
        <f t="shared" si="76"/>
        <v>63425</v>
      </c>
      <c r="AZ76" s="462">
        <f t="shared" si="77"/>
        <v>4.5482000000000005</v>
      </c>
      <c r="BA76" s="462">
        <f t="shared" si="78"/>
        <v>3.1082000000000001</v>
      </c>
      <c r="BB76" s="464">
        <f t="shared" si="78"/>
        <v>1.44</v>
      </c>
    </row>
    <row r="77" spans="1:54" ht="12.95" customHeight="1" x14ac:dyDescent="0.25">
      <c r="A77" s="300">
        <v>13</v>
      </c>
      <c r="B77" s="341">
        <v>5411</v>
      </c>
      <c r="C77" s="342">
        <v>650034244</v>
      </c>
      <c r="D77" s="301">
        <v>70985375</v>
      </c>
      <c r="E77" s="343" t="s">
        <v>389</v>
      </c>
      <c r="F77" s="301">
        <v>3117</v>
      </c>
      <c r="G77" s="343" t="s">
        <v>314</v>
      </c>
      <c r="H77" s="304" t="s">
        <v>277</v>
      </c>
      <c r="I77" s="463">
        <v>0</v>
      </c>
      <c r="J77" s="458">
        <v>0</v>
      </c>
      <c r="K77" s="458">
        <v>0</v>
      </c>
      <c r="L77" s="458">
        <v>0</v>
      </c>
      <c r="M77" s="458">
        <v>0</v>
      </c>
      <c r="N77" s="458">
        <v>0</v>
      </c>
      <c r="O77" s="459">
        <v>0</v>
      </c>
      <c r="P77" s="460">
        <v>0</v>
      </c>
      <c r="Q77" s="469">
        <v>0</v>
      </c>
      <c r="R77" s="471">
        <f t="shared" si="79"/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ref="W77:W140" si="87">SUM(R77:V77)</f>
        <v>0</v>
      </c>
      <c r="X77" s="461">
        <v>0</v>
      </c>
      <c r="Y77" s="461">
        <v>0</v>
      </c>
      <c r="Z77" s="461">
        <v>0</v>
      </c>
      <c r="AA77" s="461">
        <f t="shared" si="80"/>
        <v>0</v>
      </c>
      <c r="AB77" s="461">
        <f t="shared" si="81"/>
        <v>0</v>
      </c>
      <c r="AC77" s="69">
        <f t="shared" si="82"/>
        <v>0</v>
      </c>
      <c r="AD77" s="69">
        <f t="shared" si="83"/>
        <v>0</v>
      </c>
      <c r="AE77" s="461">
        <v>0</v>
      </c>
      <c r="AF77" s="461">
        <v>0</v>
      </c>
      <c r="AG77" s="461">
        <f t="shared" ref="AG77:AG140" si="88">SUM(AE77:AF77)</f>
        <v>0</v>
      </c>
      <c r="AH77" s="461">
        <f t="shared" ref="AH77:AH140" si="89">AB77+AC77+AD77+AG77</f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84"/>
        <v>0</v>
      </c>
      <c r="AR77" s="462">
        <f t="shared" si="85"/>
        <v>0</v>
      </c>
      <c r="AS77" s="464">
        <f t="shared" si="86"/>
        <v>0</v>
      </c>
      <c r="AT77" s="470">
        <f t="shared" si="72"/>
        <v>0</v>
      </c>
      <c r="AU77" s="461">
        <f t="shared" si="73"/>
        <v>0</v>
      </c>
      <c r="AV77" s="461">
        <f t="shared" si="74"/>
        <v>0</v>
      </c>
      <c r="AW77" s="461">
        <f t="shared" si="75"/>
        <v>0</v>
      </c>
      <c r="AX77" s="461">
        <f t="shared" si="75"/>
        <v>0</v>
      </c>
      <c r="AY77" s="461">
        <f t="shared" si="76"/>
        <v>0</v>
      </c>
      <c r="AZ77" s="462">
        <f t="shared" si="77"/>
        <v>0</v>
      </c>
      <c r="BA77" s="462">
        <f t="shared" si="78"/>
        <v>0</v>
      </c>
      <c r="BB77" s="464">
        <f t="shared" si="78"/>
        <v>0</v>
      </c>
    </row>
    <row r="78" spans="1:54" ht="12.95" customHeight="1" x14ac:dyDescent="0.25">
      <c r="A78" s="300">
        <v>13</v>
      </c>
      <c r="B78" s="341">
        <v>5411</v>
      </c>
      <c r="C78" s="342">
        <v>650034244</v>
      </c>
      <c r="D78" s="301">
        <v>70985375</v>
      </c>
      <c r="E78" s="343" t="s">
        <v>389</v>
      </c>
      <c r="F78" s="301">
        <v>3141</v>
      </c>
      <c r="G78" s="343" t="s">
        <v>310</v>
      </c>
      <c r="H78" s="304" t="s">
        <v>277</v>
      </c>
      <c r="I78" s="463">
        <v>930666</v>
      </c>
      <c r="J78" s="458">
        <v>687473</v>
      </c>
      <c r="K78" s="458">
        <v>0</v>
      </c>
      <c r="L78" s="458">
        <v>232366</v>
      </c>
      <c r="M78" s="458">
        <v>6875</v>
      </c>
      <c r="N78" s="458">
        <v>3952</v>
      </c>
      <c r="O78" s="459">
        <v>2.21</v>
      </c>
      <c r="P78" s="460">
        <v>0</v>
      </c>
      <c r="Q78" s="469">
        <v>2.21</v>
      </c>
      <c r="R78" s="471">
        <f t="shared" si="79"/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si="87"/>
        <v>0</v>
      </c>
      <c r="X78" s="461">
        <v>0</v>
      </c>
      <c r="Y78" s="461">
        <v>0</v>
      </c>
      <c r="Z78" s="461">
        <v>0</v>
      </c>
      <c r="AA78" s="461">
        <f t="shared" si="80"/>
        <v>0</v>
      </c>
      <c r="AB78" s="461">
        <f t="shared" si="81"/>
        <v>0</v>
      </c>
      <c r="AC78" s="69">
        <f t="shared" si="82"/>
        <v>0</v>
      </c>
      <c r="AD78" s="69">
        <f t="shared" si="83"/>
        <v>0</v>
      </c>
      <c r="AE78" s="461">
        <v>0</v>
      </c>
      <c r="AF78" s="461">
        <v>0</v>
      </c>
      <c r="AG78" s="461">
        <f t="shared" si="88"/>
        <v>0</v>
      </c>
      <c r="AH78" s="461">
        <f t="shared" si="89"/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84"/>
        <v>0</v>
      </c>
      <c r="AR78" s="462">
        <f t="shared" si="85"/>
        <v>0</v>
      </c>
      <c r="AS78" s="464">
        <f t="shared" si="86"/>
        <v>0</v>
      </c>
      <c r="AT78" s="470">
        <f t="shared" si="72"/>
        <v>930666</v>
      </c>
      <c r="AU78" s="461">
        <f t="shared" si="73"/>
        <v>687473</v>
      </c>
      <c r="AV78" s="461">
        <f t="shared" si="74"/>
        <v>0</v>
      </c>
      <c r="AW78" s="461">
        <f t="shared" si="75"/>
        <v>232366</v>
      </c>
      <c r="AX78" s="461">
        <f t="shared" si="75"/>
        <v>6875</v>
      </c>
      <c r="AY78" s="461">
        <f t="shared" si="76"/>
        <v>3952</v>
      </c>
      <c r="AZ78" s="462">
        <f t="shared" si="77"/>
        <v>2.21</v>
      </c>
      <c r="BA78" s="462">
        <f t="shared" si="78"/>
        <v>0</v>
      </c>
      <c r="BB78" s="464">
        <f t="shared" si="78"/>
        <v>2.21</v>
      </c>
    </row>
    <row r="79" spans="1:54" ht="12.95" customHeight="1" x14ac:dyDescent="0.25">
      <c r="A79" s="300">
        <v>13</v>
      </c>
      <c r="B79" s="341">
        <v>5411</v>
      </c>
      <c r="C79" s="342">
        <v>650034244</v>
      </c>
      <c r="D79" s="301">
        <v>70985375</v>
      </c>
      <c r="E79" s="343" t="s">
        <v>389</v>
      </c>
      <c r="F79" s="301">
        <v>3143</v>
      </c>
      <c r="G79" s="343" t="s">
        <v>614</v>
      </c>
      <c r="H79" s="304" t="s">
        <v>276</v>
      </c>
      <c r="I79" s="463">
        <v>462656</v>
      </c>
      <c r="J79" s="458">
        <v>307643</v>
      </c>
      <c r="K79" s="458">
        <v>35840</v>
      </c>
      <c r="L79" s="458">
        <v>116097</v>
      </c>
      <c r="M79" s="458">
        <v>3076</v>
      </c>
      <c r="N79" s="458">
        <v>0</v>
      </c>
      <c r="O79" s="459">
        <v>0.70729999999999993</v>
      </c>
      <c r="P79" s="460">
        <v>0.70729999999999993</v>
      </c>
      <c r="Q79" s="469">
        <v>0</v>
      </c>
      <c r="R79" s="471">
        <f t="shared" si="79"/>
        <v>35880</v>
      </c>
      <c r="S79" s="461">
        <v>0</v>
      </c>
      <c r="T79" s="461">
        <v>0</v>
      </c>
      <c r="U79" s="461">
        <v>0</v>
      </c>
      <c r="V79" s="461">
        <v>0</v>
      </c>
      <c r="W79" s="461">
        <f t="shared" si="87"/>
        <v>35880</v>
      </c>
      <c r="X79" s="461">
        <v>-35880</v>
      </c>
      <c r="Y79" s="461">
        <v>0</v>
      </c>
      <c r="Z79" s="461">
        <v>0</v>
      </c>
      <c r="AA79" s="461">
        <f t="shared" si="80"/>
        <v>-35880</v>
      </c>
      <c r="AB79" s="461">
        <f t="shared" si="81"/>
        <v>0</v>
      </c>
      <c r="AC79" s="69">
        <f t="shared" si="82"/>
        <v>0</v>
      </c>
      <c r="AD79" s="69">
        <f t="shared" si="83"/>
        <v>359</v>
      </c>
      <c r="AE79" s="461">
        <v>0</v>
      </c>
      <c r="AF79" s="461">
        <v>0</v>
      </c>
      <c r="AG79" s="461">
        <f t="shared" si="88"/>
        <v>0</v>
      </c>
      <c r="AH79" s="461">
        <f t="shared" si="89"/>
        <v>359</v>
      </c>
      <c r="AI79" s="462">
        <v>0</v>
      </c>
      <c r="AJ79" s="462">
        <v>0</v>
      </c>
      <c r="AK79" s="462">
        <v>0</v>
      </c>
      <c r="AL79" s="462">
        <v>0</v>
      </c>
      <c r="AM79" s="462">
        <v>0</v>
      </c>
      <c r="AN79" s="462">
        <v>0</v>
      </c>
      <c r="AO79" s="462">
        <v>0</v>
      </c>
      <c r="AP79" s="462">
        <v>0</v>
      </c>
      <c r="AQ79" s="462">
        <f t="shared" si="84"/>
        <v>0</v>
      </c>
      <c r="AR79" s="462">
        <f t="shared" si="85"/>
        <v>0</v>
      </c>
      <c r="AS79" s="464">
        <f t="shared" si="86"/>
        <v>0</v>
      </c>
      <c r="AT79" s="470">
        <f t="shared" si="72"/>
        <v>463015</v>
      </c>
      <c r="AU79" s="461">
        <f t="shared" si="73"/>
        <v>343523</v>
      </c>
      <c r="AV79" s="461">
        <f t="shared" si="74"/>
        <v>-40</v>
      </c>
      <c r="AW79" s="461">
        <f t="shared" si="75"/>
        <v>116097</v>
      </c>
      <c r="AX79" s="461">
        <f t="shared" si="75"/>
        <v>3435</v>
      </c>
      <c r="AY79" s="461">
        <f t="shared" si="76"/>
        <v>0</v>
      </c>
      <c r="AZ79" s="462">
        <f t="shared" si="77"/>
        <v>0.70729999999999993</v>
      </c>
      <c r="BA79" s="462">
        <f t="shared" si="78"/>
        <v>0.70729999999999993</v>
      </c>
      <c r="BB79" s="464">
        <f t="shared" si="78"/>
        <v>0</v>
      </c>
    </row>
    <row r="80" spans="1:54" ht="12.95" customHeight="1" x14ac:dyDescent="0.25">
      <c r="A80" s="300">
        <v>13</v>
      </c>
      <c r="B80" s="341">
        <v>5411</v>
      </c>
      <c r="C80" s="342">
        <v>650034244</v>
      </c>
      <c r="D80" s="301">
        <v>70985375</v>
      </c>
      <c r="E80" s="343" t="s">
        <v>389</v>
      </c>
      <c r="F80" s="301">
        <v>3143</v>
      </c>
      <c r="G80" s="343" t="s">
        <v>615</v>
      </c>
      <c r="H80" s="304" t="s">
        <v>277</v>
      </c>
      <c r="I80" s="463">
        <v>16075</v>
      </c>
      <c r="J80" s="458">
        <v>6482</v>
      </c>
      <c r="K80" s="458">
        <v>5040</v>
      </c>
      <c r="L80" s="458">
        <v>3894</v>
      </c>
      <c r="M80" s="458">
        <v>65</v>
      </c>
      <c r="N80" s="458">
        <v>594</v>
      </c>
      <c r="O80" s="459">
        <v>0.04</v>
      </c>
      <c r="P80" s="460">
        <v>-0.01</v>
      </c>
      <c r="Q80" s="469">
        <v>0.05</v>
      </c>
      <c r="R80" s="471">
        <f t="shared" si="79"/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si="87"/>
        <v>0</v>
      </c>
      <c r="X80" s="461">
        <v>0</v>
      </c>
      <c r="Y80" s="461">
        <v>0</v>
      </c>
      <c r="Z80" s="461">
        <v>0</v>
      </c>
      <c r="AA80" s="461">
        <f t="shared" si="80"/>
        <v>0</v>
      </c>
      <c r="AB80" s="461">
        <f t="shared" si="81"/>
        <v>0</v>
      </c>
      <c r="AC80" s="69">
        <f t="shared" si="82"/>
        <v>0</v>
      </c>
      <c r="AD80" s="69">
        <f t="shared" si="83"/>
        <v>0</v>
      </c>
      <c r="AE80" s="461">
        <v>0</v>
      </c>
      <c r="AF80" s="461">
        <v>0</v>
      </c>
      <c r="AG80" s="461">
        <f t="shared" si="88"/>
        <v>0</v>
      </c>
      <c r="AH80" s="461">
        <f t="shared" si="89"/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84"/>
        <v>0</v>
      </c>
      <c r="AR80" s="462">
        <f t="shared" si="85"/>
        <v>0</v>
      </c>
      <c r="AS80" s="464">
        <f t="shared" si="86"/>
        <v>0</v>
      </c>
      <c r="AT80" s="470">
        <f t="shared" si="72"/>
        <v>16075</v>
      </c>
      <c r="AU80" s="461">
        <f t="shared" si="73"/>
        <v>6482</v>
      </c>
      <c r="AV80" s="461">
        <f t="shared" si="74"/>
        <v>5040</v>
      </c>
      <c r="AW80" s="461">
        <f t="shared" si="75"/>
        <v>3894</v>
      </c>
      <c r="AX80" s="461">
        <f t="shared" si="75"/>
        <v>65</v>
      </c>
      <c r="AY80" s="461">
        <f t="shared" si="76"/>
        <v>594</v>
      </c>
      <c r="AZ80" s="462">
        <f t="shared" si="77"/>
        <v>0.04</v>
      </c>
      <c r="BA80" s="462">
        <f t="shared" si="78"/>
        <v>-0.01</v>
      </c>
      <c r="BB80" s="464">
        <f t="shared" si="78"/>
        <v>0.05</v>
      </c>
    </row>
    <row r="81" spans="1:54" ht="12.95" customHeight="1" x14ac:dyDescent="0.25">
      <c r="A81" s="344">
        <v>13</v>
      </c>
      <c r="B81" s="345">
        <v>5411</v>
      </c>
      <c r="C81" s="346">
        <v>650034244</v>
      </c>
      <c r="D81" s="345">
        <v>70985375</v>
      </c>
      <c r="E81" s="347" t="s">
        <v>390</v>
      </c>
      <c r="F81" s="311"/>
      <c r="G81" s="349"/>
      <c r="H81" s="312"/>
      <c r="I81" s="553">
        <v>7696686</v>
      </c>
      <c r="J81" s="549">
        <v>5536735</v>
      </c>
      <c r="K81" s="549">
        <v>113600</v>
      </c>
      <c r="L81" s="549">
        <v>1909813</v>
      </c>
      <c r="M81" s="549">
        <v>55367</v>
      </c>
      <c r="N81" s="549">
        <v>81171</v>
      </c>
      <c r="O81" s="550">
        <v>11.643599999999999</v>
      </c>
      <c r="P81" s="550">
        <v>7.2236000000000011</v>
      </c>
      <c r="Q81" s="723">
        <v>4.42</v>
      </c>
      <c r="R81" s="553">
        <f t="shared" ref="R81:BB81" si="90">SUM(R75:R80)</f>
        <v>74600</v>
      </c>
      <c r="S81" s="549">
        <f t="shared" si="90"/>
        <v>0</v>
      </c>
      <c r="T81" s="549">
        <f t="shared" si="90"/>
        <v>-151117</v>
      </c>
      <c r="U81" s="549">
        <f t="shared" si="90"/>
        <v>0</v>
      </c>
      <c r="V81" s="549">
        <f t="shared" si="90"/>
        <v>0</v>
      </c>
      <c r="W81" s="549">
        <f t="shared" si="90"/>
        <v>-76517</v>
      </c>
      <c r="X81" s="549">
        <f t="shared" si="90"/>
        <v>-74600</v>
      </c>
      <c r="Y81" s="549">
        <f t="shared" si="90"/>
        <v>0</v>
      </c>
      <c r="Z81" s="549">
        <f t="shared" si="90"/>
        <v>0</v>
      </c>
      <c r="AA81" s="549">
        <f t="shared" si="90"/>
        <v>-74600</v>
      </c>
      <c r="AB81" s="549">
        <f t="shared" si="90"/>
        <v>-151117</v>
      </c>
      <c r="AC81" s="549">
        <f t="shared" si="90"/>
        <v>-51077</v>
      </c>
      <c r="AD81" s="549">
        <f t="shared" si="90"/>
        <v>-765</v>
      </c>
      <c r="AE81" s="549">
        <f t="shared" si="90"/>
        <v>0</v>
      </c>
      <c r="AF81" s="549">
        <f t="shared" si="90"/>
        <v>0</v>
      </c>
      <c r="AG81" s="549">
        <f t="shared" si="90"/>
        <v>0</v>
      </c>
      <c r="AH81" s="549">
        <f t="shared" si="90"/>
        <v>-202959</v>
      </c>
      <c r="AI81" s="550">
        <f t="shared" si="90"/>
        <v>0</v>
      </c>
      <c r="AJ81" s="550">
        <f t="shared" si="90"/>
        <v>0</v>
      </c>
      <c r="AK81" s="550">
        <f t="shared" si="90"/>
        <v>0</v>
      </c>
      <c r="AL81" s="550">
        <f t="shared" si="90"/>
        <v>-0.31</v>
      </c>
      <c r="AM81" s="550">
        <f t="shared" si="90"/>
        <v>0</v>
      </c>
      <c r="AN81" s="550">
        <f t="shared" si="90"/>
        <v>0</v>
      </c>
      <c r="AO81" s="550">
        <f t="shared" si="90"/>
        <v>0</v>
      </c>
      <c r="AP81" s="550">
        <f t="shared" si="90"/>
        <v>0</v>
      </c>
      <c r="AQ81" s="550">
        <f t="shared" si="90"/>
        <v>-0.31</v>
      </c>
      <c r="AR81" s="550">
        <f t="shared" si="90"/>
        <v>0</v>
      </c>
      <c r="AS81" s="348">
        <f t="shared" si="90"/>
        <v>-0.31</v>
      </c>
      <c r="AT81" s="555">
        <f t="shared" si="90"/>
        <v>7493727</v>
      </c>
      <c r="AU81" s="549">
        <f t="shared" si="90"/>
        <v>5460218</v>
      </c>
      <c r="AV81" s="549">
        <f t="shared" si="90"/>
        <v>39000</v>
      </c>
      <c r="AW81" s="549">
        <f t="shared" si="90"/>
        <v>1858736</v>
      </c>
      <c r="AX81" s="549">
        <f t="shared" si="90"/>
        <v>54602</v>
      </c>
      <c r="AY81" s="549">
        <f t="shared" si="90"/>
        <v>81171</v>
      </c>
      <c r="AZ81" s="550">
        <f t="shared" si="90"/>
        <v>11.333600000000001</v>
      </c>
      <c r="BA81" s="550">
        <f t="shared" si="90"/>
        <v>6.9136000000000006</v>
      </c>
      <c r="BB81" s="348">
        <f t="shared" si="90"/>
        <v>4.42</v>
      </c>
    </row>
    <row r="82" spans="1:54" ht="12.95" customHeight="1" x14ac:dyDescent="0.25">
      <c r="A82" s="300">
        <v>14</v>
      </c>
      <c r="B82" s="341">
        <v>5412</v>
      </c>
      <c r="C82" s="342">
        <v>600099130</v>
      </c>
      <c r="D82" s="301">
        <v>70698066</v>
      </c>
      <c r="E82" s="343" t="s">
        <v>391</v>
      </c>
      <c r="F82" s="301">
        <v>3111</v>
      </c>
      <c r="G82" s="343" t="s">
        <v>320</v>
      </c>
      <c r="H82" s="304" t="s">
        <v>276</v>
      </c>
      <c r="I82" s="463">
        <v>2076730</v>
      </c>
      <c r="J82" s="458">
        <v>1511741</v>
      </c>
      <c r="K82" s="458">
        <v>22200</v>
      </c>
      <c r="L82" s="458">
        <v>518472</v>
      </c>
      <c r="M82" s="458">
        <v>15117</v>
      </c>
      <c r="N82" s="458">
        <v>9200</v>
      </c>
      <c r="O82" s="459">
        <v>2.8508</v>
      </c>
      <c r="P82" s="460">
        <v>2.4508000000000001</v>
      </c>
      <c r="Q82" s="469">
        <v>0.4</v>
      </c>
      <c r="R82" s="471">
        <f t="shared" si="79"/>
        <v>3600</v>
      </c>
      <c r="S82" s="461">
        <v>0</v>
      </c>
      <c r="T82" s="461">
        <v>0</v>
      </c>
      <c r="U82" s="461">
        <v>0</v>
      </c>
      <c r="V82" s="461">
        <v>0</v>
      </c>
      <c r="W82" s="461">
        <f t="shared" si="87"/>
        <v>3600</v>
      </c>
      <c r="X82" s="461">
        <v>-3600</v>
      </c>
      <c r="Y82" s="461">
        <v>0</v>
      </c>
      <c r="Z82" s="461">
        <v>0</v>
      </c>
      <c r="AA82" s="461">
        <f t="shared" si="80"/>
        <v>-3600</v>
      </c>
      <c r="AB82" s="461">
        <f t="shared" si="81"/>
        <v>0</v>
      </c>
      <c r="AC82" s="69">
        <f t="shared" si="82"/>
        <v>0</v>
      </c>
      <c r="AD82" s="69">
        <f t="shared" si="83"/>
        <v>36</v>
      </c>
      <c r="AE82" s="461">
        <v>0</v>
      </c>
      <c r="AF82" s="461">
        <v>0</v>
      </c>
      <c r="AG82" s="461">
        <f t="shared" si="88"/>
        <v>0</v>
      </c>
      <c r="AH82" s="461">
        <f t="shared" si="89"/>
        <v>36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si="84"/>
        <v>0</v>
      </c>
      <c r="AR82" s="462">
        <f t="shared" si="85"/>
        <v>0</v>
      </c>
      <c r="AS82" s="464">
        <f t="shared" si="86"/>
        <v>0</v>
      </c>
      <c r="AT82" s="470">
        <f t="shared" ref="AT82:AT87" si="91">I82+AH82</f>
        <v>2076766</v>
      </c>
      <c r="AU82" s="461">
        <f t="shared" ref="AU82:AU87" si="92">J82+W82</f>
        <v>1515341</v>
      </c>
      <c r="AV82" s="461">
        <f t="shared" ref="AV82:AV87" si="93">K82+AA82</f>
        <v>18600</v>
      </c>
      <c r="AW82" s="461">
        <f t="shared" ref="AW82:AX87" si="94">L82+AC82</f>
        <v>518472</v>
      </c>
      <c r="AX82" s="461">
        <f t="shared" si="94"/>
        <v>15153</v>
      </c>
      <c r="AY82" s="461">
        <f t="shared" ref="AY82:AY87" si="95">N82+AG82</f>
        <v>9200</v>
      </c>
      <c r="AZ82" s="462">
        <f t="shared" ref="AZ82:AZ87" si="96">O82+AS82</f>
        <v>2.8508</v>
      </c>
      <c r="BA82" s="462">
        <f t="shared" ref="BA82:BB87" si="97">P82+AQ82</f>
        <v>2.4508000000000001</v>
      </c>
      <c r="BB82" s="464">
        <f t="shared" si="97"/>
        <v>0.4</v>
      </c>
    </row>
    <row r="83" spans="1:54" ht="12.95" customHeight="1" x14ac:dyDescent="0.25">
      <c r="A83" s="300">
        <v>14</v>
      </c>
      <c r="B83" s="341">
        <v>5412</v>
      </c>
      <c r="C83" s="342">
        <v>600099130</v>
      </c>
      <c r="D83" s="301">
        <v>70698066</v>
      </c>
      <c r="E83" s="343" t="s">
        <v>391</v>
      </c>
      <c r="F83" s="301">
        <v>3117</v>
      </c>
      <c r="G83" s="343" t="s">
        <v>309</v>
      </c>
      <c r="H83" s="304" t="s">
        <v>276</v>
      </c>
      <c r="I83" s="463">
        <v>2331791</v>
      </c>
      <c r="J83" s="458">
        <v>1700271</v>
      </c>
      <c r="K83" s="458">
        <v>0</v>
      </c>
      <c r="L83" s="458">
        <v>574692</v>
      </c>
      <c r="M83" s="458">
        <v>17003</v>
      </c>
      <c r="N83" s="458">
        <v>39825</v>
      </c>
      <c r="O83" s="459">
        <v>3.0726999999999998</v>
      </c>
      <c r="P83" s="460">
        <v>2.2726999999999999</v>
      </c>
      <c r="Q83" s="469">
        <v>0.79999999999999993</v>
      </c>
      <c r="R83" s="471">
        <f t="shared" si="79"/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si="87"/>
        <v>0</v>
      </c>
      <c r="X83" s="461">
        <v>0</v>
      </c>
      <c r="Y83" s="461">
        <v>0</v>
      </c>
      <c r="Z83" s="461">
        <v>0</v>
      </c>
      <c r="AA83" s="461">
        <f t="shared" si="80"/>
        <v>0</v>
      </c>
      <c r="AB83" s="461">
        <f t="shared" si="81"/>
        <v>0</v>
      </c>
      <c r="AC83" s="69">
        <f t="shared" si="82"/>
        <v>0</v>
      </c>
      <c r="AD83" s="69">
        <f t="shared" si="83"/>
        <v>0</v>
      </c>
      <c r="AE83" s="461">
        <v>0</v>
      </c>
      <c r="AF83" s="461">
        <v>0</v>
      </c>
      <c r="AG83" s="461">
        <f t="shared" si="88"/>
        <v>0</v>
      </c>
      <c r="AH83" s="461">
        <f t="shared" si="89"/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84"/>
        <v>0</v>
      </c>
      <c r="AR83" s="462">
        <f t="shared" si="85"/>
        <v>0</v>
      </c>
      <c r="AS83" s="464">
        <f t="shared" si="86"/>
        <v>0</v>
      </c>
      <c r="AT83" s="470">
        <f t="shared" si="91"/>
        <v>2331791</v>
      </c>
      <c r="AU83" s="461">
        <f t="shared" si="92"/>
        <v>1700271</v>
      </c>
      <c r="AV83" s="461">
        <f t="shared" si="93"/>
        <v>0</v>
      </c>
      <c r="AW83" s="461">
        <f t="shared" si="94"/>
        <v>574692</v>
      </c>
      <c r="AX83" s="461">
        <f t="shared" si="94"/>
        <v>17003</v>
      </c>
      <c r="AY83" s="461">
        <f t="shared" si="95"/>
        <v>39825</v>
      </c>
      <c r="AZ83" s="462">
        <f t="shared" si="96"/>
        <v>3.0726999999999998</v>
      </c>
      <c r="BA83" s="462">
        <f t="shared" si="97"/>
        <v>2.2726999999999999</v>
      </c>
      <c r="BB83" s="464">
        <f t="shared" si="97"/>
        <v>0.79999999999999993</v>
      </c>
    </row>
    <row r="84" spans="1:54" ht="12.95" customHeight="1" x14ac:dyDescent="0.25">
      <c r="A84" s="300">
        <v>14</v>
      </c>
      <c r="B84" s="341">
        <v>5412</v>
      </c>
      <c r="C84" s="342">
        <v>600099130</v>
      </c>
      <c r="D84" s="301">
        <v>70698066</v>
      </c>
      <c r="E84" s="343" t="s">
        <v>391</v>
      </c>
      <c r="F84" s="301">
        <v>3117</v>
      </c>
      <c r="G84" s="343" t="s">
        <v>314</v>
      </c>
      <c r="H84" s="304" t="s">
        <v>277</v>
      </c>
      <c r="I84" s="463">
        <v>0</v>
      </c>
      <c r="J84" s="458">
        <v>0</v>
      </c>
      <c r="K84" s="458">
        <v>0</v>
      </c>
      <c r="L84" s="458">
        <v>0</v>
      </c>
      <c r="M84" s="458">
        <v>0</v>
      </c>
      <c r="N84" s="458">
        <v>0</v>
      </c>
      <c r="O84" s="459">
        <v>0</v>
      </c>
      <c r="P84" s="460">
        <v>0</v>
      </c>
      <c r="Q84" s="469">
        <v>0</v>
      </c>
      <c r="R84" s="471">
        <f t="shared" si="79"/>
        <v>0</v>
      </c>
      <c r="S84" s="461">
        <v>0</v>
      </c>
      <c r="T84" s="461">
        <v>0</v>
      </c>
      <c r="U84" s="461">
        <v>0</v>
      </c>
      <c r="V84" s="461">
        <v>0</v>
      </c>
      <c r="W84" s="461">
        <f t="shared" si="87"/>
        <v>0</v>
      </c>
      <c r="X84" s="461">
        <v>0</v>
      </c>
      <c r="Y84" s="461">
        <v>0</v>
      </c>
      <c r="Z84" s="461">
        <v>0</v>
      </c>
      <c r="AA84" s="461">
        <f t="shared" si="80"/>
        <v>0</v>
      </c>
      <c r="AB84" s="461">
        <f t="shared" si="81"/>
        <v>0</v>
      </c>
      <c r="AC84" s="69">
        <f t="shared" si="82"/>
        <v>0</v>
      </c>
      <c r="AD84" s="69">
        <f t="shared" si="83"/>
        <v>0</v>
      </c>
      <c r="AE84" s="461">
        <v>0</v>
      </c>
      <c r="AF84" s="461">
        <v>0</v>
      </c>
      <c r="AG84" s="461">
        <f t="shared" si="88"/>
        <v>0</v>
      </c>
      <c r="AH84" s="461">
        <f t="shared" si="89"/>
        <v>0</v>
      </c>
      <c r="AI84" s="462">
        <v>0</v>
      </c>
      <c r="AJ84" s="462">
        <v>0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si="84"/>
        <v>0</v>
      </c>
      <c r="AR84" s="462">
        <f t="shared" si="85"/>
        <v>0</v>
      </c>
      <c r="AS84" s="464">
        <f t="shared" si="86"/>
        <v>0</v>
      </c>
      <c r="AT84" s="470">
        <f t="shared" si="91"/>
        <v>0</v>
      </c>
      <c r="AU84" s="461">
        <f t="shared" si="92"/>
        <v>0</v>
      </c>
      <c r="AV84" s="461">
        <f t="shared" si="93"/>
        <v>0</v>
      </c>
      <c r="AW84" s="461">
        <f t="shared" si="94"/>
        <v>0</v>
      </c>
      <c r="AX84" s="461">
        <f t="shared" si="94"/>
        <v>0</v>
      </c>
      <c r="AY84" s="461">
        <f t="shared" si="95"/>
        <v>0</v>
      </c>
      <c r="AZ84" s="462">
        <f t="shared" si="96"/>
        <v>0</v>
      </c>
      <c r="BA84" s="462">
        <f t="shared" si="97"/>
        <v>0</v>
      </c>
      <c r="BB84" s="464">
        <f t="shared" si="97"/>
        <v>0</v>
      </c>
    </row>
    <row r="85" spans="1:54" ht="12.95" customHeight="1" x14ac:dyDescent="0.25">
      <c r="A85" s="300">
        <v>14</v>
      </c>
      <c r="B85" s="341">
        <v>5412</v>
      </c>
      <c r="C85" s="342">
        <v>600099130</v>
      </c>
      <c r="D85" s="301">
        <v>70698066</v>
      </c>
      <c r="E85" s="343" t="s">
        <v>391</v>
      </c>
      <c r="F85" s="301">
        <v>3141</v>
      </c>
      <c r="G85" s="343" t="s">
        <v>310</v>
      </c>
      <c r="H85" s="304" t="s">
        <v>277</v>
      </c>
      <c r="I85" s="463">
        <v>678538</v>
      </c>
      <c r="J85" s="458">
        <v>501438</v>
      </c>
      <c r="K85" s="458">
        <v>0</v>
      </c>
      <c r="L85" s="458">
        <v>169486</v>
      </c>
      <c r="M85" s="458">
        <v>5014</v>
      </c>
      <c r="N85" s="458">
        <v>2600</v>
      </c>
      <c r="O85" s="459">
        <v>1.61</v>
      </c>
      <c r="P85" s="460">
        <v>0</v>
      </c>
      <c r="Q85" s="469">
        <v>1.61</v>
      </c>
      <c r="R85" s="471">
        <f t="shared" si="79"/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f t="shared" si="87"/>
        <v>0</v>
      </c>
      <c r="X85" s="461">
        <v>0</v>
      </c>
      <c r="Y85" s="461">
        <v>0</v>
      </c>
      <c r="Z85" s="461">
        <v>0</v>
      </c>
      <c r="AA85" s="461">
        <f t="shared" si="80"/>
        <v>0</v>
      </c>
      <c r="AB85" s="461">
        <f t="shared" si="81"/>
        <v>0</v>
      </c>
      <c r="AC85" s="69">
        <f t="shared" si="82"/>
        <v>0</v>
      </c>
      <c r="AD85" s="69">
        <f t="shared" si="83"/>
        <v>0</v>
      </c>
      <c r="AE85" s="461">
        <v>0</v>
      </c>
      <c r="AF85" s="461">
        <v>0</v>
      </c>
      <c r="AG85" s="461">
        <f t="shared" si="88"/>
        <v>0</v>
      </c>
      <c r="AH85" s="461">
        <f t="shared" si="89"/>
        <v>0</v>
      </c>
      <c r="AI85" s="462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si="84"/>
        <v>0</v>
      </c>
      <c r="AR85" s="462">
        <f t="shared" si="85"/>
        <v>0</v>
      </c>
      <c r="AS85" s="464">
        <f t="shared" si="86"/>
        <v>0</v>
      </c>
      <c r="AT85" s="470">
        <f t="shared" si="91"/>
        <v>678538</v>
      </c>
      <c r="AU85" s="461">
        <f t="shared" si="92"/>
        <v>501438</v>
      </c>
      <c r="AV85" s="461">
        <f t="shared" si="93"/>
        <v>0</v>
      </c>
      <c r="AW85" s="461">
        <f t="shared" si="94"/>
        <v>169486</v>
      </c>
      <c r="AX85" s="461">
        <f t="shared" si="94"/>
        <v>5014</v>
      </c>
      <c r="AY85" s="461">
        <f t="shared" si="95"/>
        <v>2600</v>
      </c>
      <c r="AZ85" s="462">
        <f t="shared" si="96"/>
        <v>1.61</v>
      </c>
      <c r="BA85" s="462">
        <f t="shared" si="97"/>
        <v>0</v>
      </c>
      <c r="BB85" s="464">
        <f t="shared" si="97"/>
        <v>1.61</v>
      </c>
    </row>
    <row r="86" spans="1:54" ht="12.95" customHeight="1" x14ac:dyDescent="0.25">
      <c r="A86" s="300">
        <v>14</v>
      </c>
      <c r="B86" s="341">
        <v>5412</v>
      </c>
      <c r="C86" s="342">
        <v>600099130</v>
      </c>
      <c r="D86" s="301">
        <v>70698066</v>
      </c>
      <c r="E86" s="343" t="s">
        <v>391</v>
      </c>
      <c r="F86" s="301">
        <v>3143</v>
      </c>
      <c r="G86" s="343" t="s">
        <v>614</v>
      </c>
      <c r="H86" s="304" t="s">
        <v>276</v>
      </c>
      <c r="I86" s="463">
        <v>290554</v>
      </c>
      <c r="J86" s="458">
        <v>215545</v>
      </c>
      <c r="K86" s="458">
        <v>0</v>
      </c>
      <c r="L86" s="458">
        <v>72854</v>
      </c>
      <c r="M86" s="458">
        <v>2155</v>
      </c>
      <c r="N86" s="458">
        <v>0</v>
      </c>
      <c r="O86" s="459">
        <v>0.5</v>
      </c>
      <c r="P86" s="460">
        <v>0.5</v>
      </c>
      <c r="Q86" s="469">
        <v>0</v>
      </c>
      <c r="R86" s="471">
        <f t="shared" si="79"/>
        <v>0</v>
      </c>
      <c r="S86" s="461">
        <v>0</v>
      </c>
      <c r="T86" s="461">
        <v>0</v>
      </c>
      <c r="U86" s="461">
        <v>0</v>
      </c>
      <c r="V86" s="461">
        <v>0</v>
      </c>
      <c r="W86" s="461">
        <f t="shared" si="87"/>
        <v>0</v>
      </c>
      <c r="X86" s="461">
        <v>0</v>
      </c>
      <c r="Y86" s="461">
        <v>0</v>
      </c>
      <c r="Z86" s="461">
        <v>0</v>
      </c>
      <c r="AA86" s="461">
        <f t="shared" si="80"/>
        <v>0</v>
      </c>
      <c r="AB86" s="461">
        <f t="shared" si="81"/>
        <v>0</v>
      </c>
      <c r="AC86" s="69">
        <f t="shared" si="82"/>
        <v>0</v>
      </c>
      <c r="AD86" s="69">
        <f t="shared" si="83"/>
        <v>0</v>
      </c>
      <c r="AE86" s="461">
        <v>0</v>
      </c>
      <c r="AF86" s="461">
        <v>0</v>
      </c>
      <c r="AG86" s="461">
        <f t="shared" si="88"/>
        <v>0</v>
      </c>
      <c r="AH86" s="461">
        <f t="shared" si="89"/>
        <v>0</v>
      </c>
      <c r="AI86" s="462">
        <v>0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si="84"/>
        <v>0</v>
      </c>
      <c r="AR86" s="462">
        <f t="shared" si="85"/>
        <v>0</v>
      </c>
      <c r="AS86" s="464">
        <f t="shared" si="86"/>
        <v>0</v>
      </c>
      <c r="AT86" s="470">
        <f t="shared" si="91"/>
        <v>290554</v>
      </c>
      <c r="AU86" s="461">
        <f t="shared" si="92"/>
        <v>215545</v>
      </c>
      <c r="AV86" s="461">
        <f t="shared" si="93"/>
        <v>0</v>
      </c>
      <c r="AW86" s="461">
        <f t="shared" si="94"/>
        <v>72854</v>
      </c>
      <c r="AX86" s="461">
        <f t="shared" si="94"/>
        <v>2155</v>
      </c>
      <c r="AY86" s="461">
        <f t="shared" si="95"/>
        <v>0</v>
      </c>
      <c r="AZ86" s="462">
        <f t="shared" si="96"/>
        <v>0.5</v>
      </c>
      <c r="BA86" s="462">
        <f t="shared" si="97"/>
        <v>0.5</v>
      </c>
      <c r="BB86" s="464">
        <f t="shared" si="97"/>
        <v>0</v>
      </c>
    </row>
    <row r="87" spans="1:54" ht="12.95" customHeight="1" x14ac:dyDescent="0.25">
      <c r="A87" s="300">
        <v>14</v>
      </c>
      <c r="B87" s="341">
        <v>5412</v>
      </c>
      <c r="C87" s="342">
        <v>600099130</v>
      </c>
      <c r="D87" s="301">
        <v>70698066</v>
      </c>
      <c r="E87" s="343" t="s">
        <v>391</v>
      </c>
      <c r="F87" s="301">
        <v>3143</v>
      </c>
      <c r="G87" s="343" t="s">
        <v>615</v>
      </c>
      <c r="H87" s="304" t="s">
        <v>277</v>
      </c>
      <c r="I87" s="463">
        <v>7329</v>
      </c>
      <c r="J87" s="458">
        <v>5237</v>
      </c>
      <c r="K87" s="458">
        <v>0</v>
      </c>
      <c r="L87" s="458">
        <v>1770</v>
      </c>
      <c r="M87" s="458">
        <v>52</v>
      </c>
      <c r="N87" s="458">
        <v>270</v>
      </c>
      <c r="O87" s="459">
        <v>0.02</v>
      </c>
      <c r="P87" s="460">
        <v>0</v>
      </c>
      <c r="Q87" s="469">
        <v>0.02</v>
      </c>
      <c r="R87" s="471">
        <f t="shared" si="79"/>
        <v>0</v>
      </c>
      <c r="S87" s="461">
        <v>0</v>
      </c>
      <c r="T87" s="461">
        <v>0</v>
      </c>
      <c r="U87" s="461">
        <v>0</v>
      </c>
      <c r="V87" s="461">
        <v>0</v>
      </c>
      <c r="W87" s="461">
        <f t="shared" si="87"/>
        <v>0</v>
      </c>
      <c r="X87" s="461">
        <v>0</v>
      </c>
      <c r="Y87" s="461">
        <v>0</v>
      </c>
      <c r="Z87" s="461">
        <v>0</v>
      </c>
      <c r="AA87" s="461">
        <f t="shared" si="80"/>
        <v>0</v>
      </c>
      <c r="AB87" s="461">
        <f t="shared" si="81"/>
        <v>0</v>
      </c>
      <c r="AC87" s="69">
        <f t="shared" si="82"/>
        <v>0</v>
      </c>
      <c r="AD87" s="69">
        <f t="shared" si="83"/>
        <v>0</v>
      </c>
      <c r="AE87" s="461">
        <v>0</v>
      </c>
      <c r="AF87" s="461">
        <v>0</v>
      </c>
      <c r="AG87" s="461">
        <f t="shared" si="88"/>
        <v>0</v>
      </c>
      <c r="AH87" s="461">
        <f t="shared" si="89"/>
        <v>0</v>
      </c>
      <c r="AI87" s="462">
        <v>0</v>
      </c>
      <c r="AJ87" s="462">
        <v>0</v>
      </c>
      <c r="AK87" s="462">
        <v>0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84"/>
        <v>0</v>
      </c>
      <c r="AR87" s="462">
        <f t="shared" si="85"/>
        <v>0</v>
      </c>
      <c r="AS87" s="464">
        <f t="shared" si="86"/>
        <v>0</v>
      </c>
      <c r="AT87" s="470">
        <f t="shared" si="91"/>
        <v>7329</v>
      </c>
      <c r="AU87" s="461">
        <f t="shared" si="92"/>
        <v>5237</v>
      </c>
      <c r="AV87" s="461">
        <f t="shared" si="93"/>
        <v>0</v>
      </c>
      <c r="AW87" s="461">
        <f t="shared" si="94"/>
        <v>1770</v>
      </c>
      <c r="AX87" s="461">
        <f t="shared" si="94"/>
        <v>52</v>
      </c>
      <c r="AY87" s="461">
        <f t="shared" si="95"/>
        <v>270</v>
      </c>
      <c r="AZ87" s="462">
        <f t="shared" si="96"/>
        <v>0.02</v>
      </c>
      <c r="BA87" s="462">
        <f t="shared" si="97"/>
        <v>0</v>
      </c>
      <c r="BB87" s="464">
        <f t="shared" si="97"/>
        <v>0.02</v>
      </c>
    </row>
    <row r="88" spans="1:54" ht="12.95" customHeight="1" x14ac:dyDescent="0.25">
      <c r="A88" s="344">
        <v>14</v>
      </c>
      <c r="B88" s="345">
        <v>5412</v>
      </c>
      <c r="C88" s="346">
        <v>600099130</v>
      </c>
      <c r="D88" s="345">
        <v>70698066</v>
      </c>
      <c r="E88" s="347" t="s">
        <v>392</v>
      </c>
      <c r="F88" s="311"/>
      <c r="G88" s="349"/>
      <c r="H88" s="312"/>
      <c r="I88" s="553">
        <v>5384942</v>
      </c>
      <c r="J88" s="549">
        <v>3934232</v>
      </c>
      <c r="K88" s="549">
        <v>22200</v>
      </c>
      <c r="L88" s="549">
        <v>1337274</v>
      </c>
      <c r="M88" s="549">
        <v>39341</v>
      </c>
      <c r="N88" s="549">
        <v>51895</v>
      </c>
      <c r="O88" s="550">
        <v>8.0534999999999997</v>
      </c>
      <c r="P88" s="550">
        <v>5.2234999999999996</v>
      </c>
      <c r="Q88" s="723">
        <v>2.83</v>
      </c>
      <c r="R88" s="553">
        <f t="shared" ref="R88:BB88" si="98">SUM(R82:R87)</f>
        <v>3600</v>
      </c>
      <c r="S88" s="549">
        <f t="shared" si="98"/>
        <v>0</v>
      </c>
      <c r="T88" s="549">
        <f t="shared" si="98"/>
        <v>0</v>
      </c>
      <c r="U88" s="549">
        <f t="shared" si="98"/>
        <v>0</v>
      </c>
      <c r="V88" s="549">
        <f t="shared" si="98"/>
        <v>0</v>
      </c>
      <c r="W88" s="549">
        <f t="shared" si="98"/>
        <v>3600</v>
      </c>
      <c r="X88" s="549">
        <f t="shared" si="98"/>
        <v>-3600</v>
      </c>
      <c r="Y88" s="549">
        <f t="shared" si="98"/>
        <v>0</v>
      </c>
      <c r="Z88" s="549">
        <f t="shared" si="98"/>
        <v>0</v>
      </c>
      <c r="AA88" s="549">
        <f t="shared" si="98"/>
        <v>-3600</v>
      </c>
      <c r="AB88" s="549">
        <f t="shared" si="98"/>
        <v>0</v>
      </c>
      <c r="AC88" s="549">
        <f t="shared" si="98"/>
        <v>0</v>
      </c>
      <c r="AD88" s="549">
        <f t="shared" si="98"/>
        <v>36</v>
      </c>
      <c r="AE88" s="549">
        <f t="shared" si="98"/>
        <v>0</v>
      </c>
      <c r="AF88" s="549">
        <f t="shared" si="98"/>
        <v>0</v>
      </c>
      <c r="AG88" s="549">
        <f t="shared" si="98"/>
        <v>0</v>
      </c>
      <c r="AH88" s="549">
        <f t="shared" si="98"/>
        <v>36</v>
      </c>
      <c r="AI88" s="550">
        <f t="shared" si="98"/>
        <v>0</v>
      </c>
      <c r="AJ88" s="550">
        <f t="shared" si="98"/>
        <v>0</v>
      </c>
      <c r="AK88" s="550">
        <f t="shared" si="98"/>
        <v>0</v>
      </c>
      <c r="AL88" s="550">
        <f t="shared" si="98"/>
        <v>0</v>
      </c>
      <c r="AM88" s="550">
        <f t="shared" si="98"/>
        <v>0</v>
      </c>
      <c r="AN88" s="550">
        <f t="shared" si="98"/>
        <v>0</v>
      </c>
      <c r="AO88" s="550">
        <f t="shared" si="98"/>
        <v>0</v>
      </c>
      <c r="AP88" s="550">
        <f t="shared" si="98"/>
        <v>0</v>
      </c>
      <c r="AQ88" s="550">
        <f t="shared" si="98"/>
        <v>0</v>
      </c>
      <c r="AR88" s="550">
        <f t="shared" si="98"/>
        <v>0</v>
      </c>
      <c r="AS88" s="348">
        <f t="shared" si="98"/>
        <v>0</v>
      </c>
      <c r="AT88" s="555">
        <f t="shared" si="98"/>
        <v>5384978</v>
      </c>
      <c r="AU88" s="549">
        <f t="shared" si="98"/>
        <v>3937832</v>
      </c>
      <c r="AV88" s="549">
        <f t="shared" si="98"/>
        <v>18600</v>
      </c>
      <c r="AW88" s="549">
        <f t="shared" si="98"/>
        <v>1337274</v>
      </c>
      <c r="AX88" s="549">
        <f t="shared" si="98"/>
        <v>39377</v>
      </c>
      <c r="AY88" s="549">
        <f t="shared" si="98"/>
        <v>51895</v>
      </c>
      <c r="AZ88" s="550">
        <f t="shared" si="98"/>
        <v>8.0534999999999997</v>
      </c>
      <c r="BA88" s="550">
        <f t="shared" si="98"/>
        <v>5.2234999999999996</v>
      </c>
      <c r="BB88" s="348">
        <f t="shared" si="98"/>
        <v>2.83</v>
      </c>
    </row>
    <row r="89" spans="1:54" ht="12.95" customHeight="1" x14ac:dyDescent="0.25">
      <c r="A89" s="300">
        <v>15</v>
      </c>
      <c r="B89" s="341">
        <v>5418</v>
      </c>
      <c r="C89" s="342">
        <v>600098508</v>
      </c>
      <c r="D89" s="301">
        <v>70156573</v>
      </c>
      <c r="E89" s="343" t="s">
        <v>393</v>
      </c>
      <c r="F89" s="301">
        <v>3111</v>
      </c>
      <c r="G89" s="343" t="s">
        <v>320</v>
      </c>
      <c r="H89" s="304" t="s">
        <v>276</v>
      </c>
      <c r="I89" s="463">
        <v>4734913</v>
      </c>
      <c r="J89" s="458">
        <v>3495633</v>
      </c>
      <c r="K89" s="458">
        <v>0</v>
      </c>
      <c r="L89" s="458">
        <v>1181524</v>
      </c>
      <c r="M89" s="458">
        <v>34956</v>
      </c>
      <c r="N89" s="458">
        <v>22800</v>
      </c>
      <c r="O89" s="459">
        <v>7.4702999999999999</v>
      </c>
      <c r="P89" s="460">
        <v>5.7903000000000002</v>
      </c>
      <c r="Q89" s="469">
        <v>1.6800000000000002</v>
      </c>
      <c r="R89" s="471">
        <f t="shared" si="79"/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si="87"/>
        <v>0</v>
      </c>
      <c r="X89" s="461">
        <v>0</v>
      </c>
      <c r="Y89" s="461">
        <v>0</v>
      </c>
      <c r="Z89" s="461">
        <v>0</v>
      </c>
      <c r="AA89" s="461">
        <f t="shared" si="80"/>
        <v>0</v>
      </c>
      <c r="AB89" s="461">
        <f t="shared" si="81"/>
        <v>0</v>
      </c>
      <c r="AC89" s="69">
        <f t="shared" si="82"/>
        <v>0</v>
      </c>
      <c r="AD89" s="69">
        <f t="shared" si="83"/>
        <v>0</v>
      </c>
      <c r="AE89" s="461">
        <v>0</v>
      </c>
      <c r="AF89" s="461">
        <v>0</v>
      </c>
      <c r="AG89" s="461">
        <f t="shared" si="88"/>
        <v>0</v>
      </c>
      <c r="AH89" s="461">
        <f t="shared" si="89"/>
        <v>0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84"/>
        <v>0</v>
      </c>
      <c r="AR89" s="462">
        <f t="shared" si="85"/>
        <v>0</v>
      </c>
      <c r="AS89" s="464">
        <f t="shared" si="86"/>
        <v>0</v>
      </c>
      <c r="AT89" s="470">
        <f>I89+AH89</f>
        <v>4734913</v>
      </c>
      <c r="AU89" s="461">
        <f>J89+W89</f>
        <v>3495633</v>
      </c>
      <c r="AV89" s="461">
        <f t="shared" ref="AV89:AV91" si="99">K89+AA89</f>
        <v>0</v>
      </c>
      <c r="AW89" s="461">
        <f t="shared" ref="AW89:AX91" si="100">L89+AC89</f>
        <v>1181524</v>
      </c>
      <c r="AX89" s="461">
        <f t="shared" si="100"/>
        <v>34956</v>
      </c>
      <c r="AY89" s="461">
        <f>N89+AG89</f>
        <v>22800</v>
      </c>
      <c r="AZ89" s="462">
        <f>O89+AS89</f>
        <v>7.4702999999999999</v>
      </c>
      <c r="BA89" s="462">
        <f t="shared" ref="BA89:BB91" si="101">P89+AQ89</f>
        <v>5.7903000000000002</v>
      </c>
      <c r="BB89" s="464">
        <f t="shared" si="101"/>
        <v>1.6800000000000002</v>
      </c>
    </row>
    <row r="90" spans="1:54" ht="12.95" customHeight="1" x14ac:dyDescent="0.25">
      <c r="A90" s="300">
        <v>15</v>
      </c>
      <c r="B90" s="341">
        <v>5418</v>
      </c>
      <c r="C90" s="342">
        <v>600098508</v>
      </c>
      <c r="D90" s="301">
        <v>70156573</v>
      </c>
      <c r="E90" s="343" t="s">
        <v>393</v>
      </c>
      <c r="F90" s="301">
        <v>3111</v>
      </c>
      <c r="G90" s="343" t="s">
        <v>314</v>
      </c>
      <c r="H90" s="304" t="s">
        <v>277</v>
      </c>
      <c r="I90" s="463">
        <v>233504</v>
      </c>
      <c r="J90" s="458">
        <v>173223</v>
      </c>
      <c r="K90" s="458">
        <v>0</v>
      </c>
      <c r="L90" s="458">
        <v>58549</v>
      </c>
      <c r="M90" s="458">
        <v>1732</v>
      </c>
      <c r="N90" s="458">
        <v>0</v>
      </c>
      <c r="O90" s="459">
        <v>0.5</v>
      </c>
      <c r="P90" s="460">
        <v>0.5</v>
      </c>
      <c r="Q90" s="469">
        <v>0</v>
      </c>
      <c r="R90" s="471">
        <f t="shared" si="79"/>
        <v>0</v>
      </c>
      <c r="S90" s="461">
        <v>28871</v>
      </c>
      <c r="T90" s="461">
        <v>0</v>
      </c>
      <c r="U90" s="461">
        <v>0</v>
      </c>
      <c r="V90" s="461">
        <v>0</v>
      </c>
      <c r="W90" s="461">
        <f t="shared" si="87"/>
        <v>28871</v>
      </c>
      <c r="X90" s="461">
        <v>0</v>
      </c>
      <c r="Y90" s="461">
        <v>0</v>
      </c>
      <c r="Z90" s="461">
        <v>0</v>
      </c>
      <c r="AA90" s="461">
        <f t="shared" si="80"/>
        <v>0</v>
      </c>
      <c r="AB90" s="461">
        <f t="shared" si="81"/>
        <v>28871</v>
      </c>
      <c r="AC90" s="69">
        <f t="shared" si="82"/>
        <v>9758</v>
      </c>
      <c r="AD90" s="69">
        <f t="shared" si="83"/>
        <v>289</v>
      </c>
      <c r="AE90" s="461">
        <v>0</v>
      </c>
      <c r="AF90" s="461">
        <v>0</v>
      </c>
      <c r="AG90" s="461">
        <f t="shared" si="88"/>
        <v>0</v>
      </c>
      <c r="AH90" s="461">
        <f t="shared" si="89"/>
        <v>38918</v>
      </c>
      <c r="AI90" s="462">
        <v>0</v>
      </c>
      <c r="AJ90" s="462">
        <v>0</v>
      </c>
      <c r="AK90" s="462">
        <v>0.08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84"/>
        <v>0.08</v>
      </c>
      <c r="AR90" s="462">
        <f t="shared" si="85"/>
        <v>0</v>
      </c>
      <c r="AS90" s="464">
        <f t="shared" si="86"/>
        <v>0.08</v>
      </c>
      <c r="AT90" s="470">
        <f>I90+AH90</f>
        <v>272422</v>
      </c>
      <c r="AU90" s="461">
        <f>J90+W90</f>
        <v>202094</v>
      </c>
      <c r="AV90" s="461">
        <f t="shared" si="99"/>
        <v>0</v>
      </c>
      <c r="AW90" s="461">
        <f t="shared" si="100"/>
        <v>68307</v>
      </c>
      <c r="AX90" s="461">
        <f t="shared" si="100"/>
        <v>2021</v>
      </c>
      <c r="AY90" s="461">
        <f>N90+AG90</f>
        <v>0</v>
      </c>
      <c r="AZ90" s="462">
        <f>O90+AS90</f>
        <v>0.57999999999999996</v>
      </c>
      <c r="BA90" s="462">
        <f t="shared" si="101"/>
        <v>0.57999999999999996</v>
      </c>
      <c r="BB90" s="464">
        <f t="shared" si="101"/>
        <v>0</v>
      </c>
    </row>
    <row r="91" spans="1:54" ht="12.95" customHeight="1" x14ac:dyDescent="0.25">
      <c r="A91" s="300">
        <v>15</v>
      </c>
      <c r="B91" s="341">
        <v>5418</v>
      </c>
      <c r="C91" s="342">
        <v>600098508</v>
      </c>
      <c r="D91" s="301">
        <v>70156573</v>
      </c>
      <c r="E91" s="343" t="s">
        <v>393</v>
      </c>
      <c r="F91" s="301">
        <v>3141</v>
      </c>
      <c r="G91" s="343" t="s">
        <v>310</v>
      </c>
      <c r="H91" s="304" t="s">
        <v>277</v>
      </c>
      <c r="I91" s="463">
        <v>709834</v>
      </c>
      <c r="J91" s="458">
        <v>524384</v>
      </c>
      <c r="K91" s="458">
        <v>0</v>
      </c>
      <c r="L91" s="458">
        <v>177242</v>
      </c>
      <c r="M91" s="458">
        <v>5244</v>
      </c>
      <c r="N91" s="458">
        <v>2964</v>
      </c>
      <c r="O91" s="459">
        <v>1.69</v>
      </c>
      <c r="P91" s="460">
        <v>0</v>
      </c>
      <c r="Q91" s="469">
        <v>1.69</v>
      </c>
      <c r="R91" s="471">
        <f t="shared" si="79"/>
        <v>0</v>
      </c>
      <c r="S91" s="461">
        <v>0</v>
      </c>
      <c r="T91" s="461">
        <v>0</v>
      </c>
      <c r="U91" s="461">
        <v>0</v>
      </c>
      <c r="V91" s="461">
        <v>0</v>
      </c>
      <c r="W91" s="461">
        <f t="shared" si="87"/>
        <v>0</v>
      </c>
      <c r="X91" s="461">
        <v>0</v>
      </c>
      <c r="Y91" s="461">
        <v>0</v>
      </c>
      <c r="Z91" s="461">
        <v>0</v>
      </c>
      <c r="AA91" s="461">
        <f t="shared" si="80"/>
        <v>0</v>
      </c>
      <c r="AB91" s="461">
        <f t="shared" si="81"/>
        <v>0</v>
      </c>
      <c r="AC91" s="69">
        <f t="shared" si="82"/>
        <v>0</v>
      </c>
      <c r="AD91" s="69">
        <f t="shared" si="83"/>
        <v>0</v>
      </c>
      <c r="AE91" s="461">
        <v>0</v>
      </c>
      <c r="AF91" s="461">
        <v>0</v>
      </c>
      <c r="AG91" s="461">
        <f t="shared" si="88"/>
        <v>0</v>
      </c>
      <c r="AH91" s="461">
        <f t="shared" si="89"/>
        <v>0</v>
      </c>
      <c r="AI91" s="462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si="84"/>
        <v>0</v>
      </c>
      <c r="AR91" s="462">
        <f t="shared" si="85"/>
        <v>0</v>
      </c>
      <c r="AS91" s="464">
        <f t="shared" si="86"/>
        <v>0</v>
      </c>
      <c r="AT91" s="470">
        <f>I91+AH91</f>
        <v>709834</v>
      </c>
      <c r="AU91" s="461">
        <f>J91+W91</f>
        <v>524384</v>
      </c>
      <c r="AV91" s="461">
        <f t="shared" si="99"/>
        <v>0</v>
      </c>
      <c r="AW91" s="461">
        <f t="shared" si="100"/>
        <v>177242</v>
      </c>
      <c r="AX91" s="461">
        <f t="shared" si="100"/>
        <v>5244</v>
      </c>
      <c r="AY91" s="461">
        <f>N91+AG91</f>
        <v>2964</v>
      </c>
      <c r="AZ91" s="462">
        <f>O91+AS91</f>
        <v>1.69</v>
      </c>
      <c r="BA91" s="462">
        <f t="shared" si="101"/>
        <v>0</v>
      </c>
      <c r="BB91" s="464">
        <f t="shared" si="101"/>
        <v>1.69</v>
      </c>
    </row>
    <row r="92" spans="1:54" ht="12.95" customHeight="1" x14ac:dyDescent="0.25">
      <c r="A92" s="344">
        <v>15</v>
      </c>
      <c r="B92" s="345">
        <v>5418</v>
      </c>
      <c r="C92" s="346">
        <v>600098508</v>
      </c>
      <c r="D92" s="345">
        <v>70156573</v>
      </c>
      <c r="E92" s="347" t="s">
        <v>394</v>
      </c>
      <c r="F92" s="311"/>
      <c r="G92" s="349"/>
      <c r="H92" s="312"/>
      <c r="I92" s="553">
        <v>5678251</v>
      </c>
      <c r="J92" s="549">
        <v>4193240</v>
      </c>
      <c r="K92" s="549">
        <v>0</v>
      </c>
      <c r="L92" s="549">
        <v>1417315</v>
      </c>
      <c r="M92" s="549">
        <v>41932</v>
      </c>
      <c r="N92" s="549">
        <v>25764</v>
      </c>
      <c r="O92" s="550">
        <v>9.6602999999999994</v>
      </c>
      <c r="P92" s="550">
        <v>6.2903000000000002</v>
      </c>
      <c r="Q92" s="723">
        <v>3.37</v>
      </c>
      <c r="R92" s="553">
        <f t="shared" ref="R92:BB92" si="102">SUM(R89:R91)</f>
        <v>0</v>
      </c>
      <c r="S92" s="549">
        <f t="shared" si="102"/>
        <v>28871</v>
      </c>
      <c r="T92" s="549">
        <f t="shared" si="102"/>
        <v>0</v>
      </c>
      <c r="U92" s="549">
        <f t="shared" si="102"/>
        <v>0</v>
      </c>
      <c r="V92" s="549">
        <f t="shared" si="102"/>
        <v>0</v>
      </c>
      <c r="W92" s="549">
        <f t="shared" si="102"/>
        <v>28871</v>
      </c>
      <c r="X92" s="549">
        <f t="shared" si="102"/>
        <v>0</v>
      </c>
      <c r="Y92" s="549">
        <f t="shared" si="102"/>
        <v>0</v>
      </c>
      <c r="Z92" s="549">
        <f t="shared" si="102"/>
        <v>0</v>
      </c>
      <c r="AA92" s="549">
        <f t="shared" si="102"/>
        <v>0</v>
      </c>
      <c r="AB92" s="549">
        <f t="shared" si="102"/>
        <v>28871</v>
      </c>
      <c r="AC92" s="549">
        <f t="shared" si="102"/>
        <v>9758</v>
      </c>
      <c r="AD92" s="549">
        <f t="shared" si="102"/>
        <v>289</v>
      </c>
      <c r="AE92" s="549">
        <f t="shared" si="102"/>
        <v>0</v>
      </c>
      <c r="AF92" s="549">
        <f t="shared" si="102"/>
        <v>0</v>
      </c>
      <c r="AG92" s="549">
        <f t="shared" si="102"/>
        <v>0</v>
      </c>
      <c r="AH92" s="549">
        <f t="shared" si="102"/>
        <v>38918</v>
      </c>
      <c r="AI92" s="550">
        <f t="shared" si="102"/>
        <v>0</v>
      </c>
      <c r="AJ92" s="550">
        <f t="shared" si="102"/>
        <v>0</v>
      </c>
      <c r="AK92" s="550">
        <f t="shared" si="102"/>
        <v>0.08</v>
      </c>
      <c r="AL92" s="550">
        <f t="shared" si="102"/>
        <v>0</v>
      </c>
      <c r="AM92" s="550">
        <f t="shared" si="102"/>
        <v>0</v>
      </c>
      <c r="AN92" s="550">
        <f t="shared" si="102"/>
        <v>0</v>
      </c>
      <c r="AO92" s="550">
        <f t="shared" si="102"/>
        <v>0</v>
      </c>
      <c r="AP92" s="550">
        <f t="shared" si="102"/>
        <v>0</v>
      </c>
      <c r="AQ92" s="550">
        <f t="shared" si="102"/>
        <v>0.08</v>
      </c>
      <c r="AR92" s="550">
        <f t="shared" si="102"/>
        <v>0</v>
      </c>
      <c r="AS92" s="348">
        <f t="shared" si="102"/>
        <v>0.08</v>
      </c>
      <c r="AT92" s="555">
        <f t="shared" si="102"/>
        <v>5717169</v>
      </c>
      <c r="AU92" s="549">
        <f t="shared" si="102"/>
        <v>4222111</v>
      </c>
      <c r="AV92" s="549">
        <f t="shared" si="102"/>
        <v>0</v>
      </c>
      <c r="AW92" s="549">
        <f t="shared" si="102"/>
        <v>1427073</v>
      </c>
      <c r="AX92" s="549">
        <f t="shared" si="102"/>
        <v>42221</v>
      </c>
      <c r="AY92" s="549">
        <f t="shared" si="102"/>
        <v>25764</v>
      </c>
      <c r="AZ92" s="550">
        <f t="shared" si="102"/>
        <v>9.7402999999999995</v>
      </c>
      <c r="BA92" s="550">
        <f t="shared" si="102"/>
        <v>6.3703000000000003</v>
      </c>
      <c r="BB92" s="348">
        <f t="shared" si="102"/>
        <v>3.37</v>
      </c>
    </row>
    <row r="93" spans="1:54" ht="12.95" customHeight="1" x14ac:dyDescent="0.25">
      <c r="A93" s="300">
        <v>16</v>
      </c>
      <c r="B93" s="341">
        <v>5417</v>
      </c>
      <c r="C93" s="342">
        <v>600099113</v>
      </c>
      <c r="D93" s="301">
        <v>70156565</v>
      </c>
      <c r="E93" s="343" t="s">
        <v>395</v>
      </c>
      <c r="F93" s="301">
        <v>3117</v>
      </c>
      <c r="G93" s="343" t="s">
        <v>309</v>
      </c>
      <c r="H93" s="304" t="s">
        <v>276</v>
      </c>
      <c r="I93" s="463">
        <v>5732835</v>
      </c>
      <c r="J93" s="458">
        <v>4166020</v>
      </c>
      <c r="K93" s="458">
        <v>7000</v>
      </c>
      <c r="L93" s="458">
        <v>1410481</v>
      </c>
      <c r="M93" s="458">
        <v>41659</v>
      </c>
      <c r="N93" s="458">
        <v>107675</v>
      </c>
      <c r="O93" s="459">
        <v>7.4638999999999998</v>
      </c>
      <c r="P93" s="460">
        <v>5.7271999999999998</v>
      </c>
      <c r="Q93" s="469">
        <v>1.7366999999999999</v>
      </c>
      <c r="R93" s="471">
        <f t="shared" si="79"/>
        <v>0</v>
      </c>
      <c r="S93" s="461">
        <v>0</v>
      </c>
      <c r="T93" s="461">
        <v>0</v>
      </c>
      <c r="U93" s="461">
        <v>0</v>
      </c>
      <c r="V93" s="461">
        <v>0</v>
      </c>
      <c r="W93" s="461">
        <f t="shared" si="87"/>
        <v>0</v>
      </c>
      <c r="X93" s="461">
        <v>0</v>
      </c>
      <c r="Y93" s="461">
        <v>0</v>
      </c>
      <c r="Z93" s="461">
        <v>0</v>
      </c>
      <c r="AA93" s="461">
        <f t="shared" si="80"/>
        <v>0</v>
      </c>
      <c r="AB93" s="461">
        <f t="shared" si="81"/>
        <v>0</v>
      </c>
      <c r="AC93" s="69">
        <f t="shared" si="82"/>
        <v>0</v>
      </c>
      <c r="AD93" s="69">
        <f t="shared" si="83"/>
        <v>0</v>
      </c>
      <c r="AE93" s="461">
        <v>0</v>
      </c>
      <c r="AF93" s="461">
        <v>0</v>
      </c>
      <c r="AG93" s="461">
        <f t="shared" si="88"/>
        <v>0</v>
      </c>
      <c r="AH93" s="461">
        <f t="shared" si="89"/>
        <v>0</v>
      </c>
      <c r="AI93" s="462">
        <v>0</v>
      </c>
      <c r="AJ93" s="462">
        <v>0</v>
      </c>
      <c r="AK93" s="462">
        <v>0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si="84"/>
        <v>0</v>
      </c>
      <c r="AR93" s="462">
        <f t="shared" si="85"/>
        <v>0</v>
      </c>
      <c r="AS93" s="464">
        <f t="shared" si="86"/>
        <v>0</v>
      </c>
      <c r="AT93" s="470">
        <f>I93+AH93</f>
        <v>5732835</v>
      </c>
      <c r="AU93" s="461">
        <f>J93+W93</f>
        <v>4166020</v>
      </c>
      <c r="AV93" s="461">
        <f t="shared" ref="AV93:AV97" si="103">K93+AA93</f>
        <v>7000</v>
      </c>
      <c r="AW93" s="461">
        <f t="shared" ref="AW93:AX97" si="104">L93+AC93</f>
        <v>1410481</v>
      </c>
      <c r="AX93" s="461">
        <f t="shared" si="104"/>
        <v>41659</v>
      </c>
      <c r="AY93" s="461">
        <f>N93+AG93</f>
        <v>107675</v>
      </c>
      <c r="AZ93" s="462">
        <f>O93+AS93</f>
        <v>7.4638999999999998</v>
      </c>
      <c r="BA93" s="462">
        <f t="shared" ref="BA93:BB97" si="105">P93+AQ93</f>
        <v>5.7271999999999998</v>
      </c>
      <c r="BB93" s="464">
        <f t="shared" si="105"/>
        <v>1.7366999999999999</v>
      </c>
    </row>
    <row r="94" spans="1:54" ht="12.95" customHeight="1" x14ac:dyDescent="0.25">
      <c r="A94" s="300">
        <v>16</v>
      </c>
      <c r="B94" s="341">
        <v>5417</v>
      </c>
      <c r="C94" s="342">
        <v>600099113</v>
      </c>
      <c r="D94" s="301">
        <v>70156565</v>
      </c>
      <c r="E94" s="343" t="s">
        <v>395</v>
      </c>
      <c r="F94" s="301">
        <v>3117</v>
      </c>
      <c r="G94" s="343" t="s">
        <v>314</v>
      </c>
      <c r="H94" s="304" t="s">
        <v>277</v>
      </c>
      <c r="I94" s="463">
        <v>0</v>
      </c>
      <c r="J94" s="458">
        <v>0</v>
      </c>
      <c r="K94" s="458">
        <v>0</v>
      </c>
      <c r="L94" s="458">
        <v>0</v>
      </c>
      <c r="M94" s="458">
        <v>0</v>
      </c>
      <c r="N94" s="458">
        <v>0</v>
      </c>
      <c r="O94" s="459">
        <v>0</v>
      </c>
      <c r="P94" s="460">
        <v>0</v>
      </c>
      <c r="Q94" s="469">
        <v>0</v>
      </c>
      <c r="R94" s="471">
        <f t="shared" si="79"/>
        <v>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si="87"/>
        <v>0</v>
      </c>
      <c r="X94" s="461">
        <v>0</v>
      </c>
      <c r="Y94" s="461">
        <v>0</v>
      </c>
      <c r="Z94" s="461">
        <v>0</v>
      </c>
      <c r="AA94" s="461">
        <f t="shared" si="80"/>
        <v>0</v>
      </c>
      <c r="AB94" s="461">
        <f t="shared" si="81"/>
        <v>0</v>
      </c>
      <c r="AC94" s="69">
        <f t="shared" si="82"/>
        <v>0</v>
      </c>
      <c r="AD94" s="69">
        <f t="shared" si="83"/>
        <v>0</v>
      </c>
      <c r="AE94" s="461">
        <v>0</v>
      </c>
      <c r="AF94" s="461">
        <v>0</v>
      </c>
      <c r="AG94" s="461">
        <f t="shared" si="88"/>
        <v>0</v>
      </c>
      <c r="AH94" s="461">
        <f t="shared" si="89"/>
        <v>0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si="84"/>
        <v>0</v>
      </c>
      <c r="AR94" s="462">
        <f t="shared" si="85"/>
        <v>0</v>
      </c>
      <c r="AS94" s="464">
        <f t="shared" si="86"/>
        <v>0</v>
      </c>
      <c r="AT94" s="470">
        <f>I94+AH94</f>
        <v>0</v>
      </c>
      <c r="AU94" s="461">
        <f>J94+W94</f>
        <v>0</v>
      </c>
      <c r="AV94" s="461">
        <f t="shared" si="103"/>
        <v>0</v>
      </c>
      <c r="AW94" s="461">
        <f t="shared" si="104"/>
        <v>0</v>
      </c>
      <c r="AX94" s="461">
        <f t="shared" si="104"/>
        <v>0</v>
      </c>
      <c r="AY94" s="461">
        <f>N94+AG94</f>
        <v>0</v>
      </c>
      <c r="AZ94" s="462">
        <f>O94+AS94</f>
        <v>0</v>
      </c>
      <c r="BA94" s="462">
        <f t="shared" si="105"/>
        <v>0</v>
      </c>
      <c r="BB94" s="464">
        <f t="shared" si="105"/>
        <v>0</v>
      </c>
    </row>
    <row r="95" spans="1:54" ht="12.95" customHeight="1" x14ac:dyDescent="0.25">
      <c r="A95" s="300">
        <v>16</v>
      </c>
      <c r="B95" s="341">
        <v>5417</v>
      </c>
      <c r="C95" s="342">
        <v>600099113</v>
      </c>
      <c r="D95" s="301">
        <v>70156565</v>
      </c>
      <c r="E95" s="343" t="s">
        <v>395</v>
      </c>
      <c r="F95" s="301">
        <v>3141</v>
      </c>
      <c r="G95" s="343" t="s">
        <v>310</v>
      </c>
      <c r="H95" s="304" t="s">
        <v>277</v>
      </c>
      <c r="I95" s="463">
        <v>656247</v>
      </c>
      <c r="J95" s="458">
        <v>419497</v>
      </c>
      <c r="K95" s="458">
        <v>65000</v>
      </c>
      <c r="L95" s="458">
        <v>163760</v>
      </c>
      <c r="M95" s="458">
        <v>4194</v>
      </c>
      <c r="N95" s="458">
        <v>3796</v>
      </c>
      <c r="O95" s="459">
        <v>1.3499999999999999</v>
      </c>
      <c r="P95" s="460">
        <v>0</v>
      </c>
      <c r="Q95" s="469">
        <v>1.3499999999999999</v>
      </c>
      <c r="R95" s="471">
        <f t="shared" si="79"/>
        <v>0</v>
      </c>
      <c r="S95" s="461">
        <v>0</v>
      </c>
      <c r="T95" s="461">
        <v>0</v>
      </c>
      <c r="U95" s="461">
        <v>0</v>
      </c>
      <c r="V95" s="461">
        <v>0</v>
      </c>
      <c r="W95" s="461">
        <f t="shared" si="87"/>
        <v>0</v>
      </c>
      <c r="X95" s="461">
        <v>0</v>
      </c>
      <c r="Y95" s="461">
        <v>0</v>
      </c>
      <c r="Z95" s="461">
        <v>0</v>
      </c>
      <c r="AA95" s="461">
        <f t="shared" si="80"/>
        <v>0</v>
      </c>
      <c r="AB95" s="461">
        <f t="shared" si="81"/>
        <v>0</v>
      </c>
      <c r="AC95" s="69">
        <f t="shared" si="82"/>
        <v>0</v>
      </c>
      <c r="AD95" s="69">
        <f t="shared" si="83"/>
        <v>0</v>
      </c>
      <c r="AE95" s="461">
        <v>0</v>
      </c>
      <c r="AF95" s="461">
        <v>0</v>
      </c>
      <c r="AG95" s="461">
        <f t="shared" si="88"/>
        <v>0</v>
      </c>
      <c r="AH95" s="461">
        <f t="shared" si="89"/>
        <v>0</v>
      </c>
      <c r="AI95" s="462">
        <v>0</v>
      </c>
      <c r="AJ95" s="462">
        <v>0</v>
      </c>
      <c r="AK95" s="462">
        <v>0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84"/>
        <v>0</v>
      </c>
      <c r="AR95" s="462">
        <f t="shared" si="85"/>
        <v>0</v>
      </c>
      <c r="AS95" s="464">
        <f t="shared" si="86"/>
        <v>0</v>
      </c>
      <c r="AT95" s="470">
        <f>I95+AH95</f>
        <v>656247</v>
      </c>
      <c r="AU95" s="461">
        <f>J95+W95</f>
        <v>419497</v>
      </c>
      <c r="AV95" s="461">
        <f t="shared" si="103"/>
        <v>65000</v>
      </c>
      <c r="AW95" s="461">
        <f t="shared" si="104"/>
        <v>163760</v>
      </c>
      <c r="AX95" s="461">
        <f t="shared" si="104"/>
        <v>4194</v>
      </c>
      <c r="AY95" s="461">
        <f>N95+AG95</f>
        <v>3796</v>
      </c>
      <c r="AZ95" s="462">
        <f>O95+AS95</f>
        <v>1.3499999999999999</v>
      </c>
      <c r="BA95" s="462">
        <f t="shared" si="105"/>
        <v>0</v>
      </c>
      <c r="BB95" s="464">
        <f t="shared" si="105"/>
        <v>1.3499999999999999</v>
      </c>
    </row>
    <row r="96" spans="1:54" ht="12.95" customHeight="1" x14ac:dyDescent="0.25">
      <c r="A96" s="300">
        <v>16</v>
      </c>
      <c r="B96" s="341">
        <v>5417</v>
      </c>
      <c r="C96" s="342">
        <v>600099113</v>
      </c>
      <c r="D96" s="301">
        <v>70156565</v>
      </c>
      <c r="E96" s="343" t="s">
        <v>395</v>
      </c>
      <c r="F96" s="301">
        <v>3143</v>
      </c>
      <c r="G96" s="343" t="s">
        <v>614</v>
      </c>
      <c r="H96" s="304" t="s">
        <v>276</v>
      </c>
      <c r="I96" s="463">
        <v>460854</v>
      </c>
      <c r="J96" s="458">
        <v>336918</v>
      </c>
      <c r="K96" s="458">
        <v>5000</v>
      </c>
      <c r="L96" s="458">
        <v>115568</v>
      </c>
      <c r="M96" s="458">
        <v>3368</v>
      </c>
      <c r="N96" s="458">
        <v>0</v>
      </c>
      <c r="O96" s="459">
        <v>0.71419999999999995</v>
      </c>
      <c r="P96" s="460">
        <v>0.71419999999999995</v>
      </c>
      <c r="Q96" s="469">
        <v>0</v>
      </c>
      <c r="R96" s="471">
        <f t="shared" si="79"/>
        <v>0</v>
      </c>
      <c r="S96" s="461">
        <v>0</v>
      </c>
      <c r="T96" s="461">
        <v>90681</v>
      </c>
      <c r="U96" s="461">
        <v>0</v>
      </c>
      <c r="V96" s="461">
        <v>0</v>
      </c>
      <c r="W96" s="461">
        <f t="shared" si="87"/>
        <v>90681</v>
      </c>
      <c r="X96" s="461">
        <v>0</v>
      </c>
      <c r="Y96" s="461">
        <v>0</v>
      </c>
      <c r="Z96" s="461">
        <v>0</v>
      </c>
      <c r="AA96" s="461">
        <f t="shared" si="80"/>
        <v>0</v>
      </c>
      <c r="AB96" s="461">
        <f t="shared" si="81"/>
        <v>90681</v>
      </c>
      <c r="AC96" s="69">
        <f t="shared" si="82"/>
        <v>30650</v>
      </c>
      <c r="AD96" s="69">
        <f t="shared" si="83"/>
        <v>907</v>
      </c>
      <c r="AE96" s="461">
        <v>0</v>
      </c>
      <c r="AF96" s="461">
        <v>0</v>
      </c>
      <c r="AG96" s="461">
        <f t="shared" si="88"/>
        <v>0</v>
      </c>
      <c r="AH96" s="461">
        <f t="shared" si="89"/>
        <v>122238</v>
      </c>
      <c r="AI96" s="462">
        <v>0</v>
      </c>
      <c r="AJ96" s="462">
        <v>0</v>
      </c>
      <c r="AK96" s="462">
        <v>0</v>
      </c>
      <c r="AL96" s="462">
        <v>0.24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84"/>
        <v>0.24</v>
      </c>
      <c r="AR96" s="462">
        <f t="shared" si="85"/>
        <v>0</v>
      </c>
      <c r="AS96" s="464">
        <f t="shared" si="86"/>
        <v>0.24</v>
      </c>
      <c r="AT96" s="470">
        <f>I96+AH96</f>
        <v>583092</v>
      </c>
      <c r="AU96" s="461">
        <f>J96+W96</f>
        <v>427599</v>
      </c>
      <c r="AV96" s="461">
        <f t="shared" si="103"/>
        <v>5000</v>
      </c>
      <c r="AW96" s="461">
        <f t="shared" si="104"/>
        <v>146218</v>
      </c>
      <c r="AX96" s="461">
        <f t="shared" si="104"/>
        <v>4275</v>
      </c>
      <c r="AY96" s="461">
        <f>N96+AG96</f>
        <v>0</v>
      </c>
      <c r="AZ96" s="462">
        <f>O96+AS96</f>
        <v>0.95419999999999994</v>
      </c>
      <c r="BA96" s="462">
        <f t="shared" si="105"/>
        <v>0.95419999999999994</v>
      </c>
      <c r="BB96" s="464">
        <f t="shared" si="105"/>
        <v>0</v>
      </c>
    </row>
    <row r="97" spans="1:54" ht="12.95" customHeight="1" x14ac:dyDescent="0.25">
      <c r="A97" s="300">
        <v>16</v>
      </c>
      <c r="B97" s="341">
        <v>5417</v>
      </c>
      <c r="C97" s="342">
        <v>600099113</v>
      </c>
      <c r="D97" s="301">
        <v>70156565</v>
      </c>
      <c r="E97" s="343" t="s">
        <v>395</v>
      </c>
      <c r="F97" s="301">
        <v>3143</v>
      </c>
      <c r="G97" s="343" t="s">
        <v>615</v>
      </c>
      <c r="H97" s="304" t="s">
        <v>277</v>
      </c>
      <c r="I97" s="463">
        <v>21990</v>
      </c>
      <c r="J97" s="458">
        <v>15712</v>
      </c>
      <c r="K97" s="458">
        <v>0</v>
      </c>
      <c r="L97" s="458">
        <v>5311</v>
      </c>
      <c r="M97" s="458">
        <v>157</v>
      </c>
      <c r="N97" s="458">
        <v>810</v>
      </c>
      <c r="O97" s="459">
        <v>0.06</v>
      </c>
      <c r="P97" s="460">
        <v>0</v>
      </c>
      <c r="Q97" s="469">
        <v>0.06</v>
      </c>
      <c r="R97" s="471">
        <f t="shared" si="79"/>
        <v>0</v>
      </c>
      <c r="S97" s="461">
        <v>0</v>
      </c>
      <c r="T97" s="461">
        <v>0</v>
      </c>
      <c r="U97" s="461">
        <v>0</v>
      </c>
      <c r="V97" s="461">
        <v>0</v>
      </c>
      <c r="W97" s="461">
        <f t="shared" si="87"/>
        <v>0</v>
      </c>
      <c r="X97" s="461">
        <v>0</v>
      </c>
      <c r="Y97" s="461">
        <v>0</v>
      </c>
      <c r="Z97" s="461">
        <v>0</v>
      </c>
      <c r="AA97" s="461">
        <f t="shared" si="80"/>
        <v>0</v>
      </c>
      <c r="AB97" s="461">
        <f t="shared" si="81"/>
        <v>0</v>
      </c>
      <c r="AC97" s="69">
        <f t="shared" si="82"/>
        <v>0</v>
      </c>
      <c r="AD97" s="69">
        <f t="shared" si="83"/>
        <v>0</v>
      </c>
      <c r="AE97" s="461">
        <v>0</v>
      </c>
      <c r="AF97" s="461">
        <v>0</v>
      </c>
      <c r="AG97" s="461">
        <f t="shared" si="88"/>
        <v>0</v>
      </c>
      <c r="AH97" s="461">
        <f t="shared" si="89"/>
        <v>0</v>
      </c>
      <c r="AI97" s="462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84"/>
        <v>0</v>
      </c>
      <c r="AR97" s="462">
        <f t="shared" si="85"/>
        <v>0</v>
      </c>
      <c r="AS97" s="464">
        <f t="shared" si="86"/>
        <v>0</v>
      </c>
      <c r="AT97" s="470">
        <f>I97+AH97</f>
        <v>21990</v>
      </c>
      <c r="AU97" s="461">
        <f>J97+W97</f>
        <v>15712</v>
      </c>
      <c r="AV97" s="461">
        <f t="shared" si="103"/>
        <v>0</v>
      </c>
      <c r="AW97" s="461">
        <f t="shared" si="104"/>
        <v>5311</v>
      </c>
      <c r="AX97" s="461">
        <f t="shared" si="104"/>
        <v>157</v>
      </c>
      <c r="AY97" s="461">
        <f>N97+AG97</f>
        <v>810</v>
      </c>
      <c r="AZ97" s="462">
        <f>O97+AS97</f>
        <v>0.06</v>
      </c>
      <c r="BA97" s="462">
        <f t="shared" si="105"/>
        <v>0</v>
      </c>
      <c r="BB97" s="464">
        <f t="shared" si="105"/>
        <v>0.06</v>
      </c>
    </row>
    <row r="98" spans="1:54" ht="12.95" customHeight="1" x14ac:dyDescent="0.25">
      <c r="A98" s="344">
        <v>16</v>
      </c>
      <c r="B98" s="345">
        <v>5417</v>
      </c>
      <c r="C98" s="346">
        <v>600099113</v>
      </c>
      <c r="D98" s="345">
        <v>70156565</v>
      </c>
      <c r="E98" s="347" t="s">
        <v>396</v>
      </c>
      <c r="F98" s="311"/>
      <c r="G98" s="349"/>
      <c r="H98" s="312"/>
      <c r="I98" s="554">
        <v>6871926</v>
      </c>
      <c r="J98" s="551">
        <v>4938147</v>
      </c>
      <c r="K98" s="551">
        <v>77000</v>
      </c>
      <c r="L98" s="551">
        <v>1695120</v>
      </c>
      <c r="M98" s="551">
        <v>49378</v>
      </c>
      <c r="N98" s="551">
        <v>112281</v>
      </c>
      <c r="O98" s="552">
        <v>9.5881000000000007</v>
      </c>
      <c r="P98" s="552">
        <v>6.4413999999999998</v>
      </c>
      <c r="Q98" s="724">
        <v>3.1466999999999996</v>
      </c>
      <c r="R98" s="554">
        <f t="shared" ref="R98:BB98" si="106">SUM(R93:R97)</f>
        <v>0</v>
      </c>
      <c r="S98" s="551">
        <f t="shared" si="106"/>
        <v>0</v>
      </c>
      <c r="T98" s="551">
        <f t="shared" si="106"/>
        <v>90681</v>
      </c>
      <c r="U98" s="551">
        <f t="shared" si="106"/>
        <v>0</v>
      </c>
      <c r="V98" s="551">
        <f t="shared" si="106"/>
        <v>0</v>
      </c>
      <c r="W98" s="551">
        <f t="shared" si="106"/>
        <v>90681</v>
      </c>
      <c r="X98" s="551">
        <f t="shared" si="106"/>
        <v>0</v>
      </c>
      <c r="Y98" s="551">
        <f t="shared" si="106"/>
        <v>0</v>
      </c>
      <c r="Z98" s="551">
        <f t="shared" si="106"/>
        <v>0</v>
      </c>
      <c r="AA98" s="551">
        <f t="shared" si="106"/>
        <v>0</v>
      </c>
      <c r="AB98" s="551">
        <f t="shared" si="106"/>
        <v>90681</v>
      </c>
      <c r="AC98" s="551">
        <f t="shared" si="106"/>
        <v>30650</v>
      </c>
      <c r="AD98" s="551">
        <f t="shared" si="106"/>
        <v>907</v>
      </c>
      <c r="AE98" s="551">
        <f t="shared" si="106"/>
        <v>0</v>
      </c>
      <c r="AF98" s="551">
        <f t="shared" si="106"/>
        <v>0</v>
      </c>
      <c r="AG98" s="551">
        <f t="shared" si="106"/>
        <v>0</v>
      </c>
      <c r="AH98" s="551">
        <f t="shared" si="106"/>
        <v>122238</v>
      </c>
      <c r="AI98" s="552">
        <f t="shared" si="106"/>
        <v>0</v>
      </c>
      <c r="AJ98" s="552">
        <f t="shared" si="106"/>
        <v>0</v>
      </c>
      <c r="AK98" s="552">
        <f t="shared" si="106"/>
        <v>0</v>
      </c>
      <c r="AL98" s="552">
        <f t="shared" si="106"/>
        <v>0.24</v>
      </c>
      <c r="AM98" s="552">
        <f t="shared" si="106"/>
        <v>0</v>
      </c>
      <c r="AN98" s="552">
        <f t="shared" si="106"/>
        <v>0</v>
      </c>
      <c r="AO98" s="552">
        <f t="shared" si="106"/>
        <v>0</v>
      </c>
      <c r="AP98" s="552">
        <f t="shared" si="106"/>
        <v>0</v>
      </c>
      <c r="AQ98" s="552">
        <f t="shared" si="106"/>
        <v>0.24</v>
      </c>
      <c r="AR98" s="552">
        <f t="shared" si="106"/>
        <v>0</v>
      </c>
      <c r="AS98" s="353">
        <f t="shared" si="106"/>
        <v>0.24</v>
      </c>
      <c r="AT98" s="556">
        <f t="shared" si="106"/>
        <v>6994164</v>
      </c>
      <c r="AU98" s="551">
        <f t="shared" si="106"/>
        <v>5028828</v>
      </c>
      <c r="AV98" s="551">
        <f t="shared" si="106"/>
        <v>77000</v>
      </c>
      <c r="AW98" s="551">
        <f t="shared" si="106"/>
        <v>1725770</v>
      </c>
      <c r="AX98" s="551">
        <f t="shared" si="106"/>
        <v>50285</v>
      </c>
      <c r="AY98" s="551">
        <f t="shared" si="106"/>
        <v>112281</v>
      </c>
      <c r="AZ98" s="552">
        <f t="shared" si="106"/>
        <v>9.8281000000000009</v>
      </c>
      <c r="BA98" s="552">
        <f t="shared" si="106"/>
        <v>6.6814</v>
      </c>
      <c r="BB98" s="353">
        <f t="shared" si="106"/>
        <v>3.1466999999999996</v>
      </c>
    </row>
    <row r="99" spans="1:54" ht="12.95" customHeight="1" x14ac:dyDescent="0.25">
      <c r="A99" s="300">
        <v>17</v>
      </c>
      <c r="B99" s="341">
        <v>5420</v>
      </c>
      <c r="C99" s="342">
        <v>600098745</v>
      </c>
      <c r="D99" s="301">
        <v>75016249</v>
      </c>
      <c r="E99" s="343" t="s">
        <v>397</v>
      </c>
      <c r="F99" s="301">
        <v>3111</v>
      </c>
      <c r="G99" s="343" t="s">
        <v>320</v>
      </c>
      <c r="H99" s="304" t="s">
        <v>276</v>
      </c>
      <c r="I99" s="463">
        <v>3473563</v>
      </c>
      <c r="J99" s="458">
        <v>2564661</v>
      </c>
      <c r="K99" s="458">
        <v>0</v>
      </c>
      <c r="L99" s="458">
        <v>866855</v>
      </c>
      <c r="M99" s="458">
        <v>25647</v>
      </c>
      <c r="N99" s="458">
        <v>16400</v>
      </c>
      <c r="O99" s="459">
        <v>5.1844999999999999</v>
      </c>
      <c r="P99" s="460">
        <v>4.0644999999999998</v>
      </c>
      <c r="Q99" s="469">
        <v>1.1200000000000001</v>
      </c>
      <c r="R99" s="471">
        <f t="shared" si="79"/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si="87"/>
        <v>0</v>
      </c>
      <c r="X99" s="461">
        <v>0</v>
      </c>
      <c r="Y99" s="461">
        <v>0</v>
      </c>
      <c r="Z99" s="461">
        <v>0</v>
      </c>
      <c r="AA99" s="461">
        <f t="shared" si="80"/>
        <v>0</v>
      </c>
      <c r="AB99" s="461">
        <f t="shared" si="81"/>
        <v>0</v>
      </c>
      <c r="AC99" s="69">
        <f t="shared" si="82"/>
        <v>0</v>
      </c>
      <c r="AD99" s="69">
        <f t="shared" si="83"/>
        <v>0</v>
      </c>
      <c r="AE99" s="461">
        <v>0</v>
      </c>
      <c r="AF99" s="461">
        <v>0</v>
      </c>
      <c r="AG99" s="461">
        <f t="shared" si="88"/>
        <v>0</v>
      </c>
      <c r="AH99" s="461">
        <f t="shared" si="89"/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84"/>
        <v>0</v>
      </c>
      <c r="AR99" s="462">
        <f t="shared" si="85"/>
        <v>0</v>
      </c>
      <c r="AS99" s="464">
        <f t="shared" si="86"/>
        <v>0</v>
      </c>
      <c r="AT99" s="470">
        <f>I99+AH99</f>
        <v>3473563</v>
      </c>
      <c r="AU99" s="461">
        <f>J99+W99</f>
        <v>2564661</v>
      </c>
      <c r="AV99" s="461">
        <f t="shared" ref="AV99:AV101" si="107">K99+AA99</f>
        <v>0</v>
      </c>
      <c r="AW99" s="461">
        <f t="shared" ref="AW99:AX101" si="108">L99+AC99</f>
        <v>866855</v>
      </c>
      <c r="AX99" s="461">
        <f t="shared" si="108"/>
        <v>25647</v>
      </c>
      <c r="AY99" s="461">
        <f>N99+AG99</f>
        <v>16400</v>
      </c>
      <c r="AZ99" s="462">
        <f>O99+AS99</f>
        <v>5.1844999999999999</v>
      </c>
      <c r="BA99" s="462">
        <f t="shared" ref="BA99:BB101" si="109">P99+AQ99</f>
        <v>4.0644999999999998</v>
      </c>
      <c r="BB99" s="464">
        <f t="shared" si="109"/>
        <v>1.1200000000000001</v>
      </c>
    </row>
    <row r="100" spans="1:54" ht="12.95" customHeight="1" x14ac:dyDescent="0.25">
      <c r="A100" s="300">
        <v>17</v>
      </c>
      <c r="B100" s="341">
        <v>5420</v>
      </c>
      <c r="C100" s="342">
        <v>600098745</v>
      </c>
      <c r="D100" s="301">
        <v>75016249</v>
      </c>
      <c r="E100" s="343" t="s">
        <v>397</v>
      </c>
      <c r="F100" s="301">
        <v>3111</v>
      </c>
      <c r="G100" s="343" t="s">
        <v>314</v>
      </c>
      <c r="H100" s="304" t="s">
        <v>277</v>
      </c>
      <c r="I100" s="463">
        <v>447552</v>
      </c>
      <c r="J100" s="458">
        <v>332012</v>
      </c>
      <c r="K100" s="458">
        <v>0</v>
      </c>
      <c r="L100" s="458">
        <v>112220</v>
      </c>
      <c r="M100" s="458">
        <v>3320</v>
      </c>
      <c r="N100" s="458">
        <v>0</v>
      </c>
      <c r="O100" s="459">
        <v>0.96</v>
      </c>
      <c r="P100" s="460">
        <v>0.96</v>
      </c>
      <c r="Q100" s="469">
        <v>0</v>
      </c>
      <c r="R100" s="471">
        <f t="shared" si="79"/>
        <v>0</v>
      </c>
      <c r="S100" s="461">
        <v>-28871</v>
      </c>
      <c r="T100" s="461">
        <v>0</v>
      </c>
      <c r="U100" s="461">
        <v>0</v>
      </c>
      <c r="V100" s="461">
        <v>0</v>
      </c>
      <c r="W100" s="461">
        <f t="shared" si="87"/>
        <v>-28871</v>
      </c>
      <c r="X100" s="461">
        <v>0</v>
      </c>
      <c r="Y100" s="461">
        <v>0</v>
      </c>
      <c r="Z100" s="461">
        <v>0</v>
      </c>
      <c r="AA100" s="461">
        <f t="shared" si="80"/>
        <v>0</v>
      </c>
      <c r="AB100" s="461">
        <f t="shared" si="81"/>
        <v>-28871</v>
      </c>
      <c r="AC100" s="69">
        <f t="shared" si="82"/>
        <v>-9758</v>
      </c>
      <c r="AD100" s="69">
        <f t="shared" si="83"/>
        <v>-289</v>
      </c>
      <c r="AE100" s="461">
        <v>0</v>
      </c>
      <c r="AF100" s="461">
        <v>0</v>
      </c>
      <c r="AG100" s="461">
        <f t="shared" si="88"/>
        <v>0</v>
      </c>
      <c r="AH100" s="461">
        <f t="shared" si="89"/>
        <v>-38918</v>
      </c>
      <c r="AI100" s="462">
        <v>0</v>
      </c>
      <c r="AJ100" s="462">
        <v>0</v>
      </c>
      <c r="AK100" s="462">
        <v>-0.08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84"/>
        <v>-0.08</v>
      </c>
      <c r="AR100" s="462">
        <f t="shared" si="85"/>
        <v>0</v>
      </c>
      <c r="AS100" s="464">
        <f t="shared" si="86"/>
        <v>-0.08</v>
      </c>
      <c r="AT100" s="470">
        <f>I100+AH100</f>
        <v>408634</v>
      </c>
      <c r="AU100" s="461">
        <f>J100+W100</f>
        <v>303141</v>
      </c>
      <c r="AV100" s="461">
        <f t="shared" si="107"/>
        <v>0</v>
      </c>
      <c r="AW100" s="461">
        <f t="shared" si="108"/>
        <v>102462</v>
      </c>
      <c r="AX100" s="461">
        <f t="shared" si="108"/>
        <v>3031</v>
      </c>
      <c r="AY100" s="461">
        <f>N100+AG100</f>
        <v>0</v>
      </c>
      <c r="AZ100" s="462">
        <f>O100+AS100</f>
        <v>0.88</v>
      </c>
      <c r="BA100" s="462">
        <f t="shared" si="109"/>
        <v>0.88</v>
      </c>
      <c r="BB100" s="464">
        <f t="shared" si="109"/>
        <v>0</v>
      </c>
    </row>
    <row r="101" spans="1:54" ht="12.95" customHeight="1" x14ac:dyDescent="0.25">
      <c r="A101" s="300">
        <v>17</v>
      </c>
      <c r="B101" s="341">
        <v>5420</v>
      </c>
      <c r="C101" s="342">
        <v>600098745</v>
      </c>
      <c r="D101" s="301">
        <v>75016249</v>
      </c>
      <c r="E101" s="343" t="s">
        <v>397</v>
      </c>
      <c r="F101" s="301">
        <v>3141</v>
      </c>
      <c r="G101" s="343" t="s">
        <v>310</v>
      </c>
      <c r="H101" s="304" t="s">
        <v>277</v>
      </c>
      <c r="I101" s="463">
        <v>556374</v>
      </c>
      <c r="J101" s="458">
        <v>411197</v>
      </c>
      <c r="K101" s="458">
        <v>0</v>
      </c>
      <c r="L101" s="458">
        <v>138985</v>
      </c>
      <c r="M101" s="458">
        <v>4112</v>
      </c>
      <c r="N101" s="458">
        <v>2080</v>
      </c>
      <c r="O101" s="459">
        <v>1.32</v>
      </c>
      <c r="P101" s="460">
        <v>0</v>
      </c>
      <c r="Q101" s="469">
        <v>1.32</v>
      </c>
      <c r="R101" s="471">
        <f t="shared" si="79"/>
        <v>0</v>
      </c>
      <c r="S101" s="461">
        <v>0</v>
      </c>
      <c r="T101" s="461">
        <v>0</v>
      </c>
      <c r="U101" s="461">
        <v>0</v>
      </c>
      <c r="V101" s="461">
        <v>0</v>
      </c>
      <c r="W101" s="461">
        <f t="shared" si="87"/>
        <v>0</v>
      </c>
      <c r="X101" s="461">
        <v>0</v>
      </c>
      <c r="Y101" s="461">
        <v>0</v>
      </c>
      <c r="Z101" s="461">
        <v>0</v>
      </c>
      <c r="AA101" s="461">
        <f t="shared" si="80"/>
        <v>0</v>
      </c>
      <c r="AB101" s="461">
        <f t="shared" si="81"/>
        <v>0</v>
      </c>
      <c r="AC101" s="69">
        <f t="shared" si="82"/>
        <v>0</v>
      </c>
      <c r="AD101" s="69">
        <f t="shared" si="83"/>
        <v>0</v>
      </c>
      <c r="AE101" s="461">
        <v>0</v>
      </c>
      <c r="AF101" s="461">
        <v>0</v>
      </c>
      <c r="AG101" s="461">
        <f t="shared" si="88"/>
        <v>0</v>
      </c>
      <c r="AH101" s="461">
        <f t="shared" si="89"/>
        <v>0</v>
      </c>
      <c r="AI101" s="462">
        <v>0</v>
      </c>
      <c r="AJ101" s="462">
        <v>0</v>
      </c>
      <c r="AK101" s="462">
        <v>0</v>
      </c>
      <c r="AL101" s="462">
        <v>0</v>
      </c>
      <c r="AM101" s="462">
        <v>0</v>
      </c>
      <c r="AN101" s="462">
        <v>0</v>
      </c>
      <c r="AO101" s="462">
        <v>0</v>
      </c>
      <c r="AP101" s="462">
        <v>0</v>
      </c>
      <c r="AQ101" s="462">
        <f t="shared" si="84"/>
        <v>0</v>
      </c>
      <c r="AR101" s="462">
        <f t="shared" si="85"/>
        <v>0</v>
      </c>
      <c r="AS101" s="464">
        <f t="shared" si="86"/>
        <v>0</v>
      </c>
      <c r="AT101" s="470">
        <f>I101+AH101</f>
        <v>556374</v>
      </c>
      <c r="AU101" s="461">
        <f>J101+W101</f>
        <v>411197</v>
      </c>
      <c r="AV101" s="461">
        <f t="shared" si="107"/>
        <v>0</v>
      </c>
      <c r="AW101" s="461">
        <f t="shared" si="108"/>
        <v>138985</v>
      </c>
      <c r="AX101" s="461">
        <f t="shared" si="108"/>
        <v>4112</v>
      </c>
      <c r="AY101" s="461">
        <f>N101+AG101</f>
        <v>2080</v>
      </c>
      <c r="AZ101" s="462">
        <f>O101+AS101</f>
        <v>1.32</v>
      </c>
      <c r="BA101" s="462">
        <f t="shared" si="109"/>
        <v>0</v>
      </c>
      <c r="BB101" s="464">
        <f t="shared" si="109"/>
        <v>1.32</v>
      </c>
    </row>
    <row r="102" spans="1:54" ht="12.95" customHeight="1" x14ac:dyDescent="0.25">
      <c r="A102" s="344">
        <v>17</v>
      </c>
      <c r="B102" s="345">
        <v>5420</v>
      </c>
      <c r="C102" s="346">
        <v>600098745</v>
      </c>
      <c r="D102" s="345">
        <v>75016249</v>
      </c>
      <c r="E102" s="347" t="s">
        <v>398</v>
      </c>
      <c r="F102" s="311"/>
      <c r="G102" s="349"/>
      <c r="H102" s="312"/>
      <c r="I102" s="553">
        <v>4477489</v>
      </c>
      <c r="J102" s="549">
        <v>3307870</v>
      </c>
      <c r="K102" s="549">
        <v>0</v>
      </c>
      <c r="L102" s="549">
        <v>1118060</v>
      </c>
      <c r="M102" s="549">
        <v>33079</v>
      </c>
      <c r="N102" s="549">
        <v>18480</v>
      </c>
      <c r="O102" s="550">
        <v>7.4645000000000001</v>
      </c>
      <c r="P102" s="550">
        <v>5.0244999999999997</v>
      </c>
      <c r="Q102" s="723">
        <v>2.4400000000000004</v>
      </c>
      <c r="R102" s="553">
        <f t="shared" ref="R102:BB102" si="110">SUM(R99:R101)</f>
        <v>0</v>
      </c>
      <c r="S102" s="549">
        <f t="shared" si="110"/>
        <v>-28871</v>
      </c>
      <c r="T102" s="549">
        <f t="shared" si="110"/>
        <v>0</v>
      </c>
      <c r="U102" s="549">
        <f t="shared" si="110"/>
        <v>0</v>
      </c>
      <c r="V102" s="549">
        <f t="shared" si="110"/>
        <v>0</v>
      </c>
      <c r="W102" s="549">
        <f t="shared" si="110"/>
        <v>-28871</v>
      </c>
      <c r="X102" s="549">
        <f t="shared" si="110"/>
        <v>0</v>
      </c>
      <c r="Y102" s="549">
        <f t="shared" si="110"/>
        <v>0</v>
      </c>
      <c r="Z102" s="549">
        <f t="shared" si="110"/>
        <v>0</v>
      </c>
      <c r="AA102" s="549">
        <f t="shared" si="110"/>
        <v>0</v>
      </c>
      <c r="AB102" s="549">
        <f t="shared" si="110"/>
        <v>-28871</v>
      </c>
      <c r="AC102" s="549">
        <f t="shared" si="110"/>
        <v>-9758</v>
      </c>
      <c r="AD102" s="549">
        <f t="shared" si="110"/>
        <v>-289</v>
      </c>
      <c r="AE102" s="549">
        <f t="shared" si="110"/>
        <v>0</v>
      </c>
      <c r="AF102" s="549">
        <f t="shared" si="110"/>
        <v>0</v>
      </c>
      <c r="AG102" s="549">
        <f t="shared" si="110"/>
        <v>0</v>
      </c>
      <c r="AH102" s="549">
        <f t="shared" si="110"/>
        <v>-38918</v>
      </c>
      <c r="AI102" s="550">
        <f t="shared" si="110"/>
        <v>0</v>
      </c>
      <c r="AJ102" s="550">
        <f t="shared" si="110"/>
        <v>0</v>
      </c>
      <c r="AK102" s="550">
        <f t="shared" si="110"/>
        <v>-0.08</v>
      </c>
      <c r="AL102" s="550">
        <f t="shared" si="110"/>
        <v>0</v>
      </c>
      <c r="AM102" s="550">
        <f t="shared" si="110"/>
        <v>0</v>
      </c>
      <c r="AN102" s="550">
        <f t="shared" si="110"/>
        <v>0</v>
      </c>
      <c r="AO102" s="550">
        <f t="shared" si="110"/>
        <v>0</v>
      </c>
      <c r="AP102" s="550">
        <f t="shared" si="110"/>
        <v>0</v>
      </c>
      <c r="AQ102" s="550">
        <f t="shared" si="110"/>
        <v>-0.08</v>
      </c>
      <c r="AR102" s="550">
        <f t="shared" si="110"/>
        <v>0</v>
      </c>
      <c r="AS102" s="348">
        <f t="shared" si="110"/>
        <v>-0.08</v>
      </c>
      <c r="AT102" s="555">
        <f t="shared" si="110"/>
        <v>4438571</v>
      </c>
      <c r="AU102" s="549">
        <f t="shared" si="110"/>
        <v>3278999</v>
      </c>
      <c r="AV102" s="549">
        <f t="shared" si="110"/>
        <v>0</v>
      </c>
      <c r="AW102" s="549">
        <f t="shared" si="110"/>
        <v>1108302</v>
      </c>
      <c r="AX102" s="549">
        <f t="shared" si="110"/>
        <v>32790</v>
      </c>
      <c r="AY102" s="549">
        <f t="shared" si="110"/>
        <v>18480</v>
      </c>
      <c r="AZ102" s="550">
        <f t="shared" si="110"/>
        <v>7.3845000000000001</v>
      </c>
      <c r="BA102" s="550">
        <f t="shared" si="110"/>
        <v>4.9444999999999997</v>
      </c>
      <c r="BB102" s="348">
        <f t="shared" si="110"/>
        <v>2.4400000000000004</v>
      </c>
    </row>
    <row r="103" spans="1:54" ht="12.95" customHeight="1" x14ac:dyDescent="0.25">
      <c r="A103" s="300">
        <v>18</v>
      </c>
      <c r="B103" s="341">
        <v>5419</v>
      </c>
      <c r="C103" s="342">
        <v>600099261</v>
      </c>
      <c r="D103" s="301">
        <v>70946752</v>
      </c>
      <c r="E103" s="343" t="s">
        <v>399</v>
      </c>
      <c r="F103" s="301">
        <v>3113</v>
      </c>
      <c r="G103" s="343" t="s">
        <v>324</v>
      </c>
      <c r="H103" s="304" t="s">
        <v>276</v>
      </c>
      <c r="I103" s="463">
        <v>13356461</v>
      </c>
      <c r="J103" s="458">
        <v>9723707</v>
      </c>
      <c r="K103" s="458">
        <v>35000</v>
      </c>
      <c r="L103" s="458">
        <v>3298443</v>
      </c>
      <c r="M103" s="458">
        <v>97236</v>
      </c>
      <c r="N103" s="458">
        <v>202075</v>
      </c>
      <c r="O103" s="459">
        <v>18.383900000000001</v>
      </c>
      <c r="P103" s="460">
        <v>14.363900000000001</v>
      </c>
      <c r="Q103" s="469">
        <v>4.0200000000000005</v>
      </c>
      <c r="R103" s="471">
        <f t="shared" si="79"/>
        <v>-3680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si="87"/>
        <v>-3680</v>
      </c>
      <c r="X103" s="461">
        <v>3680</v>
      </c>
      <c r="Y103" s="461">
        <v>0</v>
      </c>
      <c r="Z103" s="461">
        <v>0</v>
      </c>
      <c r="AA103" s="461">
        <f t="shared" si="80"/>
        <v>3680</v>
      </c>
      <c r="AB103" s="461">
        <f t="shared" si="81"/>
        <v>0</v>
      </c>
      <c r="AC103" s="69">
        <f t="shared" si="82"/>
        <v>0</v>
      </c>
      <c r="AD103" s="69">
        <f t="shared" si="83"/>
        <v>-37</v>
      </c>
      <c r="AE103" s="461">
        <v>0</v>
      </c>
      <c r="AF103" s="461">
        <v>0</v>
      </c>
      <c r="AG103" s="461">
        <f t="shared" si="88"/>
        <v>0</v>
      </c>
      <c r="AH103" s="461">
        <f t="shared" si="89"/>
        <v>-37</v>
      </c>
      <c r="AI103" s="462">
        <v>-0.02</v>
      </c>
      <c r="AJ103" s="462">
        <v>0.02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84"/>
        <v>-0.02</v>
      </c>
      <c r="AR103" s="462">
        <f t="shared" si="85"/>
        <v>0.02</v>
      </c>
      <c r="AS103" s="464">
        <f t="shared" si="86"/>
        <v>0</v>
      </c>
      <c r="AT103" s="470">
        <f>I103+AH103</f>
        <v>13356424</v>
      </c>
      <c r="AU103" s="461">
        <f>J103+W103</f>
        <v>9720027</v>
      </c>
      <c r="AV103" s="461">
        <f t="shared" ref="AV103:AV107" si="111">K103+AA103</f>
        <v>38680</v>
      </c>
      <c r="AW103" s="461">
        <f t="shared" ref="AW103:AX107" si="112">L103+AC103</f>
        <v>3298443</v>
      </c>
      <c r="AX103" s="461">
        <f t="shared" si="112"/>
        <v>97199</v>
      </c>
      <c r="AY103" s="461">
        <f>N103+AG103</f>
        <v>202075</v>
      </c>
      <c r="AZ103" s="462">
        <f>O103+AS103</f>
        <v>18.383900000000001</v>
      </c>
      <c r="BA103" s="462">
        <f t="shared" ref="BA103:BB107" si="113">P103+AQ103</f>
        <v>14.343900000000001</v>
      </c>
      <c r="BB103" s="464">
        <f t="shared" si="113"/>
        <v>4.04</v>
      </c>
    </row>
    <row r="104" spans="1:54" ht="12.95" customHeight="1" x14ac:dyDescent="0.25">
      <c r="A104" s="300">
        <v>18</v>
      </c>
      <c r="B104" s="341">
        <v>5419</v>
      </c>
      <c r="C104" s="342">
        <v>600099261</v>
      </c>
      <c r="D104" s="301">
        <v>70946752</v>
      </c>
      <c r="E104" s="343" t="s">
        <v>399</v>
      </c>
      <c r="F104" s="301">
        <v>3113</v>
      </c>
      <c r="G104" s="343" t="s">
        <v>314</v>
      </c>
      <c r="H104" s="304" t="s">
        <v>277</v>
      </c>
      <c r="I104" s="463">
        <v>1411695</v>
      </c>
      <c r="J104" s="458">
        <v>1042281</v>
      </c>
      <c r="K104" s="458">
        <v>0</v>
      </c>
      <c r="L104" s="458">
        <v>352291</v>
      </c>
      <c r="M104" s="458">
        <v>10423</v>
      </c>
      <c r="N104" s="458">
        <v>6700</v>
      </c>
      <c r="O104" s="459">
        <v>3.15</v>
      </c>
      <c r="P104" s="460">
        <v>3.15</v>
      </c>
      <c r="Q104" s="469">
        <v>0</v>
      </c>
      <c r="R104" s="471">
        <f t="shared" si="79"/>
        <v>0</v>
      </c>
      <c r="S104" s="461">
        <v>-118693</v>
      </c>
      <c r="T104" s="461">
        <v>0</v>
      </c>
      <c r="U104" s="461">
        <v>0</v>
      </c>
      <c r="V104" s="461">
        <v>0</v>
      </c>
      <c r="W104" s="461">
        <f t="shared" si="87"/>
        <v>-118693</v>
      </c>
      <c r="X104" s="461">
        <v>0</v>
      </c>
      <c r="Y104" s="461">
        <v>0</v>
      </c>
      <c r="Z104" s="461">
        <v>0</v>
      </c>
      <c r="AA104" s="461">
        <f t="shared" si="80"/>
        <v>0</v>
      </c>
      <c r="AB104" s="461">
        <f t="shared" si="81"/>
        <v>-118693</v>
      </c>
      <c r="AC104" s="69">
        <f t="shared" si="82"/>
        <v>-40118</v>
      </c>
      <c r="AD104" s="69">
        <f t="shared" si="83"/>
        <v>-1187</v>
      </c>
      <c r="AE104" s="461">
        <v>0</v>
      </c>
      <c r="AF104" s="461">
        <v>0</v>
      </c>
      <c r="AG104" s="461">
        <f t="shared" si="88"/>
        <v>0</v>
      </c>
      <c r="AH104" s="461">
        <f t="shared" si="89"/>
        <v>-159998</v>
      </c>
      <c r="AI104" s="462">
        <v>0</v>
      </c>
      <c r="AJ104" s="462">
        <v>0</v>
      </c>
      <c r="AK104" s="462">
        <v>-0.34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84"/>
        <v>-0.34</v>
      </c>
      <c r="AR104" s="462">
        <f t="shared" si="85"/>
        <v>0</v>
      </c>
      <c r="AS104" s="464">
        <f t="shared" si="86"/>
        <v>-0.34</v>
      </c>
      <c r="AT104" s="470">
        <f>I104+AH104</f>
        <v>1251697</v>
      </c>
      <c r="AU104" s="461">
        <f>J104+W104</f>
        <v>923588</v>
      </c>
      <c r="AV104" s="461">
        <f t="shared" si="111"/>
        <v>0</v>
      </c>
      <c r="AW104" s="461">
        <f t="shared" si="112"/>
        <v>312173</v>
      </c>
      <c r="AX104" s="461">
        <f t="shared" si="112"/>
        <v>9236</v>
      </c>
      <c r="AY104" s="461">
        <f>N104+AG104</f>
        <v>6700</v>
      </c>
      <c r="AZ104" s="462">
        <f>O104+AS104</f>
        <v>2.81</v>
      </c>
      <c r="BA104" s="462">
        <f t="shared" si="113"/>
        <v>2.81</v>
      </c>
      <c r="BB104" s="464">
        <f t="shared" si="113"/>
        <v>0</v>
      </c>
    </row>
    <row r="105" spans="1:54" ht="12.95" customHeight="1" x14ac:dyDescent="0.25">
      <c r="A105" s="300">
        <v>18</v>
      </c>
      <c r="B105" s="341">
        <v>5419</v>
      </c>
      <c r="C105" s="342">
        <v>600099261</v>
      </c>
      <c r="D105" s="301">
        <v>70946752</v>
      </c>
      <c r="E105" s="343" t="s">
        <v>399</v>
      </c>
      <c r="F105" s="301">
        <v>3141</v>
      </c>
      <c r="G105" s="343" t="s">
        <v>310</v>
      </c>
      <c r="H105" s="304" t="s">
        <v>277</v>
      </c>
      <c r="I105" s="463">
        <v>1164404</v>
      </c>
      <c r="J105" s="458">
        <v>852898</v>
      </c>
      <c r="K105" s="458">
        <v>5000</v>
      </c>
      <c r="L105" s="458">
        <v>289970</v>
      </c>
      <c r="M105" s="458">
        <v>8528</v>
      </c>
      <c r="N105" s="458">
        <v>8008</v>
      </c>
      <c r="O105" s="459">
        <v>2.76</v>
      </c>
      <c r="P105" s="460">
        <v>0</v>
      </c>
      <c r="Q105" s="469">
        <v>2.76</v>
      </c>
      <c r="R105" s="471">
        <f t="shared" si="79"/>
        <v>5000</v>
      </c>
      <c r="S105" s="461">
        <v>0</v>
      </c>
      <c r="T105" s="461">
        <v>0</v>
      </c>
      <c r="U105" s="461">
        <v>0</v>
      </c>
      <c r="V105" s="461">
        <v>0</v>
      </c>
      <c r="W105" s="461">
        <f t="shared" si="87"/>
        <v>5000</v>
      </c>
      <c r="X105" s="461">
        <v>-5000</v>
      </c>
      <c r="Y105" s="461">
        <v>0</v>
      </c>
      <c r="Z105" s="461">
        <v>0</v>
      </c>
      <c r="AA105" s="461">
        <f t="shared" si="80"/>
        <v>-5000</v>
      </c>
      <c r="AB105" s="461">
        <f t="shared" si="81"/>
        <v>0</v>
      </c>
      <c r="AC105" s="69">
        <f t="shared" si="82"/>
        <v>0</v>
      </c>
      <c r="AD105" s="69">
        <f t="shared" si="83"/>
        <v>50</v>
      </c>
      <c r="AE105" s="461">
        <v>0</v>
      </c>
      <c r="AF105" s="461">
        <v>0</v>
      </c>
      <c r="AG105" s="461">
        <f t="shared" si="88"/>
        <v>0</v>
      </c>
      <c r="AH105" s="461">
        <f t="shared" si="89"/>
        <v>50</v>
      </c>
      <c r="AI105" s="462">
        <v>0</v>
      </c>
      <c r="AJ105" s="462">
        <v>0</v>
      </c>
      <c r="AK105" s="462">
        <v>0</v>
      </c>
      <c r="AL105" s="462">
        <v>0</v>
      </c>
      <c r="AM105" s="462">
        <v>0</v>
      </c>
      <c r="AN105" s="462">
        <v>0</v>
      </c>
      <c r="AO105" s="462">
        <v>0</v>
      </c>
      <c r="AP105" s="462">
        <v>0</v>
      </c>
      <c r="AQ105" s="462">
        <f t="shared" si="84"/>
        <v>0</v>
      </c>
      <c r="AR105" s="462">
        <f t="shared" si="85"/>
        <v>0</v>
      </c>
      <c r="AS105" s="464">
        <f t="shared" si="86"/>
        <v>0</v>
      </c>
      <c r="AT105" s="470">
        <f>I105+AH105</f>
        <v>1164454</v>
      </c>
      <c r="AU105" s="461">
        <f>J105+W105</f>
        <v>857898</v>
      </c>
      <c r="AV105" s="461">
        <f t="shared" si="111"/>
        <v>0</v>
      </c>
      <c r="AW105" s="461">
        <f t="shared" si="112"/>
        <v>289970</v>
      </c>
      <c r="AX105" s="461">
        <f t="shared" si="112"/>
        <v>8578</v>
      </c>
      <c r="AY105" s="461">
        <f>N105+AG105</f>
        <v>8008</v>
      </c>
      <c r="AZ105" s="462">
        <f>O105+AS105</f>
        <v>2.76</v>
      </c>
      <c r="BA105" s="462">
        <f t="shared" si="113"/>
        <v>0</v>
      </c>
      <c r="BB105" s="464">
        <f t="shared" si="113"/>
        <v>2.76</v>
      </c>
    </row>
    <row r="106" spans="1:54" ht="12.95" customHeight="1" x14ac:dyDescent="0.25">
      <c r="A106" s="300">
        <v>18</v>
      </c>
      <c r="B106" s="341">
        <v>5419</v>
      </c>
      <c r="C106" s="342">
        <v>600099261</v>
      </c>
      <c r="D106" s="301">
        <v>70946752</v>
      </c>
      <c r="E106" s="343" t="s">
        <v>399</v>
      </c>
      <c r="F106" s="301">
        <v>3143</v>
      </c>
      <c r="G106" s="343" t="s">
        <v>614</v>
      </c>
      <c r="H106" s="304" t="s">
        <v>276</v>
      </c>
      <c r="I106" s="463">
        <v>587746</v>
      </c>
      <c r="J106" s="458">
        <v>365342</v>
      </c>
      <c r="K106" s="458">
        <v>71200</v>
      </c>
      <c r="L106" s="458">
        <v>147552</v>
      </c>
      <c r="M106" s="458">
        <v>3652</v>
      </c>
      <c r="N106" s="458">
        <v>0</v>
      </c>
      <c r="O106" s="459">
        <v>0.75</v>
      </c>
      <c r="P106" s="460">
        <v>0.75</v>
      </c>
      <c r="Q106" s="469">
        <v>0</v>
      </c>
      <c r="R106" s="471">
        <f t="shared" si="79"/>
        <v>65920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si="87"/>
        <v>65920</v>
      </c>
      <c r="X106" s="461">
        <v>-65920</v>
      </c>
      <c r="Y106" s="461">
        <v>0</v>
      </c>
      <c r="Z106" s="461">
        <v>0</v>
      </c>
      <c r="AA106" s="461">
        <f t="shared" si="80"/>
        <v>-65920</v>
      </c>
      <c r="AB106" s="461">
        <f t="shared" si="81"/>
        <v>0</v>
      </c>
      <c r="AC106" s="69">
        <f t="shared" si="82"/>
        <v>0</v>
      </c>
      <c r="AD106" s="69">
        <f t="shared" si="83"/>
        <v>659</v>
      </c>
      <c r="AE106" s="461">
        <v>0</v>
      </c>
      <c r="AF106" s="461">
        <v>0</v>
      </c>
      <c r="AG106" s="461">
        <f t="shared" si="88"/>
        <v>0</v>
      </c>
      <c r="AH106" s="461">
        <f t="shared" si="89"/>
        <v>659</v>
      </c>
      <c r="AI106" s="462">
        <v>0.13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si="84"/>
        <v>0.13</v>
      </c>
      <c r="AR106" s="462">
        <f t="shared" si="85"/>
        <v>0</v>
      </c>
      <c r="AS106" s="464">
        <f t="shared" si="86"/>
        <v>0.13</v>
      </c>
      <c r="AT106" s="470">
        <f>I106+AH106</f>
        <v>588405</v>
      </c>
      <c r="AU106" s="461">
        <f>J106+W106</f>
        <v>431262</v>
      </c>
      <c r="AV106" s="461">
        <f t="shared" si="111"/>
        <v>5280</v>
      </c>
      <c r="AW106" s="461">
        <f t="shared" si="112"/>
        <v>147552</v>
      </c>
      <c r="AX106" s="461">
        <f t="shared" si="112"/>
        <v>4311</v>
      </c>
      <c r="AY106" s="461">
        <f>N106+AG106</f>
        <v>0</v>
      </c>
      <c r="AZ106" s="462">
        <f>O106+AS106</f>
        <v>0.88</v>
      </c>
      <c r="BA106" s="462">
        <f t="shared" si="113"/>
        <v>0.88</v>
      </c>
      <c r="BB106" s="464">
        <f t="shared" si="113"/>
        <v>0</v>
      </c>
    </row>
    <row r="107" spans="1:54" ht="12.95" customHeight="1" x14ac:dyDescent="0.25">
      <c r="A107" s="300">
        <v>18</v>
      </c>
      <c r="B107" s="341">
        <v>5419</v>
      </c>
      <c r="C107" s="342">
        <v>600099261</v>
      </c>
      <c r="D107" s="301">
        <v>70946752</v>
      </c>
      <c r="E107" s="343" t="s">
        <v>399</v>
      </c>
      <c r="F107" s="301">
        <v>3143</v>
      </c>
      <c r="G107" s="343" t="s">
        <v>615</v>
      </c>
      <c r="H107" s="304" t="s">
        <v>277</v>
      </c>
      <c r="I107" s="463">
        <v>21257</v>
      </c>
      <c r="J107" s="458">
        <v>15188</v>
      </c>
      <c r="K107" s="458">
        <v>0</v>
      </c>
      <c r="L107" s="458">
        <v>5134</v>
      </c>
      <c r="M107" s="458">
        <v>152</v>
      </c>
      <c r="N107" s="458">
        <v>783</v>
      </c>
      <c r="O107" s="459">
        <v>0.06</v>
      </c>
      <c r="P107" s="460">
        <v>0</v>
      </c>
      <c r="Q107" s="469">
        <v>0.06</v>
      </c>
      <c r="R107" s="471">
        <f t="shared" si="79"/>
        <v>0</v>
      </c>
      <c r="S107" s="461">
        <v>0</v>
      </c>
      <c r="T107" s="461">
        <v>0</v>
      </c>
      <c r="U107" s="461">
        <v>0</v>
      </c>
      <c r="V107" s="461">
        <v>0</v>
      </c>
      <c r="W107" s="461">
        <f t="shared" si="87"/>
        <v>0</v>
      </c>
      <c r="X107" s="461">
        <v>0</v>
      </c>
      <c r="Y107" s="461">
        <v>0</v>
      </c>
      <c r="Z107" s="461">
        <v>0</v>
      </c>
      <c r="AA107" s="461">
        <f t="shared" si="80"/>
        <v>0</v>
      </c>
      <c r="AB107" s="461">
        <f t="shared" si="81"/>
        <v>0</v>
      </c>
      <c r="AC107" s="69">
        <f t="shared" si="82"/>
        <v>0</v>
      </c>
      <c r="AD107" s="69">
        <f t="shared" si="83"/>
        <v>0</v>
      </c>
      <c r="AE107" s="461">
        <v>0</v>
      </c>
      <c r="AF107" s="461">
        <v>0</v>
      </c>
      <c r="AG107" s="461">
        <f t="shared" si="88"/>
        <v>0</v>
      </c>
      <c r="AH107" s="461">
        <f t="shared" si="89"/>
        <v>0</v>
      </c>
      <c r="AI107" s="462">
        <v>0</v>
      </c>
      <c r="AJ107" s="462">
        <v>0</v>
      </c>
      <c r="AK107" s="462">
        <v>0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84"/>
        <v>0</v>
      </c>
      <c r="AR107" s="462">
        <f t="shared" si="85"/>
        <v>0</v>
      </c>
      <c r="AS107" s="464">
        <f t="shared" si="86"/>
        <v>0</v>
      </c>
      <c r="AT107" s="470">
        <f>I107+AH107</f>
        <v>21257</v>
      </c>
      <c r="AU107" s="461">
        <f>J107+W107</f>
        <v>15188</v>
      </c>
      <c r="AV107" s="461">
        <f t="shared" si="111"/>
        <v>0</v>
      </c>
      <c r="AW107" s="461">
        <f t="shared" si="112"/>
        <v>5134</v>
      </c>
      <c r="AX107" s="461">
        <f t="shared" si="112"/>
        <v>152</v>
      </c>
      <c r="AY107" s="461">
        <f>N107+AG107</f>
        <v>783</v>
      </c>
      <c r="AZ107" s="462">
        <f>O107+AS107</f>
        <v>0.06</v>
      </c>
      <c r="BA107" s="462">
        <f t="shared" si="113"/>
        <v>0</v>
      </c>
      <c r="BB107" s="464">
        <f t="shared" si="113"/>
        <v>0.06</v>
      </c>
    </row>
    <row r="108" spans="1:54" ht="12.95" customHeight="1" x14ac:dyDescent="0.25">
      <c r="A108" s="344">
        <v>18</v>
      </c>
      <c r="B108" s="345">
        <v>5419</v>
      </c>
      <c r="C108" s="346">
        <v>600099261</v>
      </c>
      <c r="D108" s="345">
        <v>70946752</v>
      </c>
      <c r="E108" s="347" t="s">
        <v>400</v>
      </c>
      <c r="F108" s="311"/>
      <c r="G108" s="349"/>
      <c r="H108" s="312"/>
      <c r="I108" s="554">
        <v>16541563</v>
      </c>
      <c r="J108" s="551">
        <v>11999416</v>
      </c>
      <c r="K108" s="551">
        <v>111200</v>
      </c>
      <c r="L108" s="551">
        <v>4093390</v>
      </c>
      <c r="M108" s="551">
        <v>119991</v>
      </c>
      <c r="N108" s="551">
        <v>217566</v>
      </c>
      <c r="O108" s="552">
        <v>25.103899999999999</v>
      </c>
      <c r="P108" s="552">
        <v>18.2639</v>
      </c>
      <c r="Q108" s="724">
        <v>6.84</v>
      </c>
      <c r="R108" s="554">
        <f t="shared" ref="R108:BB108" si="114">SUM(R103:R107)</f>
        <v>67240</v>
      </c>
      <c r="S108" s="551">
        <f t="shared" si="114"/>
        <v>-118693</v>
      </c>
      <c r="T108" s="551">
        <f t="shared" si="114"/>
        <v>0</v>
      </c>
      <c r="U108" s="551">
        <f t="shared" si="114"/>
        <v>0</v>
      </c>
      <c r="V108" s="551">
        <f t="shared" si="114"/>
        <v>0</v>
      </c>
      <c r="W108" s="551">
        <f t="shared" si="114"/>
        <v>-51453</v>
      </c>
      <c r="X108" s="551">
        <f t="shared" si="114"/>
        <v>-67240</v>
      </c>
      <c r="Y108" s="551">
        <f t="shared" si="114"/>
        <v>0</v>
      </c>
      <c r="Z108" s="551">
        <f t="shared" si="114"/>
        <v>0</v>
      </c>
      <c r="AA108" s="551">
        <f t="shared" si="114"/>
        <v>-67240</v>
      </c>
      <c r="AB108" s="551">
        <f t="shared" si="114"/>
        <v>-118693</v>
      </c>
      <c r="AC108" s="551">
        <f t="shared" si="114"/>
        <v>-40118</v>
      </c>
      <c r="AD108" s="551">
        <f t="shared" si="114"/>
        <v>-515</v>
      </c>
      <c r="AE108" s="551">
        <f t="shared" si="114"/>
        <v>0</v>
      </c>
      <c r="AF108" s="551">
        <f t="shared" si="114"/>
        <v>0</v>
      </c>
      <c r="AG108" s="551">
        <f t="shared" si="114"/>
        <v>0</v>
      </c>
      <c r="AH108" s="551">
        <f t="shared" si="114"/>
        <v>-159326</v>
      </c>
      <c r="AI108" s="552">
        <f t="shared" si="114"/>
        <v>0.11</v>
      </c>
      <c r="AJ108" s="552">
        <f t="shared" si="114"/>
        <v>0.02</v>
      </c>
      <c r="AK108" s="552">
        <f t="shared" si="114"/>
        <v>-0.34</v>
      </c>
      <c r="AL108" s="552">
        <f t="shared" si="114"/>
        <v>0</v>
      </c>
      <c r="AM108" s="552">
        <f t="shared" si="114"/>
        <v>0</v>
      </c>
      <c r="AN108" s="552">
        <f t="shared" si="114"/>
        <v>0</v>
      </c>
      <c r="AO108" s="552">
        <f t="shared" si="114"/>
        <v>0</v>
      </c>
      <c r="AP108" s="552">
        <f t="shared" si="114"/>
        <v>0</v>
      </c>
      <c r="AQ108" s="552">
        <f t="shared" si="114"/>
        <v>-0.23000000000000004</v>
      </c>
      <c r="AR108" s="552">
        <f t="shared" si="114"/>
        <v>0.02</v>
      </c>
      <c r="AS108" s="353">
        <f t="shared" si="114"/>
        <v>-0.21000000000000002</v>
      </c>
      <c r="AT108" s="556">
        <f t="shared" si="114"/>
        <v>16382237</v>
      </c>
      <c r="AU108" s="551">
        <f t="shared" si="114"/>
        <v>11947963</v>
      </c>
      <c r="AV108" s="551">
        <f t="shared" si="114"/>
        <v>43960</v>
      </c>
      <c r="AW108" s="551">
        <f t="shared" si="114"/>
        <v>4053272</v>
      </c>
      <c r="AX108" s="551">
        <f t="shared" si="114"/>
        <v>119476</v>
      </c>
      <c r="AY108" s="551">
        <f t="shared" si="114"/>
        <v>217566</v>
      </c>
      <c r="AZ108" s="552">
        <f t="shared" si="114"/>
        <v>24.893899999999995</v>
      </c>
      <c r="BA108" s="552">
        <f t="shared" si="114"/>
        <v>18.033899999999999</v>
      </c>
      <c r="BB108" s="353">
        <f t="shared" si="114"/>
        <v>6.8599999999999994</v>
      </c>
    </row>
    <row r="109" spans="1:54" ht="12.95" customHeight="1" x14ac:dyDescent="0.25">
      <c r="A109" s="300">
        <v>19</v>
      </c>
      <c r="B109" s="341">
        <v>5425</v>
      </c>
      <c r="C109" s="350">
        <v>600099521</v>
      </c>
      <c r="D109" s="301">
        <v>854859</v>
      </c>
      <c r="E109" s="343" t="s">
        <v>401</v>
      </c>
      <c r="F109" s="301">
        <v>3233</v>
      </c>
      <c r="G109" s="343" t="s">
        <v>402</v>
      </c>
      <c r="H109" s="304" t="s">
        <v>277</v>
      </c>
      <c r="I109" s="463">
        <v>2736572</v>
      </c>
      <c r="J109" s="458">
        <v>2027605</v>
      </c>
      <c r="K109" s="458">
        <v>0</v>
      </c>
      <c r="L109" s="458">
        <v>685331</v>
      </c>
      <c r="M109" s="458">
        <v>20276</v>
      </c>
      <c r="N109" s="458">
        <v>3360</v>
      </c>
      <c r="O109" s="459">
        <v>4.5600000000000005</v>
      </c>
      <c r="P109" s="460">
        <v>2.94</v>
      </c>
      <c r="Q109" s="469">
        <v>1.62</v>
      </c>
      <c r="R109" s="471">
        <f t="shared" si="79"/>
        <v>0</v>
      </c>
      <c r="S109" s="461">
        <v>0</v>
      </c>
      <c r="T109" s="461">
        <v>0</v>
      </c>
      <c r="U109" s="461">
        <v>0</v>
      </c>
      <c r="V109" s="461">
        <v>0</v>
      </c>
      <c r="W109" s="461">
        <f t="shared" si="87"/>
        <v>0</v>
      </c>
      <c r="X109" s="461">
        <v>0</v>
      </c>
      <c r="Y109" s="461">
        <v>0</v>
      </c>
      <c r="Z109" s="461">
        <v>0</v>
      </c>
      <c r="AA109" s="461">
        <f t="shared" si="80"/>
        <v>0</v>
      </c>
      <c r="AB109" s="461">
        <f t="shared" si="81"/>
        <v>0</v>
      </c>
      <c r="AC109" s="69">
        <f t="shared" si="82"/>
        <v>0</v>
      </c>
      <c r="AD109" s="69">
        <f t="shared" si="83"/>
        <v>0</v>
      </c>
      <c r="AE109" s="461">
        <v>0</v>
      </c>
      <c r="AF109" s="461">
        <v>0</v>
      </c>
      <c r="AG109" s="461">
        <f t="shared" si="88"/>
        <v>0</v>
      </c>
      <c r="AH109" s="461">
        <f t="shared" si="89"/>
        <v>0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si="84"/>
        <v>0</v>
      </c>
      <c r="AR109" s="462">
        <f t="shared" si="85"/>
        <v>0</v>
      </c>
      <c r="AS109" s="464">
        <f t="shared" si="86"/>
        <v>0</v>
      </c>
      <c r="AT109" s="470">
        <f>I109+AH109</f>
        <v>2736572</v>
      </c>
      <c r="AU109" s="461">
        <f>J109+W109</f>
        <v>2027605</v>
      </c>
      <c r="AV109" s="461">
        <f>K109+AA109</f>
        <v>0</v>
      </c>
      <c r="AW109" s="461">
        <f>L109+AC109</f>
        <v>685331</v>
      </c>
      <c r="AX109" s="461">
        <f>M109+AD109</f>
        <v>20276</v>
      </c>
      <c r="AY109" s="461">
        <f>N109+AG109</f>
        <v>3360</v>
      </c>
      <c r="AZ109" s="462">
        <f>O109+AS109</f>
        <v>4.5600000000000005</v>
      </c>
      <c r="BA109" s="462">
        <f>P109+AQ109</f>
        <v>2.94</v>
      </c>
      <c r="BB109" s="464">
        <f>Q109+AR109</f>
        <v>1.62</v>
      </c>
    </row>
    <row r="110" spans="1:54" ht="12.95" customHeight="1" x14ac:dyDescent="0.25">
      <c r="A110" s="344">
        <v>19</v>
      </c>
      <c r="B110" s="345">
        <v>5425</v>
      </c>
      <c r="C110" s="346">
        <v>600099521</v>
      </c>
      <c r="D110" s="345">
        <v>854859</v>
      </c>
      <c r="E110" s="347" t="s">
        <v>403</v>
      </c>
      <c r="F110" s="311"/>
      <c r="G110" s="349"/>
      <c r="H110" s="312"/>
      <c r="I110" s="553">
        <v>2736572</v>
      </c>
      <c r="J110" s="549">
        <v>2027605</v>
      </c>
      <c r="K110" s="549">
        <v>0</v>
      </c>
      <c r="L110" s="549">
        <v>685331</v>
      </c>
      <c r="M110" s="549">
        <v>20276</v>
      </c>
      <c r="N110" s="549">
        <v>3360</v>
      </c>
      <c r="O110" s="550">
        <v>4.5600000000000005</v>
      </c>
      <c r="P110" s="550">
        <v>2.94</v>
      </c>
      <c r="Q110" s="723">
        <v>1.62</v>
      </c>
      <c r="R110" s="553">
        <f t="shared" ref="R110:BB110" si="115">SUM(R109)</f>
        <v>0</v>
      </c>
      <c r="S110" s="549">
        <f t="shared" si="115"/>
        <v>0</v>
      </c>
      <c r="T110" s="549">
        <f t="shared" si="115"/>
        <v>0</v>
      </c>
      <c r="U110" s="549">
        <f t="shared" si="115"/>
        <v>0</v>
      </c>
      <c r="V110" s="549">
        <f t="shared" si="115"/>
        <v>0</v>
      </c>
      <c r="W110" s="549">
        <f t="shared" si="115"/>
        <v>0</v>
      </c>
      <c r="X110" s="549">
        <f t="shared" si="115"/>
        <v>0</v>
      </c>
      <c r="Y110" s="549">
        <f t="shared" si="115"/>
        <v>0</v>
      </c>
      <c r="Z110" s="549">
        <f t="shared" si="115"/>
        <v>0</v>
      </c>
      <c r="AA110" s="549">
        <f t="shared" si="115"/>
        <v>0</v>
      </c>
      <c r="AB110" s="549">
        <f t="shared" si="115"/>
        <v>0</v>
      </c>
      <c r="AC110" s="549">
        <f t="shared" si="115"/>
        <v>0</v>
      </c>
      <c r="AD110" s="549">
        <f t="shared" si="115"/>
        <v>0</v>
      </c>
      <c r="AE110" s="549">
        <f t="shared" si="115"/>
        <v>0</v>
      </c>
      <c r="AF110" s="549">
        <f t="shared" si="115"/>
        <v>0</v>
      </c>
      <c r="AG110" s="549">
        <f t="shared" si="115"/>
        <v>0</v>
      </c>
      <c r="AH110" s="549">
        <f t="shared" si="115"/>
        <v>0</v>
      </c>
      <c r="AI110" s="550">
        <f t="shared" si="115"/>
        <v>0</v>
      </c>
      <c r="AJ110" s="550">
        <f t="shared" si="115"/>
        <v>0</v>
      </c>
      <c r="AK110" s="550">
        <f t="shared" si="115"/>
        <v>0</v>
      </c>
      <c r="AL110" s="550">
        <f t="shared" si="115"/>
        <v>0</v>
      </c>
      <c r="AM110" s="550">
        <f t="shared" si="115"/>
        <v>0</v>
      </c>
      <c r="AN110" s="550">
        <f t="shared" si="115"/>
        <v>0</v>
      </c>
      <c r="AO110" s="550">
        <f t="shared" si="115"/>
        <v>0</v>
      </c>
      <c r="AP110" s="550">
        <f t="shared" si="115"/>
        <v>0</v>
      </c>
      <c r="AQ110" s="550">
        <f t="shared" si="115"/>
        <v>0</v>
      </c>
      <c r="AR110" s="550">
        <f t="shared" si="115"/>
        <v>0</v>
      </c>
      <c r="AS110" s="348">
        <f t="shared" si="115"/>
        <v>0</v>
      </c>
      <c r="AT110" s="555">
        <f t="shared" si="115"/>
        <v>2736572</v>
      </c>
      <c r="AU110" s="549">
        <f t="shared" si="115"/>
        <v>2027605</v>
      </c>
      <c r="AV110" s="549">
        <f t="shared" si="115"/>
        <v>0</v>
      </c>
      <c r="AW110" s="549">
        <f t="shared" si="115"/>
        <v>685331</v>
      </c>
      <c r="AX110" s="549">
        <f t="shared" si="115"/>
        <v>20276</v>
      </c>
      <c r="AY110" s="549">
        <f t="shared" si="115"/>
        <v>3360</v>
      </c>
      <c r="AZ110" s="550">
        <f t="shared" si="115"/>
        <v>4.5600000000000005</v>
      </c>
      <c r="BA110" s="550">
        <f t="shared" si="115"/>
        <v>2.94</v>
      </c>
      <c r="BB110" s="348">
        <f t="shared" si="115"/>
        <v>1.62</v>
      </c>
    </row>
    <row r="111" spans="1:54" ht="12.95" customHeight="1" x14ac:dyDescent="0.25">
      <c r="A111" s="300">
        <v>20</v>
      </c>
      <c r="B111" s="341">
        <v>5426</v>
      </c>
      <c r="C111" s="342">
        <v>600098761</v>
      </c>
      <c r="D111" s="301">
        <v>72742615</v>
      </c>
      <c r="E111" s="343" t="s">
        <v>404</v>
      </c>
      <c r="F111" s="301">
        <v>3111</v>
      </c>
      <c r="G111" s="343" t="s">
        <v>320</v>
      </c>
      <c r="H111" s="304" t="s">
        <v>276</v>
      </c>
      <c r="I111" s="463">
        <v>6499521</v>
      </c>
      <c r="J111" s="458">
        <v>4796974</v>
      </c>
      <c r="K111" s="458">
        <v>0</v>
      </c>
      <c r="L111" s="458">
        <v>1621377</v>
      </c>
      <c r="M111" s="458">
        <v>47970</v>
      </c>
      <c r="N111" s="458">
        <v>33200</v>
      </c>
      <c r="O111" s="459">
        <v>10.24</v>
      </c>
      <c r="P111" s="460">
        <v>8</v>
      </c>
      <c r="Q111" s="469">
        <v>2.2400000000000002</v>
      </c>
      <c r="R111" s="471">
        <f t="shared" si="79"/>
        <v>-25000</v>
      </c>
      <c r="S111" s="461">
        <v>0</v>
      </c>
      <c r="T111" s="461">
        <v>0</v>
      </c>
      <c r="U111" s="461">
        <v>0</v>
      </c>
      <c r="V111" s="461">
        <v>0</v>
      </c>
      <c r="W111" s="461">
        <f t="shared" si="87"/>
        <v>-25000</v>
      </c>
      <c r="X111" s="461">
        <v>25000</v>
      </c>
      <c r="Y111" s="461">
        <v>0</v>
      </c>
      <c r="Z111" s="461">
        <v>0</v>
      </c>
      <c r="AA111" s="461">
        <f t="shared" si="80"/>
        <v>25000</v>
      </c>
      <c r="AB111" s="461">
        <f t="shared" si="81"/>
        <v>0</v>
      </c>
      <c r="AC111" s="69">
        <f t="shared" si="82"/>
        <v>0</v>
      </c>
      <c r="AD111" s="69">
        <f t="shared" si="83"/>
        <v>-250</v>
      </c>
      <c r="AE111" s="461">
        <v>0</v>
      </c>
      <c r="AF111" s="461">
        <v>0</v>
      </c>
      <c r="AG111" s="461">
        <f t="shared" si="88"/>
        <v>0</v>
      </c>
      <c r="AH111" s="461">
        <f t="shared" si="89"/>
        <v>-250</v>
      </c>
      <c r="AI111" s="462">
        <v>0</v>
      </c>
      <c r="AJ111" s="462">
        <v>0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si="84"/>
        <v>0</v>
      </c>
      <c r="AR111" s="462">
        <f t="shared" si="85"/>
        <v>0</v>
      </c>
      <c r="AS111" s="464">
        <f t="shared" si="86"/>
        <v>0</v>
      </c>
      <c r="AT111" s="470">
        <f>I111+AH111</f>
        <v>6499271</v>
      </c>
      <c r="AU111" s="461">
        <f>J111+W111</f>
        <v>4771974</v>
      </c>
      <c r="AV111" s="461">
        <f t="shared" ref="AV111:AV113" si="116">K111+AA111</f>
        <v>25000</v>
      </c>
      <c r="AW111" s="461">
        <f t="shared" ref="AW111:AX113" si="117">L111+AC111</f>
        <v>1621377</v>
      </c>
      <c r="AX111" s="461">
        <f t="shared" si="117"/>
        <v>47720</v>
      </c>
      <c r="AY111" s="461">
        <f>N111+AG111</f>
        <v>33200</v>
      </c>
      <c r="AZ111" s="462">
        <f>O111+AS111</f>
        <v>10.24</v>
      </c>
      <c r="BA111" s="462">
        <f t="shared" ref="BA111:BB113" si="118">P111+AQ111</f>
        <v>8</v>
      </c>
      <c r="BB111" s="464">
        <f t="shared" si="118"/>
        <v>2.2400000000000002</v>
      </c>
    </row>
    <row r="112" spans="1:54" ht="12.95" customHeight="1" x14ac:dyDescent="0.25">
      <c r="A112" s="300">
        <v>20</v>
      </c>
      <c r="B112" s="341">
        <v>5426</v>
      </c>
      <c r="C112" s="342">
        <v>600098761</v>
      </c>
      <c r="D112" s="301">
        <v>72742615</v>
      </c>
      <c r="E112" s="343" t="s">
        <v>404</v>
      </c>
      <c r="F112" s="301">
        <v>3111</v>
      </c>
      <c r="G112" s="351" t="s">
        <v>314</v>
      </c>
      <c r="H112" s="304" t="s">
        <v>277</v>
      </c>
      <c r="I112" s="463">
        <v>965207</v>
      </c>
      <c r="J112" s="458">
        <v>716029</v>
      </c>
      <c r="K112" s="458">
        <v>0</v>
      </c>
      <c r="L112" s="458">
        <v>242018</v>
      </c>
      <c r="M112" s="458">
        <v>7160</v>
      </c>
      <c r="N112" s="458">
        <v>0</v>
      </c>
      <c r="O112" s="459">
        <v>2.0499999999999998</v>
      </c>
      <c r="P112" s="460">
        <v>2.0499999999999998</v>
      </c>
      <c r="Q112" s="469">
        <v>0</v>
      </c>
      <c r="R112" s="471">
        <f t="shared" si="79"/>
        <v>0</v>
      </c>
      <c r="S112" s="461">
        <v>123195</v>
      </c>
      <c r="T112" s="461">
        <v>0</v>
      </c>
      <c r="U112" s="461">
        <v>0</v>
      </c>
      <c r="V112" s="461">
        <v>0</v>
      </c>
      <c r="W112" s="461">
        <f t="shared" si="87"/>
        <v>123195</v>
      </c>
      <c r="X112" s="461">
        <v>0</v>
      </c>
      <c r="Y112" s="461">
        <v>0</v>
      </c>
      <c r="Z112" s="461">
        <v>0</v>
      </c>
      <c r="AA112" s="461">
        <f t="shared" si="80"/>
        <v>0</v>
      </c>
      <c r="AB112" s="461">
        <f t="shared" si="81"/>
        <v>123195</v>
      </c>
      <c r="AC112" s="69">
        <f t="shared" si="82"/>
        <v>41640</v>
      </c>
      <c r="AD112" s="69">
        <f t="shared" si="83"/>
        <v>1232</v>
      </c>
      <c r="AE112" s="461">
        <v>3500</v>
      </c>
      <c r="AF112" s="461">
        <v>0</v>
      </c>
      <c r="AG112" s="461">
        <f t="shared" si="88"/>
        <v>3500</v>
      </c>
      <c r="AH112" s="461">
        <f t="shared" si="89"/>
        <v>169567</v>
      </c>
      <c r="AI112" s="462">
        <v>0</v>
      </c>
      <c r="AJ112" s="462">
        <v>0</v>
      </c>
      <c r="AK112" s="462">
        <v>0.36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84"/>
        <v>0.36</v>
      </c>
      <c r="AR112" s="462">
        <f t="shared" si="85"/>
        <v>0</v>
      </c>
      <c r="AS112" s="464">
        <f t="shared" si="86"/>
        <v>0.36</v>
      </c>
      <c r="AT112" s="470">
        <f>I112+AH112</f>
        <v>1134774</v>
      </c>
      <c r="AU112" s="461">
        <f>J112+W112</f>
        <v>839224</v>
      </c>
      <c r="AV112" s="461">
        <f t="shared" si="116"/>
        <v>0</v>
      </c>
      <c r="AW112" s="461">
        <f t="shared" si="117"/>
        <v>283658</v>
      </c>
      <c r="AX112" s="461">
        <f t="shared" si="117"/>
        <v>8392</v>
      </c>
      <c r="AY112" s="461">
        <f>N112+AG112</f>
        <v>3500</v>
      </c>
      <c r="AZ112" s="462">
        <f>O112+AS112</f>
        <v>2.4099999999999997</v>
      </c>
      <c r="BA112" s="462">
        <f t="shared" si="118"/>
        <v>2.4099999999999997</v>
      </c>
      <c r="BB112" s="464">
        <f t="shared" si="118"/>
        <v>0</v>
      </c>
    </row>
    <row r="113" spans="1:54" ht="12.95" customHeight="1" x14ac:dyDescent="0.25">
      <c r="A113" s="300">
        <v>20</v>
      </c>
      <c r="B113" s="341">
        <v>5426</v>
      </c>
      <c r="C113" s="342">
        <v>600098761</v>
      </c>
      <c r="D113" s="301">
        <v>72742615</v>
      </c>
      <c r="E113" s="343" t="s">
        <v>404</v>
      </c>
      <c r="F113" s="301">
        <v>3141</v>
      </c>
      <c r="G113" s="343" t="s">
        <v>310</v>
      </c>
      <c r="H113" s="304" t="s">
        <v>277</v>
      </c>
      <c r="I113" s="463">
        <v>923238</v>
      </c>
      <c r="J113" s="458">
        <v>681654</v>
      </c>
      <c r="K113" s="458">
        <v>0</v>
      </c>
      <c r="L113" s="458">
        <v>230399</v>
      </c>
      <c r="M113" s="458">
        <v>6817</v>
      </c>
      <c r="N113" s="458">
        <v>4368</v>
      </c>
      <c r="O113" s="459">
        <v>2.19</v>
      </c>
      <c r="P113" s="460">
        <v>0</v>
      </c>
      <c r="Q113" s="469">
        <v>2.19</v>
      </c>
      <c r="R113" s="471">
        <f t="shared" si="79"/>
        <v>0</v>
      </c>
      <c r="S113" s="461">
        <v>0</v>
      </c>
      <c r="T113" s="461">
        <v>0</v>
      </c>
      <c r="U113" s="461">
        <v>0</v>
      </c>
      <c r="V113" s="461">
        <v>0</v>
      </c>
      <c r="W113" s="461">
        <f t="shared" si="87"/>
        <v>0</v>
      </c>
      <c r="X113" s="461">
        <v>0</v>
      </c>
      <c r="Y113" s="461">
        <v>0</v>
      </c>
      <c r="Z113" s="461">
        <v>0</v>
      </c>
      <c r="AA113" s="461">
        <f t="shared" si="80"/>
        <v>0</v>
      </c>
      <c r="AB113" s="461">
        <f t="shared" si="81"/>
        <v>0</v>
      </c>
      <c r="AC113" s="69">
        <f t="shared" si="82"/>
        <v>0</v>
      </c>
      <c r="AD113" s="69">
        <f t="shared" si="83"/>
        <v>0</v>
      </c>
      <c r="AE113" s="461">
        <v>0</v>
      </c>
      <c r="AF113" s="461">
        <v>0</v>
      </c>
      <c r="AG113" s="461">
        <f t="shared" si="88"/>
        <v>0</v>
      </c>
      <c r="AH113" s="461">
        <f t="shared" si="89"/>
        <v>0</v>
      </c>
      <c r="AI113" s="462">
        <v>0</v>
      </c>
      <c r="AJ113" s="462">
        <v>0</v>
      </c>
      <c r="AK113" s="462">
        <v>0</v>
      </c>
      <c r="AL113" s="462">
        <v>0</v>
      </c>
      <c r="AM113" s="462">
        <v>0</v>
      </c>
      <c r="AN113" s="462">
        <v>0</v>
      </c>
      <c r="AO113" s="462">
        <v>0</v>
      </c>
      <c r="AP113" s="462">
        <v>0</v>
      </c>
      <c r="AQ113" s="462">
        <f t="shared" si="84"/>
        <v>0</v>
      </c>
      <c r="AR113" s="462">
        <f t="shared" si="85"/>
        <v>0</v>
      </c>
      <c r="AS113" s="464">
        <f t="shared" si="86"/>
        <v>0</v>
      </c>
      <c r="AT113" s="470">
        <f>I113+AH113</f>
        <v>923238</v>
      </c>
      <c r="AU113" s="461">
        <f>J113+W113</f>
        <v>681654</v>
      </c>
      <c r="AV113" s="461">
        <f t="shared" si="116"/>
        <v>0</v>
      </c>
      <c r="AW113" s="461">
        <f t="shared" si="117"/>
        <v>230399</v>
      </c>
      <c r="AX113" s="461">
        <f t="shared" si="117"/>
        <v>6817</v>
      </c>
      <c r="AY113" s="461">
        <f>N113+AG113</f>
        <v>4368</v>
      </c>
      <c r="AZ113" s="462">
        <f>O113+AS113</f>
        <v>2.19</v>
      </c>
      <c r="BA113" s="462">
        <f t="shared" si="118"/>
        <v>0</v>
      </c>
      <c r="BB113" s="464">
        <f t="shared" si="118"/>
        <v>2.19</v>
      </c>
    </row>
    <row r="114" spans="1:54" ht="12.95" customHeight="1" x14ac:dyDescent="0.25">
      <c r="A114" s="344">
        <v>20</v>
      </c>
      <c r="B114" s="345">
        <v>5426</v>
      </c>
      <c r="C114" s="346">
        <v>600098761</v>
      </c>
      <c r="D114" s="345">
        <v>72742615</v>
      </c>
      <c r="E114" s="347" t="s">
        <v>405</v>
      </c>
      <c r="F114" s="311"/>
      <c r="G114" s="349"/>
      <c r="H114" s="312"/>
      <c r="I114" s="554">
        <v>8387966</v>
      </c>
      <c r="J114" s="551">
        <v>6194657</v>
      </c>
      <c r="K114" s="551">
        <v>0</v>
      </c>
      <c r="L114" s="551">
        <v>2093794</v>
      </c>
      <c r="M114" s="551">
        <v>61947</v>
      </c>
      <c r="N114" s="551">
        <v>37568</v>
      </c>
      <c r="O114" s="552">
        <v>14.479999999999999</v>
      </c>
      <c r="P114" s="552">
        <v>10.050000000000001</v>
      </c>
      <c r="Q114" s="724">
        <v>4.43</v>
      </c>
      <c r="R114" s="554">
        <f t="shared" ref="R114:BB114" si="119">SUM(R111:R113)</f>
        <v>-25000</v>
      </c>
      <c r="S114" s="551">
        <f t="shared" si="119"/>
        <v>123195</v>
      </c>
      <c r="T114" s="551">
        <f t="shared" si="119"/>
        <v>0</v>
      </c>
      <c r="U114" s="551">
        <f t="shared" si="119"/>
        <v>0</v>
      </c>
      <c r="V114" s="551">
        <f t="shared" si="119"/>
        <v>0</v>
      </c>
      <c r="W114" s="551">
        <f t="shared" si="119"/>
        <v>98195</v>
      </c>
      <c r="X114" s="551">
        <f t="shared" si="119"/>
        <v>25000</v>
      </c>
      <c r="Y114" s="551">
        <f t="shared" si="119"/>
        <v>0</v>
      </c>
      <c r="Z114" s="551">
        <f t="shared" si="119"/>
        <v>0</v>
      </c>
      <c r="AA114" s="551">
        <f t="shared" si="119"/>
        <v>25000</v>
      </c>
      <c r="AB114" s="551">
        <f t="shared" si="119"/>
        <v>123195</v>
      </c>
      <c r="AC114" s="551">
        <f t="shared" si="119"/>
        <v>41640</v>
      </c>
      <c r="AD114" s="551">
        <f t="shared" si="119"/>
        <v>982</v>
      </c>
      <c r="AE114" s="551">
        <f t="shared" si="119"/>
        <v>3500</v>
      </c>
      <c r="AF114" s="551">
        <f t="shared" si="119"/>
        <v>0</v>
      </c>
      <c r="AG114" s="551">
        <f t="shared" si="119"/>
        <v>3500</v>
      </c>
      <c r="AH114" s="551">
        <f t="shared" si="119"/>
        <v>169317</v>
      </c>
      <c r="AI114" s="552">
        <f t="shared" si="119"/>
        <v>0</v>
      </c>
      <c r="AJ114" s="552">
        <f t="shared" si="119"/>
        <v>0</v>
      </c>
      <c r="AK114" s="552">
        <f t="shared" si="119"/>
        <v>0.36</v>
      </c>
      <c r="AL114" s="552">
        <f t="shared" si="119"/>
        <v>0</v>
      </c>
      <c r="AM114" s="552">
        <f t="shared" si="119"/>
        <v>0</v>
      </c>
      <c r="AN114" s="552">
        <f t="shared" si="119"/>
        <v>0</v>
      </c>
      <c r="AO114" s="552">
        <f t="shared" si="119"/>
        <v>0</v>
      </c>
      <c r="AP114" s="552">
        <f t="shared" si="119"/>
        <v>0</v>
      </c>
      <c r="AQ114" s="552">
        <f t="shared" si="119"/>
        <v>0.36</v>
      </c>
      <c r="AR114" s="552">
        <f t="shared" si="119"/>
        <v>0</v>
      </c>
      <c r="AS114" s="353">
        <f t="shared" si="119"/>
        <v>0.36</v>
      </c>
      <c r="AT114" s="556">
        <f t="shared" si="119"/>
        <v>8557283</v>
      </c>
      <c r="AU114" s="551">
        <f t="shared" si="119"/>
        <v>6292852</v>
      </c>
      <c r="AV114" s="551">
        <f t="shared" si="119"/>
        <v>25000</v>
      </c>
      <c r="AW114" s="551">
        <f t="shared" si="119"/>
        <v>2135434</v>
      </c>
      <c r="AX114" s="551">
        <f t="shared" si="119"/>
        <v>62929</v>
      </c>
      <c r="AY114" s="551">
        <f t="shared" si="119"/>
        <v>41068</v>
      </c>
      <c r="AZ114" s="552">
        <f t="shared" si="119"/>
        <v>14.84</v>
      </c>
      <c r="BA114" s="552">
        <f t="shared" si="119"/>
        <v>10.41</v>
      </c>
      <c r="BB114" s="353">
        <f t="shared" si="119"/>
        <v>4.43</v>
      </c>
    </row>
    <row r="115" spans="1:54" ht="12.95" customHeight="1" x14ac:dyDescent="0.25">
      <c r="A115" s="300">
        <v>21</v>
      </c>
      <c r="B115" s="341">
        <v>5423</v>
      </c>
      <c r="C115" s="342">
        <v>600098516</v>
      </c>
      <c r="D115" s="301">
        <v>72742453</v>
      </c>
      <c r="E115" s="343" t="s">
        <v>406</v>
      </c>
      <c r="F115" s="301">
        <v>3111</v>
      </c>
      <c r="G115" s="343" t="s">
        <v>320</v>
      </c>
      <c r="H115" s="304" t="s">
        <v>276</v>
      </c>
      <c r="I115" s="463">
        <v>10288808</v>
      </c>
      <c r="J115" s="458">
        <v>7582869</v>
      </c>
      <c r="K115" s="458">
        <v>0</v>
      </c>
      <c r="L115" s="458">
        <v>2563010</v>
      </c>
      <c r="M115" s="458">
        <v>75829</v>
      </c>
      <c r="N115" s="458">
        <v>67100</v>
      </c>
      <c r="O115" s="459">
        <v>15.865499999999999</v>
      </c>
      <c r="P115" s="460">
        <v>11.935499999999999</v>
      </c>
      <c r="Q115" s="469">
        <v>3.9299999999999997</v>
      </c>
      <c r="R115" s="471">
        <f t="shared" si="79"/>
        <v>0</v>
      </c>
      <c r="S115" s="461">
        <v>0</v>
      </c>
      <c r="T115" s="461">
        <v>0</v>
      </c>
      <c r="U115" s="461">
        <v>0</v>
      </c>
      <c r="V115" s="461">
        <v>0</v>
      </c>
      <c r="W115" s="461">
        <f t="shared" si="87"/>
        <v>0</v>
      </c>
      <c r="X115" s="461">
        <v>0</v>
      </c>
      <c r="Y115" s="461">
        <v>0</v>
      </c>
      <c r="Z115" s="461">
        <v>0</v>
      </c>
      <c r="AA115" s="461">
        <f t="shared" si="80"/>
        <v>0</v>
      </c>
      <c r="AB115" s="461">
        <f t="shared" si="81"/>
        <v>0</v>
      </c>
      <c r="AC115" s="69">
        <f t="shared" si="82"/>
        <v>0</v>
      </c>
      <c r="AD115" s="69">
        <f t="shared" si="83"/>
        <v>0</v>
      </c>
      <c r="AE115" s="461">
        <v>0</v>
      </c>
      <c r="AF115" s="461">
        <v>0</v>
      </c>
      <c r="AG115" s="461">
        <f t="shared" si="88"/>
        <v>0</v>
      </c>
      <c r="AH115" s="461">
        <f t="shared" si="89"/>
        <v>0</v>
      </c>
      <c r="AI115" s="462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si="84"/>
        <v>0</v>
      </c>
      <c r="AR115" s="462">
        <f t="shared" si="85"/>
        <v>0</v>
      </c>
      <c r="AS115" s="464">
        <f t="shared" si="86"/>
        <v>0</v>
      </c>
      <c r="AT115" s="470">
        <f>I115+AH115</f>
        <v>10288808</v>
      </c>
      <c r="AU115" s="461">
        <f>J115+W115</f>
        <v>7582869</v>
      </c>
      <c r="AV115" s="461">
        <f t="shared" ref="AV115:AV117" si="120">K115+AA115</f>
        <v>0</v>
      </c>
      <c r="AW115" s="461">
        <f t="shared" ref="AW115:AX117" si="121">L115+AC115</f>
        <v>2563010</v>
      </c>
      <c r="AX115" s="461">
        <f t="shared" si="121"/>
        <v>75829</v>
      </c>
      <c r="AY115" s="461">
        <f>N115+AG115</f>
        <v>67100</v>
      </c>
      <c r="AZ115" s="462">
        <f>O115+AS115</f>
        <v>15.865499999999999</v>
      </c>
      <c r="BA115" s="462">
        <f t="shared" ref="BA115:BB117" si="122">P115+AQ115</f>
        <v>11.935499999999999</v>
      </c>
      <c r="BB115" s="464">
        <f t="shared" si="122"/>
        <v>3.9299999999999997</v>
      </c>
    </row>
    <row r="116" spans="1:54" ht="12.95" customHeight="1" x14ac:dyDescent="0.25">
      <c r="A116" s="300">
        <v>21</v>
      </c>
      <c r="B116" s="341">
        <v>5423</v>
      </c>
      <c r="C116" s="342">
        <v>600098516</v>
      </c>
      <c r="D116" s="301">
        <v>72742453</v>
      </c>
      <c r="E116" s="343" t="s">
        <v>406</v>
      </c>
      <c r="F116" s="301">
        <v>3111</v>
      </c>
      <c r="G116" s="343" t="s">
        <v>314</v>
      </c>
      <c r="H116" s="304" t="s">
        <v>277</v>
      </c>
      <c r="I116" s="463">
        <v>934521</v>
      </c>
      <c r="J116" s="458">
        <v>692894</v>
      </c>
      <c r="K116" s="458">
        <v>0</v>
      </c>
      <c r="L116" s="458">
        <v>234198</v>
      </c>
      <c r="M116" s="458">
        <v>6929</v>
      </c>
      <c r="N116" s="458">
        <v>500</v>
      </c>
      <c r="O116" s="459">
        <v>2</v>
      </c>
      <c r="P116" s="460">
        <v>2</v>
      </c>
      <c r="Q116" s="469">
        <v>0</v>
      </c>
      <c r="R116" s="471">
        <f t="shared" si="79"/>
        <v>0</v>
      </c>
      <c r="S116" s="461">
        <v>0</v>
      </c>
      <c r="T116" s="461">
        <v>0</v>
      </c>
      <c r="U116" s="461">
        <v>0</v>
      </c>
      <c r="V116" s="461">
        <v>0</v>
      </c>
      <c r="W116" s="461">
        <f t="shared" si="87"/>
        <v>0</v>
      </c>
      <c r="X116" s="461">
        <v>0</v>
      </c>
      <c r="Y116" s="461">
        <v>0</v>
      </c>
      <c r="Z116" s="461">
        <v>0</v>
      </c>
      <c r="AA116" s="461">
        <f t="shared" si="80"/>
        <v>0</v>
      </c>
      <c r="AB116" s="461">
        <f t="shared" si="81"/>
        <v>0</v>
      </c>
      <c r="AC116" s="69">
        <f t="shared" si="82"/>
        <v>0</v>
      </c>
      <c r="AD116" s="69">
        <f t="shared" si="83"/>
        <v>0</v>
      </c>
      <c r="AE116" s="461">
        <v>0</v>
      </c>
      <c r="AF116" s="461">
        <v>0</v>
      </c>
      <c r="AG116" s="461">
        <f t="shared" si="88"/>
        <v>0</v>
      </c>
      <c r="AH116" s="461">
        <f t="shared" si="89"/>
        <v>0</v>
      </c>
      <c r="AI116" s="462">
        <v>0</v>
      </c>
      <c r="AJ116" s="462">
        <v>0</v>
      </c>
      <c r="AK116" s="462">
        <v>0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si="84"/>
        <v>0</v>
      </c>
      <c r="AR116" s="462">
        <f t="shared" si="85"/>
        <v>0</v>
      </c>
      <c r="AS116" s="464">
        <f t="shared" si="86"/>
        <v>0</v>
      </c>
      <c r="AT116" s="470">
        <f>I116+AH116</f>
        <v>934521</v>
      </c>
      <c r="AU116" s="461">
        <f>J116+W116</f>
        <v>692894</v>
      </c>
      <c r="AV116" s="461">
        <f t="shared" si="120"/>
        <v>0</v>
      </c>
      <c r="AW116" s="461">
        <f t="shared" si="121"/>
        <v>234198</v>
      </c>
      <c r="AX116" s="461">
        <f t="shared" si="121"/>
        <v>6929</v>
      </c>
      <c r="AY116" s="461">
        <f>N116+AG116</f>
        <v>500</v>
      </c>
      <c r="AZ116" s="462">
        <f>O116+AS116</f>
        <v>2</v>
      </c>
      <c r="BA116" s="462">
        <f t="shared" si="122"/>
        <v>2</v>
      </c>
      <c r="BB116" s="464">
        <f t="shared" si="122"/>
        <v>0</v>
      </c>
    </row>
    <row r="117" spans="1:54" ht="12.95" customHeight="1" x14ac:dyDescent="0.25">
      <c r="A117" s="300">
        <v>21</v>
      </c>
      <c r="B117" s="341">
        <v>5423</v>
      </c>
      <c r="C117" s="342">
        <v>600098516</v>
      </c>
      <c r="D117" s="301">
        <v>72742453</v>
      </c>
      <c r="E117" s="343" t="s">
        <v>406</v>
      </c>
      <c r="F117" s="301">
        <v>3141</v>
      </c>
      <c r="G117" s="343" t="s">
        <v>310</v>
      </c>
      <c r="H117" s="304" t="s">
        <v>277</v>
      </c>
      <c r="I117" s="463">
        <v>1567516</v>
      </c>
      <c r="J117" s="458">
        <v>1157131</v>
      </c>
      <c r="K117" s="458">
        <v>0</v>
      </c>
      <c r="L117" s="458">
        <v>391110</v>
      </c>
      <c r="M117" s="458">
        <v>11571</v>
      </c>
      <c r="N117" s="458">
        <v>7704</v>
      </c>
      <c r="O117" s="459">
        <v>3.72</v>
      </c>
      <c r="P117" s="460">
        <v>0</v>
      </c>
      <c r="Q117" s="469">
        <v>3.72</v>
      </c>
      <c r="R117" s="471">
        <f t="shared" si="79"/>
        <v>0</v>
      </c>
      <c r="S117" s="461">
        <v>0</v>
      </c>
      <c r="T117" s="461">
        <v>0</v>
      </c>
      <c r="U117" s="461">
        <v>0</v>
      </c>
      <c r="V117" s="461">
        <v>0</v>
      </c>
      <c r="W117" s="461">
        <f t="shared" si="87"/>
        <v>0</v>
      </c>
      <c r="X117" s="461">
        <v>0</v>
      </c>
      <c r="Y117" s="461">
        <v>0</v>
      </c>
      <c r="Z117" s="461">
        <v>0</v>
      </c>
      <c r="AA117" s="461">
        <f t="shared" si="80"/>
        <v>0</v>
      </c>
      <c r="AB117" s="461">
        <f t="shared" si="81"/>
        <v>0</v>
      </c>
      <c r="AC117" s="69">
        <f t="shared" si="82"/>
        <v>0</v>
      </c>
      <c r="AD117" s="69">
        <f t="shared" si="83"/>
        <v>0</v>
      </c>
      <c r="AE117" s="461">
        <v>0</v>
      </c>
      <c r="AF117" s="461">
        <v>0</v>
      </c>
      <c r="AG117" s="461">
        <f t="shared" si="88"/>
        <v>0</v>
      </c>
      <c r="AH117" s="461">
        <f t="shared" si="89"/>
        <v>0</v>
      </c>
      <c r="AI117" s="462">
        <v>0</v>
      </c>
      <c r="AJ117" s="462">
        <v>0</v>
      </c>
      <c r="AK117" s="462">
        <v>0</v>
      </c>
      <c r="AL117" s="462">
        <v>0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si="84"/>
        <v>0</v>
      </c>
      <c r="AR117" s="462">
        <f t="shared" si="85"/>
        <v>0</v>
      </c>
      <c r="AS117" s="464">
        <f t="shared" si="86"/>
        <v>0</v>
      </c>
      <c r="AT117" s="470">
        <f>I117+AH117</f>
        <v>1567516</v>
      </c>
      <c r="AU117" s="461">
        <f>J117+W117</f>
        <v>1157131</v>
      </c>
      <c r="AV117" s="461">
        <f t="shared" si="120"/>
        <v>0</v>
      </c>
      <c r="AW117" s="461">
        <f t="shared" si="121"/>
        <v>391110</v>
      </c>
      <c r="AX117" s="461">
        <f t="shared" si="121"/>
        <v>11571</v>
      </c>
      <c r="AY117" s="461">
        <f>N117+AG117</f>
        <v>7704</v>
      </c>
      <c r="AZ117" s="462">
        <f>O117+AS117</f>
        <v>3.72</v>
      </c>
      <c r="BA117" s="462">
        <f t="shared" si="122"/>
        <v>0</v>
      </c>
      <c r="BB117" s="464">
        <f t="shared" si="122"/>
        <v>3.72</v>
      </c>
    </row>
    <row r="118" spans="1:54" ht="12.95" customHeight="1" x14ac:dyDescent="0.25">
      <c r="A118" s="344">
        <v>21</v>
      </c>
      <c r="B118" s="345">
        <v>5423</v>
      </c>
      <c r="C118" s="346">
        <v>600098516</v>
      </c>
      <c r="D118" s="345">
        <v>72742453</v>
      </c>
      <c r="E118" s="347" t="s">
        <v>407</v>
      </c>
      <c r="F118" s="311"/>
      <c r="G118" s="349"/>
      <c r="H118" s="312"/>
      <c r="I118" s="553">
        <v>12790845</v>
      </c>
      <c r="J118" s="549">
        <v>9432894</v>
      </c>
      <c r="K118" s="549">
        <v>0</v>
      </c>
      <c r="L118" s="549">
        <v>3188318</v>
      </c>
      <c r="M118" s="549">
        <v>94329</v>
      </c>
      <c r="N118" s="549">
        <v>75304</v>
      </c>
      <c r="O118" s="550">
        <v>21.585499999999996</v>
      </c>
      <c r="P118" s="550">
        <v>13.935499999999999</v>
      </c>
      <c r="Q118" s="723">
        <v>7.65</v>
      </c>
      <c r="R118" s="553">
        <f t="shared" ref="R118:BB118" si="123">SUM(R115:R117)</f>
        <v>0</v>
      </c>
      <c r="S118" s="549">
        <f t="shared" si="123"/>
        <v>0</v>
      </c>
      <c r="T118" s="549">
        <f t="shared" si="123"/>
        <v>0</v>
      </c>
      <c r="U118" s="549">
        <f t="shared" si="123"/>
        <v>0</v>
      </c>
      <c r="V118" s="549">
        <f t="shared" si="123"/>
        <v>0</v>
      </c>
      <c r="W118" s="549">
        <f t="shared" si="123"/>
        <v>0</v>
      </c>
      <c r="X118" s="549">
        <f t="shared" si="123"/>
        <v>0</v>
      </c>
      <c r="Y118" s="549">
        <f t="shared" si="123"/>
        <v>0</v>
      </c>
      <c r="Z118" s="549">
        <f t="shared" si="123"/>
        <v>0</v>
      </c>
      <c r="AA118" s="549">
        <f t="shared" si="123"/>
        <v>0</v>
      </c>
      <c r="AB118" s="549">
        <f t="shared" si="123"/>
        <v>0</v>
      </c>
      <c r="AC118" s="549">
        <f t="shared" si="123"/>
        <v>0</v>
      </c>
      <c r="AD118" s="549">
        <f t="shared" si="123"/>
        <v>0</v>
      </c>
      <c r="AE118" s="549">
        <f t="shared" si="123"/>
        <v>0</v>
      </c>
      <c r="AF118" s="549">
        <f t="shared" si="123"/>
        <v>0</v>
      </c>
      <c r="AG118" s="549">
        <f t="shared" si="123"/>
        <v>0</v>
      </c>
      <c r="AH118" s="549">
        <f t="shared" si="123"/>
        <v>0</v>
      </c>
      <c r="AI118" s="550">
        <f t="shared" si="123"/>
        <v>0</v>
      </c>
      <c r="AJ118" s="550">
        <f t="shared" si="123"/>
        <v>0</v>
      </c>
      <c r="AK118" s="550">
        <f t="shared" si="123"/>
        <v>0</v>
      </c>
      <c r="AL118" s="550">
        <f t="shared" si="123"/>
        <v>0</v>
      </c>
      <c r="AM118" s="550">
        <f t="shared" si="123"/>
        <v>0</v>
      </c>
      <c r="AN118" s="550">
        <f t="shared" si="123"/>
        <v>0</v>
      </c>
      <c r="AO118" s="550">
        <f t="shared" si="123"/>
        <v>0</v>
      </c>
      <c r="AP118" s="550">
        <f t="shared" si="123"/>
        <v>0</v>
      </c>
      <c r="AQ118" s="550">
        <f t="shared" si="123"/>
        <v>0</v>
      </c>
      <c r="AR118" s="550">
        <f t="shared" si="123"/>
        <v>0</v>
      </c>
      <c r="AS118" s="348">
        <f t="shared" si="123"/>
        <v>0</v>
      </c>
      <c r="AT118" s="555">
        <f t="shared" si="123"/>
        <v>12790845</v>
      </c>
      <c r="AU118" s="549">
        <f t="shared" si="123"/>
        <v>9432894</v>
      </c>
      <c r="AV118" s="549">
        <f t="shared" si="123"/>
        <v>0</v>
      </c>
      <c r="AW118" s="549">
        <f t="shared" si="123"/>
        <v>3188318</v>
      </c>
      <c r="AX118" s="549">
        <f t="shared" si="123"/>
        <v>94329</v>
      </c>
      <c r="AY118" s="549">
        <f t="shared" si="123"/>
        <v>75304</v>
      </c>
      <c r="AZ118" s="550">
        <f t="shared" si="123"/>
        <v>21.585499999999996</v>
      </c>
      <c r="BA118" s="550">
        <f t="shared" si="123"/>
        <v>13.935499999999999</v>
      </c>
      <c r="BB118" s="348">
        <f t="shared" si="123"/>
        <v>7.65</v>
      </c>
    </row>
    <row r="119" spans="1:54" ht="12.95" customHeight="1" x14ac:dyDescent="0.25">
      <c r="A119" s="300">
        <v>22</v>
      </c>
      <c r="B119" s="341">
        <v>5422</v>
      </c>
      <c r="C119" s="342">
        <v>600099181</v>
      </c>
      <c r="D119" s="301">
        <v>854751</v>
      </c>
      <c r="E119" s="343" t="s">
        <v>408</v>
      </c>
      <c r="F119" s="301">
        <v>3113</v>
      </c>
      <c r="G119" s="343" t="s">
        <v>324</v>
      </c>
      <c r="H119" s="304" t="s">
        <v>276</v>
      </c>
      <c r="I119" s="463">
        <v>38738339</v>
      </c>
      <c r="J119" s="458">
        <v>28040478</v>
      </c>
      <c r="K119" s="458">
        <v>100000</v>
      </c>
      <c r="L119" s="458">
        <v>9511481</v>
      </c>
      <c r="M119" s="458">
        <v>280405</v>
      </c>
      <c r="N119" s="458">
        <v>805975</v>
      </c>
      <c r="O119" s="459">
        <v>47.244799999999998</v>
      </c>
      <c r="P119" s="460">
        <v>38.424799999999998</v>
      </c>
      <c r="Q119" s="469">
        <v>8.82</v>
      </c>
      <c r="R119" s="471">
        <f t="shared" si="79"/>
        <v>-50000</v>
      </c>
      <c r="S119" s="461">
        <v>0</v>
      </c>
      <c r="T119" s="461">
        <v>0</v>
      </c>
      <c r="U119" s="461">
        <v>0</v>
      </c>
      <c r="V119" s="461">
        <v>0</v>
      </c>
      <c r="W119" s="461">
        <f t="shared" si="87"/>
        <v>-50000</v>
      </c>
      <c r="X119" s="461">
        <v>50000</v>
      </c>
      <c r="Y119" s="461">
        <v>0</v>
      </c>
      <c r="Z119" s="461">
        <v>0</v>
      </c>
      <c r="AA119" s="461">
        <f t="shared" si="80"/>
        <v>50000</v>
      </c>
      <c r="AB119" s="461">
        <f t="shared" si="81"/>
        <v>0</v>
      </c>
      <c r="AC119" s="69">
        <f t="shared" si="82"/>
        <v>0</v>
      </c>
      <c r="AD119" s="69">
        <f t="shared" si="83"/>
        <v>-500</v>
      </c>
      <c r="AE119" s="461">
        <v>0</v>
      </c>
      <c r="AF119" s="461">
        <v>0</v>
      </c>
      <c r="AG119" s="461">
        <f t="shared" si="88"/>
        <v>0</v>
      </c>
      <c r="AH119" s="461">
        <f t="shared" si="89"/>
        <v>-500</v>
      </c>
      <c r="AI119" s="462">
        <v>0.03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84"/>
        <v>0.03</v>
      </c>
      <c r="AR119" s="462">
        <f t="shared" si="85"/>
        <v>0</v>
      </c>
      <c r="AS119" s="464">
        <f t="shared" si="86"/>
        <v>0.03</v>
      </c>
      <c r="AT119" s="470">
        <f>I119+AH119</f>
        <v>38737839</v>
      </c>
      <c r="AU119" s="461">
        <f>J119+W119</f>
        <v>27990478</v>
      </c>
      <c r="AV119" s="461">
        <f t="shared" ref="AV119:AV123" si="124">K119+AA119</f>
        <v>150000</v>
      </c>
      <c r="AW119" s="461">
        <f t="shared" ref="AW119:AX123" si="125">L119+AC119</f>
        <v>9511481</v>
      </c>
      <c r="AX119" s="461">
        <f t="shared" si="125"/>
        <v>279905</v>
      </c>
      <c r="AY119" s="461">
        <f>N119+AG119</f>
        <v>805975</v>
      </c>
      <c r="AZ119" s="462">
        <f>O119+AS119</f>
        <v>47.274799999999999</v>
      </c>
      <c r="BA119" s="462">
        <f t="shared" ref="BA119:BB123" si="126">P119+AQ119</f>
        <v>38.454799999999999</v>
      </c>
      <c r="BB119" s="464">
        <f t="shared" si="126"/>
        <v>8.82</v>
      </c>
    </row>
    <row r="120" spans="1:54" ht="12.95" customHeight="1" x14ac:dyDescent="0.25">
      <c r="A120" s="300">
        <v>22</v>
      </c>
      <c r="B120" s="341">
        <v>5422</v>
      </c>
      <c r="C120" s="342">
        <v>600099181</v>
      </c>
      <c r="D120" s="301">
        <v>854751</v>
      </c>
      <c r="E120" s="343" t="s">
        <v>408</v>
      </c>
      <c r="F120" s="301">
        <v>3113</v>
      </c>
      <c r="G120" s="343" t="s">
        <v>314</v>
      </c>
      <c r="H120" s="304" t="s">
        <v>277</v>
      </c>
      <c r="I120" s="463">
        <v>4250118</v>
      </c>
      <c r="J120" s="458">
        <v>3151126</v>
      </c>
      <c r="K120" s="458">
        <v>0</v>
      </c>
      <c r="L120" s="458">
        <v>1065081</v>
      </c>
      <c r="M120" s="458">
        <v>31511</v>
      </c>
      <c r="N120" s="458">
        <v>2400</v>
      </c>
      <c r="O120" s="459">
        <v>8.9600000000000009</v>
      </c>
      <c r="P120" s="460">
        <v>8.9600000000000009</v>
      </c>
      <c r="Q120" s="469">
        <v>0</v>
      </c>
      <c r="R120" s="471">
        <f t="shared" si="79"/>
        <v>0</v>
      </c>
      <c r="S120" s="461">
        <v>123194</v>
      </c>
      <c r="T120" s="461">
        <v>0</v>
      </c>
      <c r="U120" s="461">
        <v>0</v>
      </c>
      <c r="V120" s="461">
        <v>0</v>
      </c>
      <c r="W120" s="461">
        <f t="shared" si="87"/>
        <v>123194</v>
      </c>
      <c r="X120" s="461">
        <v>0</v>
      </c>
      <c r="Y120" s="461">
        <v>0</v>
      </c>
      <c r="Z120" s="461">
        <v>0</v>
      </c>
      <c r="AA120" s="461">
        <f t="shared" si="80"/>
        <v>0</v>
      </c>
      <c r="AB120" s="461">
        <f t="shared" si="81"/>
        <v>123194</v>
      </c>
      <c r="AC120" s="69">
        <f t="shared" si="82"/>
        <v>41640</v>
      </c>
      <c r="AD120" s="69">
        <f t="shared" si="83"/>
        <v>1232</v>
      </c>
      <c r="AE120" s="461">
        <v>10250</v>
      </c>
      <c r="AF120" s="461">
        <v>0</v>
      </c>
      <c r="AG120" s="461">
        <f t="shared" si="88"/>
        <v>10250</v>
      </c>
      <c r="AH120" s="461">
        <f t="shared" si="89"/>
        <v>176316</v>
      </c>
      <c r="AI120" s="462">
        <v>0</v>
      </c>
      <c r="AJ120" s="462">
        <v>0</v>
      </c>
      <c r="AK120" s="462">
        <v>0.36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84"/>
        <v>0.36</v>
      </c>
      <c r="AR120" s="462">
        <f t="shared" si="85"/>
        <v>0</v>
      </c>
      <c r="AS120" s="464">
        <f t="shared" si="86"/>
        <v>0.36</v>
      </c>
      <c r="AT120" s="470">
        <f>I120+AH120</f>
        <v>4426434</v>
      </c>
      <c r="AU120" s="461">
        <f>J120+W120</f>
        <v>3274320</v>
      </c>
      <c r="AV120" s="461">
        <f t="shared" si="124"/>
        <v>0</v>
      </c>
      <c r="AW120" s="461">
        <f t="shared" si="125"/>
        <v>1106721</v>
      </c>
      <c r="AX120" s="461">
        <f t="shared" si="125"/>
        <v>32743</v>
      </c>
      <c r="AY120" s="461">
        <f>N120+AG120</f>
        <v>12650</v>
      </c>
      <c r="AZ120" s="462">
        <f>O120+AS120</f>
        <v>9.32</v>
      </c>
      <c r="BA120" s="462">
        <f t="shared" si="126"/>
        <v>9.32</v>
      </c>
      <c r="BB120" s="464">
        <f t="shared" si="126"/>
        <v>0</v>
      </c>
    </row>
    <row r="121" spans="1:54" ht="12.95" customHeight="1" x14ac:dyDescent="0.25">
      <c r="A121" s="300">
        <v>22</v>
      </c>
      <c r="B121" s="341">
        <v>5422</v>
      </c>
      <c r="C121" s="342">
        <v>600099181</v>
      </c>
      <c r="D121" s="301">
        <v>854751</v>
      </c>
      <c r="E121" s="343" t="s">
        <v>408</v>
      </c>
      <c r="F121" s="301">
        <v>3141</v>
      </c>
      <c r="G121" s="343" t="s">
        <v>310</v>
      </c>
      <c r="H121" s="304" t="s">
        <v>277</v>
      </c>
      <c r="I121" s="463">
        <v>3571031</v>
      </c>
      <c r="J121" s="458">
        <v>2605055</v>
      </c>
      <c r="K121" s="458">
        <v>20000</v>
      </c>
      <c r="L121" s="458">
        <v>887269</v>
      </c>
      <c r="M121" s="458">
        <v>26051</v>
      </c>
      <c r="N121" s="458">
        <v>32656</v>
      </c>
      <c r="O121" s="459">
        <v>8.44</v>
      </c>
      <c r="P121" s="460">
        <v>0</v>
      </c>
      <c r="Q121" s="469">
        <v>8.44</v>
      </c>
      <c r="R121" s="471">
        <f t="shared" si="79"/>
        <v>-20000</v>
      </c>
      <c r="S121" s="461">
        <v>0</v>
      </c>
      <c r="T121" s="461">
        <v>0</v>
      </c>
      <c r="U121" s="461">
        <v>0</v>
      </c>
      <c r="V121" s="461">
        <v>0</v>
      </c>
      <c r="W121" s="461">
        <f t="shared" si="87"/>
        <v>-20000</v>
      </c>
      <c r="X121" s="461">
        <v>20000</v>
      </c>
      <c r="Y121" s="461">
        <v>0</v>
      </c>
      <c r="Z121" s="461">
        <v>0</v>
      </c>
      <c r="AA121" s="461">
        <f t="shared" si="80"/>
        <v>20000</v>
      </c>
      <c r="AB121" s="461">
        <f t="shared" si="81"/>
        <v>0</v>
      </c>
      <c r="AC121" s="69">
        <f t="shared" si="82"/>
        <v>0</v>
      </c>
      <c r="AD121" s="69">
        <f t="shared" si="83"/>
        <v>-200</v>
      </c>
      <c r="AE121" s="461">
        <v>0</v>
      </c>
      <c r="AF121" s="461">
        <v>0</v>
      </c>
      <c r="AG121" s="461">
        <f t="shared" si="88"/>
        <v>0</v>
      </c>
      <c r="AH121" s="461">
        <f t="shared" si="89"/>
        <v>-200</v>
      </c>
      <c r="AI121" s="462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si="84"/>
        <v>0</v>
      </c>
      <c r="AR121" s="462">
        <f t="shared" si="85"/>
        <v>0</v>
      </c>
      <c r="AS121" s="464">
        <f t="shared" si="86"/>
        <v>0</v>
      </c>
      <c r="AT121" s="470">
        <f>I121+AH121</f>
        <v>3570831</v>
      </c>
      <c r="AU121" s="461">
        <f>J121+W121</f>
        <v>2585055</v>
      </c>
      <c r="AV121" s="461">
        <f t="shared" si="124"/>
        <v>40000</v>
      </c>
      <c r="AW121" s="461">
        <f t="shared" si="125"/>
        <v>887269</v>
      </c>
      <c r="AX121" s="461">
        <f t="shared" si="125"/>
        <v>25851</v>
      </c>
      <c r="AY121" s="461">
        <f>N121+AG121</f>
        <v>32656</v>
      </c>
      <c r="AZ121" s="462">
        <f>O121+AS121</f>
        <v>8.44</v>
      </c>
      <c r="BA121" s="462">
        <f t="shared" si="126"/>
        <v>0</v>
      </c>
      <c r="BB121" s="464">
        <f t="shared" si="126"/>
        <v>8.44</v>
      </c>
    </row>
    <row r="122" spans="1:54" ht="12.95" customHeight="1" x14ac:dyDescent="0.25">
      <c r="A122" s="300">
        <v>22</v>
      </c>
      <c r="B122" s="341">
        <v>5422</v>
      </c>
      <c r="C122" s="342">
        <v>600099181</v>
      </c>
      <c r="D122" s="301">
        <v>854751</v>
      </c>
      <c r="E122" s="343" t="s">
        <v>408</v>
      </c>
      <c r="F122" s="301">
        <v>3143</v>
      </c>
      <c r="G122" s="343" t="s">
        <v>614</v>
      </c>
      <c r="H122" s="304" t="s">
        <v>276</v>
      </c>
      <c r="I122" s="463">
        <v>2080680</v>
      </c>
      <c r="J122" s="458">
        <v>1503828</v>
      </c>
      <c r="K122" s="458">
        <v>40000</v>
      </c>
      <c r="L122" s="458">
        <v>521814</v>
      </c>
      <c r="M122" s="458">
        <v>15038</v>
      </c>
      <c r="N122" s="458">
        <v>0</v>
      </c>
      <c r="O122" s="459">
        <v>3.3214999999999999</v>
      </c>
      <c r="P122" s="460">
        <v>3.3214999999999999</v>
      </c>
      <c r="Q122" s="469">
        <v>0</v>
      </c>
      <c r="R122" s="471">
        <f t="shared" si="79"/>
        <v>-32000</v>
      </c>
      <c r="S122" s="461">
        <v>0</v>
      </c>
      <c r="T122" s="461">
        <v>77837</v>
      </c>
      <c r="U122" s="461">
        <v>0</v>
      </c>
      <c r="V122" s="461">
        <v>0</v>
      </c>
      <c r="W122" s="461">
        <f t="shared" si="87"/>
        <v>45837</v>
      </c>
      <c r="X122" s="461">
        <v>32000</v>
      </c>
      <c r="Y122" s="461">
        <v>0</v>
      </c>
      <c r="Z122" s="461">
        <v>0</v>
      </c>
      <c r="AA122" s="461">
        <f t="shared" si="80"/>
        <v>32000</v>
      </c>
      <c r="AB122" s="461">
        <f t="shared" si="81"/>
        <v>77837</v>
      </c>
      <c r="AC122" s="69">
        <f t="shared" si="82"/>
        <v>26309</v>
      </c>
      <c r="AD122" s="69">
        <f t="shared" si="83"/>
        <v>458</v>
      </c>
      <c r="AE122" s="461">
        <v>0</v>
      </c>
      <c r="AF122" s="461">
        <v>0</v>
      </c>
      <c r="AG122" s="461">
        <f t="shared" si="88"/>
        <v>0</v>
      </c>
      <c r="AH122" s="461">
        <f t="shared" si="89"/>
        <v>104604</v>
      </c>
      <c r="AI122" s="462">
        <v>0</v>
      </c>
      <c r="AJ122" s="462">
        <v>0</v>
      </c>
      <c r="AK122" s="462">
        <v>0</v>
      </c>
      <c r="AL122" s="462">
        <v>0.2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84"/>
        <v>0.2</v>
      </c>
      <c r="AR122" s="462">
        <f t="shared" si="85"/>
        <v>0</v>
      </c>
      <c r="AS122" s="464">
        <f t="shared" si="86"/>
        <v>0.2</v>
      </c>
      <c r="AT122" s="470">
        <f>I122+AH122</f>
        <v>2185284</v>
      </c>
      <c r="AU122" s="461">
        <f>J122+W122</f>
        <v>1549665</v>
      </c>
      <c r="AV122" s="461">
        <f t="shared" si="124"/>
        <v>72000</v>
      </c>
      <c r="AW122" s="461">
        <f t="shared" si="125"/>
        <v>548123</v>
      </c>
      <c r="AX122" s="461">
        <f t="shared" si="125"/>
        <v>15496</v>
      </c>
      <c r="AY122" s="461">
        <f>N122+AG122</f>
        <v>0</v>
      </c>
      <c r="AZ122" s="462">
        <f>O122+AS122</f>
        <v>3.5215000000000001</v>
      </c>
      <c r="BA122" s="462">
        <f t="shared" si="126"/>
        <v>3.5215000000000001</v>
      </c>
      <c r="BB122" s="464">
        <f t="shared" si="126"/>
        <v>0</v>
      </c>
    </row>
    <row r="123" spans="1:54" ht="12.95" customHeight="1" x14ac:dyDescent="0.25">
      <c r="A123" s="300">
        <v>22</v>
      </c>
      <c r="B123" s="341">
        <v>5422</v>
      </c>
      <c r="C123" s="342">
        <v>600099181</v>
      </c>
      <c r="D123" s="301">
        <v>854751</v>
      </c>
      <c r="E123" s="343" t="s">
        <v>408</v>
      </c>
      <c r="F123" s="301">
        <v>3143</v>
      </c>
      <c r="G123" s="343" t="s">
        <v>615</v>
      </c>
      <c r="H123" s="304" t="s">
        <v>277</v>
      </c>
      <c r="I123" s="463">
        <v>75498</v>
      </c>
      <c r="J123" s="458">
        <v>53945</v>
      </c>
      <c r="K123" s="458">
        <v>0</v>
      </c>
      <c r="L123" s="458">
        <v>18233</v>
      </c>
      <c r="M123" s="458">
        <v>539</v>
      </c>
      <c r="N123" s="458">
        <v>2781</v>
      </c>
      <c r="O123" s="459">
        <v>0.21</v>
      </c>
      <c r="P123" s="460">
        <v>0</v>
      </c>
      <c r="Q123" s="469">
        <v>0.21</v>
      </c>
      <c r="R123" s="471">
        <f t="shared" si="79"/>
        <v>0</v>
      </c>
      <c r="S123" s="461">
        <v>0</v>
      </c>
      <c r="T123" s="461">
        <v>0</v>
      </c>
      <c r="U123" s="461">
        <v>0</v>
      </c>
      <c r="V123" s="461">
        <v>0</v>
      </c>
      <c r="W123" s="461">
        <f t="shared" si="87"/>
        <v>0</v>
      </c>
      <c r="X123" s="461">
        <v>0</v>
      </c>
      <c r="Y123" s="461">
        <v>0</v>
      </c>
      <c r="Z123" s="461">
        <v>0</v>
      </c>
      <c r="AA123" s="461">
        <f t="shared" si="80"/>
        <v>0</v>
      </c>
      <c r="AB123" s="461">
        <f t="shared" si="81"/>
        <v>0</v>
      </c>
      <c r="AC123" s="69">
        <f t="shared" si="82"/>
        <v>0</v>
      </c>
      <c r="AD123" s="69">
        <f t="shared" si="83"/>
        <v>0</v>
      </c>
      <c r="AE123" s="461">
        <v>0</v>
      </c>
      <c r="AF123" s="461">
        <v>0</v>
      </c>
      <c r="AG123" s="461">
        <f t="shared" si="88"/>
        <v>0</v>
      </c>
      <c r="AH123" s="461">
        <f t="shared" si="89"/>
        <v>0</v>
      </c>
      <c r="AI123" s="462">
        <v>0</v>
      </c>
      <c r="AJ123" s="462">
        <v>0</v>
      </c>
      <c r="AK123" s="462">
        <v>0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84"/>
        <v>0</v>
      </c>
      <c r="AR123" s="462">
        <f t="shared" si="85"/>
        <v>0</v>
      </c>
      <c r="AS123" s="464">
        <f t="shared" si="86"/>
        <v>0</v>
      </c>
      <c r="AT123" s="470">
        <f>I123+AH123</f>
        <v>75498</v>
      </c>
      <c r="AU123" s="461">
        <f>J123+W123</f>
        <v>53945</v>
      </c>
      <c r="AV123" s="461">
        <f t="shared" si="124"/>
        <v>0</v>
      </c>
      <c r="AW123" s="461">
        <f t="shared" si="125"/>
        <v>18233</v>
      </c>
      <c r="AX123" s="461">
        <f t="shared" si="125"/>
        <v>539</v>
      </c>
      <c r="AY123" s="461">
        <f>N123+AG123</f>
        <v>2781</v>
      </c>
      <c r="AZ123" s="462">
        <f>O123+AS123</f>
        <v>0.21</v>
      </c>
      <c r="BA123" s="462">
        <f t="shared" si="126"/>
        <v>0</v>
      </c>
      <c r="BB123" s="464">
        <f t="shared" si="126"/>
        <v>0.21</v>
      </c>
    </row>
    <row r="124" spans="1:54" ht="12.95" customHeight="1" x14ac:dyDescent="0.25">
      <c r="A124" s="344">
        <v>22</v>
      </c>
      <c r="B124" s="345">
        <v>5422</v>
      </c>
      <c r="C124" s="346">
        <v>600099181</v>
      </c>
      <c r="D124" s="345">
        <v>854751</v>
      </c>
      <c r="E124" s="347" t="s">
        <v>409</v>
      </c>
      <c r="F124" s="311"/>
      <c r="G124" s="349"/>
      <c r="H124" s="312"/>
      <c r="I124" s="553">
        <v>48715666</v>
      </c>
      <c r="J124" s="549">
        <v>35354432</v>
      </c>
      <c r="K124" s="549">
        <v>160000</v>
      </c>
      <c r="L124" s="549">
        <v>12003878</v>
      </c>
      <c r="M124" s="549">
        <v>353544</v>
      </c>
      <c r="N124" s="549">
        <v>843812</v>
      </c>
      <c r="O124" s="550">
        <v>68.176299999999998</v>
      </c>
      <c r="P124" s="550">
        <v>50.706299999999999</v>
      </c>
      <c r="Q124" s="723">
        <v>17.47</v>
      </c>
      <c r="R124" s="553">
        <f t="shared" ref="R124:BB124" si="127">SUM(R119:R123)</f>
        <v>-102000</v>
      </c>
      <c r="S124" s="549">
        <f t="shared" si="127"/>
        <v>123194</v>
      </c>
      <c r="T124" s="549">
        <f t="shared" si="127"/>
        <v>77837</v>
      </c>
      <c r="U124" s="549">
        <f t="shared" si="127"/>
        <v>0</v>
      </c>
      <c r="V124" s="549">
        <f t="shared" si="127"/>
        <v>0</v>
      </c>
      <c r="W124" s="549">
        <f t="shared" si="127"/>
        <v>99031</v>
      </c>
      <c r="X124" s="549">
        <f t="shared" si="127"/>
        <v>102000</v>
      </c>
      <c r="Y124" s="549">
        <f t="shared" si="127"/>
        <v>0</v>
      </c>
      <c r="Z124" s="549">
        <f t="shared" si="127"/>
        <v>0</v>
      </c>
      <c r="AA124" s="549">
        <f t="shared" si="127"/>
        <v>102000</v>
      </c>
      <c r="AB124" s="549">
        <f t="shared" si="127"/>
        <v>201031</v>
      </c>
      <c r="AC124" s="549">
        <f t="shared" si="127"/>
        <v>67949</v>
      </c>
      <c r="AD124" s="549">
        <f t="shared" si="127"/>
        <v>990</v>
      </c>
      <c r="AE124" s="549">
        <f t="shared" si="127"/>
        <v>10250</v>
      </c>
      <c r="AF124" s="549">
        <f t="shared" si="127"/>
        <v>0</v>
      </c>
      <c r="AG124" s="549">
        <f t="shared" si="127"/>
        <v>10250</v>
      </c>
      <c r="AH124" s="549">
        <f t="shared" si="127"/>
        <v>280220</v>
      </c>
      <c r="AI124" s="550">
        <f t="shared" si="127"/>
        <v>0.03</v>
      </c>
      <c r="AJ124" s="550">
        <f t="shared" si="127"/>
        <v>0</v>
      </c>
      <c r="AK124" s="550">
        <f t="shared" si="127"/>
        <v>0.36</v>
      </c>
      <c r="AL124" s="550">
        <f t="shared" si="127"/>
        <v>0.2</v>
      </c>
      <c r="AM124" s="550">
        <f t="shared" si="127"/>
        <v>0</v>
      </c>
      <c r="AN124" s="550">
        <f t="shared" si="127"/>
        <v>0</v>
      </c>
      <c r="AO124" s="550">
        <f t="shared" si="127"/>
        <v>0</v>
      </c>
      <c r="AP124" s="550">
        <f t="shared" si="127"/>
        <v>0</v>
      </c>
      <c r="AQ124" s="550">
        <f t="shared" si="127"/>
        <v>0.59000000000000008</v>
      </c>
      <c r="AR124" s="550">
        <f t="shared" si="127"/>
        <v>0</v>
      </c>
      <c r="AS124" s="348">
        <f t="shared" si="127"/>
        <v>0.59000000000000008</v>
      </c>
      <c r="AT124" s="555">
        <f t="shared" si="127"/>
        <v>48995886</v>
      </c>
      <c r="AU124" s="549">
        <f t="shared" si="127"/>
        <v>35453463</v>
      </c>
      <c r="AV124" s="549">
        <f t="shared" si="127"/>
        <v>262000</v>
      </c>
      <c r="AW124" s="549">
        <f t="shared" si="127"/>
        <v>12071827</v>
      </c>
      <c r="AX124" s="549">
        <f t="shared" si="127"/>
        <v>354534</v>
      </c>
      <c r="AY124" s="549">
        <f t="shared" si="127"/>
        <v>854062</v>
      </c>
      <c r="AZ124" s="550">
        <f t="shared" si="127"/>
        <v>68.766300000000001</v>
      </c>
      <c r="BA124" s="550">
        <f t="shared" si="127"/>
        <v>51.296300000000002</v>
      </c>
      <c r="BB124" s="348">
        <f t="shared" si="127"/>
        <v>17.47</v>
      </c>
    </row>
    <row r="125" spans="1:54" ht="12.95" customHeight="1" x14ac:dyDescent="0.25">
      <c r="A125" s="300">
        <v>23</v>
      </c>
      <c r="B125" s="341">
        <v>5424</v>
      </c>
      <c r="C125" s="342">
        <v>600099431</v>
      </c>
      <c r="D125" s="301">
        <v>72742372</v>
      </c>
      <c r="E125" s="343" t="s">
        <v>410</v>
      </c>
      <c r="F125" s="301">
        <v>3114</v>
      </c>
      <c r="G125" s="351" t="s">
        <v>544</v>
      </c>
      <c r="H125" s="304" t="s">
        <v>276</v>
      </c>
      <c r="I125" s="463">
        <v>5475692</v>
      </c>
      <c r="J125" s="458">
        <v>4014876</v>
      </c>
      <c r="K125" s="458">
        <v>15000</v>
      </c>
      <c r="L125" s="458">
        <v>1362098</v>
      </c>
      <c r="M125" s="458">
        <v>40148</v>
      </c>
      <c r="N125" s="458">
        <v>43570</v>
      </c>
      <c r="O125" s="459">
        <v>6.4218000000000002</v>
      </c>
      <c r="P125" s="460">
        <v>5.1818</v>
      </c>
      <c r="Q125" s="469">
        <v>1.24</v>
      </c>
      <c r="R125" s="471">
        <f t="shared" si="79"/>
        <v>0</v>
      </c>
      <c r="S125" s="461">
        <v>0</v>
      </c>
      <c r="T125" s="461">
        <v>0</v>
      </c>
      <c r="U125" s="461">
        <v>0</v>
      </c>
      <c r="V125" s="461">
        <v>0</v>
      </c>
      <c r="W125" s="461">
        <f t="shared" si="87"/>
        <v>0</v>
      </c>
      <c r="X125" s="461">
        <v>0</v>
      </c>
      <c r="Y125" s="461">
        <v>0</v>
      </c>
      <c r="Z125" s="461">
        <v>0</v>
      </c>
      <c r="AA125" s="461">
        <f t="shared" si="80"/>
        <v>0</v>
      </c>
      <c r="AB125" s="461">
        <f t="shared" si="81"/>
        <v>0</v>
      </c>
      <c r="AC125" s="69">
        <f t="shared" si="82"/>
        <v>0</v>
      </c>
      <c r="AD125" s="69">
        <f t="shared" si="83"/>
        <v>0</v>
      </c>
      <c r="AE125" s="461">
        <v>0</v>
      </c>
      <c r="AF125" s="461">
        <v>0</v>
      </c>
      <c r="AG125" s="461">
        <f t="shared" si="88"/>
        <v>0</v>
      </c>
      <c r="AH125" s="461">
        <f t="shared" si="89"/>
        <v>0</v>
      </c>
      <c r="AI125" s="462">
        <v>0</v>
      </c>
      <c r="AJ125" s="462">
        <v>0</v>
      </c>
      <c r="AK125" s="462">
        <v>0</v>
      </c>
      <c r="AL125" s="462">
        <v>0</v>
      </c>
      <c r="AM125" s="462">
        <v>0</v>
      </c>
      <c r="AN125" s="462">
        <v>0</v>
      </c>
      <c r="AO125" s="462">
        <v>0</v>
      </c>
      <c r="AP125" s="462">
        <v>0</v>
      </c>
      <c r="AQ125" s="462">
        <f t="shared" si="84"/>
        <v>0</v>
      </c>
      <c r="AR125" s="462">
        <f t="shared" si="85"/>
        <v>0</v>
      </c>
      <c r="AS125" s="464">
        <f t="shared" si="86"/>
        <v>0</v>
      </c>
      <c r="AT125" s="470">
        <f>I125+AH125</f>
        <v>5475692</v>
      </c>
      <c r="AU125" s="461">
        <f>J125+W125</f>
        <v>4014876</v>
      </c>
      <c r="AV125" s="461">
        <f t="shared" ref="AV125:AV126" si="128">K125+AA125</f>
        <v>15000</v>
      </c>
      <c r="AW125" s="461">
        <f>L125+AC125</f>
        <v>1362098</v>
      </c>
      <c r="AX125" s="461">
        <f>M125+AD125</f>
        <v>40148</v>
      </c>
      <c r="AY125" s="461">
        <f>N125+AG125</f>
        <v>43570</v>
      </c>
      <c r="AZ125" s="462">
        <f>O125+AS125</f>
        <v>6.4218000000000002</v>
      </c>
      <c r="BA125" s="462">
        <f>P125+AQ125</f>
        <v>5.1818</v>
      </c>
      <c r="BB125" s="464">
        <f>Q125+AR125</f>
        <v>1.24</v>
      </c>
    </row>
    <row r="126" spans="1:54" ht="12.95" customHeight="1" x14ac:dyDescent="0.25">
      <c r="A126" s="300">
        <v>23</v>
      </c>
      <c r="B126" s="341">
        <v>5424</v>
      </c>
      <c r="C126" s="342">
        <v>600099431</v>
      </c>
      <c r="D126" s="301">
        <v>72742372</v>
      </c>
      <c r="E126" s="343" t="s">
        <v>410</v>
      </c>
      <c r="F126" s="301">
        <v>3114</v>
      </c>
      <c r="G126" s="351" t="s">
        <v>308</v>
      </c>
      <c r="H126" s="304" t="s">
        <v>276</v>
      </c>
      <c r="I126" s="463">
        <v>520560</v>
      </c>
      <c r="J126" s="458">
        <v>386172</v>
      </c>
      <c r="K126" s="458">
        <v>0</v>
      </c>
      <c r="L126" s="458">
        <v>130526</v>
      </c>
      <c r="M126" s="458">
        <v>3862</v>
      </c>
      <c r="N126" s="458">
        <v>0</v>
      </c>
      <c r="O126" s="459">
        <v>1</v>
      </c>
      <c r="P126" s="460">
        <v>1</v>
      </c>
      <c r="Q126" s="469">
        <v>0</v>
      </c>
      <c r="R126" s="471">
        <f t="shared" si="79"/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si="87"/>
        <v>0</v>
      </c>
      <c r="X126" s="461">
        <v>0</v>
      </c>
      <c r="Y126" s="461">
        <v>0</v>
      </c>
      <c r="Z126" s="461">
        <v>0</v>
      </c>
      <c r="AA126" s="461">
        <f t="shared" si="80"/>
        <v>0</v>
      </c>
      <c r="AB126" s="461">
        <f t="shared" si="81"/>
        <v>0</v>
      </c>
      <c r="AC126" s="69">
        <f t="shared" si="82"/>
        <v>0</v>
      </c>
      <c r="AD126" s="69">
        <f t="shared" si="83"/>
        <v>0</v>
      </c>
      <c r="AE126" s="461">
        <v>0</v>
      </c>
      <c r="AF126" s="461">
        <v>0</v>
      </c>
      <c r="AG126" s="461">
        <f t="shared" si="88"/>
        <v>0</v>
      </c>
      <c r="AH126" s="461">
        <f t="shared" si="89"/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84"/>
        <v>0</v>
      </c>
      <c r="AR126" s="462">
        <f t="shared" si="85"/>
        <v>0</v>
      </c>
      <c r="AS126" s="464">
        <f t="shared" si="86"/>
        <v>0</v>
      </c>
      <c r="AT126" s="470">
        <f>I126+AH126</f>
        <v>520560</v>
      </c>
      <c r="AU126" s="461">
        <f>J126+W126</f>
        <v>386172</v>
      </c>
      <c r="AV126" s="461">
        <f t="shared" si="128"/>
        <v>0</v>
      </c>
      <c r="AW126" s="461">
        <f>L126+AC126</f>
        <v>130526</v>
      </c>
      <c r="AX126" s="461">
        <f>M126+AD126</f>
        <v>3862</v>
      </c>
      <c r="AY126" s="461">
        <f>N126+AG126</f>
        <v>0</v>
      </c>
      <c r="AZ126" s="462">
        <f>O126+AS126</f>
        <v>1</v>
      </c>
      <c r="BA126" s="462">
        <f>P126+AQ126</f>
        <v>1</v>
      </c>
      <c r="BB126" s="464">
        <f>Q126+AR126</f>
        <v>0</v>
      </c>
    </row>
    <row r="127" spans="1:54" ht="12.95" customHeight="1" x14ac:dyDescent="0.25">
      <c r="A127" s="344">
        <v>23</v>
      </c>
      <c r="B127" s="345">
        <v>5424</v>
      </c>
      <c r="C127" s="346">
        <v>600099431</v>
      </c>
      <c r="D127" s="345">
        <v>72742372</v>
      </c>
      <c r="E127" s="347" t="s">
        <v>411</v>
      </c>
      <c r="F127" s="311"/>
      <c r="G127" s="349"/>
      <c r="H127" s="312"/>
      <c r="I127" s="553">
        <v>5996252</v>
      </c>
      <c r="J127" s="549">
        <v>4401048</v>
      </c>
      <c r="K127" s="549">
        <v>15000</v>
      </c>
      <c r="L127" s="549">
        <v>1492624</v>
      </c>
      <c r="M127" s="549">
        <v>44010</v>
      </c>
      <c r="N127" s="549">
        <v>43570</v>
      </c>
      <c r="O127" s="550">
        <v>7.4218000000000002</v>
      </c>
      <c r="P127" s="550">
        <v>6.1818</v>
      </c>
      <c r="Q127" s="723">
        <v>1.24</v>
      </c>
      <c r="R127" s="553">
        <f t="shared" ref="R127:BB127" si="129">SUM(R125:R126)</f>
        <v>0</v>
      </c>
      <c r="S127" s="549">
        <f t="shared" si="129"/>
        <v>0</v>
      </c>
      <c r="T127" s="549">
        <f t="shared" si="129"/>
        <v>0</v>
      </c>
      <c r="U127" s="549">
        <f t="shared" si="129"/>
        <v>0</v>
      </c>
      <c r="V127" s="549">
        <f t="shared" si="129"/>
        <v>0</v>
      </c>
      <c r="W127" s="549">
        <f t="shared" si="129"/>
        <v>0</v>
      </c>
      <c r="X127" s="549">
        <f t="shared" si="129"/>
        <v>0</v>
      </c>
      <c r="Y127" s="549">
        <f t="shared" si="129"/>
        <v>0</v>
      </c>
      <c r="Z127" s="549">
        <f t="shared" si="129"/>
        <v>0</v>
      </c>
      <c r="AA127" s="549">
        <f t="shared" si="129"/>
        <v>0</v>
      </c>
      <c r="AB127" s="549">
        <f t="shared" si="129"/>
        <v>0</v>
      </c>
      <c r="AC127" s="549">
        <f t="shared" si="129"/>
        <v>0</v>
      </c>
      <c r="AD127" s="549">
        <f t="shared" si="129"/>
        <v>0</v>
      </c>
      <c r="AE127" s="549">
        <f t="shared" si="129"/>
        <v>0</v>
      </c>
      <c r="AF127" s="549">
        <f t="shared" si="129"/>
        <v>0</v>
      </c>
      <c r="AG127" s="549">
        <f t="shared" si="129"/>
        <v>0</v>
      </c>
      <c r="AH127" s="549">
        <f t="shared" si="129"/>
        <v>0</v>
      </c>
      <c r="AI127" s="550">
        <f t="shared" si="129"/>
        <v>0</v>
      </c>
      <c r="AJ127" s="550">
        <f t="shared" si="129"/>
        <v>0</v>
      </c>
      <c r="AK127" s="550">
        <f t="shared" si="129"/>
        <v>0</v>
      </c>
      <c r="AL127" s="550">
        <f t="shared" si="129"/>
        <v>0</v>
      </c>
      <c r="AM127" s="550">
        <f t="shared" si="129"/>
        <v>0</v>
      </c>
      <c r="AN127" s="550">
        <f t="shared" si="129"/>
        <v>0</v>
      </c>
      <c r="AO127" s="550">
        <f t="shared" si="129"/>
        <v>0</v>
      </c>
      <c r="AP127" s="550">
        <f t="shared" si="129"/>
        <v>0</v>
      </c>
      <c r="AQ127" s="550">
        <f t="shared" si="129"/>
        <v>0</v>
      </c>
      <c r="AR127" s="550">
        <f t="shared" si="129"/>
        <v>0</v>
      </c>
      <c r="AS127" s="348">
        <f t="shared" si="129"/>
        <v>0</v>
      </c>
      <c r="AT127" s="555">
        <f t="shared" si="129"/>
        <v>5996252</v>
      </c>
      <c r="AU127" s="549">
        <f t="shared" si="129"/>
        <v>4401048</v>
      </c>
      <c r="AV127" s="549">
        <f t="shared" si="129"/>
        <v>15000</v>
      </c>
      <c r="AW127" s="549">
        <f t="shared" si="129"/>
        <v>1492624</v>
      </c>
      <c r="AX127" s="549">
        <f t="shared" si="129"/>
        <v>44010</v>
      </c>
      <c r="AY127" s="549">
        <f t="shared" si="129"/>
        <v>43570</v>
      </c>
      <c r="AZ127" s="550">
        <f t="shared" si="129"/>
        <v>7.4218000000000002</v>
      </c>
      <c r="BA127" s="550">
        <f t="shared" si="129"/>
        <v>6.1818</v>
      </c>
      <c r="BB127" s="348">
        <f t="shared" si="129"/>
        <v>1.24</v>
      </c>
    </row>
    <row r="128" spans="1:54" ht="12.95" customHeight="1" x14ac:dyDescent="0.25">
      <c r="A128" s="300">
        <v>24</v>
      </c>
      <c r="B128" s="341">
        <v>5427</v>
      </c>
      <c r="C128" s="342">
        <v>600099407</v>
      </c>
      <c r="D128" s="301">
        <v>72742534</v>
      </c>
      <c r="E128" s="343" t="s">
        <v>412</v>
      </c>
      <c r="F128" s="301">
        <v>3231</v>
      </c>
      <c r="G128" s="343" t="s">
        <v>413</v>
      </c>
      <c r="H128" s="304" t="s">
        <v>276</v>
      </c>
      <c r="I128" s="463">
        <v>11467915</v>
      </c>
      <c r="J128" s="458">
        <v>8488529</v>
      </c>
      <c r="K128" s="458">
        <v>0</v>
      </c>
      <c r="L128" s="458">
        <v>2869123</v>
      </c>
      <c r="M128" s="458">
        <v>84885</v>
      </c>
      <c r="N128" s="458">
        <v>25378</v>
      </c>
      <c r="O128" s="459">
        <v>14.995200000000001</v>
      </c>
      <c r="P128" s="460">
        <v>13.502800000000001</v>
      </c>
      <c r="Q128" s="469">
        <v>1.4923999999999999</v>
      </c>
      <c r="R128" s="471">
        <f t="shared" si="79"/>
        <v>0</v>
      </c>
      <c r="S128" s="461">
        <v>0</v>
      </c>
      <c r="T128" s="461">
        <v>0</v>
      </c>
      <c r="U128" s="461">
        <v>0</v>
      </c>
      <c r="V128" s="461">
        <v>0</v>
      </c>
      <c r="W128" s="461">
        <f t="shared" si="87"/>
        <v>0</v>
      </c>
      <c r="X128" s="461">
        <v>0</v>
      </c>
      <c r="Y128" s="461">
        <v>0</v>
      </c>
      <c r="Z128" s="461">
        <v>0</v>
      </c>
      <c r="AA128" s="461">
        <f t="shared" si="80"/>
        <v>0</v>
      </c>
      <c r="AB128" s="461">
        <f t="shared" si="81"/>
        <v>0</v>
      </c>
      <c r="AC128" s="69">
        <f t="shared" si="82"/>
        <v>0</v>
      </c>
      <c r="AD128" s="69">
        <f t="shared" si="83"/>
        <v>0</v>
      </c>
      <c r="AE128" s="461">
        <v>0</v>
      </c>
      <c r="AF128" s="461">
        <v>0</v>
      </c>
      <c r="AG128" s="461">
        <f t="shared" si="88"/>
        <v>0</v>
      </c>
      <c r="AH128" s="461">
        <f t="shared" si="89"/>
        <v>0</v>
      </c>
      <c r="AI128" s="462">
        <v>0</v>
      </c>
      <c r="AJ128" s="462">
        <v>0</v>
      </c>
      <c r="AK128" s="462">
        <v>0</v>
      </c>
      <c r="AL128" s="462">
        <v>0</v>
      </c>
      <c r="AM128" s="462">
        <v>0</v>
      </c>
      <c r="AN128" s="462">
        <v>0</v>
      </c>
      <c r="AO128" s="462">
        <v>0</v>
      </c>
      <c r="AP128" s="462">
        <v>0</v>
      </c>
      <c r="AQ128" s="462">
        <f t="shared" si="84"/>
        <v>0</v>
      </c>
      <c r="AR128" s="462">
        <f t="shared" si="85"/>
        <v>0</v>
      </c>
      <c r="AS128" s="464">
        <f t="shared" si="86"/>
        <v>0</v>
      </c>
      <c r="AT128" s="470">
        <f>I128+AH128</f>
        <v>11467915</v>
      </c>
      <c r="AU128" s="461">
        <f>J128+W128</f>
        <v>8488529</v>
      </c>
      <c r="AV128" s="461">
        <f t="shared" ref="AV128:AV129" si="130">K128+AA128</f>
        <v>0</v>
      </c>
      <c r="AW128" s="461">
        <f>L128+AC128</f>
        <v>2869123</v>
      </c>
      <c r="AX128" s="461">
        <f>M128+AD128</f>
        <v>84885</v>
      </c>
      <c r="AY128" s="461">
        <f>N128+AG128</f>
        <v>25378</v>
      </c>
      <c r="AZ128" s="462">
        <f>O128+AS128</f>
        <v>14.995200000000001</v>
      </c>
      <c r="BA128" s="462">
        <f>P128+AQ128</f>
        <v>13.502800000000001</v>
      </c>
      <c r="BB128" s="464">
        <f>Q128+AR128</f>
        <v>1.4923999999999999</v>
      </c>
    </row>
    <row r="129" spans="1:54" ht="12.95" customHeight="1" x14ac:dyDescent="0.25">
      <c r="A129" s="300">
        <v>24</v>
      </c>
      <c r="B129" s="341">
        <v>5427</v>
      </c>
      <c r="C129" s="342">
        <v>600099407</v>
      </c>
      <c r="D129" s="301">
        <v>72742534</v>
      </c>
      <c r="E129" s="343" t="s">
        <v>412</v>
      </c>
      <c r="F129" s="301">
        <v>3231</v>
      </c>
      <c r="G129" s="343" t="s">
        <v>314</v>
      </c>
      <c r="H129" s="304" t="s">
        <v>277</v>
      </c>
      <c r="I129" s="463">
        <v>116753</v>
      </c>
      <c r="J129" s="458">
        <v>86612</v>
      </c>
      <c r="K129" s="458">
        <v>0</v>
      </c>
      <c r="L129" s="458">
        <v>29275</v>
      </c>
      <c r="M129" s="458">
        <v>866</v>
      </c>
      <c r="N129" s="458">
        <v>0</v>
      </c>
      <c r="O129" s="459">
        <v>0.25</v>
      </c>
      <c r="P129" s="460">
        <v>0.25</v>
      </c>
      <c r="Q129" s="469">
        <v>0</v>
      </c>
      <c r="R129" s="471">
        <f t="shared" si="79"/>
        <v>0</v>
      </c>
      <c r="S129" s="461">
        <v>0</v>
      </c>
      <c r="T129" s="461">
        <v>0</v>
      </c>
      <c r="U129" s="461">
        <v>0</v>
      </c>
      <c r="V129" s="461">
        <v>0</v>
      </c>
      <c r="W129" s="461">
        <f t="shared" si="87"/>
        <v>0</v>
      </c>
      <c r="X129" s="461">
        <v>0</v>
      </c>
      <c r="Y129" s="461">
        <v>0</v>
      </c>
      <c r="Z129" s="461">
        <v>0</v>
      </c>
      <c r="AA129" s="461">
        <f t="shared" si="80"/>
        <v>0</v>
      </c>
      <c r="AB129" s="461">
        <f t="shared" si="81"/>
        <v>0</v>
      </c>
      <c r="AC129" s="69">
        <f t="shared" si="82"/>
        <v>0</v>
      </c>
      <c r="AD129" s="69">
        <f t="shared" si="83"/>
        <v>0</v>
      </c>
      <c r="AE129" s="461">
        <v>0</v>
      </c>
      <c r="AF129" s="461">
        <v>0</v>
      </c>
      <c r="AG129" s="461">
        <f t="shared" si="88"/>
        <v>0</v>
      </c>
      <c r="AH129" s="461">
        <f t="shared" si="89"/>
        <v>0</v>
      </c>
      <c r="AI129" s="462">
        <v>0</v>
      </c>
      <c r="AJ129" s="462">
        <v>0</v>
      </c>
      <c r="AK129" s="462">
        <v>0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si="84"/>
        <v>0</v>
      </c>
      <c r="AR129" s="462">
        <f t="shared" si="85"/>
        <v>0</v>
      </c>
      <c r="AS129" s="464">
        <f t="shared" si="86"/>
        <v>0</v>
      </c>
      <c r="AT129" s="470">
        <f>I129+AH129</f>
        <v>116753</v>
      </c>
      <c r="AU129" s="461">
        <f>J129+W129</f>
        <v>86612</v>
      </c>
      <c r="AV129" s="461">
        <f t="shared" si="130"/>
        <v>0</v>
      </c>
      <c r="AW129" s="461">
        <f>L129+AC129</f>
        <v>29275</v>
      </c>
      <c r="AX129" s="461">
        <f>M129+AD129</f>
        <v>866</v>
      </c>
      <c r="AY129" s="461">
        <f>N129+AG129</f>
        <v>0</v>
      </c>
      <c r="AZ129" s="462">
        <f>O129+AS129</f>
        <v>0.25</v>
      </c>
      <c r="BA129" s="462">
        <f>P129+AQ129</f>
        <v>0.25</v>
      </c>
      <c r="BB129" s="464">
        <f>Q129+AR129</f>
        <v>0</v>
      </c>
    </row>
    <row r="130" spans="1:54" ht="12.95" customHeight="1" x14ac:dyDescent="0.25">
      <c r="A130" s="344">
        <v>24</v>
      </c>
      <c r="B130" s="345">
        <v>5427</v>
      </c>
      <c r="C130" s="346">
        <v>600099431</v>
      </c>
      <c r="D130" s="345">
        <v>72742534</v>
      </c>
      <c r="E130" s="347" t="s">
        <v>414</v>
      </c>
      <c r="F130" s="311"/>
      <c r="G130" s="349"/>
      <c r="H130" s="312"/>
      <c r="I130" s="553">
        <v>11584668</v>
      </c>
      <c r="J130" s="549">
        <v>8575141</v>
      </c>
      <c r="K130" s="549">
        <v>0</v>
      </c>
      <c r="L130" s="549">
        <v>2898398</v>
      </c>
      <c r="M130" s="549">
        <v>85751</v>
      </c>
      <c r="N130" s="549">
        <v>25378</v>
      </c>
      <c r="O130" s="550">
        <v>15.245200000000001</v>
      </c>
      <c r="P130" s="550">
        <v>13.752800000000001</v>
      </c>
      <c r="Q130" s="723">
        <v>1.4923999999999999</v>
      </c>
      <c r="R130" s="553">
        <f t="shared" ref="R130:BB130" si="131">SUM(R128:R129)</f>
        <v>0</v>
      </c>
      <c r="S130" s="549">
        <f t="shared" si="131"/>
        <v>0</v>
      </c>
      <c r="T130" s="549">
        <f t="shared" si="131"/>
        <v>0</v>
      </c>
      <c r="U130" s="549">
        <f t="shared" si="131"/>
        <v>0</v>
      </c>
      <c r="V130" s="549">
        <f t="shared" si="131"/>
        <v>0</v>
      </c>
      <c r="W130" s="549">
        <f t="shared" si="131"/>
        <v>0</v>
      </c>
      <c r="X130" s="549">
        <f t="shared" si="131"/>
        <v>0</v>
      </c>
      <c r="Y130" s="549">
        <f t="shared" si="131"/>
        <v>0</v>
      </c>
      <c r="Z130" s="549">
        <f t="shared" si="131"/>
        <v>0</v>
      </c>
      <c r="AA130" s="549">
        <f t="shared" si="131"/>
        <v>0</v>
      </c>
      <c r="AB130" s="549">
        <f t="shared" si="131"/>
        <v>0</v>
      </c>
      <c r="AC130" s="549">
        <f t="shared" si="131"/>
        <v>0</v>
      </c>
      <c r="AD130" s="549">
        <f t="shared" si="131"/>
        <v>0</v>
      </c>
      <c r="AE130" s="549">
        <f t="shared" si="131"/>
        <v>0</v>
      </c>
      <c r="AF130" s="549">
        <f t="shared" si="131"/>
        <v>0</v>
      </c>
      <c r="AG130" s="549">
        <f t="shared" si="131"/>
        <v>0</v>
      </c>
      <c r="AH130" s="549">
        <f t="shared" si="131"/>
        <v>0</v>
      </c>
      <c r="AI130" s="550">
        <f t="shared" si="131"/>
        <v>0</v>
      </c>
      <c r="AJ130" s="550">
        <f t="shared" si="131"/>
        <v>0</v>
      </c>
      <c r="AK130" s="550">
        <f t="shared" si="131"/>
        <v>0</v>
      </c>
      <c r="AL130" s="550">
        <f t="shared" si="131"/>
        <v>0</v>
      </c>
      <c r="AM130" s="550">
        <f t="shared" si="131"/>
        <v>0</v>
      </c>
      <c r="AN130" s="550">
        <f t="shared" si="131"/>
        <v>0</v>
      </c>
      <c r="AO130" s="550">
        <f t="shared" si="131"/>
        <v>0</v>
      </c>
      <c r="AP130" s="550">
        <f t="shared" si="131"/>
        <v>0</v>
      </c>
      <c r="AQ130" s="550">
        <f t="shared" si="131"/>
        <v>0</v>
      </c>
      <c r="AR130" s="550">
        <f t="shared" si="131"/>
        <v>0</v>
      </c>
      <c r="AS130" s="348">
        <f t="shared" si="131"/>
        <v>0</v>
      </c>
      <c r="AT130" s="555">
        <f t="shared" si="131"/>
        <v>11584668</v>
      </c>
      <c r="AU130" s="549">
        <f t="shared" si="131"/>
        <v>8575141</v>
      </c>
      <c r="AV130" s="549">
        <f t="shared" si="131"/>
        <v>0</v>
      </c>
      <c r="AW130" s="549">
        <f t="shared" si="131"/>
        <v>2898398</v>
      </c>
      <c r="AX130" s="549">
        <f t="shared" si="131"/>
        <v>85751</v>
      </c>
      <c r="AY130" s="549">
        <f t="shared" si="131"/>
        <v>25378</v>
      </c>
      <c r="AZ130" s="550">
        <f t="shared" si="131"/>
        <v>15.245200000000001</v>
      </c>
      <c r="BA130" s="550">
        <f t="shared" si="131"/>
        <v>13.752800000000001</v>
      </c>
      <c r="BB130" s="348">
        <f t="shared" si="131"/>
        <v>1.4923999999999999</v>
      </c>
    </row>
    <row r="131" spans="1:54" ht="12.95" customHeight="1" x14ac:dyDescent="0.25">
      <c r="A131" s="300">
        <v>25</v>
      </c>
      <c r="B131" s="341">
        <v>5432</v>
      </c>
      <c r="C131" s="342">
        <v>600099024</v>
      </c>
      <c r="D131" s="301">
        <v>71003819</v>
      </c>
      <c r="E131" s="343" t="s">
        <v>415</v>
      </c>
      <c r="F131" s="301">
        <v>3111</v>
      </c>
      <c r="G131" s="343" t="s">
        <v>320</v>
      </c>
      <c r="H131" s="304" t="s">
        <v>276</v>
      </c>
      <c r="I131" s="463">
        <v>1666121</v>
      </c>
      <c r="J131" s="458">
        <v>1212992</v>
      </c>
      <c r="K131" s="458">
        <v>16000</v>
      </c>
      <c r="L131" s="458">
        <v>415399</v>
      </c>
      <c r="M131" s="458">
        <v>12130</v>
      </c>
      <c r="N131" s="458">
        <v>9600</v>
      </c>
      <c r="O131" s="459">
        <v>2.4</v>
      </c>
      <c r="P131" s="460">
        <v>2</v>
      </c>
      <c r="Q131" s="469">
        <v>0.4</v>
      </c>
      <c r="R131" s="471">
        <f t="shared" si="79"/>
        <v>-3760</v>
      </c>
      <c r="S131" s="461">
        <v>0</v>
      </c>
      <c r="T131" s="461">
        <v>0</v>
      </c>
      <c r="U131" s="461">
        <v>0</v>
      </c>
      <c r="V131" s="461">
        <v>0</v>
      </c>
      <c r="W131" s="461">
        <f t="shared" si="87"/>
        <v>-3760</v>
      </c>
      <c r="X131" s="461">
        <v>3760</v>
      </c>
      <c r="Y131" s="461">
        <v>0</v>
      </c>
      <c r="Z131" s="461">
        <v>0</v>
      </c>
      <c r="AA131" s="461">
        <f t="shared" si="80"/>
        <v>3760</v>
      </c>
      <c r="AB131" s="461">
        <f t="shared" si="81"/>
        <v>0</v>
      </c>
      <c r="AC131" s="69">
        <f t="shared" si="82"/>
        <v>0</v>
      </c>
      <c r="AD131" s="69">
        <f t="shared" si="83"/>
        <v>-38</v>
      </c>
      <c r="AE131" s="461">
        <v>0</v>
      </c>
      <c r="AF131" s="461">
        <v>0</v>
      </c>
      <c r="AG131" s="461">
        <f t="shared" si="88"/>
        <v>0</v>
      </c>
      <c r="AH131" s="461">
        <f t="shared" si="89"/>
        <v>-38</v>
      </c>
      <c r="AI131" s="462">
        <v>0</v>
      </c>
      <c r="AJ131" s="462">
        <v>0</v>
      </c>
      <c r="AK131" s="462">
        <v>0</v>
      </c>
      <c r="AL131" s="462">
        <v>0</v>
      </c>
      <c r="AM131" s="462">
        <v>0</v>
      </c>
      <c r="AN131" s="462">
        <v>0</v>
      </c>
      <c r="AO131" s="462">
        <v>0</v>
      </c>
      <c r="AP131" s="462">
        <v>0</v>
      </c>
      <c r="AQ131" s="462">
        <f t="shared" si="84"/>
        <v>0</v>
      </c>
      <c r="AR131" s="462">
        <f t="shared" si="85"/>
        <v>0</v>
      </c>
      <c r="AS131" s="464">
        <f t="shared" si="86"/>
        <v>0</v>
      </c>
      <c r="AT131" s="470">
        <f t="shared" ref="AT131:AT136" si="132">I131+AH131</f>
        <v>1666083</v>
      </c>
      <c r="AU131" s="461">
        <f t="shared" ref="AU131:AU136" si="133">J131+W131</f>
        <v>1209232</v>
      </c>
      <c r="AV131" s="461">
        <f t="shared" ref="AV131:AV136" si="134">K131+AA131</f>
        <v>19760</v>
      </c>
      <c r="AW131" s="461">
        <f t="shared" ref="AW131:AX136" si="135">L131+AC131</f>
        <v>415399</v>
      </c>
      <c r="AX131" s="461">
        <f t="shared" si="135"/>
        <v>12092</v>
      </c>
      <c r="AY131" s="461">
        <f t="shared" ref="AY131:AY136" si="136">N131+AG131</f>
        <v>9600</v>
      </c>
      <c r="AZ131" s="462">
        <f t="shared" ref="AZ131:AZ136" si="137">O131+AS131</f>
        <v>2.4</v>
      </c>
      <c r="BA131" s="462">
        <f t="shared" ref="BA131:BB136" si="138">P131+AQ131</f>
        <v>2</v>
      </c>
      <c r="BB131" s="464">
        <f t="shared" si="138"/>
        <v>0.4</v>
      </c>
    </row>
    <row r="132" spans="1:54" ht="12.95" customHeight="1" x14ac:dyDescent="0.25">
      <c r="A132" s="300">
        <v>25</v>
      </c>
      <c r="B132" s="341">
        <v>5432</v>
      </c>
      <c r="C132" s="342">
        <v>600099024</v>
      </c>
      <c r="D132" s="301">
        <v>71003819</v>
      </c>
      <c r="E132" s="343" t="s">
        <v>415</v>
      </c>
      <c r="F132" s="301">
        <v>3117</v>
      </c>
      <c r="G132" s="343" t="s">
        <v>309</v>
      </c>
      <c r="H132" s="304" t="s">
        <v>276</v>
      </c>
      <c r="I132" s="463">
        <v>3197024</v>
      </c>
      <c r="J132" s="458">
        <v>2259156</v>
      </c>
      <c r="K132" s="458">
        <v>72520</v>
      </c>
      <c r="L132" s="458">
        <v>788107</v>
      </c>
      <c r="M132" s="458">
        <v>22591</v>
      </c>
      <c r="N132" s="458">
        <v>54650</v>
      </c>
      <c r="O132" s="459">
        <v>4.3596000000000004</v>
      </c>
      <c r="P132" s="460">
        <v>3.2882000000000002</v>
      </c>
      <c r="Q132" s="469">
        <v>1.0713999999999999</v>
      </c>
      <c r="R132" s="471">
        <f t="shared" si="79"/>
        <v>57980</v>
      </c>
      <c r="S132" s="461">
        <v>0</v>
      </c>
      <c r="T132" s="461">
        <v>0</v>
      </c>
      <c r="U132" s="461">
        <v>0</v>
      </c>
      <c r="V132" s="461">
        <v>0</v>
      </c>
      <c r="W132" s="461">
        <f t="shared" si="87"/>
        <v>57980</v>
      </c>
      <c r="X132" s="461">
        <v>-57980</v>
      </c>
      <c r="Y132" s="461">
        <v>0</v>
      </c>
      <c r="Z132" s="461">
        <v>0</v>
      </c>
      <c r="AA132" s="461">
        <f t="shared" si="80"/>
        <v>-57980</v>
      </c>
      <c r="AB132" s="461">
        <f t="shared" si="81"/>
        <v>0</v>
      </c>
      <c r="AC132" s="69">
        <f t="shared" si="82"/>
        <v>0</v>
      </c>
      <c r="AD132" s="69">
        <f t="shared" si="83"/>
        <v>580</v>
      </c>
      <c r="AE132" s="461">
        <v>0</v>
      </c>
      <c r="AF132" s="461">
        <v>0</v>
      </c>
      <c r="AG132" s="461">
        <f t="shared" si="88"/>
        <v>0</v>
      </c>
      <c r="AH132" s="461">
        <f t="shared" si="89"/>
        <v>580</v>
      </c>
      <c r="AI132" s="462">
        <v>0.09</v>
      </c>
      <c r="AJ132" s="462">
        <v>0</v>
      </c>
      <c r="AK132" s="462">
        <v>0</v>
      </c>
      <c r="AL132" s="462">
        <v>0</v>
      </c>
      <c r="AM132" s="462">
        <v>0</v>
      </c>
      <c r="AN132" s="462">
        <v>0</v>
      </c>
      <c r="AO132" s="462">
        <v>0</v>
      </c>
      <c r="AP132" s="462">
        <v>0</v>
      </c>
      <c r="AQ132" s="462">
        <f t="shared" si="84"/>
        <v>0.09</v>
      </c>
      <c r="AR132" s="462">
        <f t="shared" si="85"/>
        <v>0</v>
      </c>
      <c r="AS132" s="464">
        <f t="shared" si="86"/>
        <v>0.09</v>
      </c>
      <c r="AT132" s="470">
        <f t="shared" si="132"/>
        <v>3197604</v>
      </c>
      <c r="AU132" s="461">
        <f t="shared" si="133"/>
        <v>2317136</v>
      </c>
      <c r="AV132" s="461">
        <f t="shared" si="134"/>
        <v>14540</v>
      </c>
      <c r="AW132" s="461">
        <f t="shared" si="135"/>
        <v>788107</v>
      </c>
      <c r="AX132" s="461">
        <f t="shared" si="135"/>
        <v>23171</v>
      </c>
      <c r="AY132" s="461">
        <f t="shared" si="136"/>
        <v>54650</v>
      </c>
      <c r="AZ132" s="462">
        <f t="shared" si="137"/>
        <v>4.4496000000000002</v>
      </c>
      <c r="BA132" s="462">
        <f t="shared" si="138"/>
        <v>3.3782000000000001</v>
      </c>
      <c r="BB132" s="464">
        <f t="shared" si="138"/>
        <v>1.0713999999999999</v>
      </c>
    </row>
    <row r="133" spans="1:54" ht="12.95" customHeight="1" x14ac:dyDescent="0.25">
      <c r="A133" s="300">
        <v>25</v>
      </c>
      <c r="B133" s="341">
        <v>5432</v>
      </c>
      <c r="C133" s="342">
        <v>600099024</v>
      </c>
      <c r="D133" s="301">
        <v>71003819</v>
      </c>
      <c r="E133" s="343" t="s">
        <v>415</v>
      </c>
      <c r="F133" s="301">
        <v>3117</v>
      </c>
      <c r="G133" s="343" t="s">
        <v>314</v>
      </c>
      <c r="H133" s="304" t="s">
        <v>277</v>
      </c>
      <c r="I133" s="463">
        <v>298373</v>
      </c>
      <c r="J133" s="458">
        <v>221345</v>
      </c>
      <c r="K133" s="458">
        <v>0</v>
      </c>
      <c r="L133" s="458">
        <v>74815</v>
      </c>
      <c r="M133" s="458">
        <v>2213</v>
      </c>
      <c r="N133" s="458">
        <v>0</v>
      </c>
      <c r="O133" s="459">
        <v>0.64</v>
      </c>
      <c r="P133" s="460">
        <v>0.64</v>
      </c>
      <c r="Q133" s="469">
        <v>0</v>
      </c>
      <c r="R133" s="471">
        <f t="shared" si="79"/>
        <v>0</v>
      </c>
      <c r="S133" s="461">
        <v>86612</v>
      </c>
      <c r="T133" s="461">
        <v>0</v>
      </c>
      <c r="U133" s="461">
        <v>0</v>
      </c>
      <c r="V133" s="461">
        <v>0</v>
      </c>
      <c r="W133" s="461">
        <f t="shared" si="87"/>
        <v>86612</v>
      </c>
      <c r="X133" s="461">
        <v>0</v>
      </c>
      <c r="Y133" s="461">
        <v>0</v>
      </c>
      <c r="Z133" s="461">
        <v>0</v>
      </c>
      <c r="AA133" s="461">
        <f t="shared" si="80"/>
        <v>0</v>
      </c>
      <c r="AB133" s="461">
        <f t="shared" si="81"/>
        <v>86612</v>
      </c>
      <c r="AC133" s="69">
        <f t="shared" si="82"/>
        <v>29275</v>
      </c>
      <c r="AD133" s="69">
        <f t="shared" si="83"/>
        <v>866</v>
      </c>
      <c r="AE133" s="461">
        <v>2000</v>
      </c>
      <c r="AF133" s="461">
        <v>0</v>
      </c>
      <c r="AG133" s="461">
        <f t="shared" si="88"/>
        <v>2000</v>
      </c>
      <c r="AH133" s="461">
        <f t="shared" si="89"/>
        <v>118753</v>
      </c>
      <c r="AI133" s="462">
        <v>0</v>
      </c>
      <c r="AJ133" s="462">
        <v>0</v>
      </c>
      <c r="AK133" s="462">
        <v>0.25</v>
      </c>
      <c r="AL133" s="462">
        <v>0</v>
      </c>
      <c r="AM133" s="462">
        <v>0</v>
      </c>
      <c r="AN133" s="462">
        <v>0</v>
      </c>
      <c r="AO133" s="462">
        <v>0</v>
      </c>
      <c r="AP133" s="462">
        <v>0</v>
      </c>
      <c r="AQ133" s="462">
        <f t="shared" si="84"/>
        <v>0.25</v>
      </c>
      <c r="AR133" s="462">
        <f t="shared" si="85"/>
        <v>0</v>
      </c>
      <c r="AS133" s="464">
        <f t="shared" si="86"/>
        <v>0.25</v>
      </c>
      <c r="AT133" s="470">
        <f t="shared" si="132"/>
        <v>417126</v>
      </c>
      <c r="AU133" s="461">
        <f t="shared" si="133"/>
        <v>307957</v>
      </c>
      <c r="AV133" s="461">
        <f t="shared" si="134"/>
        <v>0</v>
      </c>
      <c r="AW133" s="461">
        <f t="shared" si="135"/>
        <v>104090</v>
      </c>
      <c r="AX133" s="461">
        <f t="shared" si="135"/>
        <v>3079</v>
      </c>
      <c r="AY133" s="461">
        <f t="shared" si="136"/>
        <v>2000</v>
      </c>
      <c r="AZ133" s="462">
        <f t="shared" si="137"/>
        <v>0.89</v>
      </c>
      <c r="BA133" s="462">
        <f t="shared" si="138"/>
        <v>0.89</v>
      </c>
      <c r="BB133" s="464">
        <f t="shared" si="138"/>
        <v>0</v>
      </c>
    </row>
    <row r="134" spans="1:54" ht="12.95" customHeight="1" x14ac:dyDescent="0.25">
      <c r="A134" s="300">
        <v>25</v>
      </c>
      <c r="B134" s="341">
        <v>5432</v>
      </c>
      <c r="C134" s="342">
        <v>600099024</v>
      </c>
      <c r="D134" s="301">
        <v>71003819</v>
      </c>
      <c r="E134" s="343" t="s">
        <v>415</v>
      </c>
      <c r="F134" s="301">
        <v>3141</v>
      </c>
      <c r="G134" s="343" t="s">
        <v>310</v>
      </c>
      <c r="H134" s="304" t="s">
        <v>277</v>
      </c>
      <c r="I134" s="463">
        <v>739858</v>
      </c>
      <c r="J134" s="458">
        <v>544711</v>
      </c>
      <c r="K134" s="458">
        <v>2000</v>
      </c>
      <c r="L134" s="458">
        <v>184788</v>
      </c>
      <c r="M134" s="458">
        <v>5447</v>
      </c>
      <c r="N134" s="458">
        <v>2912</v>
      </c>
      <c r="O134" s="459">
        <v>1.76</v>
      </c>
      <c r="P134" s="460">
        <v>0</v>
      </c>
      <c r="Q134" s="469">
        <v>1.76</v>
      </c>
      <c r="R134" s="471">
        <f t="shared" si="79"/>
        <v>0</v>
      </c>
      <c r="S134" s="461">
        <v>0</v>
      </c>
      <c r="T134" s="461">
        <v>0</v>
      </c>
      <c r="U134" s="461">
        <v>0</v>
      </c>
      <c r="V134" s="461">
        <v>0</v>
      </c>
      <c r="W134" s="461">
        <f t="shared" si="87"/>
        <v>0</v>
      </c>
      <c r="X134" s="461">
        <v>0</v>
      </c>
      <c r="Y134" s="461">
        <v>0</v>
      </c>
      <c r="Z134" s="461">
        <v>0</v>
      </c>
      <c r="AA134" s="461">
        <f t="shared" si="80"/>
        <v>0</v>
      </c>
      <c r="AB134" s="461">
        <f t="shared" si="81"/>
        <v>0</v>
      </c>
      <c r="AC134" s="69">
        <f t="shared" si="82"/>
        <v>0</v>
      </c>
      <c r="AD134" s="69">
        <f t="shared" si="83"/>
        <v>0</v>
      </c>
      <c r="AE134" s="461">
        <v>0</v>
      </c>
      <c r="AF134" s="461">
        <v>0</v>
      </c>
      <c r="AG134" s="461">
        <f t="shared" si="88"/>
        <v>0</v>
      </c>
      <c r="AH134" s="461">
        <f t="shared" si="89"/>
        <v>0</v>
      </c>
      <c r="AI134" s="462">
        <v>0</v>
      </c>
      <c r="AJ134" s="462">
        <v>0</v>
      </c>
      <c r="AK134" s="462">
        <v>0</v>
      </c>
      <c r="AL134" s="462">
        <v>0</v>
      </c>
      <c r="AM134" s="462">
        <v>0</v>
      </c>
      <c r="AN134" s="462">
        <v>0</v>
      </c>
      <c r="AO134" s="462">
        <v>0</v>
      </c>
      <c r="AP134" s="462">
        <v>0</v>
      </c>
      <c r="AQ134" s="462">
        <f t="shared" si="84"/>
        <v>0</v>
      </c>
      <c r="AR134" s="462">
        <f t="shared" si="85"/>
        <v>0</v>
      </c>
      <c r="AS134" s="464">
        <f t="shared" si="86"/>
        <v>0</v>
      </c>
      <c r="AT134" s="470">
        <f t="shared" si="132"/>
        <v>739858</v>
      </c>
      <c r="AU134" s="461">
        <f t="shared" si="133"/>
        <v>544711</v>
      </c>
      <c r="AV134" s="461">
        <f t="shared" si="134"/>
        <v>2000</v>
      </c>
      <c r="AW134" s="461">
        <f t="shared" si="135"/>
        <v>184788</v>
      </c>
      <c r="AX134" s="461">
        <f t="shared" si="135"/>
        <v>5447</v>
      </c>
      <c r="AY134" s="461">
        <f t="shared" si="136"/>
        <v>2912</v>
      </c>
      <c r="AZ134" s="462">
        <f t="shared" si="137"/>
        <v>1.76</v>
      </c>
      <c r="BA134" s="462">
        <f t="shared" si="138"/>
        <v>0</v>
      </c>
      <c r="BB134" s="464">
        <f t="shared" si="138"/>
        <v>1.76</v>
      </c>
    </row>
    <row r="135" spans="1:54" ht="12.95" customHeight="1" x14ac:dyDescent="0.25">
      <c r="A135" s="300">
        <v>25</v>
      </c>
      <c r="B135" s="341">
        <v>5432</v>
      </c>
      <c r="C135" s="342">
        <v>600099024</v>
      </c>
      <c r="D135" s="301">
        <v>71003819</v>
      </c>
      <c r="E135" s="343" t="s">
        <v>415</v>
      </c>
      <c r="F135" s="301">
        <v>3143</v>
      </c>
      <c r="G135" s="343" t="s">
        <v>614</v>
      </c>
      <c r="H135" s="304" t="s">
        <v>276</v>
      </c>
      <c r="I135" s="463">
        <v>663164</v>
      </c>
      <c r="J135" s="458">
        <v>418173</v>
      </c>
      <c r="K135" s="458">
        <v>74340</v>
      </c>
      <c r="L135" s="458">
        <v>166469</v>
      </c>
      <c r="M135" s="458">
        <v>4182</v>
      </c>
      <c r="N135" s="458">
        <v>0</v>
      </c>
      <c r="O135" s="459">
        <v>0.89999999999999991</v>
      </c>
      <c r="P135" s="460">
        <v>0.89999999999999991</v>
      </c>
      <c r="Q135" s="469">
        <v>0</v>
      </c>
      <c r="R135" s="471">
        <f t="shared" si="79"/>
        <v>57380</v>
      </c>
      <c r="S135" s="461">
        <v>0</v>
      </c>
      <c r="T135" s="461">
        <v>0</v>
      </c>
      <c r="U135" s="461">
        <v>0</v>
      </c>
      <c r="V135" s="461">
        <v>0</v>
      </c>
      <c r="W135" s="461">
        <f t="shared" si="87"/>
        <v>57380</v>
      </c>
      <c r="X135" s="461">
        <v>-57380</v>
      </c>
      <c r="Y135" s="461">
        <v>0</v>
      </c>
      <c r="Z135" s="461">
        <v>0</v>
      </c>
      <c r="AA135" s="461">
        <f t="shared" si="80"/>
        <v>-57380</v>
      </c>
      <c r="AB135" s="461">
        <f t="shared" si="81"/>
        <v>0</v>
      </c>
      <c r="AC135" s="69">
        <f t="shared" si="82"/>
        <v>0</v>
      </c>
      <c r="AD135" s="69">
        <f t="shared" si="83"/>
        <v>574</v>
      </c>
      <c r="AE135" s="461">
        <v>0</v>
      </c>
      <c r="AF135" s="461">
        <v>0</v>
      </c>
      <c r="AG135" s="461">
        <f t="shared" si="88"/>
        <v>0</v>
      </c>
      <c r="AH135" s="461">
        <f t="shared" si="89"/>
        <v>574</v>
      </c>
      <c r="AI135" s="462">
        <v>0.12</v>
      </c>
      <c r="AJ135" s="462">
        <v>0</v>
      </c>
      <c r="AK135" s="462">
        <v>0</v>
      </c>
      <c r="AL135" s="462">
        <v>0</v>
      </c>
      <c r="AM135" s="462">
        <v>0</v>
      </c>
      <c r="AN135" s="462">
        <v>0</v>
      </c>
      <c r="AO135" s="462">
        <v>0</v>
      </c>
      <c r="AP135" s="462">
        <v>0</v>
      </c>
      <c r="AQ135" s="462">
        <f t="shared" si="84"/>
        <v>0.12</v>
      </c>
      <c r="AR135" s="462">
        <f t="shared" si="85"/>
        <v>0</v>
      </c>
      <c r="AS135" s="464">
        <f t="shared" si="86"/>
        <v>0.12</v>
      </c>
      <c r="AT135" s="470">
        <f t="shared" si="132"/>
        <v>663738</v>
      </c>
      <c r="AU135" s="461">
        <f t="shared" si="133"/>
        <v>475553</v>
      </c>
      <c r="AV135" s="461">
        <f t="shared" si="134"/>
        <v>16960</v>
      </c>
      <c r="AW135" s="461">
        <f t="shared" si="135"/>
        <v>166469</v>
      </c>
      <c r="AX135" s="461">
        <f t="shared" si="135"/>
        <v>4756</v>
      </c>
      <c r="AY135" s="461">
        <f t="shared" si="136"/>
        <v>0</v>
      </c>
      <c r="AZ135" s="462">
        <f t="shared" si="137"/>
        <v>1.02</v>
      </c>
      <c r="BA135" s="462">
        <f t="shared" si="138"/>
        <v>1.02</v>
      </c>
      <c r="BB135" s="464">
        <f t="shared" si="138"/>
        <v>0</v>
      </c>
    </row>
    <row r="136" spans="1:54" ht="12.95" customHeight="1" x14ac:dyDescent="0.25">
      <c r="A136" s="300">
        <v>25</v>
      </c>
      <c r="B136" s="341">
        <v>5432</v>
      </c>
      <c r="C136" s="342">
        <v>600099024</v>
      </c>
      <c r="D136" s="301">
        <v>71003819</v>
      </c>
      <c r="E136" s="343" t="s">
        <v>415</v>
      </c>
      <c r="F136" s="301">
        <v>3143</v>
      </c>
      <c r="G136" s="343" t="s">
        <v>615</v>
      </c>
      <c r="H136" s="304" t="s">
        <v>277</v>
      </c>
      <c r="I136" s="463">
        <v>18324</v>
      </c>
      <c r="J136" s="458">
        <v>13093</v>
      </c>
      <c r="K136" s="458">
        <v>0</v>
      </c>
      <c r="L136" s="458">
        <v>4425</v>
      </c>
      <c r="M136" s="458">
        <v>131</v>
      </c>
      <c r="N136" s="458">
        <v>675</v>
      </c>
      <c r="O136" s="459">
        <v>0.05</v>
      </c>
      <c r="P136" s="460">
        <v>0</v>
      </c>
      <c r="Q136" s="469">
        <v>0.05</v>
      </c>
      <c r="R136" s="471">
        <f t="shared" si="79"/>
        <v>0</v>
      </c>
      <c r="S136" s="461">
        <v>0</v>
      </c>
      <c r="T136" s="461">
        <v>0</v>
      </c>
      <c r="U136" s="461">
        <v>0</v>
      </c>
      <c r="V136" s="461">
        <v>0</v>
      </c>
      <c r="W136" s="461">
        <f t="shared" si="87"/>
        <v>0</v>
      </c>
      <c r="X136" s="461">
        <v>0</v>
      </c>
      <c r="Y136" s="461">
        <v>0</v>
      </c>
      <c r="Z136" s="461">
        <v>0</v>
      </c>
      <c r="AA136" s="461">
        <f t="shared" si="80"/>
        <v>0</v>
      </c>
      <c r="AB136" s="461">
        <f t="shared" si="81"/>
        <v>0</v>
      </c>
      <c r="AC136" s="69">
        <f t="shared" si="82"/>
        <v>0</v>
      </c>
      <c r="AD136" s="69">
        <f t="shared" si="83"/>
        <v>0</v>
      </c>
      <c r="AE136" s="461">
        <v>0</v>
      </c>
      <c r="AF136" s="461">
        <v>0</v>
      </c>
      <c r="AG136" s="461">
        <f t="shared" si="88"/>
        <v>0</v>
      </c>
      <c r="AH136" s="461">
        <f t="shared" si="89"/>
        <v>0</v>
      </c>
      <c r="AI136" s="462">
        <v>0</v>
      </c>
      <c r="AJ136" s="462">
        <v>0</v>
      </c>
      <c r="AK136" s="462">
        <v>0</v>
      </c>
      <c r="AL136" s="462">
        <v>0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si="84"/>
        <v>0</v>
      </c>
      <c r="AR136" s="462">
        <f t="shared" si="85"/>
        <v>0</v>
      </c>
      <c r="AS136" s="464">
        <f t="shared" si="86"/>
        <v>0</v>
      </c>
      <c r="AT136" s="470">
        <f t="shared" si="132"/>
        <v>18324</v>
      </c>
      <c r="AU136" s="461">
        <f t="shared" si="133"/>
        <v>13093</v>
      </c>
      <c r="AV136" s="461">
        <f t="shared" si="134"/>
        <v>0</v>
      </c>
      <c r="AW136" s="461">
        <f t="shared" si="135"/>
        <v>4425</v>
      </c>
      <c r="AX136" s="461">
        <f t="shared" si="135"/>
        <v>131</v>
      </c>
      <c r="AY136" s="461">
        <f t="shared" si="136"/>
        <v>675</v>
      </c>
      <c r="AZ136" s="462">
        <f t="shared" si="137"/>
        <v>0.05</v>
      </c>
      <c r="BA136" s="462">
        <f t="shared" si="138"/>
        <v>0</v>
      </c>
      <c r="BB136" s="464">
        <f t="shared" si="138"/>
        <v>0.05</v>
      </c>
    </row>
    <row r="137" spans="1:54" ht="12.95" customHeight="1" x14ac:dyDescent="0.25">
      <c r="A137" s="344">
        <v>25</v>
      </c>
      <c r="B137" s="345">
        <v>5432</v>
      </c>
      <c r="C137" s="346">
        <v>600099024</v>
      </c>
      <c r="D137" s="345">
        <v>71003819</v>
      </c>
      <c r="E137" s="347" t="s">
        <v>416</v>
      </c>
      <c r="F137" s="311"/>
      <c r="G137" s="349"/>
      <c r="H137" s="312"/>
      <c r="I137" s="553">
        <v>6582864</v>
      </c>
      <c r="J137" s="549">
        <v>4669470</v>
      </c>
      <c r="K137" s="549">
        <v>164860</v>
      </c>
      <c r="L137" s="549">
        <v>1634003</v>
      </c>
      <c r="M137" s="549">
        <v>46694</v>
      </c>
      <c r="N137" s="549">
        <v>67837</v>
      </c>
      <c r="O137" s="550">
        <v>10.109600000000002</v>
      </c>
      <c r="P137" s="550">
        <v>6.8281999999999989</v>
      </c>
      <c r="Q137" s="723">
        <v>3.2813999999999997</v>
      </c>
      <c r="R137" s="553">
        <f t="shared" ref="R137:BB137" si="139">SUM(R131:R136)</f>
        <v>111600</v>
      </c>
      <c r="S137" s="549">
        <f t="shared" si="139"/>
        <v>86612</v>
      </c>
      <c r="T137" s="549">
        <f t="shared" si="139"/>
        <v>0</v>
      </c>
      <c r="U137" s="549">
        <f t="shared" si="139"/>
        <v>0</v>
      </c>
      <c r="V137" s="549">
        <f t="shared" si="139"/>
        <v>0</v>
      </c>
      <c r="W137" s="549">
        <f t="shared" si="139"/>
        <v>198212</v>
      </c>
      <c r="X137" s="549">
        <f t="shared" si="139"/>
        <v>-111600</v>
      </c>
      <c r="Y137" s="549">
        <f t="shared" si="139"/>
        <v>0</v>
      </c>
      <c r="Z137" s="549">
        <f t="shared" si="139"/>
        <v>0</v>
      </c>
      <c r="AA137" s="549">
        <f t="shared" si="139"/>
        <v>-111600</v>
      </c>
      <c r="AB137" s="549">
        <f t="shared" si="139"/>
        <v>86612</v>
      </c>
      <c r="AC137" s="549">
        <f t="shared" si="139"/>
        <v>29275</v>
      </c>
      <c r="AD137" s="549">
        <f t="shared" si="139"/>
        <v>1982</v>
      </c>
      <c r="AE137" s="549">
        <f t="shared" si="139"/>
        <v>2000</v>
      </c>
      <c r="AF137" s="549">
        <f t="shared" si="139"/>
        <v>0</v>
      </c>
      <c r="AG137" s="549">
        <f t="shared" si="139"/>
        <v>2000</v>
      </c>
      <c r="AH137" s="549">
        <f t="shared" si="139"/>
        <v>119869</v>
      </c>
      <c r="AI137" s="550">
        <f t="shared" si="139"/>
        <v>0.21</v>
      </c>
      <c r="AJ137" s="550">
        <f t="shared" si="139"/>
        <v>0</v>
      </c>
      <c r="AK137" s="550">
        <f t="shared" si="139"/>
        <v>0.25</v>
      </c>
      <c r="AL137" s="550">
        <f t="shared" si="139"/>
        <v>0</v>
      </c>
      <c r="AM137" s="550">
        <f t="shared" si="139"/>
        <v>0</v>
      </c>
      <c r="AN137" s="550">
        <f t="shared" si="139"/>
        <v>0</v>
      </c>
      <c r="AO137" s="550">
        <f t="shared" si="139"/>
        <v>0</v>
      </c>
      <c r="AP137" s="550">
        <f t="shared" si="139"/>
        <v>0</v>
      </c>
      <c r="AQ137" s="550">
        <f t="shared" si="139"/>
        <v>0.45999999999999996</v>
      </c>
      <c r="AR137" s="550">
        <f t="shared" si="139"/>
        <v>0</v>
      </c>
      <c r="AS137" s="348">
        <f t="shared" si="139"/>
        <v>0.45999999999999996</v>
      </c>
      <c r="AT137" s="555">
        <f t="shared" si="139"/>
        <v>6702733</v>
      </c>
      <c r="AU137" s="549">
        <f t="shared" si="139"/>
        <v>4867682</v>
      </c>
      <c r="AV137" s="549">
        <f t="shared" si="139"/>
        <v>53260</v>
      </c>
      <c r="AW137" s="549">
        <f t="shared" si="139"/>
        <v>1663278</v>
      </c>
      <c r="AX137" s="549">
        <f t="shared" si="139"/>
        <v>48676</v>
      </c>
      <c r="AY137" s="549">
        <f t="shared" si="139"/>
        <v>69837</v>
      </c>
      <c r="AZ137" s="550">
        <f t="shared" si="139"/>
        <v>10.569600000000001</v>
      </c>
      <c r="BA137" s="550">
        <f t="shared" si="139"/>
        <v>7.2881999999999998</v>
      </c>
      <c r="BB137" s="348">
        <f t="shared" si="139"/>
        <v>3.2813999999999997</v>
      </c>
    </row>
    <row r="138" spans="1:54" ht="12.95" customHeight="1" x14ac:dyDescent="0.25">
      <c r="A138" s="300">
        <v>26</v>
      </c>
      <c r="B138" s="341">
        <v>5452</v>
      </c>
      <c r="C138" s="342">
        <v>600099245</v>
      </c>
      <c r="D138" s="301">
        <v>70188416</v>
      </c>
      <c r="E138" s="343" t="s">
        <v>417</v>
      </c>
      <c r="F138" s="301">
        <v>3111</v>
      </c>
      <c r="G138" s="343" t="s">
        <v>320</v>
      </c>
      <c r="H138" s="304" t="s">
        <v>276</v>
      </c>
      <c r="I138" s="463">
        <v>1544557</v>
      </c>
      <c r="J138" s="458">
        <v>1124695</v>
      </c>
      <c r="K138" s="458">
        <v>15000</v>
      </c>
      <c r="L138" s="458">
        <v>385217</v>
      </c>
      <c r="M138" s="458">
        <v>11245</v>
      </c>
      <c r="N138" s="458">
        <v>8400</v>
      </c>
      <c r="O138" s="459">
        <v>2.3054000000000001</v>
      </c>
      <c r="P138" s="460">
        <v>1.9354</v>
      </c>
      <c r="Q138" s="469">
        <v>0.37</v>
      </c>
      <c r="R138" s="471">
        <f t="shared" si="79"/>
        <v>15000</v>
      </c>
      <c r="S138" s="461">
        <v>0</v>
      </c>
      <c r="T138" s="461">
        <v>0</v>
      </c>
      <c r="U138" s="461">
        <v>0</v>
      </c>
      <c r="V138" s="461">
        <v>0</v>
      </c>
      <c r="W138" s="461">
        <f t="shared" si="87"/>
        <v>15000</v>
      </c>
      <c r="X138" s="461">
        <v>-15000</v>
      </c>
      <c r="Y138" s="461">
        <v>0</v>
      </c>
      <c r="Z138" s="461">
        <v>0</v>
      </c>
      <c r="AA138" s="461">
        <f t="shared" si="80"/>
        <v>-15000</v>
      </c>
      <c r="AB138" s="461">
        <f t="shared" si="81"/>
        <v>0</v>
      </c>
      <c r="AC138" s="69">
        <f t="shared" si="82"/>
        <v>0</v>
      </c>
      <c r="AD138" s="69">
        <f t="shared" si="83"/>
        <v>150</v>
      </c>
      <c r="AE138" s="461">
        <v>0</v>
      </c>
      <c r="AF138" s="461">
        <v>0</v>
      </c>
      <c r="AG138" s="461">
        <f t="shared" si="88"/>
        <v>0</v>
      </c>
      <c r="AH138" s="461">
        <f t="shared" si="89"/>
        <v>150</v>
      </c>
      <c r="AI138" s="462">
        <v>0</v>
      </c>
      <c r="AJ138" s="462">
        <v>0</v>
      </c>
      <c r="AK138" s="462">
        <v>0</v>
      </c>
      <c r="AL138" s="462">
        <v>0</v>
      </c>
      <c r="AM138" s="462">
        <v>0</v>
      </c>
      <c r="AN138" s="462">
        <v>0</v>
      </c>
      <c r="AO138" s="462">
        <v>0</v>
      </c>
      <c r="AP138" s="462">
        <v>0</v>
      </c>
      <c r="AQ138" s="462">
        <f t="shared" si="84"/>
        <v>0</v>
      </c>
      <c r="AR138" s="462">
        <f t="shared" si="85"/>
        <v>0</v>
      </c>
      <c r="AS138" s="464">
        <f t="shared" si="86"/>
        <v>0</v>
      </c>
      <c r="AT138" s="470">
        <f t="shared" ref="AT138:AT143" si="140">I138+AH138</f>
        <v>1544707</v>
      </c>
      <c r="AU138" s="461">
        <f t="shared" ref="AU138:AU143" si="141">J138+W138</f>
        <v>1139695</v>
      </c>
      <c r="AV138" s="461">
        <f t="shared" ref="AV138:AV143" si="142">K138+AA138</f>
        <v>0</v>
      </c>
      <c r="AW138" s="461">
        <f t="shared" ref="AW138:AX143" si="143">L138+AC138</f>
        <v>385217</v>
      </c>
      <c r="AX138" s="461">
        <f t="shared" si="143"/>
        <v>11395</v>
      </c>
      <c r="AY138" s="461">
        <f t="shared" ref="AY138:AY143" si="144">N138+AG138</f>
        <v>8400</v>
      </c>
      <c r="AZ138" s="462">
        <f t="shared" ref="AZ138:AZ143" si="145">O138+AS138</f>
        <v>2.3054000000000001</v>
      </c>
      <c r="BA138" s="462">
        <f t="shared" ref="BA138:BB143" si="146">P138+AQ138</f>
        <v>1.9354</v>
      </c>
      <c r="BB138" s="464">
        <f t="shared" si="146"/>
        <v>0.37</v>
      </c>
    </row>
    <row r="139" spans="1:54" ht="12.95" customHeight="1" x14ac:dyDescent="0.25">
      <c r="A139" s="300">
        <v>26</v>
      </c>
      <c r="B139" s="341">
        <v>5452</v>
      </c>
      <c r="C139" s="342">
        <v>600099245</v>
      </c>
      <c r="D139" s="301">
        <v>70188416</v>
      </c>
      <c r="E139" s="343" t="s">
        <v>417</v>
      </c>
      <c r="F139" s="301">
        <v>3117</v>
      </c>
      <c r="G139" s="343" t="s">
        <v>309</v>
      </c>
      <c r="H139" s="304" t="s">
        <v>276</v>
      </c>
      <c r="I139" s="463">
        <v>3607215</v>
      </c>
      <c r="J139" s="458">
        <v>2632660</v>
      </c>
      <c r="K139" s="458">
        <v>5000</v>
      </c>
      <c r="L139" s="458">
        <v>891529</v>
      </c>
      <c r="M139" s="458">
        <v>26326</v>
      </c>
      <c r="N139" s="458">
        <v>51700</v>
      </c>
      <c r="O139" s="459">
        <v>5.1055000000000001</v>
      </c>
      <c r="P139" s="460">
        <v>3.6412</v>
      </c>
      <c r="Q139" s="469">
        <v>1.4643000000000002</v>
      </c>
      <c r="R139" s="471">
        <f t="shared" si="79"/>
        <v>-25000</v>
      </c>
      <c r="S139" s="461">
        <v>0</v>
      </c>
      <c r="T139" s="461">
        <v>0</v>
      </c>
      <c r="U139" s="461">
        <v>0</v>
      </c>
      <c r="V139" s="461">
        <v>0</v>
      </c>
      <c r="W139" s="461">
        <f t="shared" si="87"/>
        <v>-25000</v>
      </c>
      <c r="X139" s="461">
        <v>25000</v>
      </c>
      <c r="Y139" s="461">
        <v>0</v>
      </c>
      <c r="Z139" s="461">
        <v>0</v>
      </c>
      <c r="AA139" s="461">
        <f t="shared" si="80"/>
        <v>25000</v>
      </c>
      <c r="AB139" s="461">
        <f t="shared" si="81"/>
        <v>0</v>
      </c>
      <c r="AC139" s="69">
        <f t="shared" si="82"/>
        <v>0</v>
      </c>
      <c r="AD139" s="69">
        <f t="shared" si="83"/>
        <v>-250</v>
      </c>
      <c r="AE139" s="461">
        <v>0</v>
      </c>
      <c r="AF139" s="461">
        <v>0</v>
      </c>
      <c r="AG139" s="461">
        <f t="shared" si="88"/>
        <v>0</v>
      </c>
      <c r="AH139" s="461">
        <f t="shared" si="89"/>
        <v>-250</v>
      </c>
      <c r="AI139" s="462">
        <v>0</v>
      </c>
      <c r="AJ139" s="462">
        <v>0</v>
      </c>
      <c r="AK139" s="462">
        <v>0</v>
      </c>
      <c r="AL139" s="462">
        <v>0</v>
      </c>
      <c r="AM139" s="462">
        <v>0</v>
      </c>
      <c r="AN139" s="462">
        <v>0</v>
      </c>
      <c r="AO139" s="462">
        <v>0</v>
      </c>
      <c r="AP139" s="462">
        <v>0</v>
      </c>
      <c r="AQ139" s="462">
        <f t="shared" si="84"/>
        <v>0</v>
      </c>
      <c r="AR139" s="462">
        <f t="shared" si="85"/>
        <v>0</v>
      </c>
      <c r="AS139" s="464">
        <f t="shared" si="86"/>
        <v>0</v>
      </c>
      <c r="AT139" s="470">
        <f t="shared" si="140"/>
        <v>3606965</v>
      </c>
      <c r="AU139" s="461">
        <f t="shared" si="141"/>
        <v>2607660</v>
      </c>
      <c r="AV139" s="461">
        <f t="shared" si="142"/>
        <v>30000</v>
      </c>
      <c r="AW139" s="461">
        <f t="shared" si="143"/>
        <v>891529</v>
      </c>
      <c r="AX139" s="461">
        <f t="shared" si="143"/>
        <v>26076</v>
      </c>
      <c r="AY139" s="461">
        <f t="shared" si="144"/>
        <v>51700</v>
      </c>
      <c r="AZ139" s="462">
        <f t="shared" si="145"/>
        <v>5.1055000000000001</v>
      </c>
      <c r="BA139" s="462">
        <f t="shared" si="146"/>
        <v>3.6412</v>
      </c>
      <c r="BB139" s="464">
        <f t="shared" si="146"/>
        <v>1.4643000000000002</v>
      </c>
    </row>
    <row r="140" spans="1:54" ht="12.95" customHeight="1" x14ac:dyDescent="0.25">
      <c r="A140" s="300">
        <v>26</v>
      </c>
      <c r="B140" s="341">
        <v>5452</v>
      </c>
      <c r="C140" s="342">
        <v>600099245</v>
      </c>
      <c r="D140" s="301">
        <v>70188416</v>
      </c>
      <c r="E140" s="343" t="s">
        <v>417</v>
      </c>
      <c r="F140" s="301">
        <v>3117</v>
      </c>
      <c r="G140" s="343" t="s">
        <v>314</v>
      </c>
      <c r="H140" s="304" t="s">
        <v>277</v>
      </c>
      <c r="I140" s="463">
        <v>947002</v>
      </c>
      <c r="J140" s="458">
        <v>702524</v>
      </c>
      <c r="K140" s="458">
        <v>0</v>
      </c>
      <c r="L140" s="458">
        <v>237453</v>
      </c>
      <c r="M140" s="458">
        <v>7025</v>
      </c>
      <c r="N140" s="458">
        <v>0</v>
      </c>
      <c r="O140" s="459">
        <v>2.0299999999999998</v>
      </c>
      <c r="P140" s="460">
        <v>2.0299999999999998</v>
      </c>
      <c r="Q140" s="469">
        <v>0</v>
      </c>
      <c r="R140" s="471">
        <f t="shared" ref="R140:R164" si="147">X140*-1</f>
        <v>0</v>
      </c>
      <c r="S140" s="461">
        <v>0</v>
      </c>
      <c r="T140" s="461">
        <v>0</v>
      </c>
      <c r="U140" s="461">
        <v>0</v>
      </c>
      <c r="V140" s="461">
        <v>0</v>
      </c>
      <c r="W140" s="461">
        <f t="shared" si="87"/>
        <v>0</v>
      </c>
      <c r="X140" s="461">
        <v>0</v>
      </c>
      <c r="Y140" s="461">
        <v>0</v>
      </c>
      <c r="Z140" s="461">
        <v>0</v>
      </c>
      <c r="AA140" s="461">
        <f t="shared" ref="AA140:AA164" si="148">SUM(X140:Z140)</f>
        <v>0</v>
      </c>
      <c r="AB140" s="461">
        <f t="shared" ref="AB140:AB164" si="149">W140+AA140</f>
        <v>0</v>
      </c>
      <c r="AC140" s="69">
        <f t="shared" ref="AC140:AC164" si="150">ROUND((W140+X140+Y140)*33.8%,0)</f>
        <v>0</v>
      </c>
      <c r="AD140" s="69">
        <f t="shared" ref="AD140:AD164" si="151">ROUND(W140*1%,0)</f>
        <v>0</v>
      </c>
      <c r="AE140" s="461">
        <v>0</v>
      </c>
      <c r="AF140" s="461">
        <v>0</v>
      </c>
      <c r="AG140" s="461">
        <f t="shared" si="88"/>
        <v>0</v>
      </c>
      <c r="AH140" s="461">
        <f t="shared" si="89"/>
        <v>0</v>
      </c>
      <c r="AI140" s="462">
        <v>0</v>
      </c>
      <c r="AJ140" s="462">
        <v>0</v>
      </c>
      <c r="AK140" s="462">
        <v>0</v>
      </c>
      <c r="AL140" s="462">
        <v>0</v>
      </c>
      <c r="AM140" s="462">
        <v>0</v>
      </c>
      <c r="AN140" s="462">
        <v>0</v>
      </c>
      <c r="AO140" s="462">
        <v>0</v>
      </c>
      <c r="AP140" s="462">
        <v>0</v>
      </c>
      <c r="AQ140" s="462">
        <f t="shared" ref="AQ140:AQ164" si="152">AI140+AK140+AL140+AN140+AO140</f>
        <v>0</v>
      </c>
      <c r="AR140" s="462">
        <f t="shared" ref="AR140:AR164" si="153">AJ140+AM140+AP140</f>
        <v>0</v>
      </c>
      <c r="AS140" s="464">
        <f t="shared" ref="AS140:AS164" si="154">SUM(AQ140:AR140)</f>
        <v>0</v>
      </c>
      <c r="AT140" s="470">
        <f t="shared" si="140"/>
        <v>947002</v>
      </c>
      <c r="AU140" s="461">
        <f t="shared" si="141"/>
        <v>702524</v>
      </c>
      <c r="AV140" s="461">
        <f t="shared" si="142"/>
        <v>0</v>
      </c>
      <c r="AW140" s="461">
        <f t="shared" si="143"/>
        <v>237453</v>
      </c>
      <c r="AX140" s="461">
        <f t="shared" si="143"/>
        <v>7025</v>
      </c>
      <c r="AY140" s="461">
        <f t="shared" si="144"/>
        <v>0</v>
      </c>
      <c r="AZ140" s="462">
        <f t="shared" si="145"/>
        <v>2.0299999999999998</v>
      </c>
      <c r="BA140" s="462">
        <f t="shared" si="146"/>
        <v>2.0299999999999998</v>
      </c>
      <c r="BB140" s="464">
        <f t="shared" si="146"/>
        <v>0</v>
      </c>
    </row>
    <row r="141" spans="1:54" ht="12.95" customHeight="1" x14ac:dyDescent="0.25">
      <c r="A141" s="300">
        <v>26</v>
      </c>
      <c r="B141" s="341">
        <v>5452</v>
      </c>
      <c r="C141" s="342">
        <v>600099245</v>
      </c>
      <c r="D141" s="301">
        <v>70188416</v>
      </c>
      <c r="E141" s="343" t="s">
        <v>417</v>
      </c>
      <c r="F141" s="301">
        <v>3141</v>
      </c>
      <c r="G141" s="343" t="s">
        <v>310</v>
      </c>
      <c r="H141" s="304" t="s">
        <v>277</v>
      </c>
      <c r="I141" s="463">
        <v>706685</v>
      </c>
      <c r="J141" s="458">
        <v>517241</v>
      </c>
      <c r="K141" s="458">
        <v>5000</v>
      </c>
      <c r="L141" s="458">
        <v>176517</v>
      </c>
      <c r="M141" s="458">
        <v>5171</v>
      </c>
      <c r="N141" s="458">
        <v>2756</v>
      </c>
      <c r="O141" s="459">
        <v>1.68</v>
      </c>
      <c r="P141" s="460">
        <v>0</v>
      </c>
      <c r="Q141" s="469">
        <v>1.68</v>
      </c>
      <c r="R141" s="471">
        <f t="shared" si="147"/>
        <v>5000</v>
      </c>
      <c r="S141" s="461">
        <v>0</v>
      </c>
      <c r="T141" s="461">
        <v>0</v>
      </c>
      <c r="U141" s="461">
        <v>0</v>
      </c>
      <c r="V141" s="461">
        <v>0</v>
      </c>
      <c r="W141" s="461">
        <f t="shared" ref="W141:W164" si="155">SUM(R141:V141)</f>
        <v>5000</v>
      </c>
      <c r="X141" s="461">
        <v>-5000</v>
      </c>
      <c r="Y141" s="461">
        <v>0</v>
      </c>
      <c r="Z141" s="461">
        <v>0</v>
      </c>
      <c r="AA141" s="461">
        <f t="shared" si="148"/>
        <v>-5000</v>
      </c>
      <c r="AB141" s="461">
        <f t="shared" si="149"/>
        <v>0</v>
      </c>
      <c r="AC141" s="69">
        <f t="shared" si="150"/>
        <v>0</v>
      </c>
      <c r="AD141" s="69">
        <f t="shared" si="151"/>
        <v>50</v>
      </c>
      <c r="AE141" s="461">
        <v>0</v>
      </c>
      <c r="AF141" s="461">
        <v>0</v>
      </c>
      <c r="AG141" s="461">
        <f t="shared" ref="AG141:AG164" si="156">SUM(AE141:AF141)</f>
        <v>0</v>
      </c>
      <c r="AH141" s="461">
        <f t="shared" ref="AH141:AH164" si="157">AB141+AC141+AD141+AG141</f>
        <v>50</v>
      </c>
      <c r="AI141" s="462">
        <v>0</v>
      </c>
      <c r="AJ141" s="462">
        <v>0</v>
      </c>
      <c r="AK141" s="462">
        <v>0</v>
      </c>
      <c r="AL141" s="462">
        <v>0</v>
      </c>
      <c r="AM141" s="462">
        <v>0</v>
      </c>
      <c r="AN141" s="462">
        <v>0</v>
      </c>
      <c r="AO141" s="462">
        <v>0</v>
      </c>
      <c r="AP141" s="462">
        <v>0</v>
      </c>
      <c r="AQ141" s="462">
        <f t="shared" si="152"/>
        <v>0</v>
      </c>
      <c r="AR141" s="462">
        <f t="shared" si="153"/>
        <v>0</v>
      </c>
      <c r="AS141" s="464">
        <f t="shared" si="154"/>
        <v>0</v>
      </c>
      <c r="AT141" s="470">
        <f t="shared" si="140"/>
        <v>706735</v>
      </c>
      <c r="AU141" s="461">
        <f t="shared" si="141"/>
        <v>522241</v>
      </c>
      <c r="AV141" s="461">
        <f t="shared" si="142"/>
        <v>0</v>
      </c>
      <c r="AW141" s="461">
        <f t="shared" si="143"/>
        <v>176517</v>
      </c>
      <c r="AX141" s="461">
        <f t="shared" si="143"/>
        <v>5221</v>
      </c>
      <c r="AY141" s="461">
        <f t="shared" si="144"/>
        <v>2756</v>
      </c>
      <c r="AZ141" s="462">
        <f t="shared" si="145"/>
        <v>1.68</v>
      </c>
      <c r="BA141" s="462">
        <f t="shared" si="146"/>
        <v>0</v>
      </c>
      <c r="BB141" s="464">
        <f t="shared" si="146"/>
        <v>1.68</v>
      </c>
    </row>
    <row r="142" spans="1:54" ht="12.95" customHeight="1" x14ac:dyDescent="0.25">
      <c r="A142" s="300">
        <v>26</v>
      </c>
      <c r="B142" s="341">
        <v>5452</v>
      </c>
      <c r="C142" s="342">
        <v>600099245</v>
      </c>
      <c r="D142" s="301">
        <v>70188416</v>
      </c>
      <c r="E142" s="343" t="s">
        <v>417</v>
      </c>
      <c r="F142" s="301">
        <v>3143</v>
      </c>
      <c r="G142" s="343" t="s">
        <v>614</v>
      </c>
      <c r="H142" s="304" t="s">
        <v>276</v>
      </c>
      <c r="I142" s="463">
        <v>553811</v>
      </c>
      <c r="J142" s="458">
        <v>405877</v>
      </c>
      <c r="K142" s="458">
        <v>5000</v>
      </c>
      <c r="L142" s="458">
        <v>138876</v>
      </c>
      <c r="M142" s="458">
        <v>4058</v>
      </c>
      <c r="N142" s="458">
        <v>0</v>
      </c>
      <c r="O142" s="459">
        <v>0.89639999999999997</v>
      </c>
      <c r="P142" s="460">
        <v>0.89639999999999997</v>
      </c>
      <c r="Q142" s="469">
        <v>0</v>
      </c>
      <c r="R142" s="471">
        <f t="shared" si="147"/>
        <v>5000</v>
      </c>
      <c r="S142" s="461">
        <v>0</v>
      </c>
      <c r="T142" s="461">
        <v>0</v>
      </c>
      <c r="U142" s="461">
        <v>0</v>
      </c>
      <c r="V142" s="461">
        <v>0</v>
      </c>
      <c r="W142" s="461">
        <f t="shared" si="155"/>
        <v>5000</v>
      </c>
      <c r="X142" s="461">
        <v>-5000</v>
      </c>
      <c r="Y142" s="461">
        <v>0</v>
      </c>
      <c r="Z142" s="461">
        <v>0</v>
      </c>
      <c r="AA142" s="461">
        <f t="shared" si="148"/>
        <v>-5000</v>
      </c>
      <c r="AB142" s="461">
        <f t="shared" si="149"/>
        <v>0</v>
      </c>
      <c r="AC142" s="69">
        <f t="shared" si="150"/>
        <v>0</v>
      </c>
      <c r="AD142" s="69">
        <f t="shared" si="151"/>
        <v>50</v>
      </c>
      <c r="AE142" s="461">
        <v>0</v>
      </c>
      <c r="AF142" s="461">
        <v>0</v>
      </c>
      <c r="AG142" s="461">
        <f t="shared" si="156"/>
        <v>0</v>
      </c>
      <c r="AH142" s="461">
        <f t="shared" si="157"/>
        <v>50</v>
      </c>
      <c r="AI142" s="462">
        <v>0</v>
      </c>
      <c r="AJ142" s="462">
        <v>0</v>
      </c>
      <c r="AK142" s="462">
        <v>0</v>
      </c>
      <c r="AL142" s="462">
        <v>0</v>
      </c>
      <c r="AM142" s="462">
        <v>0</v>
      </c>
      <c r="AN142" s="462">
        <v>0</v>
      </c>
      <c r="AO142" s="462">
        <v>0</v>
      </c>
      <c r="AP142" s="462">
        <v>0</v>
      </c>
      <c r="AQ142" s="462">
        <f t="shared" si="152"/>
        <v>0</v>
      </c>
      <c r="AR142" s="462">
        <f t="shared" si="153"/>
        <v>0</v>
      </c>
      <c r="AS142" s="464">
        <f t="shared" si="154"/>
        <v>0</v>
      </c>
      <c r="AT142" s="470">
        <f t="shared" si="140"/>
        <v>553861</v>
      </c>
      <c r="AU142" s="461">
        <f t="shared" si="141"/>
        <v>410877</v>
      </c>
      <c r="AV142" s="461">
        <f t="shared" si="142"/>
        <v>0</v>
      </c>
      <c r="AW142" s="461">
        <f t="shared" si="143"/>
        <v>138876</v>
      </c>
      <c r="AX142" s="461">
        <f t="shared" si="143"/>
        <v>4108</v>
      </c>
      <c r="AY142" s="461">
        <f t="shared" si="144"/>
        <v>0</v>
      </c>
      <c r="AZ142" s="462">
        <f t="shared" si="145"/>
        <v>0.89639999999999997</v>
      </c>
      <c r="BA142" s="462">
        <f t="shared" si="146"/>
        <v>0.89639999999999997</v>
      </c>
      <c r="BB142" s="464">
        <f t="shared" si="146"/>
        <v>0</v>
      </c>
    </row>
    <row r="143" spans="1:54" ht="12.95" customHeight="1" x14ac:dyDescent="0.25">
      <c r="A143" s="300">
        <v>26</v>
      </c>
      <c r="B143" s="341">
        <v>5452</v>
      </c>
      <c r="C143" s="342">
        <v>600099245</v>
      </c>
      <c r="D143" s="301">
        <v>70188416</v>
      </c>
      <c r="E143" s="596" t="s">
        <v>417</v>
      </c>
      <c r="F143" s="301">
        <v>3143</v>
      </c>
      <c r="G143" s="343" t="s">
        <v>615</v>
      </c>
      <c r="H143" s="304" t="s">
        <v>277</v>
      </c>
      <c r="I143" s="463">
        <v>16859</v>
      </c>
      <c r="J143" s="458">
        <v>12046</v>
      </c>
      <c r="K143" s="458">
        <v>0</v>
      </c>
      <c r="L143" s="458">
        <v>4072</v>
      </c>
      <c r="M143" s="458">
        <v>120</v>
      </c>
      <c r="N143" s="458">
        <v>621</v>
      </c>
      <c r="O143" s="459">
        <v>0.05</v>
      </c>
      <c r="P143" s="460">
        <v>0</v>
      </c>
      <c r="Q143" s="469">
        <v>0.05</v>
      </c>
      <c r="R143" s="471">
        <f t="shared" si="147"/>
        <v>0</v>
      </c>
      <c r="S143" s="461">
        <v>0</v>
      </c>
      <c r="T143" s="461">
        <v>0</v>
      </c>
      <c r="U143" s="461">
        <v>0</v>
      </c>
      <c r="V143" s="461">
        <v>0</v>
      </c>
      <c r="W143" s="461">
        <f t="shared" si="155"/>
        <v>0</v>
      </c>
      <c r="X143" s="461">
        <v>0</v>
      </c>
      <c r="Y143" s="461">
        <v>0</v>
      </c>
      <c r="Z143" s="461">
        <v>0</v>
      </c>
      <c r="AA143" s="461">
        <f t="shared" si="148"/>
        <v>0</v>
      </c>
      <c r="AB143" s="461">
        <f t="shared" si="149"/>
        <v>0</v>
      </c>
      <c r="AC143" s="69">
        <f t="shared" si="150"/>
        <v>0</v>
      </c>
      <c r="AD143" s="69">
        <f t="shared" si="151"/>
        <v>0</v>
      </c>
      <c r="AE143" s="461">
        <v>0</v>
      </c>
      <c r="AF143" s="461">
        <v>0</v>
      </c>
      <c r="AG143" s="461">
        <f t="shared" si="156"/>
        <v>0</v>
      </c>
      <c r="AH143" s="461">
        <f t="shared" si="157"/>
        <v>0</v>
      </c>
      <c r="AI143" s="462">
        <v>0</v>
      </c>
      <c r="AJ143" s="462">
        <v>0</v>
      </c>
      <c r="AK143" s="462">
        <v>0</v>
      </c>
      <c r="AL143" s="462">
        <v>0</v>
      </c>
      <c r="AM143" s="462">
        <v>0</v>
      </c>
      <c r="AN143" s="462">
        <v>0</v>
      </c>
      <c r="AO143" s="462">
        <v>0</v>
      </c>
      <c r="AP143" s="462">
        <v>0</v>
      </c>
      <c r="AQ143" s="462">
        <f t="shared" si="152"/>
        <v>0</v>
      </c>
      <c r="AR143" s="462">
        <f t="shared" si="153"/>
        <v>0</v>
      </c>
      <c r="AS143" s="464">
        <f t="shared" si="154"/>
        <v>0</v>
      </c>
      <c r="AT143" s="470">
        <f t="shared" si="140"/>
        <v>16859</v>
      </c>
      <c r="AU143" s="461">
        <f t="shared" si="141"/>
        <v>12046</v>
      </c>
      <c r="AV143" s="461">
        <f t="shared" si="142"/>
        <v>0</v>
      </c>
      <c r="AW143" s="461">
        <f t="shared" si="143"/>
        <v>4072</v>
      </c>
      <c r="AX143" s="461">
        <f t="shared" si="143"/>
        <v>120</v>
      </c>
      <c r="AY143" s="461">
        <f t="shared" si="144"/>
        <v>621</v>
      </c>
      <c r="AZ143" s="462">
        <f t="shared" si="145"/>
        <v>0.05</v>
      </c>
      <c r="BA143" s="462">
        <f t="shared" si="146"/>
        <v>0</v>
      </c>
      <c r="BB143" s="464">
        <f t="shared" si="146"/>
        <v>0.05</v>
      </c>
    </row>
    <row r="144" spans="1:54" ht="12.95" customHeight="1" x14ac:dyDescent="0.25">
      <c r="A144" s="344">
        <v>26</v>
      </c>
      <c r="B144" s="345">
        <v>5452</v>
      </c>
      <c r="C144" s="346">
        <v>600099245</v>
      </c>
      <c r="D144" s="345">
        <v>70188416</v>
      </c>
      <c r="E144" s="347" t="s">
        <v>418</v>
      </c>
      <c r="F144" s="311"/>
      <c r="G144" s="349"/>
      <c r="H144" s="312"/>
      <c r="I144" s="553">
        <v>7376129</v>
      </c>
      <c r="J144" s="549">
        <v>5395043</v>
      </c>
      <c r="K144" s="549">
        <v>30000</v>
      </c>
      <c r="L144" s="549">
        <v>1833664</v>
      </c>
      <c r="M144" s="549">
        <v>53945</v>
      </c>
      <c r="N144" s="549">
        <v>63477</v>
      </c>
      <c r="O144" s="550">
        <v>12.067299999999999</v>
      </c>
      <c r="P144" s="550">
        <v>8.5030000000000001</v>
      </c>
      <c r="Q144" s="723">
        <v>3.5643000000000002</v>
      </c>
      <c r="R144" s="553">
        <f t="shared" ref="R144:BB144" si="158">SUM(R138:R143)</f>
        <v>0</v>
      </c>
      <c r="S144" s="549">
        <f t="shared" si="158"/>
        <v>0</v>
      </c>
      <c r="T144" s="549">
        <f t="shared" si="158"/>
        <v>0</v>
      </c>
      <c r="U144" s="549">
        <f t="shared" si="158"/>
        <v>0</v>
      </c>
      <c r="V144" s="549">
        <f t="shared" si="158"/>
        <v>0</v>
      </c>
      <c r="W144" s="549">
        <f t="shared" si="158"/>
        <v>0</v>
      </c>
      <c r="X144" s="549">
        <f t="shared" si="158"/>
        <v>0</v>
      </c>
      <c r="Y144" s="549">
        <f t="shared" si="158"/>
        <v>0</v>
      </c>
      <c r="Z144" s="549">
        <f t="shared" si="158"/>
        <v>0</v>
      </c>
      <c r="AA144" s="549">
        <f t="shared" si="158"/>
        <v>0</v>
      </c>
      <c r="AB144" s="549">
        <f t="shared" si="158"/>
        <v>0</v>
      </c>
      <c r="AC144" s="549">
        <f t="shared" si="158"/>
        <v>0</v>
      </c>
      <c r="AD144" s="549">
        <f t="shared" si="158"/>
        <v>0</v>
      </c>
      <c r="AE144" s="549">
        <f t="shared" si="158"/>
        <v>0</v>
      </c>
      <c r="AF144" s="549">
        <f t="shared" si="158"/>
        <v>0</v>
      </c>
      <c r="AG144" s="549">
        <f t="shared" si="158"/>
        <v>0</v>
      </c>
      <c r="AH144" s="549">
        <f t="shared" si="158"/>
        <v>0</v>
      </c>
      <c r="AI144" s="550">
        <f t="shared" si="158"/>
        <v>0</v>
      </c>
      <c r="AJ144" s="550">
        <f t="shared" si="158"/>
        <v>0</v>
      </c>
      <c r="AK144" s="550">
        <f t="shared" si="158"/>
        <v>0</v>
      </c>
      <c r="AL144" s="550">
        <f t="shared" si="158"/>
        <v>0</v>
      </c>
      <c r="AM144" s="550">
        <f t="shared" si="158"/>
        <v>0</v>
      </c>
      <c r="AN144" s="550">
        <f t="shared" si="158"/>
        <v>0</v>
      </c>
      <c r="AO144" s="550">
        <f t="shared" si="158"/>
        <v>0</v>
      </c>
      <c r="AP144" s="550">
        <f t="shared" si="158"/>
        <v>0</v>
      </c>
      <c r="AQ144" s="550">
        <f t="shared" si="158"/>
        <v>0</v>
      </c>
      <c r="AR144" s="550">
        <f t="shared" si="158"/>
        <v>0</v>
      </c>
      <c r="AS144" s="348">
        <f t="shared" si="158"/>
        <v>0</v>
      </c>
      <c r="AT144" s="555">
        <f t="shared" si="158"/>
        <v>7376129</v>
      </c>
      <c r="AU144" s="549">
        <f t="shared" si="158"/>
        <v>5395043</v>
      </c>
      <c r="AV144" s="549">
        <f t="shared" si="158"/>
        <v>30000</v>
      </c>
      <c r="AW144" s="549">
        <f t="shared" si="158"/>
        <v>1833664</v>
      </c>
      <c r="AX144" s="549">
        <f t="shared" si="158"/>
        <v>53945</v>
      </c>
      <c r="AY144" s="549">
        <f t="shared" si="158"/>
        <v>63477</v>
      </c>
      <c r="AZ144" s="550">
        <f t="shared" si="158"/>
        <v>12.067299999999999</v>
      </c>
      <c r="BA144" s="550">
        <f t="shared" si="158"/>
        <v>8.5030000000000001</v>
      </c>
      <c r="BB144" s="348">
        <f t="shared" si="158"/>
        <v>3.5643000000000002</v>
      </c>
    </row>
    <row r="145" spans="1:54" ht="12.95" customHeight="1" x14ac:dyDescent="0.25">
      <c r="A145" s="300">
        <v>27</v>
      </c>
      <c r="B145" s="341">
        <v>5428</v>
      </c>
      <c r="C145" s="342">
        <v>600099059</v>
      </c>
      <c r="D145" s="301">
        <v>70985740</v>
      </c>
      <c r="E145" s="343" t="s">
        <v>419</v>
      </c>
      <c r="F145" s="301">
        <v>3111</v>
      </c>
      <c r="G145" s="343" t="s">
        <v>320</v>
      </c>
      <c r="H145" s="304" t="s">
        <v>276</v>
      </c>
      <c r="I145" s="463">
        <v>1501277</v>
      </c>
      <c r="J145" s="458">
        <v>1095565</v>
      </c>
      <c r="K145" s="458">
        <v>12000</v>
      </c>
      <c r="L145" s="458">
        <v>374357</v>
      </c>
      <c r="M145" s="458">
        <v>10955</v>
      </c>
      <c r="N145" s="458">
        <v>8400</v>
      </c>
      <c r="O145" s="459">
        <v>2.3355000000000001</v>
      </c>
      <c r="P145" s="460">
        <v>1.9355</v>
      </c>
      <c r="Q145" s="469">
        <v>0.4</v>
      </c>
      <c r="R145" s="471">
        <f t="shared" si="147"/>
        <v>12000</v>
      </c>
      <c r="S145" s="461">
        <v>0</v>
      </c>
      <c r="T145" s="461">
        <v>0</v>
      </c>
      <c r="U145" s="461">
        <v>0</v>
      </c>
      <c r="V145" s="461">
        <v>0</v>
      </c>
      <c r="W145" s="461">
        <f t="shared" si="155"/>
        <v>12000</v>
      </c>
      <c r="X145" s="461">
        <v>-12000</v>
      </c>
      <c r="Y145" s="461">
        <v>0</v>
      </c>
      <c r="Z145" s="461">
        <v>0</v>
      </c>
      <c r="AA145" s="461">
        <f t="shared" si="148"/>
        <v>-12000</v>
      </c>
      <c r="AB145" s="461">
        <f t="shared" si="149"/>
        <v>0</v>
      </c>
      <c r="AC145" s="69">
        <f t="shared" si="150"/>
        <v>0</v>
      </c>
      <c r="AD145" s="69">
        <f t="shared" si="151"/>
        <v>120</v>
      </c>
      <c r="AE145" s="461">
        <v>0</v>
      </c>
      <c r="AF145" s="461">
        <v>0</v>
      </c>
      <c r="AG145" s="461">
        <f t="shared" si="156"/>
        <v>0</v>
      </c>
      <c r="AH145" s="461">
        <f t="shared" si="157"/>
        <v>120</v>
      </c>
      <c r="AI145" s="462">
        <v>0</v>
      </c>
      <c r="AJ145" s="462">
        <v>0</v>
      </c>
      <c r="AK145" s="462">
        <v>0</v>
      </c>
      <c r="AL145" s="462">
        <v>0</v>
      </c>
      <c r="AM145" s="462">
        <v>0</v>
      </c>
      <c r="AN145" s="462">
        <v>0</v>
      </c>
      <c r="AO145" s="462">
        <v>0</v>
      </c>
      <c r="AP145" s="462">
        <v>0</v>
      </c>
      <c r="AQ145" s="462">
        <f t="shared" si="152"/>
        <v>0</v>
      </c>
      <c r="AR145" s="462">
        <f t="shared" si="153"/>
        <v>0</v>
      </c>
      <c r="AS145" s="464">
        <f t="shared" si="154"/>
        <v>0</v>
      </c>
      <c r="AT145" s="470">
        <f t="shared" ref="AT145:AT150" si="159">I145+AH145</f>
        <v>1501397</v>
      </c>
      <c r="AU145" s="461">
        <f t="shared" ref="AU145:AU150" si="160">J145+W145</f>
        <v>1107565</v>
      </c>
      <c r="AV145" s="461">
        <f t="shared" ref="AV145:AV150" si="161">K145+AA145</f>
        <v>0</v>
      </c>
      <c r="AW145" s="461">
        <f t="shared" ref="AW145:AX150" si="162">L145+AC145</f>
        <v>374357</v>
      </c>
      <c r="AX145" s="461">
        <f t="shared" si="162"/>
        <v>11075</v>
      </c>
      <c r="AY145" s="461">
        <f t="shared" ref="AY145:AY150" si="163">N145+AG145</f>
        <v>8400</v>
      </c>
      <c r="AZ145" s="462">
        <f t="shared" ref="AZ145:AZ150" si="164">O145+AS145</f>
        <v>2.3355000000000001</v>
      </c>
      <c r="BA145" s="462">
        <f t="shared" ref="BA145:BB150" si="165">P145+AQ145</f>
        <v>1.9355</v>
      </c>
      <c r="BB145" s="464">
        <f t="shared" si="165"/>
        <v>0.4</v>
      </c>
    </row>
    <row r="146" spans="1:54" ht="12.95" customHeight="1" x14ac:dyDescent="0.25">
      <c r="A146" s="300">
        <v>27</v>
      </c>
      <c r="B146" s="341">
        <v>5428</v>
      </c>
      <c r="C146" s="342">
        <v>600099059</v>
      </c>
      <c r="D146" s="301">
        <v>70985740</v>
      </c>
      <c r="E146" s="343" t="s">
        <v>419</v>
      </c>
      <c r="F146" s="301">
        <v>3117</v>
      </c>
      <c r="G146" s="343" t="s">
        <v>309</v>
      </c>
      <c r="H146" s="304" t="s">
        <v>276</v>
      </c>
      <c r="I146" s="463">
        <v>1639415</v>
      </c>
      <c r="J146" s="458">
        <v>1199489</v>
      </c>
      <c r="K146" s="458">
        <v>8000</v>
      </c>
      <c r="L146" s="458">
        <v>408131</v>
      </c>
      <c r="M146" s="458">
        <v>11995</v>
      </c>
      <c r="N146" s="458">
        <v>11800</v>
      </c>
      <c r="O146" s="459">
        <v>2.3241999999999998</v>
      </c>
      <c r="P146" s="460">
        <v>1.5909</v>
      </c>
      <c r="Q146" s="469">
        <v>0.73329999999999995</v>
      </c>
      <c r="R146" s="471">
        <f t="shared" si="147"/>
        <v>8000</v>
      </c>
      <c r="S146" s="461">
        <v>0</v>
      </c>
      <c r="T146" s="461">
        <v>0</v>
      </c>
      <c r="U146" s="461">
        <v>0</v>
      </c>
      <c r="V146" s="461">
        <v>0</v>
      </c>
      <c r="W146" s="461">
        <f t="shared" si="155"/>
        <v>8000</v>
      </c>
      <c r="X146" s="461">
        <v>-8000</v>
      </c>
      <c r="Y146" s="461">
        <v>0</v>
      </c>
      <c r="Z146" s="461">
        <v>0</v>
      </c>
      <c r="AA146" s="461">
        <f t="shared" si="148"/>
        <v>-8000</v>
      </c>
      <c r="AB146" s="461">
        <f t="shared" si="149"/>
        <v>0</v>
      </c>
      <c r="AC146" s="69">
        <f t="shared" si="150"/>
        <v>0</v>
      </c>
      <c r="AD146" s="69">
        <f t="shared" si="151"/>
        <v>80</v>
      </c>
      <c r="AE146" s="461">
        <v>0</v>
      </c>
      <c r="AF146" s="461">
        <v>0</v>
      </c>
      <c r="AG146" s="461">
        <f t="shared" si="156"/>
        <v>0</v>
      </c>
      <c r="AH146" s="461">
        <f t="shared" si="157"/>
        <v>80</v>
      </c>
      <c r="AI146" s="462">
        <v>0</v>
      </c>
      <c r="AJ146" s="462">
        <v>0</v>
      </c>
      <c r="AK146" s="462">
        <v>0</v>
      </c>
      <c r="AL146" s="462">
        <v>0</v>
      </c>
      <c r="AM146" s="462">
        <v>0</v>
      </c>
      <c r="AN146" s="462">
        <v>0</v>
      </c>
      <c r="AO146" s="462">
        <v>0</v>
      </c>
      <c r="AP146" s="462">
        <v>0</v>
      </c>
      <c r="AQ146" s="462">
        <f t="shared" si="152"/>
        <v>0</v>
      </c>
      <c r="AR146" s="462">
        <f t="shared" si="153"/>
        <v>0</v>
      </c>
      <c r="AS146" s="464">
        <f t="shared" si="154"/>
        <v>0</v>
      </c>
      <c r="AT146" s="470">
        <f t="shared" si="159"/>
        <v>1639495</v>
      </c>
      <c r="AU146" s="461">
        <f t="shared" si="160"/>
        <v>1207489</v>
      </c>
      <c r="AV146" s="461">
        <f t="shared" si="161"/>
        <v>0</v>
      </c>
      <c r="AW146" s="461">
        <f t="shared" si="162"/>
        <v>408131</v>
      </c>
      <c r="AX146" s="461">
        <f t="shared" si="162"/>
        <v>12075</v>
      </c>
      <c r="AY146" s="461">
        <f t="shared" si="163"/>
        <v>11800</v>
      </c>
      <c r="AZ146" s="462">
        <f t="shared" si="164"/>
        <v>2.3241999999999998</v>
      </c>
      <c r="BA146" s="462">
        <f t="shared" si="165"/>
        <v>1.5909</v>
      </c>
      <c r="BB146" s="464">
        <f t="shared" si="165"/>
        <v>0.73329999999999995</v>
      </c>
    </row>
    <row r="147" spans="1:54" ht="12.95" customHeight="1" x14ac:dyDescent="0.25">
      <c r="A147" s="300">
        <v>27</v>
      </c>
      <c r="B147" s="341">
        <v>5428</v>
      </c>
      <c r="C147" s="342">
        <v>600099059</v>
      </c>
      <c r="D147" s="301">
        <v>70985740</v>
      </c>
      <c r="E147" s="343" t="s">
        <v>419</v>
      </c>
      <c r="F147" s="301">
        <v>3117</v>
      </c>
      <c r="G147" s="343" t="s">
        <v>314</v>
      </c>
      <c r="H147" s="304" t="s">
        <v>277</v>
      </c>
      <c r="I147" s="463">
        <v>0</v>
      </c>
      <c r="J147" s="458">
        <v>0</v>
      </c>
      <c r="K147" s="458">
        <v>0</v>
      </c>
      <c r="L147" s="458">
        <v>0</v>
      </c>
      <c r="M147" s="458">
        <v>0</v>
      </c>
      <c r="N147" s="458">
        <v>0</v>
      </c>
      <c r="O147" s="459">
        <v>0</v>
      </c>
      <c r="P147" s="460">
        <v>0</v>
      </c>
      <c r="Q147" s="469">
        <v>0</v>
      </c>
      <c r="R147" s="471">
        <f t="shared" si="147"/>
        <v>0</v>
      </c>
      <c r="S147" s="461">
        <v>0</v>
      </c>
      <c r="T147" s="461">
        <v>0</v>
      </c>
      <c r="U147" s="461">
        <v>0</v>
      </c>
      <c r="V147" s="461">
        <v>0</v>
      </c>
      <c r="W147" s="461">
        <f t="shared" si="155"/>
        <v>0</v>
      </c>
      <c r="X147" s="461">
        <v>0</v>
      </c>
      <c r="Y147" s="461">
        <v>0</v>
      </c>
      <c r="Z147" s="461">
        <v>0</v>
      </c>
      <c r="AA147" s="461">
        <f t="shared" si="148"/>
        <v>0</v>
      </c>
      <c r="AB147" s="461">
        <f t="shared" si="149"/>
        <v>0</v>
      </c>
      <c r="AC147" s="69">
        <f t="shared" si="150"/>
        <v>0</v>
      </c>
      <c r="AD147" s="69">
        <f t="shared" si="151"/>
        <v>0</v>
      </c>
      <c r="AE147" s="461">
        <v>0</v>
      </c>
      <c r="AF147" s="461">
        <v>0</v>
      </c>
      <c r="AG147" s="461">
        <f t="shared" si="156"/>
        <v>0</v>
      </c>
      <c r="AH147" s="461">
        <f t="shared" si="157"/>
        <v>0</v>
      </c>
      <c r="AI147" s="462">
        <v>0</v>
      </c>
      <c r="AJ147" s="462">
        <v>0</v>
      </c>
      <c r="AK147" s="462">
        <v>0</v>
      </c>
      <c r="AL147" s="462">
        <v>0</v>
      </c>
      <c r="AM147" s="462">
        <v>0</v>
      </c>
      <c r="AN147" s="462">
        <v>0</v>
      </c>
      <c r="AO147" s="462">
        <v>0</v>
      </c>
      <c r="AP147" s="462">
        <v>0</v>
      </c>
      <c r="AQ147" s="462">
        <f t="shared" si="152"/>
        <v>0</v>
      </c>
      <c r="AR147" s="462">
        <f t="shared" si="153"/>
        <v>0</v>
      </c>
      <c r="AS147" s="464">
        <f t="shared" si="154"/>
        <v>0</v>
      </c>
      <c r="AT147" s="470">
        <f t="shared" si="159"/>
        <v>0</v>
      </c>
      <c r="AU147" s="461">
        <f t="shared" si="160"/>
        <v>0</v>
      </c>
      <c r="AV147" s="461">
        <f t="shared" si="161"/>
        <v>0</v>
      </c>
      <c r="AW147" s="461">
        <f t="shared" si="162"/>
        <v>0</v>
      </c>
      <c r="AX147" s="461">
        <f t="shared" si="162"/>
        <v>0</v>
      </c>
      <c r="AY147" s="461">
        <f t="shared" si="163"/>
        <v>0</v>
      </c>
      <c r="AZ147" s="462">
        <f t="shared" si="164"/>
        <v>0</v>
      </c>
      <c r="BA147" s="462">
        <f t="shared" si="165"/>
        <v>0</v>
      </c>
      <c r="BB147" s="464">
        <f t="shared" si="165"/>
        <v>0</v>
      </c>
    </row>
    <row r="148" spans="1:54" ht="12.95" customHeight="1" x14ac:dyDescent="0.25">
      <c r="A148" s="300">
        <v>27</v>
      </c>
      <c r="B148" s="341">
        <v>5428</v>
      </c>
      <c r="C148" s="342">
        <v>600099059</v>
      </c>
      <c r="D148" s="301">
        <v>70985740</v>
      </c>
      <c r="E148" s="343" t="s">
        <v>419</v>
      </c>
      <c r="F148" s="301">
        <v>3141</v>
      </c>
      <c r="G148" s="343" t="s">
        <v>310</v>
      </c>
      <c r="H148" s="304" t="s">
        <v>277</v>
      </c>
      <c r="I148" s="463">
        <v>435928</v>
      </c>
      <c r="J148" s="458">
        <v>319293</v>
      </c>
      <c r="K148" s="458">
        <v>3000</v>
      </c>
      <c r="L148" s="458">
        <v>108935</v>
      </c>
      <c r="M148" s="458">
        <v>3192</v>
      </c>
      <c r="N148" s="458">
        <v>1508</v>
      </c>
      <c r="O148" s="459">
        <v>1.04</v>
      </c>
      <c r="P148" s="460">
        <v>0</v>
      </c>
      <c r="Q148" s="469">
        <v>1.04</v>
      </c>
      <c r="R148" s="471">
        <f t="shared" si="147"/>
        <v>-20000</v>
      </c>
      <c r="S148" s="461">
        <v>0</v>
      </c>
      <c r="T148" s="461">
        <v>0</v>
      </c>
      <c r="U148" s="461">
        <v>0</v>
      </c>
      <c r="V148" s="461">
        <v>0</v>
      </c>
      <c r="W148" s="461">
        <f t="shared" si="155"/>
        <v>-20000</v>
      </c>
      <c r="X148" s="461">
        <v>20000</v>
      </c>
      <c r="Y148" s="461">
        <v>0</v>
      </c>
      <c r="Z148" s="461">
        <v>0</v>
      </c>
      <c r="AA148" s="461">
        <f t="shared" si="148"/>
        <v>20000</v>
      </c>
      <c r="AB148" s="461">
        <f t="shared" si="149"/>
        <v>0</v>
      </c>
      <c r="AC148" s="69">
        <f t="shared" si="150"/>
        <v>0</v>
      </c>
      <c r="AD148" s="69">
        <f t="shared" si="151"/>
        <v>-200</v>
      </c>
      <c r="AE148" s="461">
        <v>0</v>
      </c>
      <c r="AF148" s="461">
        <v>0</v>
      </c>
      <c r="AG148" s="461">
        <f t="shared" si="156"/>
        <v>0</v>
      </c>
      <c r="AH148" s="461">
        <f t="shared" si="157"/>
        <v>-200</v>
      </c>
      <c r="AI148" s="462">
        <v>0</v>
      </c>
      <c r="AJ148" s="462">
        <v>0</v>
      </c>
      <c r="AK148" s="462">
        <v>0</v>
      </c>
      <c r="AL148" s="462">
        <v>0</v>
      </c>
      <c r="AM148" s="462">
        <v>0</v>
      </c>
      <c r="AN148" s="462">
        <v>0</v>
      </c>
      <c r="AO148" s="462">
        <v>0</v>
      </c>
      <c r="AP148" s="462">
        <v>0</v>
      </c>
      <c r="AQ148" s="462">
        <f t="shared" si="152"/>
        <v>0</v>
      </c>
      <c r="AR148" s="462">
        <f t="shared" si="153"/>
        <v>0</v>
      </c>
      <c r="AS148" s="464">
        <f t="shared" si="154"/>
        <v>0</v>
      </c>
      <c r="AT148" s="470">
        <f t="shared" si="159"/>
        <v>435728</v>
      </c>
      <c r="AU148" s="461">
        <f t="shared" si="160"/>
        <v>299293</v>
      </c>
      <c r="AV148" s="461">
        <f t="shared" si="161"/>
        <v>23000</v>
      </c>
      <c r="AW148" s="461">
        <f t="shared" si="162"/>
        <v>108935</v>
      </c>
      <c r="AX148" s="461">
        <f t="shared" si="162"/>
        <v>2992</v>
      </c>
      <c r="AY148" s="461">
        <f t="shared" si="163"/>
        <v>1508</v>
      </c>
      <c r="AZ148" s="462">
        <f t="shared" si="164"/>
        <v>1.04</v>
      </c>
      <c r="BA148" s="462">
        <f t="shared" si="165"/>
        <v>0</v>
      </c>
      <c r="BB148" s="464">
        <f t="shared" si="165"/>
        <v>1.04</v>
      </c>
    </row>
    <row r="149" spans="1:54" ht="12.95" customHeight="1" x14ac:dyDescent="0.25">
      <c r="A149" s="300">
        <v>27</v>
      </c>
      <c r="B149" s="341">
        <v>5428</v>
      </c>
      <c r="C149" s="342">
        <v>600099059</v>
      </c>
      <c r="D149" s="301">
        <v>70985740</v>
      </c>
      <c r="E149" s="343" t="s">
        <v>419</v>
      </c>
      <c r="F149" s="301">
        <v>3143</v>
      </c>
      <c r="G149" s="343" t="s">
        <v>614</v>
      </c>
      <c r="H149" s="304" t="s">
        <v>276</v>
      </c>
      <c r="I149" s="463">
        <v>357000</v>
      </c>
      <c r="J149" s="458">
        <v>260866</v>
      </c>
      <c r="K149" s="458">
        <v>4000</v>
      </c>
      <c r="L149" s="458">
        <v>89525</v>
      </c>
      <c r="M149" s="458">
        <v>2609</v>
      </c>
      <c r="N149" s="458">
        <v>0</v>
      </c>
      <c r="O149" s="459">
        <v>0.57779999999999998</v>
      </c>
      <c r="P149" s="460">
        <v>0.57779999999999998</v>
      </c>
      <c r="Q149" s="469">
        <v>0</v>
      </c>
      <c r="R149" s="471">
        <f t="shared" si="147"/>
        <v>0</v>
      </c>
      <c r="S149" s="461">
        <v>0</v>
      </c>
      <c r="T149" s="461">
        <v>0</v>
      </c>
      <c r="U149" s="461">
        <v>0</v>
      </c>
      <c r="V149" s="461">
        <v>0</v>
      </c>
      <c r="W149" s="461">
        <f t="shared" si="155"/>
        <v>0</v>
      </c>
      <c r="X149" s="461">
        <v>0</v>
      </c>
      <c r="Y149" s="461">
        <v>0</v>
      </c>
      <c r="Z149" s="461">
        <v>0</v>
      </c>
      <c r="AA149" s="461">
        <f t="shared" si="148"/>
        <v>0</v>
      </c>
      <c r="AB149" s="461">
        <f t="shared" si="149"/>
        <v>0</v>
      </c>
      <c r="AC149" s="69">
        <f t="shared" si="150"/>
        <v>0</v>
      </c>
      <c r="AD149" s="69">
        <f t="shared" si="151"/>
        <v>0</v>
      </c>
      <c r="AE149" s="461">
        <v>0</v>
      </c>
      <c r="AF149" s="461">
        <v>0</v>
      </c>
      <c r="AG149" s="461">
        <f t="shared" si="156"/>
        <v>0</v>
      </c>
      <c r="AH149" s="461">
        <f t="shared" si="157"/>
        <v>0</v>
      </c>
      <c r="AI149" s="462">
        <v>0</v>
      </c>
      <c r="AJ149" s="462">
        <v>0</v>
      </c>
      <c r="AK149" s="462">
        <v>0</v>
      </c>
      <c r="AL149" s="462">
        <v>0</v>
      </c>
      <c r="AM149" s="462">
        <v>0</v>
      </c>
      <c r="AN149" s="462">
        <v>0</v>
      </c>
      <c r="AO149" s="462">
        <v>0</v>
      </c>
      <c r="AP149" s="462">
        <v>0</v>
      </c>
      <c r="AQ149" s="462">
        <f t="shared" si="152"/>
        <v>0</v>
      </c>
      <c r="AR149" s="462">
        <f t="shared" si="153"/>
        <v>0</v>
      </c>
      <c r="AS149" s="464">
        <f t="shared" si="154"/>
        <v>0</v>
      </c>
      <c r="AT149" s="470">
        <f t="shared" si="159"/>
        <v>357000</v>
      </c>
      <c r="AU149" s="461">
        <f t="shared" si="160"/>
        <v>260866</v>
      </c>
      <c r="AV149" s="461">
        <f t="shared" si="161"/>
        <v>4000</v>
      </c>
      <c r="AW149" s="461">
        <f t="shared" si="162"/>
        <v>89525</v>
      </c>
      <c r="AX149" s="461">
        <f t="shared" si="162"/>
        <v>2609</v>
      </c>
      <c r="AY149" s="461">
        <f t="shared" si="163"/>
        <v>0</v>
      </c>
      <c r="AZ149" s="462">
        <f t="shared" si="164"/>
        <v>0.57779999999999998</v>
      </c>
      <c r="BA149" s="462">
        <f t="shared" si="165"/>
        <v>0.57779999999999998</v>
      </c>
      <c r="BB149" s="464">
        <f t="shared" si="165"/>
        <v>0</v>
      </c>
    </row>
    <row r="150" spans="1:54" ht="12.95" customHeight="1" x14ac:dyDescent="0.25">
      <c r="A150" s="300">
        <v>27</v>
      </c>
      <c r="B150" s="341">
        <v>5428</v>
      </c>
      <c r="C150" s="342">
        <v>600099059</v>
      </c>
      <c r="D150" s="301">
        <v>70985740</v>
      </c>
      <c r="E150" s="343" t="s">
        <v>419</v>
      </c>
      <c r="F150" s="301">
        <v>3143</v>
      </c>
      <c r="G150" s="343" t="s">
        <v>615</v>
      </c>
      <c r="H150" s="304" t="s">
        <v>277</v>
      </c>
      <c r="I150" s="463">
        <v>5864</v>
      </c>
      <c r="J150" s="458">
        <v>4190</v>
      </c>
      <c r="K150" s="458">
        <v>0</v>
      </c>
      <c r="L150" s="458">
        <v>1416</v>
      </c>
      <c r="M150" s="458">
        <v>42</v>
      </c>
      <c r="N150" s="458">
        <v>216</v>
      </c>
      <c r="O150" s="459">
        <v>0.02</v>
      </c>
      <c r="P150" s="460">
        <v>0</v>
      </c>
      <c r="Q150" s="469">
        <v>0.02</v>
      </c>
      <c r="R150" s="471">
        <f t="shared" si="147"/>
        <v>-11500</v>
      </c>
      <c r="S150" s="461">
        <v>0</v>
      </c>
      <c r="T150" s="461">
        <v>0</v>
      </c>
      <c r="U150" s="461">
        <v>0</v>
      </c>
      <c r="V150" s="461">
        <v>0</v>
      </c>
      <c r="W150" s="461">
        <f t="shared" si="155"/>
        <v>-11500</v>
      </c>
      <c r="X150" s="461">
        <v>11500</v>
      </c>
      <c r="Y150" s="461">
        <v>0</v>
      </c>
      <c r="Z150" s="461">
        <v>0</v>
      </c>
      <c r="AA150" s="461">
        <f t="shared" si="148"/>
        <v>11500</v>
      </c>
      <c r="AB150" s="461">
        <f t="shared" si="149"/>
        <v>0</v>
      </c>
      <c r="AC150" s="69">
        <f t="shared" si="150"/>
        <v>0</v>
      </c>
      <c r="AD150" s="69">
        <f t="shared" si="151"/>
        <v>-115</v>
      </c>
      <c r="AE150" s="461">
        <v>0</v>
      </c>
      <c r="AF150" s="461">
        <v>0</v>
      </c>
      <c r="AG150" s="461">
        <f t="shared" si="156"/>
        <v>0</v>
      </c>
      <c r="AH150" s="461">
        <f t="shared" si="157"/>
        <v>-115</v>
      </c>
      <c r="AI150" s="462">
        <v>0</v>
      </c>
      <c r="AJ150" s="462">
        <v>0</v>
      </c>
      <c r="AK150" s="462">
        <v>0</v>
      </c>
      <c r="AL150" s="462">
        <v>0</v>
      </c>
      <c r="AM150" s="462">
        <v>0</v>
      </c>
      <c r="AN150" s="462">
        <v>0</v>
      </c>
      <c r="AO150" s="462">
        <v>0</v>
      </c>
      <c r="AP150" s="462">
        <v>0</v>
      </c>
      <c r="AQ150" s="462">
        <f t="shared" si="152"/>
        <v>0</v>
      </c>
      <c r="AR150" s="462">
        <f t="shared" si="153"/>
        <v>0</v>
      </c>
      <c r="AS150" s="464">
        <f t="shared" si="154"/>
        <v>0</v>
      </c>
      <c r="AT150" s="470">
        <f t="shared" si="159"/>
        <v>5749</v>
      </c>
      <c r="AU150" s="461">
        <f t="shared" si="160"/>
        <v>-7310</v>
      </c>
      <c r="AV150" s="461">
        <f t="shared" si="161"/>
        <v>11500</v>
      </c>
      <c r="AW150" s="461">
        <f t="shared" si="162"/>
        <v>1416</v>
      </c>
      <c r="AX150" s="461">
        <f t="shared" si="162"/>
        <v>-73</v>
      </c>
      <c r="AY150" s="461">
        <f t="shared" si="163"/>
        <v>216</v>
      </c>
      <c r="AZ150" s="462">
        <f t="shared" si="164"/>
        <v>0.02</v>
      </c>
      <c r="BA150" s="462">
        <f t="shared" si="165"/>
        <v>0</v>
      </c>
      <c r="BB150" s="464">
        <f t="shared" si="165"/>
        <v>0.02</v>
      </c>
    </row>
    <row r="151" spans="1:54" ht="12.95" customHeight="1" x14ac:dyDescent="0.25">
      <c r="A151" s="344">
        <v>27</v>
      </c>
      <c r="B151" s="345">
        <v>5428</v>
      </c>
      <c r="C151" s="346">
        <v>600099059</v>
      </c>
      <c r="D151" s="345">
        <v>70985740</v>
      </c>
      <c r="E151" s="347" t="s">
        <v>420</v>
      </c>
      <c r="F151" s="311"/>
      <c r="G151" s="349"/>
      <c r="H151" s="312"/>
      <c r="I151" s="553">
        <v>3939484</v>
      </c>
      <c r="J151" s="549">
        <v>2879403</v>
      </c>
      <c r="K151" s="549">
        <v>27000</v>
      </c>
      <c r="L151" s="549">
        <v>982364</v>
      </c>
      <c r="M151" s="549">
        <v>28793</v>
      </c>
      <c r="N151" s="549">
        <v>21924</v>
      </c>
      <c r="O151" s="550">
        <v>6.2974999999999994</v>
      </c>
      <c r="P151" s="550">
        <v>4.1041999999999996</v>
      </c>
      <c r="Q151" s="723">
        <v>2.1933000000000002</v>
      </c>
      <c r="R151" s="553">
        <f t="shared" ref="R151:BB151" si="166">SUM(R145:R150)</f>
        <v>-11500</v>
      </c>
      <c r="S151" s="549">
        <f t="shared" si="166"/>
        <v>0</v>
      </c>
      <c r="T151" s="549">
        <f t="shared" si="166"/>
        <v>0</v>
      </c>
      <c r="U151" s="549">
        <f t="shared" si="166"/>
        <v>0</v>
      </c>
      <c r="V151" s="549">
        <f t="shared" si="166"/>
        <v>0</v>
      </c>
      <c r="W151" s="549">
        <f t="shared" si="166"/>
        <v>-11500</v>
      </c>
      <c r="X151" s="549">
        <f t="shared" si="166"/>
        <v>11500</v>
      </c>
      <c r="Y151" s="549">
        <f t="shared" si="166"/>
        <v>0</v>
      </c>
      <c r="Z151" s="549">
        <f t="shared" si="166"/>
        <v>0</v>
      </c>
      <c r="AA151" s="549">
        <f t="shared" si="166"/>
        <v>11500</v>
      </c>
      <c r="AB151" s="549">
        <f t="shared" si="166"/>
        <v>0</v>
      </c>
      <c r="AC151" s="549">
        <f t="shared" si="166"/>
        <v>0</v>
      </c>
      <c r="AD151" s="549">
        <f t="shared" si="166"/>
        <v>-115</v>
      </c>
      <c r="AE151" s="549">
        <f t="shared" si="166"/>
        <v>0</v>
      </c>
      <c r="AF151" s="549">
        <f t="shared" si="166"/>
        <v>0</v>
      </c>
      <c r="AG151" s="549">
        <f t="shared" si="166"/>
        <v>0</v>
      </c>
      <c r="AH151" s="549">
        <f t="shared" si="166"/>
        <v>-115</v>
      </c>
      <c r="AI151" s="550">
        <f t="shared" si="166"/>
        <v>0</v>
      </c>
      <c r="AJ151" s="550">
        <f t="shared" si="166"/>
        <v>0</v>
      </c>
      <c r="AK151" s="550">
        <f t="shared" si="166"/>
        <v>0</v>
      </c>
      <c r="AL151" s="550">
        <f t="shared" si="166"/>
        <v>0</v>
      </c>
      <c r="AM151" s="550">
        <f t="shared" si="166"/>
        <v>0</v>
      </c>
      <c r="AN151" s="550">
        <f t="shared" si="166"/>
        <v>0</v>
      </c>
      <c r="AO151" s="550">
        <f t="shared" si="166"/>
        <v>0</v>
      </c>
      <c r="AP151" s="550">
        <f t="shared" si="166"/>
        <v>0</v>
      </c>
      <c r="AQ151" s="550">
        <f t="shared" si="166"/>
        <v>0</v>
      </c>
      <c r="AR151" s="550">
        <f t="shared" si="166"/>
        <v>0</v>
      </c>
      <c r="AS151" s="348">
        <f t="shared" si="166"/>
        <v>0</v>
      </c>
      <c r="AT151" s="555">
        <f t="shared" si="166"/>
        <v>3939369</v>
      </c>
      <c r="AU151" s="549">
        <f t="shared" si="166"/>
        <v>2867903</v>
      </c>
      <c r="AV151" s="549">
        <f t="shared" si="166"/>
        <v>38500</v>
      </c>
      <c r="AW151" s="549">
        <f t="shared" si="166"/>
        <v>982364</v>
      </c>
      <c r="AX151" s="549">
        <f t="shared" si="166"/>
        <v>28678</v>
      </c>
      <c r="AY151" s="549">
        <f t="shared" si="166"/>
        <v>21924</v>
      </c>
      <c r="AZ151" s="550">
        <f t="shared" si="166"/>
        <v>6.2974999999999994</v>
      </c>
      <c r="BA151" s="550">
        <f t="shared" si="166"/>
        <v>4.1041999999999996</v>
      </c>
      <c r="BB151" s="348">
        <f t="shared" si="166"/>
        <v>2.1933000000000002</v>
      </c>
    </row>
    <row r="152" spans="1:54" ht="12.95" customHeight="1" x14ac:dyDescent="0.25">
      <c r="A152" s="300">
        <v>28</v>
      </c>
      <c r="B152" s="341">
        <v>5472</v>
      </c>
      <c r="C152" s="342">
        <v>600098672</v>
      </c>
      <c r="D152" s="301">
        <v>72743565</v>
      </c>
      <c r="E152" s="343" t="s">
        <v>421</v>
      </c>
      <c r="F152" s="301">
        <v>3111</v>
      </c>
      <c r="G152" s="343" t="s">
        <v>320</v>
      </c>
      <c r="H152" s="304" t="s">
        <v>276</v>
      </c>
      <c r="I152" s="463">
        <v>3588938</v>
      </c>
      <c r="J152" s="458">
        <v>2647877</v>
      </c>
      <c r="K152" s="458">
        <v>0</v>
      </c>
      <c r="L152" s="458">
        <v>894982</v>
      </c>
      <c r="M152" s="458">
        <v>26479</v>
      </c>
      <c r="N152" s="458">
        <v>19600</v>
      </c>
      <c r="O152" s="459">
        <v>5.2</v>
      </c>
      <c r="P152" s="460">
        <v>4</v>
      </c>
      <c r="Q152" s="469">
        <v>1.2000000000000002</v>
      </c>
      <c r="R152" s="471">
        <f t="shared" si="147"/>
        <v>0</v>
      </c>
      <c r="S152" s="461">
        <v>0</v>
      </c>
      <c r="T152" s="461">
        <v>0</v>
      </c>
      <c r="U152" s="461">
        <v>0</v>
      </c>
      <c r="V152" s="461">
        <v>0</v>
      </c>
      <c r="W152" s="461">
        <f t="shared" si="155"/>
        <v>0</v>
      </c>
      <c r="X152" s="461">
        <v>0</v>
      </c>
      <c r="Y152" s="461">
        <v>0</v>
      </c>
      <c r="Z152" s="461">
        <v>0</v>
      </c>
      <c r="AA152" s="461">
        <f t="shared" si="148"/>
        <v>0</v>
      </c>
      <c r="AB152" s="461">
        <f t="shared" si="149"/>
        <v>0</v>
      </c>
      <c r="AC152" s="69">
        <f t="shared" si="150"/>
        <v>0</v>
      </c>
      <c r="AD152" s="69">
        <f t="shared" si="151"/>
        <v>0</v>
      </c>
      <c r="AE152" s="461">
        <v>0</v>
      </c>
      <c r="AF152" s="461">
        <v>0</v>
      </c>
      <c r="AG152" s="461">
        <f t="shared" si="156"/>
        <v>0</v>
      </c>
      <c r="AH152" s="461">
        <f t="shared" si="157"/>
        <v>0</v>
      </c>
      <c r="AI152" s="462">
        <v>0</v>
      </c>
      <c r="AJ152" s="462">
        <v>0</v>
      </c>
      <c r="AK152" s="462">
        <v>0</v>
      </c>
      <c r="AL152" s="462">
        <v>0</v>
      </c>
      <c r="AM152" s="462">
        <v>0</v>
      </c>
      <c r="AN152" s="462">
        <v>0</v>
      </c>
      <c r="AO152" s="462">
        <v>0</v>
      </c>
      <c r="AP152" s="462">
        <v>0</v>
      </c>
      <c r="AQ152" s="462">
        <f t="shared" si="152"/>
        <v>0</v>
      </c>
      <c r="AR152" s="462">
        <f t="shared" si="153"/>
        <v>0</v>
      </c>
      <c r="AS152" s="464">
        <f t="shared" si="154"/>
        <v>0</v>
      </c>
      <c r="AT152" s="470">
        <f>I152+AH152</f>
        <v>3588938</v>
      </c>
      <c r="AU152" s="461">
        <f>J152+W152</f>
        <v>2647877</v>
      </c>
      <c r="AV152" s="461">
        <f t="shared" ref="AV152:AV154" si="167">K152+AA152</f>
        <v>0</v>
      </c>
      <c r="AW152" s="461">
        <f t="shared" ref="AW152:AX154" si="168">L152+AC152</f>
        <v>894982</v>
      </c>
      <c r="AX152" s="461">
        <f t="shared" si="168"/>
        <v>26479</v>
      </c>
      <c r="AY152" s="461">
        <f>N152+AG152</f>
        <v>19600</v>
      </c>
      <c r="AZ152" s="462">
        <f>O152+AS152</f>
        <v>5.2</v>
      </c>
      <c r="BA152" s="462">
        <f t="shared" ref="BA152:BB154" si="169">P152+AQ152</f>
        <v>4</v>
      </c>
      <c r="BB152" s="464">
        <f t="shared" si="169"/>
        <v>1.2000000000000002</v>
      </c>
    </row>
    <row r="153" spans="1:54" ht="12.95" customHeight="1" x14ac:dyDescent="0.25">
      <c r="A153" s="300">
        <v>28</v>
      </c>
      <c r="B153" s="341">
        <v>5472</v>
      </c>
      <c r="C153" s="342">
        <v>600098672</v>
      </c>
      <c r="D153" s="301">
        <v>72743565</v>
      </c>
      <c r="E153" s="343" t="s">
        <v>421</v>
      </c>
      <c r="F153" s="301">
        <v>3111</v>
      </c>
      <c r="G153" s="343" t="s">
        <v>314</v>
      </c>
      <c r="H153" s="304" t="s">
        <v>277</v>
      </c>
      <c r="I153" s="463">
        <v>0</v>
      </c>
      <c r="J153" s="458">
        <v>0</v>
      </c>
      <c r="K153" s="458">
        <v>0</v>
      </c>
      <c r="L153" s="458">
        <v>0</v>
      </c>
      <c r="M153" s="458">
        <v>0</v>
      </c>
      <c r="N153" s="458">
        <v>0</v>
      </c>
      <c r="O153" s="459">
        <v>0</v>
      </c>
      <c r="P153" s="460">
        <v>0</v>
      </c>
      <c r="Q153" s="469">
        <v>0</v>
      </c>
      <c r="R153" s="471">
        <f t="shared" si="147"/>
        <v>0</v>
      </c>
      <c r="S153" s="461">
        <v>73782</v>
      </c>
      <c r="T153" s="461">
        <v>0</v>
      </c>
      <c r="U153" s="461">
        <v>0</v>
      </c>
      <c r="V153" s="461">
        <v>0</v>
      </c>
      <c r="W153" s="461">
        <f t="shared" si="155"/>
        <v>73782</v>
      </c>
      <c r="X153" s="461">
        <v>0</v>
      </c>
      <c r="Y153" s="461">
        <v>0</v>
      </c>
      <c r="Z153" s="461">
        <v>0</v>
      </c>
      <c r="AA153" s="461">
        <f t="shared" si="148"/>
        <v>0</v>
      </c>
      <c r="AB153" s="461">
        <f t="shared" si="149"/>
        <v>73782</v>
      </c>
      <c r="AC153" s="69">
        <f t="shared" si="150"/>
        <v>24938</v>
      </c>
      <c r="AD153" s="69">
        <f t="shared" si="151"/>
        <v>738</v>
      </c>
      <c r="AE153" s="461">
        <v>0</v>
      </c>
      <c r="AF153" s="461">
        <v>0</v>
      </c>
      <c r="AG153" s="461">
        <f t="shared" si="156"/>
        <v>0</v>
      </c>
      <c r="AH153" s="461">
        <f t="shared" si="157"/>
        <v>99458</v>
      </c>
      <c r="AI153" s="462">
        <v>0</v>
      </c>
      <c r="AJ153" s="462">
        <v>0</v>
      </c>
      <c r="AK153" s="462">
        <v>0.21</v>
      </c>
      <c r="AL153" s="462">
        <v>0</v>
      </c>
      <c r="AM153" s="462">
        <v>0</v>
      </c>
      <c r="AN153" s="462">
        <v>0</v>
      </c>
      <c r="AO153" s="462">
        <v>0</v>
      </c>
      <c r="AP153" s="462">
        <v>0</v>
      </c>
      <c r="AQ153" s="462">
        <f t="shared" si="152"/>
        <v>0.21</v>
      </c>
      <c r="AR153" s="462">
        <f t="shared" si="153"/>
        <v>0</v>
      </c>
      <c r="AS153" s="464">
        <f t="shared" si="154"/>
        <v>0.21</v>
      </c>
      <c r="AT153" s="470">
        <f>I153+AH153</f>
        <v>99458</v>
      </c>
      <c r="AU153" s="461">
        <f>J153+W153</f>
        <v>73782</v>
      </c>
      <c r="AV153" s="461">
        <f t="shared" si="167"/>
        <v>0</v>
      </c>
      <c r="AW153" s="461">
        <f t="shared" si="168"/>
        <v>24938</v>
      </c>
      <c r="AX153" s="461">
        <f t="shared" si="168"/>
        <v>738</v>
      </c>
      <c r="AY153" s="461">
        <f>N153+AG153</f>
        <v>0</v>
      </c>
      <c r="AZ153" s="462">
        <f>O153+AS153</f>
        <v>0.21</v>
      </c>
      <c r="BA153" s="462">
        <f t="shared" si="169"/>
        <v>0.21</v>
      </c>
      <c r="BB153" s="464">
        <f t="shared" si="169"/>
        <v>0</v>
      </c>
    </row>
    <row r="154" spans="1:54" ht="12.95" customHeight="1" x14ac:dyDescent="0.25">
      <c r="A154" s="300">
        <v>28</v>
      </c>
      <c r="B154" s="341">
        <v>5472</v>
      </c>
      <c r="C154" s="342">
        <v>600098672</v>
      </c>
      <c r="D154" s="301">
        <v>72743565</v>
      </c>
      <c r="E154" s="343" t="s">
        <v>421</v>
      </c>
      <c r="F154" s="301">
        <v>3141</v>
      </c>
      <c r="G154" s="343" t="s">
        <v>310</v>
      </c>
      <c r="H154" s="304" t="s">
        <v>277</v>
      </c>
      <c r="I154" s="463">
        <v>640468</v>
      </c>
      <c r="J154" s="458">
        <v>473235</v>
      </c>
      <c r="K154" s="458">
        <v>0</v>
      </c>
      <c r="L154" s="458">
        <v>159953</v>
      </c>
      <c r="M154" s="458">
        <v>4732</v>
      </c>
      <c r="N154" s="458">
        <v>2548</v>
      </c>
      <c r="O154" s="459">
        <v>1.52</v>
      </c>
      <c r="P154" s="460">
        <v>0</v>
      </c>
      <c r="Q154" s="469">
        <v>1.52</v>
      </c>
      <c r="R154" s="471">
        <f t="shared" si="147"/>
        <v>0</v>
      </c>
      <c r="S154" s="461">
        <v>0</v>
      </c>
      <c r="T154" s="461">
        <v>0</v>
      </c>
      <c r="U154" s="461">
        <v>0</v>
      </c>
      <c r="V154" s="461">
        <v>0</v>
      </c>
      <c r="W154" s="461">
        <f t="shared" si="155"/>
        <v>0</v>
      </c>
      <c r="X154" s="461">
        <v>0</v>
      </c>
      <c r="Y154" s="461">
        <v>0</v>
      </c>
      <c r="Z154" s="461">
        <v>0</v>
      </c>
      <c r="AA154" s="461">
        <f t="shared" si="148"/>
        <v>0</v>
      </c>
      <c r="AB154" s="461">
        <f t="shared" si="149"/>
        <v>0</v>
      </c>
      <c r="AC154" s="69">
        <f t="shared" si="150"/>
        <v>0</v>
      </c>
      <c r="AD154" s="69">
        <f t="shared" si="151"/>
        <v>0</v>
      </c>
      <c r="AE154" s="461">
        <v>0</v>
      </c>
      <c r="AF154" s="461">
        <v>0</v>
      </c>
      <c r="AG154" s="461">
        <f t="shared" si="156"/>
        <v>0</v>
      </c>
      <c r="AH154" s="461">
        <f t="shared" si="157"/>
        <v>0</v>
      </c>
      <c r="AI154" s="462">
        <v>0</v>
      </c>
      <c r="AJ154" s="462">
        <v>0</v>
      </c>
      <c r="AK154" s="462">
        <v>0</v>
      </c>
      <c r="AL154" s="462">
        <v>0</v>
      </c>
      <c r="AM154" s="462">
        <v>0</v>
      </c>
      <c r="AN154" s="462">
        <v>0</v>
      </c>
      <c r="AO154" s="462">
        <v>0</v>
      </c>
      <c r="AP154" s="462">
        <v>0</v>
      </c>
      <c r="AQ154" s="462">
        <f t="shared" si="152"/>
        <v>0</v>
      </c>
      <c r="AR154" s="462">
        <f t="shared" si="153"/>
        <v>0</v>
      </c>
      <c r="AS154" s="464">
        <f t="shared" si="154"/>
        <v>0</v>
      </c>
      <c r="AT154" s="470">
        <f>I154+AH154</f>
        <v>640468</v>
      </c>
      <c r="AU154" s="461">
        <f>J154+W154</f>
        <v>473235</v>
      </c>
      <c r="AV154" s="461">
        <f t="shared" si="167"/>
        <v>0</v>
      </c>
      <c r="AW154" s="461">
        <f t="shared" si="168"/>
        <v>159953</v>
      </c>
      <c r="AX154" s="461">
        <f t="shared" si="168"/>
        <v>4732</v>
      </c>
      <c r="AY154" s="461">
        <f>N154+AG154</f>
        <v>2548</v>
      </c>
      <c r="AZ154" s="462">
        <f>O154+AS154</f>
        <v>1.52</v>
      </c>
      <c r="BA154" s="462">
        <f t="shared" si="169"/>
        <v>0</v>
      </c>
      <c r="BB154" s="464">
        <f t="shared" si="169"/>
        <v>1.52</v>
      </c>
    </row>
    <row r="155" spans="1:54" ht="12.95" customHeight="1" x14ac:dyDescent="0.25">
      <c r="A155" s="344">
        <v>28</v>
      </c>
      <c r="B155" s="345">
        <v>5472</v>
      </c>
      <c r="C155" s="346">
        <v>600098672</v>
      </c>
      <c r="D155" s="345">
        <v>72743565</v>
      </c>
      <c r="E155" s="347" t="s">
        <v>422</v>
      </c>
      <c r="F155" s="311"/>
      <c r="G155" s="349"/>
      <c r="H155" s="312"/>
      <c r="I155" s="538">
        <v>4229406</v>
      </c>
      <c r="J155" s="535">
        <v>3121112</v>
      </c>
      <c r="K155" s="535">
        <v>0</v>
      </c>
      <c r="L155" s="535">
        <v>1054935</v>
      </c>
      <c r="M155" s="535">
        <v>31211</v>
      </c>
      <c r="N155" s="535">
        <v>22148</v>
      </c>
      <c r="O155" s="536">
        <v>6.7200000000000006</v>
      </c>
      <c r="P155" s="536">
        <v>4</v>
      </c>
      <c r="Q155" s="725">
        <v>2.72</v>
      </c>
      <c r="R155" s="538">
        <f t="shared" ref="R155:BB155" si="170">SUM(R152:R154)</f>
        <v>0</v>
      </c>
      <c r="S155" s="535">
        <f t="shared" si="170"/>
        <v>73782</v>
      </c>
      <c r="T155" s="535">
        <f t="shared" si="170"/>
        <v>0</v>
      </c>
      <c r="U155" s="535">
        <f t="shared" si="170"/>
        <v>0</v>
      </c>
      <c r="V155" s="535">
        <f t="shared" si="170"/>
        <v>0</v>
      </c>
      <c r="W155" s="535">
        <f t="shared" si="170"/>
        <v>73782</v>
      </c>
      <c r="X155" s="535">
        <f t="shared" si="170"/>
        <v>0</v>
      </c>
      <c r="Y155" s="535">
        <f t="shared" si="170"/>
        <v>0</v>
      </c>
      <c r="Z155" s="535">
        <f t="shared" si="170"/>
        <v>0</v>
      </c>
      <c r="AA155" s="535">
        <f t="shared" si="170"/>
        <v>0</v>
      </c>
      <c r="AB155" s="535">
        <f t="shared" si="170"/>
        <v>73782</v>
      </c>
      <c r="AC155" s="535">
        <f t="shared" si="170"/>
        <v>24938</v>
      </c>
      <c r="AD155" s="535">
        <f t="shared" si="170"/>
        <v>738</v>
      </c>
      <c r="AE155" s="535">
        <f t="shared" si="170"/>
        <v>0</v>
      </c>
      <c r="AF155" s="535">
        <f t="shared" si="170"/>
        <v>0</v>
      </c>
      <c r="AG155" s="535">
        <f t="shared" si="170"/>
        <v>0</v>
      </c>
      <c r="AH155" s="535">
        <f t="shared" si="170"/>
        <v>99458</v>
      </c>
      <c r="AI155" s="536">
        <f t="shared" si="170"/>
        <v>0</v>
      </c>
      <c r="AJ155" s="536">
        <f t="shared" si="170"/>
        <v>0</v>
      </c>
      <c r="AK155" s="536">
        <f t="shared" si="170"/>
        <v>0.21</v>
      </c>
      <c r="AL155" s="536">
        <f t="shared" si="170"/>
        <v>0</v>
      </c>
      <c r="AM155" s="536">
        <f t="shared" si="170"/>
        <v>0</v>
      </c>
      <c r="AN155" s="536">
        <f t="shared" si="170"/>
        <v>0</v>
      </c>
      <c r="AO155" s="536">
        <f t="shared" si="170"/>
        <v>0</v>
      </c>
      <c r="AP155" s="536">
        <f t="shared" si="170"/>
        <v>0</v>
      </c>
      <c r="AQ155" s="536">
        <f t="shared" si="170"/>
        <v>0.21</v>
      </c>
      <c r="AR155" s="536">
        <f t="shared" si="170"/>
        <v>0</v>
      </c>
      <c r="AS155" s="310">
        <f t="shared" si="170"/>
        <v>0.21</v>
      </c>
      <c r="AT155" s="540">
        <f t="shared" si="170"/>
        <v>4328864</v>
      </c>
      <c r="AU155" s="535">
        <f t="shared" si="170"/>
        <v>3194894</v>
      </c>
      <c r="AV155" s="535">
        <f t="shared" si="170"/>
        <v>0</v>
      </c>
      <c r="AW155" s="535">
        <f t="shared" si="170"/>
        <v>1079873</v>
      </c>
      <c r="AX155" s="535">
        <f t="shared" si="170"/>
        <v>31949</v>
      </c>
      <c r="AY155" s="535">
        <f t="shared" si="170"/>
        <v>22148</v>
      </c>
      <c r="AZ155" s="536">
        <f t="shared" si="170"/>
        <v>6.93</v>
      </c>
      <c r="BA155" s="536">
        <f t="shared" si="170"/>
        <v>4.21</v>
      </c>
      <c r="BB155" s="310">
        <f t="shared" si="170"/>
        <v>2.72</v>
      </c>
    </row>
    <row r="156" spans="1:54" ht="12.95" customHeight="1" x14ac:dyDescent="0.25">
      <c r="A156" s="300">
        <v>29</v>
      </c>
      <c r="B156" s="341">
        <v>5471</v>
      </c>
      <c r="C156" s="342">
        <v>600099229</v>
      </c>
      <c r="D156" s="301">
        <v>72743646</v>
      </c>
      <c r="E156" s="343" t="s">
        <v>423</v>
      </c>
      <c r="F156" s="301">
        <v>3113</v>
      </c>
      <c r="G156" s="343" t="s">
        <v>324</v>
      </c>
      <c r="H156" s="304" t="s">
        <v>276</v>
      </c>
      <c r="I156" s="463">
        <v>13797262</v>
      </c>
      <c r="J156" s="458">
        <v>10016817</v>
      </c>
      <c r="K156" s="458">
        <v>42760</v>
      </c>
      <c r="L156" s="458">
        <v>3400137</v>
      </c>
      <c r="M156" s="458">
        <v>100168</v>
      </c>
      <c r="N156" s="458">
        <v>237380</v>
      </c>
      <c r="O156" s="459">
        <v>17.21</v>
      </c>
      <c r="P156" s="460">
        <v>13.5</v>
      </c>
      <c r="Q156" s="469">
        <v>3.71</v>
      </c>
      <c r="R156" s="471">
        <f t="shared" si="147"/>
        <v>23260</v>
      </c>
      <c r="S156" s="461">
        <v>0</v>
      </c>
      <c r="T156" s="461">
        <v>-102028</v>
      </c>
      <c r="U156" s="461">
        <v>0</v>
      </c>
      <c r="V156" s="461">
        <v>0</v>
      </c>
      <c r="W156" s="461">
        <f t="shared" si="155"/>
        <v>-78768</v>
      </c>
      <c r="X156" s="461">
        <v>-23260</v>
      </c>
      <c r="Y156" s="461">
        <v>0</v>
      </c>
      <c r="Z156" s="461">
        <v>0</v>
      </c>
      <c r="AA156" s="461">
        <f t="shared" si="148"/>
        <v>-23260</v>
      </c>
      <c r="AB156" s="461">
        <f t="shared" si="149"/>
        <v>-102028</v>
      </c>
      <c r="AC156" s="69">
        <f t="shared" si="150"/>
        <v>-34485</v>
      </c>
      <c r="AD156" s="69">
        <f t="shared" si="151"/>
        <v>-788</v>
      </c>
      <c r="AE156" s="461">
        <v>0</v>
      </c>
      <c r="AF156" s="461">
        <v>0</v>
      </c>
      <c r="AG156" s="461">
        <f t="shared" si="156"/>
        <v>0</v>
      </c>
      <c r="AH156" s="461">
        <f t="shared" si="157"/>
        <v>-137301</v>
      </c>
      <c r="AI156" s="462">
        <v>0</v>
      </c>
      <c r="AJ156" s="462">
        <v>0</v>
      </c>
      <c r="AK156" s="462">
        <v>0</v>
      </c>
      <c r="AL156" s="462">
        <v>-0.21</v>
      </c>
      <c r="AM156" s="462">
        <v>0</v>
      </c>
      <c r="AN156" s="462">
        <v>0</v>
      </c>
      <c r="AO156" s="462">
        <v>0</v>
      </c>
      <c r="AP156" s="462">
        <v>0</v>
      </c>
      <c r="AQ156" s="462">
        <f t="shared" si="152"/>
        <v>-0.21</v>
      </c>
      <c r="AR156" s="462">
        <f t="shared" si="153"/>
        <v>0</v>
      </c>
      <c r="AS156" s="464">
        <f t="shared" si="154"/>
        <v>-0.21</v>
      </c>
      <c r="AT156" s="470">
        <f>I156+AH156</f>
        <v>13659961</v>
      </c>
      <c r="AU156" s="461">
        <f>J156+W156</f>
        <v>9938049</v>
      </c>
      <c r="AV156" s="461">
        <f t="shared" ref="AV156:AV160" si="171">K156+AA156</f>
        <v>19500</v>
      </c>
      <c r="AW156" s="461">
        <f t="shared" ref="AW156:AX160" si="172">L156+AC156</f>
        <v>3365652</v>
      </c>
      <c r="AX156" s="461">
        <f t="shared" si="172"/>
        <v>99380</v>
      </c>
      <c r="AY156" s="461">
        <f>N156+AG156</f>
        <v>237380</v>
      </c>
      <c r="AZ156" s="462">
        <f>O156+AS156</f>
        <v>17</v>
      </c>
      <c r="BA156" s="462">
        <f t="shared" ref="BA156:BB160" si="173">P156+AQ156</f>
        <v>13.29</v>
      </c>
      <c r="BB156" s="464">
        <f t="shared" si="173"/>
        <v>3.71</v>
      </c>
    </row>
    <row r="157" spans="1:54" ht="12.95" customHeight="1" x14ac:dyDescent="0.25">
      <c r="A157" s="300">
        <v>29</v>
      </c>
      <c r="B157" s="341">
        <v>5471</v>
      </c>
      <c r="C157" s="342">
        <v>600099229</v>
      </c>
      <c r="D157" s="301">
        <v>72743646</v>
      </c>
      <c r="E157" s="343" t="s">
        <v>423</v>
      </c>
      <c r="F157" s="301">
        <v>3113</v>
      </c>
      <c r="G157" s="343" t="s">
        <v>314</v>
      </c>
      <c r="H157" s="304" t="s">
        <v>277</v>
      </c>
      <c r="I157" s="463">
        <v>712006</v>
      </c>
      <c r="J157" s="458">
        <v>527452</v>
      </c>
      <c r="K157" s="458">
        <v>0</v>
      </c>
      <c r="L157" s="458">
        <v>178279</v>
      </c>
      <c r="M157" s="458">
        <v>5275</v>
      </c>
      <c r="N157" s="458">
        <v>1000</v>
      </c>
      <c r="O157" s="459">
        <v>1.49</v>
      </c>
      <c r="P157" s="460">
        <v>1.49</v>
      </c>
      <c r="Q157" s="469">
        <v>0</v>
      </c>
      <c r="R157" s="471">
        <f t="shared" si="147"/>
        <v>0</v>
      </c>
      <c r="S157" s="461">
        <v>7712</v>
      </c>
      <c r="T157" s="461">
        <v>0</v>
      </c>
      <c r="U157" s="461">
        <v>0</v>
      </c>
      <c r="V157" s="461">
        <v>0</v>
      </c>
      <c r="W157" s="461">
        <f t="shared" si="155"/>
        <v>7712</v>
      </c>
      <c r="X157" s="461">
        <v>0</v>
      </c>
      <c r="Y157" s="461">
        <v>0</v>
      </c>
      <c r="Z157" s="461">
        <v>0</v>
      </c>
      <c r="AA157" s="461">
        <f t="shared" si="148"/>
        <v>0</v>
      </c>
      <c r="AB157" s="461">
        <f t="shared" si="149"/>
        <v>7712</v>
      </c>
      <c r="AC157" s="69">
        <f t="shared" si="150"/>
        <v>2607</v>
      </c>
      <c r="AD157" s="69">
        <f t="shared" si="151"/>
        <v>77</v>
      </c>
      <c r="AE157" s="461">
        <v>0</v>
      </c>
      <c r="AF157" s="461">
        <v>0</v>
      </c>
      <c r="AG157" s="461">
        <f t="shared" si="156"/>
        <v>0</v>
      </c>
      <c r="AH157" s="461">
        <f t="shared" si="157"/>
        <v>10396</v>
      </c>
      <c r="AI157" s="462">
        <v>0</v>
      </c>
      <c r="AJ157" s="462">
        <v>0</v>
      </c>
      <c r="AK157" s="462">
        <v>0.02</v>
      </c>
      <c r="AL157" s="462">
        <v>0</v>
      </c>
      <c r="AM157" s="462">
        <v>0</v>
      </c>
      <c r="AN157" s="462">
        <v>0</v>
      </c>
      <c r="AO157" s="462">
        <v>0</v>
      </c>
      <c r="AP157" s="462">
        <v>0</v>
      </c>
      <c r="AQ157" s="462">
        <f t="shared" si="152"/>
        <v>0.02</v>
      </c>
      <c r="AR157" s="462">
        <f t="shared" si="153"/>
        <v>0</v>
      </c>
      <c r="AS157" s="464">
        <f t="shared" si="154"/>
        <v>0.02</v>
      </c>
      <c r="AT157" s="470">
        <f>I157+AH157</f>
        <v>722402</v>
      </c>
      <c r="AU157" s="461">
        <f>J157+W157</f>
        <v>535164</v>
      </c>
      <c r="AV157" s="461">
        <f t="shared" si="171"/>
        <v>0</v>
      </c>
      <c r="AW157" s="461">
        <f t="shared" si="172"/>
        <v>180886</v>
      </c>
      <c r="AX157" s="461">
        <f t="shared" si="172"/>
        <v>5352</v>
      </c>
      <c r="AY157" s="461">
        <f>N157+AG157</f>
        <v>1000</v>
      </c>
      <c r="AZ157" s="462">
        <f>O157+AS157</f>
        <v>1.51</v>
      </c>
      <c r="BA157" s="462">
        <f t="shared" si="173"/>
        <v>1.51</v>
      </c>
      <c r="BB157" s="464">
        <f t="shared" si="173"/>
        <v>0</v>
      </c>
    </row>
    <row r="158" spans="1:54" ht="12.95" customHeight="1" x14ac:dyDescent="0.25">
      <c r="A158" s="300">
        <v>29</v>
      </c>
      <c r="B158" s="341">
        <v>5471</v>
      </c>
      <c r="C158" s="342">
        <v>600099229</v>
      </c>
      <c r="D158" s="301">
        <v>72743646</v>
      </c>
      <c r="E158" s="343" t="s">
        <v>423</v>
      </c>
      <c r="F158" s="301">
        <v>3141</v>
      </c>
      <c r="G158" s="343" t="s">
        <v>310</v>
      </c>
      <c r="H158" s="304" t="s">
        <v>277</v>
      </c>
      <c r="I158" s="463">
        <v>1258241</v>
      </c>
      <c r="J158" s="458">
        <v>926855</v>
      </c>
      <c r="K158" s="458">
        <v>0</v>
      </c>
      <c r="L158" s="458">
        <v>313277</v>
      </c>
      <c r="M158" s="458">
        <v>9269</v>
      </c>
      <c r="N158" s="458">
        <v>8840</v>
      </c>
      <c r="O158" s="459">
        <v>2.98</v>
      </c>
      <c r="P158" s="460">
        <v>0</v>
      </c>
      <c r="Q158" s="469">
        <v>2.98</v>
      </c>
      <c r="R158" s="471">
        <f t="shared" si="147"/>
        <v>0</v>
      </c>
      <c r="S158" s="461">
        <v>0</v>
      </c>
      <c r="T158" s="461">
        <v>0</v>
      </c>
      <c r="U158" s="461">
        <v>0</v>
      </c>
      <c r="V158" s="461">
        <v>0</v>
      </c>
      <c r="W158" s="461">
        <f t="shared" si="155"/>
        <v>0</v>
      </c>
      <c r="X158" s="461">
        <v>0</v>
      </c>
      <c r="Y158" s="461">
        <v>0</v>
      </c>
      <c r="Z158" s="461">
        <v>0</v>
      </c>
      <c r="AA158" s="461">
        <f t="shared" si="148"/>
        <v>0</v>
      </c>
      <c r="AB158" s="461">
        <f t="shared" si="149"/>
        <v>0</v>
      </c>
      <c r="AC158" s="69">
        <f t="shared" si="150"/>
        <v>0</v>
      </c>
      <c r="AD158" s="69">
        <f t="shared" si="151"/>
        <v>0</v>
      </c>
      <c r="AE158" s="461">
        <v>0</v>
      </c>
      <c r="AF158" s="461">
        <v>0</v>
      </c>
      <c r="AG158" s="461">
        <f t="shared" si="156"/>
        <v>0</v>
      </c>
      <c r="AH158" s="461">
        <f t="shared" si="157"/>
        <v>0</v>
      </c>
      <c r="AI158" s="462">
        <v>0</v>
      </c>
      <c r="AJ158" s="462">
        <v>0</v>
      </c>
      <c r="AK158" s="462">
        <v>0</v>
      </c>
      <c r="AL158" s="462">
        <v>0</v>
      </c>
      <c r="AM158" s="462">
        <v>0</v>
      </c>
      <c r="AN158" s="462">
        <v>0</v>
      </c>
      <c r="AO158" s="462">
        <v>0</v>
      </c>
      <c r="AP158" s="462">
        <v>0</v>
      </c>
      <c r="AQ158" s="462">
        <f t="shared" si="152"/>
        <v>0</v>
      </c>
      <c r="AR158" s="462">
        <f t="shared" si="153"/>
        <v>0</v>
      </c>
      <c r="AS158" s="464">
        <f t="shared" si="154"/>
        <v>0</v>
      </c>
      <c r="AT158" s="470">
        <f>I158+AH158</f>
        <v>1258241</v>
      </c>
      <c r="AU158" s="461">
        <f>J158+W158</f>
        <v>926855</v>
      </c>
      <c r="AV158" s="461">
        <f t="shared" si="171"/>
        <v>0</v>
      </c>
      <c r="AW158" s="461">
        <f t="shared" si="172"/>
        <v>313277</v>
      </c>
      <c r="AX158" s="461">
        <f t="shared" si="172"/>
        <v>9269</v>
      </c>
      <c r="AY158" s="461">
        <f>N158+AG158</f>
        <v>8840</v>
      </c>
      <c r="AZ158" s="462">
        <f>O158+AS158</f>
        <v>2.98</v>
      </c>
      <c r="BA158" s="462">
        <f t="shared" si="173"/>
        <v>0</v>
      </c>
      <c r="BB158" s="464">
        <f t="shared" si="173"/>
        <v>2.98</v>
      </c>
    </row>
    <row r="159" spans="1:54" ht="12.95" customHeight="1" x14ac:dyDescent="0.25">
      <c r="A159" s="300">
        <v>29</v>
      </c>
      <c r="B159" s="341">
        <v>5471</v>
      </c>
      <c r="C159" s="342">
        <v>600099229</v>
      </c>
      <c r="D159" s="301">
        <v>72743646</v>
      </c>
      <c r="E159" s="343" t="s">
        <v>423</v>
      </c>
      <c r="F159" s="301">
        <v>3143</v>
      </c>
      <c r="G159" s="343" t="s">
        <v>614</v>
      </c>
      <c r="H159" s="304" t="s">
        <v>276</v>
      </c>
      <c r="I159" s="463">
        <v>673221</v>
      </c>
      <c r="J159" s="458">
        <v>415847</v>
      </c>
      <c r="K159" s="458">
        <v>84200</v>
      </c>
      <c r="L159" s="458">
        <v>169016</v>
      </c>
      <c r="M159" s="458">
        <v>4158</v>
      </c>
      <c r="N159" s="458">
        <v>0</v>
      </c>
      <c r="O159" s="459">
        <v>0.88</v>
      </c>
      <c r="P159" s="460">
        <v>0.88</v>
      </c>
      <c r="Q159" s="469">
        <v>0</v>
      </c>
      <c r="R159" s="471">
        <f t="shared" si="147"/>
        <v>84200</v>
      </c>
      <c r="S159" s="461">
        <v>0</v>
      </c>
      <c r="T159" s="461">
        <v>21678</v>
      </c>
      <c r="U159" s="461">
        <v>0</v>
      </c>
      <c r="V159" s="461">
        <v>0</v>
      </c>
      <c r="W159" s="461">
        <f t="shared" si="155"/>
        <v>105878</v>
      </c>
      <c r="X159" s="461">
        <v>-84200</v>
      </c>
      <c r="Y159" s="461">
        <v>0</v>
      </c>
      <c r="Z159" s="461">
        <v>0</v>
      </c>
      <c r="AA159" s="461">
        <f t="shared" si="148"/>
        <v>-84200</v>
      </c>
      <c r="AB159" s="461">
        <f t="shared" si="149"/>
        <v>21678</v>
      </c>
      <c r="AC159" s="69">
        <f t="shared" si="150"/>
        <v>7327</v>
      </c>
      <c r="AD159" s="69">
        <f t="shared" si="151"/>
        <v>1059</v>
      </c>
      <c r="AE159" s="461">
        <v>0</v>
      </c>
      <c r="AF159" s="461">
        <v>0</v>
      </c>
      <c r="AG159" s="461">
        <f t="shared" si="156"/>
        <v>0</v>
      </c>
      <c r="AH159" s="461">
        <f t="shared" si="157"/>
        <v>30064</v>
      </c>
      <c r="AI159" s="462">
        <v>0</v>
      </c>
      <c r="AJ159" s="462">
        <v>0</v>
      </c>
      <c r="AK159" s="462">
        <v>0</v>
      </c>
      <c r="AL159" s="462">
        <v>0.05</v>
      </c>
      <c r="AM159" s="462">
        <v>0</v>
      </c>
      <c r="AN159" s="462">
        <v>0</v>
      </c>
      <c r="AO159" s="462">
        <v>0</v>
      </c>
      <c r="AP159" s="462">
        <v>0</v>
      </c>
      <c r="AQ159" s="462">
        <f t="shared" si="152"/>
        <v>0.05</v>
      </c>
      <c r="AR159" s="462">
        <f t="shared" si="153"/>
        <v>0</v>
      </c>
      <c r="AS159" s="464">
        <f t="shared" si="154"/>
        <v>0.05</v>
      </c>
      <c r="AT159" s="470">
        <f>I159+AH159</f>
        <v>703285</v>
      </c>
      <c r="AU159" s="461">
        <f>J159+W159</f>
        <v>521725</v>
      </c>
      <c r="AV159" s="461">
        <f t="shared" si="171"/>
        <v>0</v>
      </c>
      <c r="AW159" s="461">
        <f t="shared" si="172"/>
        <v>176343</v>
      </c>
      <c r="AX159" s="461">
        <f t="shared" si="172"/>
        <v>5217</v>
      </c>
      <c r="AY159" s="461">
        <f>N159+AG159</f>
        <v>0</v>
      </c>
      <c r="AZ159" s="462">
        <f>O159+AS159</f>
        <v>0.93</v>
      </c>
      <c r="BA159" s="462">
        <f t="shared" si="173"/>
        <v>0.93</v>
      </c>
      <c r="BB159" s="464">
        <f t="shared" si="173"/>
        <v>0</v>
      </c>
    </row>
    <row r="160" spans="1:54" ht="12.95" customHeight="1" x14ac:dyDescent="0.25">
      <c r="A160" s="300">
        <v>29</v>
      </c>
      <c r="B160" s="341">
        <v>5471</v>
      </c>
      <c r="C160" s="342">
        <v>600099229</v>
      </c>
      <c r="D160" s="301">
        <v>72743646</v>
      </c>
      <c r="E160" s="343" t="s">
        <v>423</v>
      </c>
      <c r="F160" s="301">
        <v>3143</v>
      </c>
      <c r="G160" s="343" t="s">
        <v>615</v>
      </c>
      <c r="H160" s="304" t="s">
        <v>277</v>
      </c>
      <c r="I160" s="463">
        <v>32985</v>
      </c>
      <c r="J160" s="458">
        <v>23568</v>
      </c>
      <c r="K160" s="458">
        <v>0</v>
      </c>
      <c r="L160" s="458">
        <v>7966</v>
      </c>
      <c r="M160" s="458">
        <v>236</v>
      </c>
      <c r="N160" s="458">
        <v>1215</v>
      </c>
      <c r="O160" s="459">
        <v>0.09</v>
      </c>
      <c r="P160" s="460">
        <v>0</v>
      </c>
      <c r="Q160" s="469">
        <v>0.09</v>
      </c>
      <c r="R160" s="471">
        <f t="shared" si="147"/>
        <v>0</v>
      </c>
      <c r="S160" s="461">
        <v>0</v>
      </c>
      <c r="T160" s="461">
        <v>0</v>
      </c>
      <c r="U160" s="461">
        <v>0</v>
      </c>
      <c r="V160" s="461">
        <v>0</v>
      </c>
      <c r="W160" s="461">
        <f t="shared" si="155"/>
        <v>0</v>
      </c>
      <c r="X160" s="461">
        <v>0</v>
      </c>
      <c r="Y160" s="461">
        <v>0</v>
      </c>
      <c r="Z160" s="461">
        <v>0</v>
      </c>
      <c r="AA160" s="461">
        <f t="shared" si="148"/>
        <v>0</v>
      </c>
      <c r="AB160" s="461">
        <f t="shared" si="149"/>
        <v>0</v>
      </c>
      <c r="AC160" s="69">
        <f t="shared" si="150"/>
        <v>0</v>
      </c>
      <c r="AD160" s="69">
        <f t="shared" si="151"/>
        <v>0</v>
      </c>
      <c r="AE160" s="461">
        <v>0</v>
      </c>
      <c r="AF160" s="461">
        <v>0</v>
      </c>
      <c r="AG160" s="461">
        <f t="shared" si="156"/>
        <v>0</v>
      </c>
      <c r="AH160" s="461">
        <f t="shared" si="157"/>
        <v>0</v>
      </c>
      <c r="AI160" s="462">
        <v>0</v>
      </c>
      <c r="AJ160" s="462">
        <v>0</v>
      </c>
      <c r="AK160" s="462">
        <v>0</v>
      </c>
      <c r="AL160" s="462">
        <v>0</v>
      </c>
      <c r="AM160" s="462">
        <v>0</v>
      </c>
      <c r="AN160" s="462">
        <v>0</v>
      </c>
      <c r="AO160" s="462">
        <v>0</v>
      </c>
      <c r="AP160" s="462">
        <v>0</v>
      </c>
      <c r="AQ160" s="462">
        <f t="shared" si="152"/>
        <v>0</v>
      </c>
      <c r="AR160" s="462">
        <f t="shared" si="153"/>
        <v>0</v>
      </c>
      <c r="AS160" s="464">
        <f t="shared" si="154"/>
        <v>0</v>
      </c>
      <c r="AT160" s="470">
        <f>I160+AH160</f>
        <v>32985</v>
      </c>
      <c r="AU160" s="461">
        <f>J160+W160</f>
        <v>23568</v>
      </c>
      <c r="AV160" s="461">
        <f t="shared" si="171"/>
        <v>0</v>
      </c>
      <c r="AW160" s="461">
        <f t="shared" si="172"/>
        <v>7966</v>
      </c>
      <c r="AX160" s="461">
        <f t="shared" si="172"/>
        <v>236</v>
      </c>
      <c r="AY160" s="461">
        <f>N160+AG160</f>
        <v>1215</v>
      </c>
      <c r="AZ160" s="462">
        <f>O160+AS160</f>
        <v>0.09</v>
      </c>
      <c r="BA160" s="462">
        <f t="shared" si="173"/>
        <v>0</v>
      </c>
      <c r="BB160" s="464">
        <f t="shared" si="173"/>
        <v>0.09</v>
      </c>
    </row>
    <row r="161" spans="1:54" ht="12.95" customHeight="1" x14ac:dyDescent="0.25">
      <c r="A161" s="344">
        <v>29</v>
      </c>
      <c r="B161" s="345">
        <v>5471</v>
      </c>
      <c r="C161" s="346">
        <v>600099229</v>
      </c>
      <c r="D161" s="345">
        <v>72743646</v>
      </c>
      <c r="E161" s="347" t="s">
        <v>424</v>
      </c>
      <c r="F161" s="311"/>
      <c r="G161" s="349"/>
      <c r="H161" s="312"/>
      <c r="I161" s="538">
        <v>16473715</v>
      </c>
      <c r="J161" s="535">
        <v>11910539</v>
      </c>
      <c r="K161" s="535">
        <v>126960</v>
      </c>
      <c r="L161" s="535">
        <v>4068675</v>
      </c>
      <c r="M161" s="535">
        <v>119106</v>
      </c>
      <c r="N161" s="535">
        <v>248435</v>
      </c>
      <c r="O161" s="536">
        <v>22.65</v>
      </c>
      <c r="P161" s="536">
        <v>15.870000000000001</v>
      </c>
      <c r="Q161" s="725">
        <v>6.7799999999999994</v>
      </c>
      <c r="R161" s="538">
        <f t="shared" ref="R161:BB161" si="174">SUM(R156:R160)</f>
        <v>107460</v>
      </c>
      <c r="S161" s="535">
        <f t="shared" si="174"/>
        <v>7712</v>
      </c>
      <c r="T161" s="535">
        <f t="shared" si="174"/>
        <v>-80350</v>
      </c>
      <c r="U161" s="535">
        <f t="shared" si="174"/>
        <v>0</v>
      </c>
      <c r="V161" s="535">
        <f t="shared" si="174"/>
        <v>0</v>
      </c>
      <c r="W161" s="535">
        <f t="shared" si="174"/>
        <v>34822</v>
      </c>
      <c r="X161" s="535">
        <f t="shared" si="174"/>
        <v>-107460</v>
      </c>
      <c r="Y161" s="535">
        <f t="shared" si="174"/>
        <v>0</v>
      </c>
      <c r="Z161" s="535">
        <f t="shared" si="174"/>
        <v>0</v>
      </c>
      <c r="AA161" s="535">
        <f t="shared" si="174"/>
        <v>-107460</v>
      </c>
      <c r="AB161" s="535">
        <f t="shared" si="174"/>
        <v>-72638</v>
      </c>
      <c r="AC161" s="535">
        <f t="shared" si="174"/>
        <v>-24551</v>
      </c>
      <c r="AD161" s="535">
        <f t="shared" si="174"/>
        <v>348</v>
      </c>
      <c r="AE161" s="535">
        <f t="shared" si="174"/>
        <v>0</v>
      </c>
      <c r="AF161" s="535">
        <f t="shared" si="174"/>
        <v>0</v>
      </c>
      <c r="AG161" s="535">
        <f t="shared" si="174"/>
        <v>0</v>
      </c>
      <c r="AH161" s="535">
        <f t="shared" si="174"/>
        <v>-96841</v>
      </c>
      <c r="AI161" s="536">
        <f t="shared" si="174"/>
        <v>0</v>
      </c>
      <c r="AJ161" s="536">
        <f t="shared" si="174"/>
        <v>0</v>
      </c>
      <c r="AK161" s="536">
        <f t="shared" si="174"/>
        <v>0.02</v>
      </c>
      <c r="AL161" s="536">
        <f t="shared" si="174"/>
        <v>-0.15999999999999998</v>
      </c>
      <c r="AM161" s="536">
        <f t="shared" si="174"/>
        <v>0</v>
      </c>
      <c r="AN161" s="536">
        <f t="shared" si="174"/>
        <v>0</v>
      </c>
      <c r="AO161" s="536">
        <f t="shared" si="174"/>
        <v>0</v>
      </c>
      <c r="AP161" s="536">
        <f t="shared" si="174"/>
        <v>0</v>
      </c>
      <c r="AQ161" s="536">
        <f t="shared" si="174"/>
        <v>-0.14000000000000001</v>
      </c>
      <c r="AR161" s="536">
        <f t="shared" si="174"/>
        <v>0</v>
      </c>
      <c r="AS161" s="310">
        <f t="shared" si="174"/>
        <v>-0.14000000000000001</v>
      </c>
      <c r="AT161" s="540">
        <f t="shared" si="174"/>
        <v>16376874</v>
      </c>
      <c r="AU161" s="535">
        <f t="shared" si="174"/>
        <v>11945361</v>
      </c>
      <c r="AV161" s="535">
        <f t="shared" si="174"/>
        <v>19500</v>
      </c>
      <c r="AW161" s="535">
        <f t="shared" si="174"/>
        <v>4044124</v>
      </c>
      <c r="AX161" s="535">
        <f t="shared" si="174"/>
        <v>119454</v>
      </c>
      <c r="AY161" s="535">
        <f t="shared" si="174"/>
        <v>248435</v>
      </c>
      <c r="AZ161" s="536">
        <f t="shared" si="174"/>
        <v>22.51</v>
      </c>
      <c r="BA161" s="536">
        <f t="shared" si="174"/>
        <v>15.729999999999999</v>
      </c>
      <c r="BB161" s="310">
        <f t="shared" si="174"/>
        <v>6.7799999999999994</v>
      </c>
    </row>
    <row r="162" spans="1:54" ht="12.95" customHeight="1" x14ac:dyDescent="0.25">
      <c r="A162" s="300">
        <v>30</v>
      </c>
      <c r="B162" s="341">
        <v>5473</v>
      </c>
      <c r="C162" s="342">
        <v>600098583</v>
      </c>
      <c r="D162" s="301">
        <v>75016320</v>
      </c>
      <c r="E162" s="343" t="s">
        <v>425</v>
      </c>
      <c r="F162" s="301">
        <v>3111</v>
      </c>
      <c r="G162" s="343" t="s">
        <v>320</v>
      </c>
      <c r="H162" s="304" t="s">
        <v>276</v>
      </c>
      <c r="I162" s="463">
        <v>2054621</v>
      </c>
      <c r="J162" s="458">
        <v>1516484</v>
      </c>
      <c r="K162" s="458">
        <v>0</v>
      </c>
      <c r="L162" s="458">
        <v>512572</v>
      </c>
      <c r="M162" s="458">
        <v>15165</v>
      </c>
      <c r="N162" s="458">
        <v>10400</v>
      </c>
      <c r="O162" s="459">
        <v>2.9548000000000001</v>
      </c>
      <c r="P162" s="460">
        <v>2.3548</v>
      </c>
      <c r="Q162" s="469">
        <v>0.60000000000000009</v>
      </c>
      <c r="R162" s="471">
        <f t="shared" si="147"/>
        <v>0</v>
      </c>
      <c r="S162" s="461">
        <v>0</v>
      </c>
      <c r="T162" s="461">
        <v>0</v>
      </c>
      <c r="U162" s="461">
        <v>0</v>
      </c>
      <c r="V162" s="461">
        <v>0</v>
      </c>
      <c r="W162" s="461">
        <f t="shared" si="155"/>
        <v>0</v>
      </c>
      <c r="X162" s="461">
        <v>0</v>
      </c>
      <c r="Y162" s="461">
        <v>0</v>
      </c>
      <c r="Z162" s="461">
        <v>0</v>
      </c>
      <c r="AA162" s="461">
        <f t="shared" si="148"/>
        <v>0</v>
      </c>
      <c r="AB162" s="461">
        <f t="shared" si="149"/>
        <v>0</v>
      </c>
      <c r="AC162" s="69">
        <f t="shared" si="150"/>
        <v>0</v>
      </c>
      <c r="AD162" s="69">
        <f t="shared" si="151"/>
        <v>0</v>
      </c>
      <c r="AE162" s="461">
        <v>0</v>
      </c>
      <c r="AF162" s="461">
        <v>0</v>
      </c>
      <c r="AG162" s="461">
        <f t="shared" si="156"/>
        <v>0</v>
      </c>
      <c r="AH162" s="461">
        <f t="shared" si="157"/>
        <v>0</v>
      </c>
      <c r="AI162" s="462">
        <v>0</v>
      </c>
      <c r="AJ162" s="462">
        <v>0</v>
      </c>
      <c r="AK162" s="462">
        <v>0</v>
      </c>
      <c r="AL162" s="462">
        <v>0</v>
      </c>
      <c r="AM162" s="462">
        <v>0</v>
      </c>
      <c r="AN162" s="462">
        <v>0</v>
      </c>
      <c r="AO162" s="462">
        <v>0</v>
      </c>
      <c r="AP162" s="462">
        <v>0</v>
      </c>
      <c r="AQ162" s="462">
        <f t="shared" si="152"/>
        <v>0</v>
      </c>
      <c r="AR162" s="462">
        <f t="shared" si="153"/>
        <v>0</v>
      </c>
      <c r="AS162" s="464">
        <f t="shared" si="154"/>
        <v>0</v>
      </c>
      <c r="AT162" s="470">
        <f>I162+AH162</f>
        <v>2054621</v>
      </c>
      <c r="AU162" s="461">
        <f>J162+W162</f>
        <v>1516484</v>
      </c>
      <c r="AV162" s="461">
        <f t="shared" ref="AV162:AV164" si="175">K162+AA162</f>
        <v>0</v>
      </c>
      <c r="AW162" s="461">
        <f t="shared" ref="AW162:AX164" si="176">L162+AC162</f>
        <v>512572</v>
      </c>
      <c r="AX162" s="461">
        <f t="shared" si="176"/>
        <v>15165</v>
      </c>
      <c r="AY162" s="461">
        <f>N162+AG162</f>
        <v>10400</v>
      </c>
      <c r="AZ162" s="462">
        <f>O162+AS162</f>
        <v>2.9548000000000001</v>
      </c>
      <c r="BA162" s="462">
        <f t="shared" ref="BA162:BB164" si="177">P162+AQ162</f>
        <v>2.3548</v>
      </c>
      <c r="BB162" s="464">
        <f t="shared" si="177"/>
        <v>0.60000000000000009</v>
      </c>
    </row>
    <row r="163" spans="1:54" ht="12.95" customHeight="1" x14ac:dyDescent="0.25">
      <c r="A163" s="300">
        <v>30</v>
      </c>
      <c r="B163" s="341">
        <v>5473</v>
      </c>
      <c r="C163" s="342">
        <v>600098583</v>
      </c>
      <c r="D163" s="301">
        <v>75016320</v>
      </c>
      <c r="E163" s="343" t="s">
        <v>425</v>
      </c>
      <c r="F163" s="301">
        <v>3111</v>
      </c>
      <c r="G163" s="343" t="s">
        <v>314</v>
      </c>
      <c r="H163" s="304" t="s">
        <v>277</v>
      </c>
      <c r="I163" s="463">
        <v>0</v>
      </c>
      <c r="J163" s="458">
        <v>0</v>
      </c>
      <c r="K163" s="458">
        <v>0</v>
      </c>
      <c r="L163" s="458">
        <v>0</v>
      </c>
      <c r="M163" s="458">
        <v>0</v>
      </c>
      <c r="N163" s="458">
        <v>0</v>
      </c>
      <c r="O163" s="459">
        <v>0</v>
      </c>
      <c r="P163" s="460">
        <v>0</v>
      </c>
      <c r="Q163" s="469">
        <v>0</v>
      </c>
      <c r="R163" s="471">
        <f t="shared" si="147"/>
        <v>0</v>
      </c>
      <c r="S163" s="461">
        <v>0</v>
      </c>
      <c r="T163" s="461">
        <v>0</v>
      </c>
      <c r="U163" s="461">
        <v>0</v>
      </c>
      <c r="V163" s="461">
        <v>0</v>
      </c>
      <c r="W163" s="461">
        <f t="shared" si="155"/>
        <v>0</v>
      </c>
      <c r="X163" s="461">
        <v>0</v>
      </c>
      <c r="Y163" s="461">
        <v>0</v>
      </c>
      <c r="Z163" s="461">
        <v>0</v>
      </c>
      <c r="AA163" s="461">
        <f t="shared" si="148"/>
        <v>0</v>
      </c>
      <c r="AB163" s="461">
        <f t="shared" si="149"/>
        <v>0</v>
      </c>
      <c r="AC163" s="69">
        <f t="shared" si="150"/>
        <v>0</v>
      </c>
      <c r="AD163" s="69">
        <f t="shared" si="151"/>
        <v>0</v>
      </c>
      <c r="AE163" s="461">
        <v>0</v>
      </c>
      <c r="AF163" s="461">
        <v>0</v>
      </c>
      <c r="AG163" s="461">
        <f t="shared" si="156"/>
        <v>0</v>
      </c>
      <c r="AH163" s="461">
        <f t="shared" si="157"/>
        <v>0</v>
      </c>
      <c r="AI163" s="462">
        <v>0</v>
      </c>
      <c r="AJ163" s="462">
        <v>0</v>
      </c>
      <c r="AK163" s="462">
        <v>0</v>
      </c>
      <c r="AL163" s="462">
        <v>0</v>
      </c>
      <c r="AM163" s="462">
        <v>0</v>
      </c>
      <c r="AN163" s="462">
        <v>0</v>
      </c>
      <c r="AO163" s="462">
        <v>0</v>
      </c>
      <c r="AP163" s="462">
        <v>0</v>
      </c>
      <c r="AQ163" s="462">
        <f t="shared" si="152"/>
        <v>0</v>
      </c>
      <c r="AR163" s="462">
        <f t="shared" si="153"/>
        <v>0</v>
      </c>
      <c r="AS163" s="464">
        <f t="shared" si="154"/>
        <v>0</v>
      </c>
      <c r="AT163" s="470">
        <f>I163+AH163</f>
        <v>0</v>
      </c>
      <c r="AU163" s="461">
        <f>J163+W163</f>
        <v>0</v>
      </c>
      <c r="AV163" s="461">
        <f t="shared" si="175"/>
        <v>0</v>
      </c>
      <c r="AW163" s="461">
        <f t="shared" si="176"/>
        <v>0</v>
      </c>
      <c r="AX163" s="461">
        <f t="shared" si="176"/>
        <v>0</v>
      </c>
      <c r="AY163" s="461">
        <f>N163+AG163</f>
        <v>0</v>
      </c>
      <c r="AZ163" s="462">
        <f>O163+AS163</f>
        <v>0</v>
      </c>
      <c r="BA163" s="462">
        <f t="shared" si="177"/>
        <v>0</v>
      </c>
      <c r="BB163" s="464">
        <f t="shared" si="177"/>
        <v>0</v>
      </c>
    </row>
    <row r="164" spans="1:54" ht="12.95" customHeight="1" x14ac:dyDescent="0.25">
      <c r="A164" s="300">
        <v>30</v>
      </c>
      <c r="B164" s="341">
        <v>5473</v>
      </c>
      <c r="C164" s="342">
        <v>600098583</v>
      </c>
      <c r="D164" s="301">
        <v>75016320</v>
      </c>
      <c r="E164" s="343" t="s">
        <v>425</v>
      </c>
      <c r="F164" s="301">
        <v>3141</v>
      </c>
      <c r="G164" s="343" t="s">
        <v>310</v>
      </c>
      <c r="H164" s="304" t="s">
        <v>277</v>
      </c>
      <c r="I164" s="463">
        <v>406289</v>
      </c>
      <c r="J164" s="458">
        <v>300398</v>
      </c>
      <c r="K164" s="458">
        <v>0</v>
      </c>
      <c r="L164" s="458">
        <v>101535</v>
      </c>
      <c r="M164" s="458">
        <v>3004</v>
      </c>
      <c r="N164" s="458">
        <v>1352</v>
      </c>
      <c r="O164" s="459">
        <v>0.97</v>
      </c>
      <c r="P164" s="460">
        <v>0</v>
      </c>
      <c r="Q164" s="469">
        <v>0.97</v>
      </c>
      <c r="R164" s="471">
        <f t="shared" si="147"/>
        <v>0</v>
      </c>
      <c r="S164" s="461">
        <v>0</v>
      </c>
      <c r="T164" s="461">
        <v>0</v>
      </c>
      <c r="U164" s="461">
        <v>0</v>
      </c>
      <c r="V164" s="461">
        <v>0</v>
      </c>
      <c r="W164" s="461">
        <f t="shared" si="155"/>
        <v>0</v>
      </c>
      <c r="X164" s="461">
        <v>0</v>
      </c>
      <c r="Y164" s="461">
        <v>0</v>
      </c>
      <c r="Z164" s="461">
        <v>0</v>
      </c>
      <c r="AA164" s="461">
        <f t="shared" si="148"/>
        <v>0</v>
      </c>
      <c r="AB164" s="461">
        <f t="shared" si="149"/>
        <v>0</v>
      </c>
      <c r="AC164" s="69">
        <f t="shared" si="150"/>
        <v>0</v>
      </c>
      <c r="AD164" s="69">
        <f t="shared" si="151"/>
        <v>0</v>
      </c>
      <c r="AE164" s="461">
        <v>0</v>
      </c>
      <c r="AF164" s="461">
        <v>0</v>
      </c>
      <c r="AG164" s="461">
        <f t="shared" si="156"/>
        <v>0</v>
      </c>
      <c r="AH164" s="461">
        <f t="shared" si="157"/>
        <v>0</v>
      </c>
      <c r="AI164" s="462">
        <v>0</v>
      </c>
      <c r="AJ164" s="462">
        <v>0</v>
      </c>
      <c r="AK164" s="462">
        <v>0</v>
      </c>
      <c r="AL164" s="462">
        <v>0</v>
      </c>
      <c r="AM164" s="462">
        <v>0</v>
      </c>
      <c r="AN164" s="462">
        <v>0</v>
      </c>
      <c r="AO164" s="462">
        <v>0</v>
      </c>
      <c r="AP164" s="462">
        <v>0</v>
      </c>
      <c r="AQ164" s="462">
        <f t="shared" si="152"/>
        <v>0</v>
      </c>
      <c r="AR164" s="462">
        <f t="shared" si="153"/>
        <v>0</v>
      </c>
      <c r="AS164" s="464">
        <f t="shared" si="154"/>
        <v>0</v>
      </c>
      <c r="AT164" s="470">
        <f>I164+AH164</f>
        <v>406289</v>
      </c>
      <c r="AU164" s="461">
        <f>J164+W164</f>
        <v>300398</v>
      </c>
      <c r="AV164" s="461">
        <f t="shared" si="175"/>
        <v>0</v>
      </c>
      <c r="AW164" s="461">
        <f t="shared" si="176"/>
        <v>101535</v>
      </c>
      <c r="AX164" s="461">
        <f t="shared" si="176"/>
        <v>3004</v>
      </c>
      <c r="AY164" s="461">
        <f>N164+AG164</f>
        <v>1352</v>
      </c>
      <c r="AZ164" s="462">
        <f>O164+AS164</f>
        <v>0.97</v>
      </c>
      <c r="BA164" s="462">
        <f t="shared" si="177"/>
        <v>0</v>
      </c>
      <c r="BB164" s="464">
        <f t="shared" si="177"/>
        <v>0.97</v>
      </c>
    </row>
    <row r="165" spans="1:54" ht="12.95" customHeight="1" thickBot="1" x14ac:dyDescent="0.3">
      <c r="A165" s="355">
        <v>30</v>
      </c>
      <c r="B165" s="356">
        <v>5473</v>
      </c>
      <c r="C165" s="357">
        <v>600098583</v>
      </c>
      <c r="D165" s="356">
        <v>75016320</v>
      </c>
      <c r="E165" s="358" t="s">
        <v>426</v>
      </c>
      <c r="F165" s="315"/>
      <c r="G165" s="359"/>
      <c r="H165" s="316"/>
      <c r="I165" s="601">
        <v>2460910</v>
      </c>
      <c r="J165" s="602">
        <v>1816882</v>
      </c>
      <c r="K165" s="602">
        <v>0</v>
      </c>
      <c r="L165" s="602">
        <v>614107</v>
      </c>
      <c r="M165" s="602">
        <v>18169</v>
      </c>
      <c r="N165" s="602">
        <v>11752</v>
      </c>
      <c r="O165" s="603">
        <v>3.9248000000000003</v>
      </c>
      <c r="P165" s="603">
        <v>2.3548</v>
      </c>
      <c r="Q165" s="726">
        <v>1.57</v>
      </c>
      <c r="R165" s="601">
        <f t="shared" ref="R165:BB165" si="178">SUM(R162:R164)</f>
        <v>0</v>
      </c>
      <c r="S165" s="602">
        <f t="shared" si="178"/>
        <v>0</v>
      </c>
      <c r="T165" s="602">
        <f t="shared" si="178"/>
        <v>0</v>
      </c>
      <c r="U165" s="602">
        <f t="shared" si="178"/>
        <v>0</v>
      </c>
      <c r="V165" s="602">
        <f t="shared" si="178"/>
        <v>0</v>
      </c>
      <c r="W165" s="602">
        <f t="shared" si="178"/>
        <v>0</v>
      </c>
      <c r="X165" s="602">
        <f t="shared" si="178"/>
        <v>0</v>
      </c>
      <c r="Y165" s="602">
        <f t="shared" si="178"/>
        <v>0</v>
      </c>
      <c r="Z165" s="602">
        <f t="shared" si="178"/>
        <v>0</v>
      </c>
      <c r="AA165" s="602">
        <f t="shared" si="178"/>
        <v>0</v>
      </c>
      <c r="AB165" s="602">
        <f t="shared" si="178"/>
        <v>0</v>
      </c>
      <c r="AC165" s="602">
        <f t="shared" si="178"/>
        <v>0</v>
      </c>
      <c r="AD165" s="602">
        <f t="shared" si="178"/>
        <v>0</v>
      </c>
      <c r="AE165" s="602">
        <f t="shared" si="178"/>
        <v>0</v>
      </c>
      <c r="AF165" s="602">
        <f t="shared" si="178"/>
        <v>0</v>
      </c>
      <c r="AG165" s="602">
        <f t="shared" si="178"/>
        <v>0</v>
      </c>
      <c r="AH165" s="602">
        <f t="shared" si="178"/>
        <v>0</v>
      </c>
      <c r="AI165" s="603">
        <f t="shared" si="178"/>
        <v>0</v>
      </c>
      <c r="AJ165" s="603">
        <f t="shared" si="178"/>
        <v>0</v>
      </c>
      <c r="AK165" s="603">
        <f t="shared" si="178"/>
        <v>0</v>
      </c>
      <c r="AL165" s="603">
        <f t="shared" si="178"/>
        <v>0</v>
      </c>
      <c r="AM165" s="603">
        <f t="shared" si="178"/>
        <v>0</v>
      </c>
      <c r="AN165" s="603">
        <f t="shared" si="178"/>
        <v>0</v>
      </c>
      <c r="AO165" s="603">
        <f t="shared" si="178"/>
        <v>0</v>
      </c>
      <c r="AP165" s="603">
        <f t="shared" si="178"/>
        <v>0</v>
      </c>
      <c r="AQ165" s="603">
        <f t="shared" si="178"/>
        <v>0</v>
      </c>
      <c r="AR165" s="603">
        <f t="shared" si="178"/>
        <v>0</v>
      </c>
      <c r="AS165" s="638">
        <f t="shared" si="178"/>
        <v>0</v>
      </c>
      <c r="AT165" s="544">
        <f t="shared" si="178"/>
        <v>2460910</v>
      </c>
      <c r="AU165" s="541">
        <f t="shared" si="178"/>
        <v>1816882</v>
      </c>
      <c r="AV165" s="541">
        <f t="shared" si="178"/>
        <v>0</v>
      </c>
      <c r="AW165" s="541">
        <f t="shared" si="178"/>
        <v>614107</v>
      </c>
      <c r="AX165" s="541">
        <f t="shared" si="178"/>
        <v>18169</v>
      </c>
      <c r="AY165" s="541">
        <f t="shared" si="178"/>
        <v>11752</v>
      </c>
      <c r="AZ165" s="542">
        <f t="shared" si="178"/>
        <v>3.9248000000000003</v>
      </c>
      <c r="BA165" s="542">
        <f t="shared" si="178"/>
        <v>2.3548</v>
      </c>
      <c r="BB165" s="543">
        <f t="shared" si="178"/>
        <v>1.57</v>
      </c>
    </row>
    <row r="166" spans="1:54" ht="12.95" customHeight="1" thickBot="1" x14ac:dyDescent="0.3">
      <c r="A166" s="360"/>
      <c r="B166" s="323"/>
      <c r="C166" s="361"/>
      <c r="D166" s="323"/>
      <c r="E166" s="325" t="s">
        <v>778</v>
      </c>
      <c r="F166" s="323"/>
      <c r="G166" s="323"/>
      <c r="H166" s="326"/>
      <c r="I166" s="597">
        <v>356971156</v>
      </c>
      <c r="J166" s="598">
        <v>259952009</v>
      </c>
      <c r="K166" s="598">
        <v>1994940</v>
      </c>
      <c r="L166" s="598">
        <v>88538070</v>
      </c>
      <c r="M166" s="598">
        <v>2599501</v>
      </c>
      <c r="N166" s="598">
        <v>3886636</v>
      </c>
      <c r="O166" s="599">
        <v>518.29340000000002</v>
      </c>
      <c r="P166" s="599">
        <v>373.68270000000007</v>
      </c>
      <c r="Q166" s="600">
        <v>144.61070000000001</v>
      </c>
      <c r="R166" s="597">
        <f t="shared" ref="R166:BB166" si="179">R165+R161+R155+R151+R144+R137+R130+R127+R124+R118+R114+R110+R108+R102+R98+R92+R88+R81+R74+R67+R60+R53+R51+R44+R38+R32+R25+R23+R19+R15</f>
        <v>355450</v>
      </c>
      <c r="S166" s="598">
        <f t="shared" si="179"/>
        <v>748863</v>
      </c>
      <c r="T166" s="598">
        <f t="shared" si="179"/>
        <v>-23046</v>
      </c>
      <c r="U166" s="598">
        <f t="shared" si="179"/>
        <v>0</v>
      </c>
      <c r="V166" s="598">
        <f t="shared" si="179"/>
        <v>0</v>
      </c>
      <c r="W166" s="598">
        <f t="shared" si="179"/>
        <v>1081267</v>
      </c>
      <c r="X166" s="598">
        <f t="shared" si="179"/>
        <v>-355450</v>
      </c>
      <c r="Y166" s="598">
        <f t="shared" si="179"/>
        <v>0</v>
      </c>
      <c r="Z166" s="598">
        <f t="shared" si="179"/>
        <v>0</v>
      </c>
      <c r="AA166" s="598">
        <f t="shared" si="179"/>
        <v>-355450</v>
      </c>
      <c r="AB166" s="598">
        <f t="shared" si="179"/>
        <v>725817</v>
      </c>
      <c r="AC166" s="598">
        <f t="shared" si="179"/>
        <v>245328</v>
      </c>
      <c r="AD166" s="598">
        <f t="shared" si="179"/>
        <v>10813</v>
      </c>
      <c r="AE166" s="598">
        <f t="shared" si="179"/>
        <v>23000</v>
      </c>
      <c r="AF166" s="598">
        <f t="shared" si="179"/>
        <v>0</v>
      </c>
      <c r="AG166" s="598">
        <f t="shared" si="179"/>
        <v>23000</v>
      </c>
      <c r="AH166" s="598">
        <f t="shared" si="179"/>
        <v>1004958</v>
      </c>
      <c r="AI166" s="599">
        <f t="shared" si="179"/>
        <v>0.6</v>
      </c>
      <c r="AJ166" s="599">
        <f t="shared" si="179"/>
        <v>0.31000000000000005</v>
      </c>
      <c r="AK166" s="599">
        <f t="shared" si="179"/>
        <v>2.17</v>
      </c>
      <c r="AL166" s="599">
        <f t="shared" si="179"/>
        <v>5.0000000000000044E-2</v>
      </c>
      <c r="AM166" s="599">
        <f t="shared" si="179"/>
        <v>0</v>
      </c>
      <c r="AN166" s="599">
        <f t="shared" si="179"/>
        <v>0</v>
      </c>
      <c r="AO166" s="599">
        <f t="shared" si="179"/>
        <v>0</v>
      </c>
      <c r="AP166" s="599">
        <f t="shared" si="179"/>
        <v>0</v>
      </c>
      <c r="AQ166" s="599">
        <f t="shared" si="179"/>
        <v>2.8200000000000003</v>
      </c>
      <c r="AR166" s="599">
        <f t="shared" si="179"/>
        <v>0.31000000000000005</v>
      </c>
      <c r="AS166" s="637">
        <f t="shared" si="179"/>
        <v>3.1300000000000003</v>
      </c>
      <c r="AT166" s="548">
        <f t="shared" si="179"/>
        <v>357976114</v>
      </c>
      <c r="AU166" s="545">
        <f t="shared" si="179"/>
        <v>261033276</v>
      </c>
      <c r="AV166" s="545">
        <f t="shared" si="179"/>
        <v>1639490</v>
      </c>
      <c r="AW166" s="545">
        <f t="shared" si="179"/>
        <v>88783398</v>
      </c>
      <c r="AX166" s="545">
        <f t="shared" si="179"/>
        <v>2610314</v>
      </c>
      <c r="AY166" s="545">
        <f t="shared" si="179"/>
        <v>3909636</v>
      </c>
      <c r="AZ166" s="546">
        <f t="shared" si="179"/>
        <v>521.42340000000002</v>
      </c>
      <c r="BA166" s="546">
        <f t="shared" si="179"/>
        <v>376.5027</v>
      </c>
      <c r="BB166" s="547">
        <f t="shared" si="179"/>
        <v>144.92070000000001</v>
      </c>
    </row>
    <row r="167" spans="1:54" ht="12.95" customHeight="1" x14ac:dyDescent="0.25">
      <c r="B167" s="329"/>
      <c r="D167" s="329"/>
      <c r="E167" s="330"/>
      <c r="F167" s="329"/>
      <c r="I167" s="475">
        <f>SUM(J166:N166)</f>
        <v>356971156</v>
      </c>
      <c r="J167" s="475"/>
      <c r="K167" s="475"/>
      <c r="L167" s="475"/>
      <c r="M167" s="475"/>
      <c r="N167" s="475"/>
      <c r="O167" s="476">
        <f>SUM(P166:Q166)</f>
        <v>518.29340000000002</v>
      </c>
      <c r="P167" s="476"/>
      <c r="Q167" s="476"/>
      <c r="R167" s="475">
        <f>X166</f>
        <v>-355450</v>
      </c>
      <c r="S167" s="476"/>
      <c r="T167" s="476"/>
      <c r="U167" s="476"/>
      <c r="V167" s="476"/>
      <c r="W167" s="482">
        <f>SUM(R166:V166)</f>
        <v>1081267</v>
      </c>
      <c r="X167" s="482">
        <f>R166</f>
        <v>355450</v>
      </c>
      <c r="Y167" s="483"/>
      <c r="Z167" s="483"/>
      <c r="AA167" s="482">
        <f>SUM(X166:Z166)</f>
        <v>-355450</v>
      </c>
      <c r="AB167" s="482">
        <f>W166+AA166</f>
        <v>725817</v>
      </c>
      <c r="AC167" s="484"/>
      <c r="AD167" s="484"/>
      <c r="AE167" s="483"/>
      <c r="AF167" s="483"/>
      <c r="AG167" s="482">
        <f>SUM(AE166:AF166)</f>
        <v>23000</v>
      </c>
      <c r="AH167" s="482">
        <f>AB166+AC166+AD166+AG166</f>
        <v>1004958</v>
      </c>
      <c r="AI167" s="485"/>
      <c r="AJ167" s="485"/>
      <c r="AK167" s="485"/>
      <c r="AL167" s="485"/>
      <c r="AM167" s="485"/>
      <c r="AN167" s="485"/>
      <c r="AO167" s="485"/>
      <c r="AP167" s="485"/>
      <c r="AQ167" s="618">
        <f>AI166+AK166+AL166+AN166+AO166</f>
        <v>2.8200000000000003</v>
      </c>
      <c r="AR167" s="618">
        <f>AJ166+AM166+AP166</f>
        <v>0.31000000000000005</v>
      </c>
      <c r="AS167" s="618">
        <f>SUM(AQ166:AR166)</f>
        <v>3.1300000000000003</v>
      </c>
      <c r="AT167" s="475">
        <f>SUM(AU166:AY166)</f>
        <v>357976114</v>
      </c>
      <c r="AU167" s="54"/>
      <c r="AV167" s="54"/>
      <c r="AW167" s="54"/>
      <c r="AX167" s="54"/>
      <c r="AY167" s="54"/>
      <c r="AZ167" s="476">
        <f>SUM(BA166:BB166)</f>
        <v>521.42340000000002</v>
      </c>
      <c r="BA167" s="89"/>
      <c r="BB167" s="89"/>
    </row>
    <row r="168" spans="1:54" ht="12.95" customHeight="1" thickBot="1" x14ac:dyDescent="0.3">
      <c r="B168" s="329"/>
      <c r="D168" s="329"/>
      <c r="F168" s="329"/>
      <c r="I168" s="87">
        <f>SUM(J169:N169)</f>
        <v>356971156</v>
      </c>
      <c r="J168" s="52"/>
      <c r="K168" s="52"/>
      <c r="L168" s="481"/>
      <c r="M168" s="481"/>
      <c r="N168" s="52"/>
      <c r="O168" s="88">
        <f>SUM(P169:Q169)</f>
        <v>518.29340000000002</v>
      </c>
      <c r="P168" s="179"/>
      <c r="Q168" s="179"/>
      <c r="R168" s="476"/>
      <c r="S168" s="476"/>
      <c r="T168" s="476"/>
      <c r="U168" s="476"/>
      <c r="V168" s="476"/>
      <c r="W168" s="482">
        <f>SUM(R169:V169)</f>
        <v>1081267</v>
      </c>
      <c r="X168" s="483"/>
      <c r="Y168" s="483"/>
      <c r="Z168" s="483"/>
      <c r="AA168" s="482">
        <f>SUM(X169:Z169)</f>
        <v>-355450</v>
      </c>
      <c r="AB168" s="482">
        <f>W169+AA169</f>
        <v>725817</v>
      </c>
      <c r="AC168" s="484"/>
      <c r="AD168" s="484"/>
      <c r="AE168" s="483"/>
      <c r="AF168" s="483"/>
      <c r="AG168" s="482">
        <f>SUM(AE169:AF169)</f>
        <v>23000</v>
      </c>
      <c r="AH168" s="482">
        <f>AB169+AC169+AD169+AG169</f>
        <v>1004958</v>
      </c>
      <c r="AI168" s="485"/>
      <c r="AJ168" s="485"/>
      <c r="AK168" s="485"/>
      <c r="AL168" s="485"/>
      <c r="AM168" s="485"/>
      <c r="AN168" s="485"/>
      <c r="AO168" s="485"/>
      <c r="AP168" s="485"/>
      <c r="AQ168" s="605">
        <f>AI169+AK169+AL169+AN169+AO169</f>
        <v>2.8200000000000003</v>
      </c>
      <c r="AR168" s="605">
        <f>AJ169+AM169+AP169</f>
        <v>0.31000000000000005</v>
      </c>
      <c r="AS168" s="605">
        <f>SUM(AQ169:AR169)</f>
        <v>3.1300000000000003</v>
      </c>
      <c r="AT168" s="475">
        <f>SUM(AU169:AY169)</f>
        <v>357976114</v>
      </c>
      <c r="AU168" s="54"/>
      <c r="AV168" s="54"/>
      <c r="AW168" s="54"/>
      <c r="AX168" s="54"/>
      <c r="AY168" s="54"/>
      <c r="AZ168" s="476">
        <f>SUM(BA169:BB169)</f>
        <v>521.42340000000002</v>
      </c>
      <c r="BA168" s="89"/>
      <c r="BB168" s="89"/>
    </row>
    <row r="169" spans="1:54" s="91" customFormat="1" ht="12.95" customHeight="1" thickBot="1" x14ac:dyDescent="0.3">
      <c r="D169" s="331"/>
      <c r="E169" s="332"/>
      <c r="F169" s="331"/>
      <c r="G169" s="333"/>
      <c r="H169" s="558" t="s">
        <v>0</v>
      </c>
      <c r="I169" s="142">
        <f t="shared" ref="I169:BB169" si="180">SUM(I170:I179)</f>
        <v>356971156</v>
      </c>
      <c r="J169" s="34">
        <f t="shared" si="180"/>
        <v>259952009</v>
      </c>
      <c r="K169" s="34">
        <f t="shared" si="180"/>
        <v>1994940</v>
      </c>
      <c r="L169" s="34">
        <f t="shared" si="180"/>
        <v>88538070</v>
      </c>
      <c r="M169" s="34">
        <f t="shared" si="180"/>
        <v>2599501</v>
      </c>
      <c r="N169" s="34">
        <f t="shared" si="180"/>
        <v>3886636</v>
      </c>
      <c r="O169" s="35">
        <f t="shared" si="180"/>
        <v>518.29340000000002</v>
      </c>
      <c r="P169" s="35">
        <f t="shared" si="180"/>
        <v>373.68270000000007</v>
      </c>
      <c r="Q169" s="36">
        <f t="shared" si="180"/>
        <v>144.61070000000001</v>
      </c>
      <c r="R169" s="152">
        <f t="shared" si="180"/>
        <v>355450</v>
      </c>
      <c r="S169" s="34">
        <f t="shared" si="180"/>
        <v>748863</v>
      </c>
      <c r="T169" s="34">
        <f t="shared" si="180"/>
        <v>-23046</v>
      </c>
      <c r="U169" s="34">
        <f t="shared" si="180"/>
        <v>0</v>
      </c>
      <c r="V169" s="34">
        <f t="shared" si="180"/>
        <v>0</v>
      </c>
      <c r="W169" s="34">
        <f t="shared" si="180"/>
        <v>1081267</v>
      </c>
      <c r="X169" s="34">
        <f t="shared" si="180"/>
        <v>-355450</v>
      </c>
      <c r="Y169" s="34">
        <f t="shared" si="180"/>
        <v>0</v>
      </c>
      <c r="Z169" s="34">
        <f t="shared" si="180"/>
        <v>0</v>
      </c>
      <c r="AA169" s="34">
        <f t="shared" si="180"/>
        <v>-355450</v>
      </c>
      <c r="AB169" s="34">
        <f t="shared" si="180"/>
        <v>725817</v>
      </c>
      <c r="AC169" s="34">
        <f t="shared" si="180"/>
        <v>245328</v>
      </c>
      <c r="AD169" s="34">
        <f t="shared" si="180"/>
        <v>10813</v>
      </c>
      <c r="AE169" s="34">
        <f t="shared" si="180"/>
        <v>23000</v>
      </c>
      <c r="AF169" s="34">
        <f t="shared" si="180"/>
        <v>0</v>
      </c>
      <c r="AG169" s="34">
        <f t="shared" si="180"/>
        <v>23000</v>
      </c>
      <c r="AH169" s="34">
        <f t="shared" si="180"/>
        <v>1004958</v>
      </c>
      <c r="AI169" s="35">
        <f t="shared" si="180"/>
        <v>0.6</v>
      </c>
      <c r="AJ169" s="35">
        <f t="shared" si="180"/>
        <v>0.31000000000000005</v>
      </c>
      <c r="AK169" s="35">
        <f t="shared" si="180"/>
        <v>2.17</v>
      </c>
      <c r="AL169" s="35">
        <f t="shared" si="180"/>
        <v>5.0000000000000044E-2</v>
      </c>
      <c r="AM169" s="35">
        <f t="shared" si="180"/>
        <v>0</v>
      </c>
      <c r="AN169" s="35">
        <f t="shared" si="180"/>
        <v>0</v>
      </c>
      <c r="AO169" s="35">
        <f t="shared" si="180"/>
        <v>0</v>
      </c>
      <c r="AP169" s="35">
        <f t="shared" si="180"/>
        <v>0</v>
      </c>
      <c r="AQ169" s="35">
        <f t="shared" si="180"/>
        <v>2.8200000000000003</v>
      </c>
      <c r="AR169" s="35">
        <f t="shared" si="180"/>
        <v>0.31000000000000005</v>
      </c>
      <c r="AS169" s="35">
        <f t="shared" si="180"/>
        <v>3.13</v>
      </c>
      <c r="AT169" s="142">
        <f t="shared" si="180"/>
        <v>357976114</v>
      </c>
      <c r="AU169" s="34">
        <f t="shared" si="180"/>
        <v>261033276</v>
      </c>
      <c r="AV169" s="34">
        <f t="shared" si="180"/>
        <v>1639490</v>
      </c>
      <c r="AW169" s="34">
        <f t="shared" si="180"/>
        <v>88783398</v>
      </c>
      <c r="AX169" s="34">
        <f t="shared" si="180"/>
        <v>2610314</v>
      </c>
      <c r="AY169" s="34">
        <f t="shared" si="180"/>
        <v>3909636</v>
      </c>
      <c r="AZ169" s="35">
        <f t="shared" si="180"/>
        <v>521.4233999999999</v>
      </c>
      <c r="BA169" s="35">
        <f t="shared" si="180"/>
        <v>376.5027</v>
      </c>
      <c r="BB169" s="36">
        <f t="shared" si="180"/>
        <v>144.92070000000001</v>
      </c>
    </row>
    <row r="170" spans="1:54" s="91" customFormat="1" ht="12.95" customHeight="1" x14ac:dyDescent="0.25">
      <c r="D170" s="331"/>
      <c r="E170" s="332"/>
      <c r="F170" s="331"/>
      <c r="G170" s="333"/>
      <c r="H170" s="557">
        <v>3111</v>
      </c>
      <c r="I170" s="579">
        <f t="shared" ref="I170:BB170" si="181">SUMIF($F$12:$F$463,"=3111",I$12:I$463)</f>
        <v>72067991</v>
      </c>
      <c r="J170" s="580">
        <f t="shared" si="181"/>
        <v>52958218</v>
      </c>
      <c r="K170" s="580">
        <f t="shared" si="181"/>
        <v>227920</v>
      </c>
      <c r="L170" s="580">
        <f t="shared" si="181"/>
        <v>17976914</v>
      </c>
      <c r="M170" s="580">
        <f t="shared" si="181"/>
        <v>529579</v>
      </c>
      <c r="N170" s="580">
        <f t="shared" si="181"/>
        <v>375360</v>
      </c>
      <c r="O170" s="583">
        <f t="shared" si="181"/>
        <v>111.5228</v>
      </c>
      <c r="P170" s="583">
        <f t="shared" si="181"/>
        <v>89.152800000000013</v>
      </c>
      <c r="Q170" s="586">
        <f t="shared" si="181"/>
        <v>22.370000000000005</v>
      </c>
      <c r="R170" s="581">
        <f t="shared" si="181"/>
        <v>28560</v>
      </c>
      <c r="S170" s="580">
        <f t="shared" si="181"/>
        <v>299629</v>
      </c>
      <c r="T170" s="580">
        <f t="shared" si="181"/>
        <v>-42660</v>
      </c>
      <c r="U170" s="580">
        <f t="shared" si="181"/>
        <v>0</v>
      </c>
      <c r="V170" s="580">
        <f t="shared" si="181"/>
        <v>0</v>
      </c>
      <c r="W170" s="580">
        <f t="shared" si="181"/>
        <v>285529</v>
      </c>
      <c r="X170" s="580">
        <f t="shared" si="181"/>
        <v>-28560</v>
      </c>
      <c r="Y170" s="580">
        <f t="shared" si="181"/>
        <v>0</v>
      </c>
      <c r="Z170" s="580">
        <f t="shared" si="181"/>
        <v>0</v>
      </c>
      <c r="AA170" s="580">
        <f t="shared" si="181"/>
        <v>-28560</v>
      </c>
      <c r="AB170" s="580">
        <f t="shared" si="181"/>
        <v>256969</v>
      </c>
      <c r="AC170" s="580">
        <f t="shared" si="181"/>
        <v>86855</v>
      </c>
      <c r="AD170" s="580">
        <f t="shared" si="181"/>
        <v>2856</v>
      </c>
      <c r="AE170" s="580">
        <f t="shared" si="181"/>
        <v>8500</v>
      </c>
      <c r="AF170" s="580">
        <f t="shared" si="181"/>
        <v>0</v>
      </c>
      <c r="AG170" s="580">
        <f t="shared" si="181"/>
        <v>8500</v>
      </c>
      <c r="AH170" s="580">
        <f t="shared" si="181"/>
        <v>355180</v>
      </c>
      <c r="AI170" s="583">
        <f t="shared" si="181"/>
        <v>0.01</v>
      </c>
      <c r="AJ170" s="583">
        <f t="shared" si="181"/>
        <v>0</v>
      </c>
      <c r="AK170" s="583">
        <f t="shared" si="181"/>
        <v>0.86999999999999988</v>
      </c>
      <c r="AL170" s="583">
        <f t="shared" si="181"/>
        <v>-0.1</v>
      </c>
      <c r="AM170" s="583">
        <f t="shared" si="181"/>
        <v>0</v>
      </c>
      <c r="AN170" s="583">
        <f t="shared" si="181"/>
        <v>0</v>
      </c>
      <c r="AO170" s="583">
        <f t="shared" si="181"/>
        <v>0</v>
      </c>
      <c r="AP170" s="583">
        <f t="shared" si="181"/>
        <v>0</v>
      </c>
      <c r="AQ170" s="583">
        <f t="shared" si="181"/>
        <v>0.77999999999999992</v>
      </c>
      <c r="AR170" s="583">
        <f t="shared" si="181"/>
        <v>0</v>
      </c>
      <c r="AS170" s="583">
        <f t="shared" si="181"/>
        <v>0.77999999999999992</v>
      </c>
      <c r="AT170" s="579">
        <f t="shared" si="181"/>
        <v>72423171</v>
      </c>
      <c r="AU170" s="580">
        <f t="shared" si="181"/>
        <v>53243747</v>
      </c>
      <c r="AV170" s="580">
        <f t="shared" si="181"/>
        <v>199360</v>
      </c>
      <c r="AW170" s="580">
        <f t="shared" si="181"/>
        <v>18063769</v>
      </c>
      <c r="AX170" s="580">
        <f t="shared" si="181"/>
        <v>532435</v>
      </c>
      <c r="AY170" s="580">
        <f t="shared" si="181"/>
        <v>383860</v>
      </c>
      <c r="AZ170" s="583">
        <f t="shared" si="181"/>
        <v>112.30279999999999</v>
      </c>
      <c r="BA170" s="583">
        <f t="shared" si="181"/>
        <v>89.9328</v>
      </c>
      <c r="BB170" s="586">
        <f t="shared" si="181"/>
        <v>22.370000000000005</v>
      </c>
    </row>
    <row r="171" spans="1:54" s="91" customFormat="1" ht="12.95" customHeight="1" x14ac:dyDescent="0.25">
      <c r="D171" s="331"/>
      <c r="E171" s="332"/>
      <c r="F171" s="331"/>
      <c r="G171" s="333"/>
      <c r="H171" s="19">
        <v>3113</v>
      </c>
      <c r="I171" s="170">
        <f t="shared" ref="I171:BB171" si="182">SUMIF($F$12:$F$463,"=3113",I$12:I$463)</f>
        <v>149314405</v>
      </c>
      <c r="J171" s="16">
        <f t="shared" si="182"/>
        <v>108218591</v>
      </c>
      <c r="K171" s="16">
        <f t="shared" si="182"/>
        <v>626080</v>
      </c>
      <c r="L171" s="16">
        <f t="shared" si="182"/>
        <v>36789500</v>
      </c>
      <c r="M171" s="16">
        <f t="shared" si="182"/>
        <v>1082184</v>
      </c>
      <c r="N171" s="16">
        <f t="shared" si="182"/>
        <v>2598050</v>
      </c>
      <c r="O171" s="13">
        <f t="shared" si="182"/>
        <v>196.44730000000004</v>
      </c>
      <c r="P171" s="13">
        <f t="shared" si="182"/>
        <v>159.94060000000002</v>
      </c>
      <c r="Q171" s="17">
        <f t="shared" si="182"/>
        <v>36.506700000000002</v>
      </c>
      <c r="R171" s="171">
        <f t="shared" si="182"/>
        <v>157030</v>
      </c>
      <c r="S171" s="16">
        <f t="shared" si="182"/>
        <v>231099</v>
      </c>
      <c r="T171" s="16">
        <f t="shared" si="182"/>
        <v>-62125</v>
      </c>
      <c r="U171" s="16">
        <f t="shared" si="182"/>
        <v>0</v>
      </c>
      <c r="V171" s="16">
        <f t="shared" si="182"/>
        <v>0</v>
      </c>
      <c r="W171" s="16">
        <f t="shared" si="182"/>
        <v>326004</v>
      </c>
      <c r="X171" s="16">
        <f t="shared" si="182"/>
        <v>-157030</v>
      </c>
      <c r="Y171" s="16">
        <f t="shared" si="182"/>
        <v>0</v>
      </c>
      <c r="Z171" s="16">
        <f t="shared" si="182"/>
        <v>0</v>
      </c>
      <c r="AA171" s="16">
        <f t="shared" si="182"/>
        <v>-157030</v>
      </c>
      <c r="AB171" s="16">
        <f t="shared" si="182"/>
        <v>168974</v>
      </c>
      <c r="AC171" s="16">
        <f t="shared" si="182"/>
        <v>57115</v>
      </c>
      <c r="AD171" s="16">
        <f t="shared" si="182"/>
        <v>3260</v>
      </c>
      <c r="AE171" s="16">
        <f t="shared" si="182"/>
        <v>11250</v>
      </c>
      <c r="AF171" s="16">
        <f t="shared" si="182"/>
        <v>0</v>
      </c>
      <c r="AG171" s="16">
        <f t="shared" si="182"/>
        <v>11250</v>
      </c>
      <c r="AH171" s="16">
        <f t="shared" si="182"/>
        <v>240599</v>
      </c>
      <c r="AI171" s="13">
        <f t="shared" si="182"/>
        <v>0.26</v>
      </c>
      <c r="AJ171" s="13">
        <f t="shared" si="182"/>
        <v>0.1</v>
      </c>
      <c r="AK171" s="13">
        <f t="shared" si="182"/>
        <v>0.66999999999999993</v>
      </c>
      <c r="AL171" s="13">
        <f t="shared" si="182"/>
        <v>-0.12999999999999998</v>
      </c>
      <c r="AM171" s="13">
        <f t="shared" si="182"/>
        <v>0</v>
      </c>
      <c r="AN171" s="13">
        <f t="shared" si="182"/>
        <v>0</v>
      </c>
      <c r="AO171" s="13">
        <f t="shared" si="182"/>
        <v>0</v>
      </c>
      <c r="AP171" s="13">
        <f t="shared" si="182"/>
        <v>0</v>
      </c>
      <c r="AQ171" s="13">
        <f t="shared" si="182"/>
        <v>0.80000000000000016</v>
      </c>
      <c r="AR171" s="13">
        <f t="shared" si="182"/>
        <v>0.1</v>
      </c>
      <c r="AS171" s="13">
        <f t="shared" si="182"/>
        <v>0.90000000000000036</v>
      </c>
      <c r="AT171" s="170">
        <f t="shared" si="182"/>
        <v>149555004</v>
      </c>
      <c r="AU171" s="16">
        <f t="shared" si="182"/>
        <v>108544595</v>
      </c>
      <c r="AV171" s="16">
        <f t="shared" si="182"/>
        <v>469050</v>
      </c>
      <c r="AW171" s="16">
        <f t="shared" si="182"/>
        <v>36846615</v>
      </c>
      <c r="AX171" s="16">
        <f t="shared" si="182"/>
        <v>1085444</v>
      </c>
      <c r="AY171" s="16">
        <f t="shared" si="182"/>
        <v>2609300</v>
      </c>
      <c r="AZ171" s="13">
        <f t="shared" si="182"/>
        <v>197.34729999999999</v>
      </c>
      <c r="BA171" s="13">
        <f t="shared" si="182"/>
        <v>160.74059999999997</v>
      </c>
      <c r="BB171" s="17">
        <f t="shared" si="182"/>
        <v>36.606699999999996</v>
      </c>
    </row>
    <row r="172" spans="1:54" s="91" customFormat="1" ht="12.95" customHeight="1" x14ac:dyDescent="0.25">
      <c r="D172" s="331"/>
      <c r="E172" s="332"/>
      <c r="F172" s="331"/>
      <c r="G172" s="333"/>
      <c r="H172" s="19">
        <v>3114</v>
      </c>
      <c r="I172" s="170">
        <f t="shared" ref="I172:BB172" si="183">SUMIF($F$12:$F$463,"=3114",I$12:I$463)</f>
        <v>19551086</v>
      </c>
      <c r="J172" s="16">
        <f t="shared" si="183"/>
        <v>14325343</v>
      </c>
      <c r="K172" s="16">
        <f t="shared" si="183"/>
        <v>75000</v>
      </c>
      <c r="L172" s="16">
        <f t="shared" si="183"/>
        <v>4867314</v>
      </c>
      <c r="M172" s="16">
        <f t="shared" si="183"/>
        <v>143254</v>
      </c>
      <c r="N172" s="16">
        <f t="shared" si="183"/>
        <v>140175</v>
      </c>
      <c r="O172" s="13">
        <f t="shared" si="183"/>
        <v>23.8995</v>
      </c>
      <c r="P172" s="13">
        <f t="shared" si="183"/>
        <v>19.839500000000001</v>
      </c>
      <c r="Q172" s="17">
        <f t="shared" si="183"/>
        <v>4.0599999999999996</v>
      </c>
      <c r="R172" s="171">
        <f t="shared" si="183"/>
        <v>0</v>
      </c>
      <c r="S172" s="16">
        <f t="shared" si="183"/>
        <v>0</v>
      </c>
      <c r="T172" s="16">
        <f t="shared" si="183"/>
        <v>0</v>
      </c>
      <c r="U172" s="16">
        <f t="shared" si="183"/>
        <v>0</v>
      </c>
      <c r="V172" s="16">
        <f t="shared" si="183"/>
        <v>0</v>
      </c>
      <c r="W172" s="16">
        <f t="shared" si="183"/>
        <v>0</v>
      </c>
      <c r="X172" s="16">
        <f t="shared" si="183"/>
        <v>0</v>
      </c>
      <c r="Y172" s="16">
        <f t="shared" si="183"/>
        <v>0</v>
      </c>
      <c r="Z172" s="16">
        <f t="shared" si="183"/>
        <v>0</v>
      </c>
      <c r="AA172" s="16">
        <f t="shared" si="183"/>
        <v>0</v>
      </c>
      <c r="AB172" s="16">
        <f t="shared" si="183"/>
        <v>0</v>
      </c>
      <c r="AC172" s="16">
        <f t="shared" si="183"/>
        <v>0</v>
      </c>
      <c r="AD172" s="16">
        <f t="shared" si="183"/>
        <v>0</v>
      </c>
      <c r="AE172" s="16">
        <f t="shared" si="183"/>
        <v>0</v>
      </c>
      <c r="AF172" s="16">
        <f t="shared" si="183"/>
        <v>0</v>
      </c>
      <c r="AG172" s="16">
        <f t="shared" si="183"/>
        <v>0</v>
      </c>
      <c r="AH172" s="16">
        <f t="shared" si="183"/>
        <v>0</v>
      </c>
      <c r="AI172" s="13">
        <f t="shared" si="183"/>
        <v>0</v>
      </c>
      <c r="AJ172" s="13">
        <f t="shared" si="183"/>
        <v>0.19</v>
      </c>
      <c r="AK172" s="13">
        <f t="shared" si="183"/>
        <v>0</v>
      </c>
      <c r="AL172" s="13">
        <f t="shared" si="183"/>
        <v>0</v>
      </c>
      <c r="AM172" s="13">
        <f t="shared" si="183"/>
        <v>0</v>
      </c>
      <c r="AN172" s="13">
        <f t="shared" si="183"/>
        <v>0</v>
      </c>
      <c r="AO172" s="13">
        <f t="shared" si="183"/>
        <v>0</v>
      </c>
      <c r="AP172" s="13">
        <f t="shared" si="183"/>
        <v>0</v>
      </c>
      <c r="AQ172" s="13">
        <f t="shared" si="183"/>
        <v>0</v>
      </c>
      <c r="AR172" s="13">
        <f t="shared" si="183"/>
        <v>0.19</v>
      </c>
      <c r="AS172" s="13">
        <f t="shared" si="183"/>
        <v>0.19</v>
      </c>
      <c r="AT172" s="170">
        <f t="shared" si="183"/>
        <v>19551086</v>
      </c>
      <c r="AU172" s="16">
        <f t="shared" si="183"/>
        <v>14325343</v>
      </c>
      <c r="AV172" s="16">
        <f t="shared" si="183"/>
        <v>75000</v>
      </c>
      <c r="AW172" s="16">
        <f t="shared" si="183"/>
        <v>4867314</v>
      </c>
      <c r="AX172" s="16">
        <f t="shared" si="183"/>
        <v>143254</v>
      </c>
      <c r="AY172" s="16">
        <f t="shared" si="183"/>
        <v>140175</v>
      </c>
      <c r="AZ172" s="13">
        <f t="shared" si="183"/>
        <v>24.089500000000001</v>
      </c>
      <c r="BA172" s="13">
        <f t="shared" si="183"/>
        <v>19.839500000000001</v>
      </c>
      <c r="BB172" s="17">
        <f t="shared" si="183"/>
        <v>4.25</v>
      </c>
    </row>
    <row r="173" spans="1:54" s="91" customFormat="1" ht="12.95" customHeight="1" x14ac:dyDescent="0.25">
      <c r="D173" s="331"/>
      <c r="E173" s="332"/>
      <c r="F173" s="331"/>
      <c r="G173" s="333"/>
      <c r="H173" s="19">
        <v>3117</v>
      </c>
      <c r="I173" s="170">
        <f t="shared" ref="I173:BB173" si="184">SUMIF($F$12:$F$463,"=3117",I$12:I$463)</f>
        <v>27447185</v>
      </c>
      <c r="J173" s="16">
        <f t="shared" si="184"/>
        <v>19862759</v>
      </c>
      <c r="K173" s="16">
        <f t="shared" si="184"/>
        <v>182520</v>
      </c>
      <c r="L173" s="16">
        <f t="shared" si="184"/>
        <v>6775306</v>
      </c>
      <c r="M173" s="16">
        <f t="shared" si="184"/>
        <v>198625</v>
      </c>
      <c r="N173" s="16">
        <f t="shared" si="184"/>
        <v>427975</v>
      </c>
      <c r="O173" s="13">
        <f t="shared" si="184"/>
        <v>38.933199999999999</v>
      </c>
      <c r="P173" s="13">
        <f t="shared" si="184"/>
        <v>29.277500000000007</v>
      </c>
      <c r="Q173" s="17">
        <f t="shared" si="184"/>
        <v>9.6556999999999995</v>
      </c>
      <c r="R173" s="171">
        <f t="shared" si="184"/>
        <v>32980</v>
      </c>
      <c r="S173" s="16">
        <f t="shared" si="184"/>
        <v>218135</v>
      </c>
      <c r="T173" s="16">
        <f t="shared" si="184"/>
        <v>-108457</v>
      </c>
      <c r="U173" s="16">
        <f t="shared" si="184"/>
        <v>0</v>
      </c>
      <c r="V173" s="16">
        <f t="shared" si="184"/>
        <v>0</v>
      </c>
      <c r="W173" s="16">
        <f t="shared" si="184"/>
        <v>142658</v>
      </c>
      <c r="X173" s="16">
        <f t="shared" si="184"/>
        <v>-32980</v>
      </c>
      <c r="Y173" s="16">
        <f t="shared" si="184"/>
        <v>0</v>
      </c>
      <c r="Z173" s="16">
        <f t="shared" si="184"/>
        <v>0</v>
      </c>
      <c r="AA173" s="16">
        <f t="shared" si="184"/>
        <v>-32980</v>
      </c>
      <c r="AB173" s="16">
        <f t="shared" si="184"/>
        <v>109678</v>
      </c>
      <c r="AC173" s="16">
        <f t="shared" si="184"/>
        <v>37072</v>
      </c>
      <c r="AD173" s="16">
        <f t="shared" si="184"/>
        <v>1426</v>
      </c>
      <c r="AE173" s="16">
        <f t="shared" si="184"/>
        <v>3250</v>
      </c>
      <c r="AF173" s="16">
        <f t="shared" si="184"/>
        <v>0</v>
      </c>
      <c r="AG173" s="16">
        <f t="shared" si="184"/>
        <v>3250</v>
      </c>
      <c r="AH173" s="16">
        <f t="shared" si="184"/>
        <v>151426</v>
      </c>
      <c r="AI173" s="13">
        <f t="shared" si="184"/>
        <v>0.09</v>
      </c>
      <c r="AJ173" s="13">
        <f t="shared" si="184"/>
        <v>0</v>
      </c>
      <c r="AK173" s="13">
        <f t="shared" si="184"/>
        <v>0.63</v>
      </c>
      <c r="AL173" s="13">
        <f t="shared" si="184"/>
        <v>-0.21</v>
      </c>
      <c r="AM173" s="13">
        <f t="shared" si="184"/>
        <v>0</v>
      </c>
      <c r="AN173" s="13">
        <f t="shared" si="184"/>
        <v>0</v>
      </c>
      <c r="AO173" s="13">
        <f t="shared" si="184"/>
        <v>0</v>
      </c>
      <c r="AP173" s="13">
        <f t="shared" si="184"/>
        <v>0</v>
      </c>
      <c r="AQ173" s="13">
        <f t="shared" si="184"/>
        <v>0.51</v>
      </c>
      <c r="AR173" s="13">
        <f t="shared" si="184"/>
        <v>0</v>
      </c>
      <c r="AS173" s="13">
        <f t="shared" si="184"/>
        <v>0.51</v>
      </c>
      <c r="AT173" s="170">
        <f t="shared" si="184"/>
        <v>27598611</v>
      </c>
      <c r="AU173" s="16">
        <f t="shared" si="184"/>
        <v>20005417</v>
      </c>
      <c r="AV173" s="16">
        <f t="shared" si="184"/>
        <v>149540</v>
      </c>
      <c r="AW173" s="16">
        <f t="shared" si="184"/>
        <v>6812378</v>
      </c>
      <c r="AX173" s="16">
        <f t="shared" si="184"/>
        <v>200051</v>
      </c>
      <c r="AY173" s="16">
        <f t="shared" si="184"/>
        <v>431225</v>
      </c>
      <c r="AZ173" s="13">
        <f t="shared" si="184"/>
        <v>39.443200000000004</v>
      </c>
      <c r="BA173" s="13">
        <f t="shared" si="184"/>
        <v>29.787500000000005</v>
      </c>
      <c r="BB173" s="17">
        <f t="shared" si="184"/>
        <v>9.6556999999999995</v>
      </c>
    </row>
    <row r="174" spans="1:54" s="91" customFormat="1" ht="12.95" customHeight="1" x14ac:dyDescent="0.25">
      <c r="D174" s="331"/>
      <c r="E174" s="332"/>
      <c r="F174" s="331"/>
      <c r="G174" s="333"/>
      <c r="H174" s="19">
        <v>3122</v>
      </c>
      <c r="I174" s="170">
        <f t="shared" ref="I174:BB174" si="185">SUMIF($F$12:$F$463,"=3122",I$12:I$463)</f>
        <v>9592550</v>
      </c>
      <c r="J174" s="16">
        <f t="shared" si="185"/>
        <v>6866172</v>
      </c>
      <c r="K174" s="16">
        <f t="shared" si="185"/>
        <v>185800</v>
      </c>
      <c r="L174" s="16">
        <f t="shared" si="185"/>
        <v>2383566</v>
      </c>
      <c r="M174" s="16">
        <f t="shared" si="185"/>
        <v>68662</v>
      </c>
      <c r="N174" s="16">
        <f t="shared" si="185"/>
        <v>88350</v>
      </c>
      <c r="O174" s="13">
        <f t="shared" si="185"/>
        <v>10.704200000000002</v>
      </c>
      <c r="P174" s="13">
        <f t="shared" si="185"/>
        <v>9.664200000000001</v>
      </c>
      <c r="Q174" s="17">
        <f t="shared" si="185"/>
        <v>1.04</v>
      </c>
      <c r="R174" s="171">
        <f t="shared" si="185"/>
        <v>-20000</v>
      </c>
      <c r="S174" s="16">
        <f t="shared" si="185"/>
        <v>0</v>
      </c>
      <c r="T174" s="16">
        <f t="shared" si="185"/>
        <v>0</v>
      </c>
      <c r="U174" s="16">
        <f t="shared" si="185"/>
        <v>0</v>
      </c>
      <c r="V174" s="16">
        <f t="shared" si="185"/>
        <v>0</v>
      </c>
      <c r="W174" s="16">
        <f t="shared" si="185"/>
        <v>-20000</v>
      </c>
      <c r="X174" s="16">
        <f t="shared" si="185"/>
        <v>20000</v>
      </c>
      <c r="Y174" s="16">
        <f t="shared" si="185"/>
        <v>0</v>
      </c>
      <c r="Z174" s="16">
        <f t="shared" si="185"/>
        <v>0</v>
      </c>
      <c r="AA174" s="16">
        <f t="shared" si="185"/>
        <v>20000</v>
      </c>
      <c r="AB174" s="16">
        <f t="shared" si="185"/>
        <v>0</v>
      </c>
      <c r="AC174" s="16">
        <f t="shared" si="185"/>
        <v>0</v>
      </c>
      <c r="AD174" s="16">
        <f t="shared" si="185"/>
        <v>-200</v>
      </c>
      <c r="AE174" s="16">
        <f t="shared" si="185"/>
        <v>0</v>
      </c>
      <c r="AF174" s="16">
        <f t="shared" si="185"/>
        <v>0</v>
      </c>
      <c r="AG174" s="16">
        <f t="shared" si="185"/>
        <v>0</v>
      </c>
      <c r="AH174" s="16">
        <f t="shared" si="185"/>
        <v>-200</v>
      </c>
      <c r="AI174" s="13">
        <f t="shared" si="185"/>
        <v>0</v>
      </c>
      <c r="AJ174" s="13">
        <f t="shared" si="185"/>
        <v>0</v>
      </c>
      <c r="AK174" s="13">
        <f t="shared" si="185"/>
        <v>0</v>
      </c>
      <c r="AL174" s="13">
        <f t="shared" si="185"/>
        <v>0</v>
      </c>
      <c r="AM174" s="13">
        <f t="shared" si="185"/>
        <v>0</v>
      </c>
      <c r="AN174" s="13">
        <f t="shared" si="185"/>
        <v>0</v>
      </c>
      <c r="AO174" s="13">
        <f t="shared" si="185"/>
        <v>0</v>
      </c>
      <c r="AP174" s="13">
        <f t="shared" si="185"/>
        <v>0</v>
      </c>
      <c r="AQ174" s="13">
        <f t="shared" si="185"/>
        <v>0</v>
      </c>
      <c r="AR174" s="13">
        <f t="shared" si="185"/>
        <v>0</v>
      </c>
      <c r="AS174" s="13">
        <f t="shared" si="185"/>
        <v>0</v>
      </c>
      <c r="AT174" s="170">
        <f t="shared" si="185"/>
        <v>9592350</v>
      </c>
      <c r="AU174" s="16">
        <f t="shared" si="185"/>
        <v>6846172</v>
      </c>
      <c r="AV174" s="16">
        <f t="shared" si="185"/>
        <v>205800</v>
      </c>
      <c r="AW174" s="16">
        <f t="shared" si="185"/>
        <v>2383566</v>
      </c>
      <c r="AX174" s="16">
        <f t="shared" si="185"/>
        <v>68462</v>
      </c>
      <c r="AY174" s="16">
        <f t="shared" si="185"/>
        <v>88350</v>
      </c>
      <c r="AZ174" s="13">
        <f t="shared" si="185"/>
        <v>10.704200000000002</v>
      </c>
      <c r="BA174" s="13">
        <f t="shared" si="185"/>
        <v>9.664200000000001</v>
      </c>
      <c r="BB174" s="17">
        <f t="shared" si="185"/>
        <v>1.04</v>
      </c>
    </row>
    <row r="175" spans="1:54" s="91" customFormat="1" ht="12.95" customHeight="1" x14ac:dyDescent="0.25">
      <c r="D175" s="331"/>
      <c r="E175" s="332"/>
      <c r="F175" s="331"/>
      <c r="G175" s="333"/>
      <c r="H175" s="19">
        <v>3124</v>
      </c>
      <c r="I175" s="170">
        <f t="shared" ref="I175:BB175" si="186">SUMIF($F$12:$F$463,"=3124",I$12:I$463)</f>
        <v>0</v>
      </c>
      <c r="J175" s="16">
        <f t="shared" si="186"/>
        <v>0</v>
      </c>
      <c r="K175" s="16">
        <f t="shared" si="186"/>
        <v>0</v>
      </c>
      <c r="L175" s="16">
        <f t="shared" si="186"/>
        <v>0</v>
      </c>
      <c r="M175" s="16">
        <f t="shared" si="186"/>
        <v>0</v>
      </c>
      <c r="N175" s="16">
        <f t="shared" si="186"/>
        <v>0</v>
      </c>
      <c r="O175" s="13">
        <f t="shared" si="186"/>
        <v>0</v>
      </c>
      <c r="P175" s="13">
        <f t="shared" si="186"/>
        <v>0</v>
      </c>
      <c r="Q175" s="17">
        <f t="shared" si="186"/>
        <v>0</v>
      </c>
      <c r="R175" s="171">
        <f t="shared" si="186"/>
        <v>0</v>
      </c>
      <c r="S175" s="16">
        <f t="shared" si="186"/>
        <v>0</v>
      </c>
      <c r="T175" s="16">
        <f t="shared" si="186"/>
        <v>0</v>
      </c>
      <c r="U175" s="16">
        <f t="shared" si="186"/>
        <v>0</v>
      </c>
      <c r="V175" s="16">
        <f t="shared" si="186"/>
        <v>0</v>
      </c>
      <c r="W175" s="16">
        <f t="shared" si="186"/>
        <v>0</v>
      </c>
      <c r="X175" s="16">
        <f t="shared" si="186"/>
        <v>0</v>
      </c>
      <c r="Y175" s="16">
        <f t="shared" si="186"/>
        <v>0</v>
      </c>
      <c r="Z175" s="16">
        <f t="shared" si="186"/>
        <v>0</v>
      </c>
      <c r="AA175" s="16">
        <f t="shared" si="186"/>
        <v>0</v>
      </c>
      <c r="AB175" s="16">
        <f t="shared" si="186"/>
        <v>0</v>
      </c>
      <c r="AC175" s="16">
        <f t="shared" si="186"/>
        <v>0</v>
      </c>
      <c r="AD175" s="16">
        <f t="shared" si="186"/>
        <v>0</v>
      </c>
      <c r="AE175" s="16">
        <f t="shared" si="186"/>
        <v>0</v>
      </c>
      <c r="AF175" s="16">
        <f t="shared" si="186"/>
        <v>0</v>
      </c>
      <c r="AG175" s="16">
        <f t="shared" si="186"/>
        <v>0</v>
      </c>
      <c r="AH175" s="16">
        <f t="shared" si="186"/>
        <v>0</v>
      </c>
      <c r="AI175" s="13">
        <f t="shared" si="186"/>
        <v>0</v>
      </c>
      <c r="AJ175" s="13">
        <f t="shared" si="186"/>
        <v>0</v>
      </c>
      <c r="AK175" s="13">
        <f t="shared" si="186"/>
        <v>0</v>
      </c>
      <c r="AL175" s="13">
        <f t="shared" si="186"/>
        <v>0</v>
      </c>
      <c r="AM175" s="13">
        <f t="shared" si="186"/>
        <v>0</v>
      </c>
      <c r="AN175" s="13">
        <f t="shared" si="186"/>
        <v>0</v>
      </c>
      <c r="AO175" s="13">
        <f t="shared" si="186"/>
        <v>0</v>
      </c>
      <c r="AP175" s="13">
        <f t="shared" si="186"/>
        <v>0</v>
      </c>
      <c r="AQ175" s="13">
        <f t="shared" si="186"/>
        <v>0</v>
      </c>
      <c r="AR175" s="13">
        <f t="shared" si="186"/>
        <v>0</v>
      </c>
      <c r="AS175" s="13">
        <f t="shared" si="186"/>
        <v>0</v>
      </c>
      <c r="AT175" s="170">
        <f t="shared" si="186"/>
        <v>0</v>
      </c>
      <c r="AU175" s="16">
        <f t="shared" si="186"/>
        <v>0</v>
      </c>
      <c r="AV175" s="16">
        <f t="shared" si="186"/>
        <v>0</v>
      </c>
      <c r="AW175" s="16">
        <f t="shared" si="186"/>
        <v>0</v>
      </c>
      <c r="AX175" s="16">
        <f t="shared" si="186"/>
        <v>0</v>
      </c>
      <c r="AY175" s="16">
        <f t="shared" si="186"/>
        <v>0</v>
      </c>
      <c r="AZ175" s="13">
        <f t="shared" si="186"/>
        <v>0</v>
      </c>
      <c r="BA175" s="13">
        <f t="shared" si="186"/>
        <v>0</v>
      </c>
      <c r="BB175" s="17">
        <f t="shared" si="186"/>
        <v>0</v>
      </c>
    </row>
    <row r="176" spans="1:54" s="91" customFormat="1" ht="12.95" customHeight="1" x14ac:dyDescent="0.25">
      <c r="D176" s="331"/>
      <c r="E176" s="332"/>
      <c r="F176" s="331"/>
      <c r="G176" s="333"/>
      <c r="H176" s="19">
        <v>3141</v>
      </c>
      <c r="I176" s="170">
        <f t="shared" ref="I176:BB176" si="187">SUMIF($F$12:$F$463,"=3141",I$12:I$463)</f>
        <v>26286798</v>
      </c>
      <c r="J176" s="16">
        <f t="shared" si="187"/>
        <v>19223098</v>
      </c>
      <c r="K176" s="16">
        <f t="shared" si="187"/>
        <v>159000</v>
      </c>
      <c r="L176" s="16">
        <f t="shared" si="187"/>
        <v>6551150</v>
      </c>
      <c r="M176" s="16">
        <f t="shared" si="187"/>
        <v>192226</v>
      </c>
      <c r="N176" s="16">
        <f t="shared" si="187"/>
        <v>161324</v>
      </c>
      <c r="O176" s="13">
        <f t="shared" si="187"/>
        <v>62.099999999999987</v>
      </c>
      <c r="P176" s="13">
        <f t="shared" si="187"/>
        <v>0</v>
      </c>
      <c r="Q176" s="17">
        <f t="shared" si="187"/>
        <v>62.099999999999987</v>
      </c>
      <c r="R176" s="171">
        <f t="shared" si="187"/>
        <v>-4000</v>
      </c>
      <c r="S176" s="16">
        <f t="shared" si="187"/>
        <v>0</v>
      </c>
      <c r="T176" s="16">
        <f t="shared" si="187"/>
        <v>0</v>
      </c>
      <c r="U176" s="16">
        <f t="shared" si="187"/>
        <v>0</v>
      </c>
      <c r="V176" s="16">
        <f t="shared" si="187"/>
        <v>0</v>
      </c>
      <c r="W176" s="16">
        <f t="shared" si="187"/>
        <v>-4000</v>
      </c>
      <c r="X176" s="16">
        <f t="shared" si="187"/>
        <v>4000</v>
      </c>
      <c r="Y176" s="16">
        <f t="shared" si="187"/>
        <v>0</v>
      </c>
      <c r="Z176" s="16">
        <f t="shared" si="187"/>
        <v>0</v>
      </c>
      <c r="AA176" s="16">
        <f t="shared" si="187"/>
        <v>4000</v>
      </c>
      <c r="AB176" s="16">
        <f t="shared" si="187"/>
        <v>0</v>
      </c>
      <c r="AC176" s="16">
        <f t="shared" si="187"/>
        <v>0</v>
      </c>
      <c r="AD176" s="16">
        <f t="shared" si="187"/>
        <v>-40</v>
      </c>
      <c r="AE176" s="16">
        <f t="shared" si="187"/>
        <v>0</v>
      </c>
      <c r="AF176" s="16">
        <f t="shared" si="187"/>
        <v>0</v>
      </c>
      <c r="AG176" s="16">
        <f t="shared" si="187"/>
        <v>0</v>
      </c>
      <c r="AH176" s="16">
        <f t="shared" si="187"/>
        <v>-40</v>
      </c>
      <c r="AI176" s="13">
        <f t="shared" si="187"/>
        <v>0</v>
      </c>
      <c r="AJ176" s="13">
        <f t="shared" si="187"/>
        <v>0</v>
      </c>
      <c r="AK176" s="13">
        <f t="shared" si="187"/>
        <v>0</v>
      </c>
      <c r="AL176" s="13">
        <f t="shared" si="187"/>
        <v>0</v>
      </c>
      <c r="AM176" s="13">
        <f t="shared" si="187"/>
        <v>0</v>
      </c>
      <c r="AN176" s="13">
        <f t="shared" si="187"/>
        <v>0</v>
      </c>
      <c r="AO176" s="13">
        <f t="shared" si="187"/>
        <v>0</v>
      </c>
      <c r="AP176" s="13">
        <f t="shared" si="187"/>
        <v>0</v>
      </c>
      <c r="AQ176" s="13">
        <f t="shared" si="187"/>
        <v>0</v>
      </c>
      <c r="AR176" s="13">
        <f t="shared" si="187"/>
        <v>0</v>
      </c>
      <c r="AS176" s="13">
        <f t="shared" si="187"/>
        <v>0</v>
      </c>
      <c r="AT176" s="170">
        <f t="shared" si="187"/>
        <v>26286758</v>
      </c>
      <c r="AU176" s="16">
        <f t="shared" si="187"/>
        <v>19219098</v>
      </c>
      <c r="AV176" s="16">
        <f t="shared" si="187"/>
        <v>163000</v>
      </c>
      <c r="AW176" s="16">
        <f t="shared" si="187"/>
        <v>6551150</v>
      </c>
      <c r="AX176" s="16">
        <f t="shared" si="187"/>
        <v>192186</v>
      </c>
      <c r="AY176" s="16">
        <f t="shared" si="187"/>
        <v>161324</v>
      </c>
      <c r="AZ176" s="13">
        <f t="shared" si="187"/>
        <v>62.099999999999987</v>
      </c>
      <c r="BA176" s="13">
        <f t="shared" si="187"/>
        <v>0</v>
      </c>
      <c r="BB176" s="17">
        <f t="shared" si="187"/>
        <v>62.099999999999987</v>
      </c>
    </row>
    <row r="177" spans="1:54" s="91" customFormat="1" ht="12.95" customHeight="1" x14ac:dyDescent="0.25">
      <c r="D177" s="331"/>
      <c r="E177" s="332"/>
      <c r="F177" s="331"/>
      <c r="G177" s="333"/>
      <c r="H177" s="19">
        <v>3143</v>
      </c>
      <c r="I177" s="170">
        <f t="shared" ref="I177:BB177" si="188">SUMIF($F$12:$F$463,"=3143",I$12:I$463)</f>
        <v>13925981</v>
      </c>
      <c r="J177" s="16">
        <f t="shared" si="188"/>
        <v>9886790</v>
      </c>
      <c r="K177" s="16">
        <f t="shared" si="188"/>
        <v>434620</v>
      </c>
      <c r="L177" s="16">
        <f t="shared" si="188"/>
        <v>3488636</v>
      </c>
      <c r="M177" s="16">
        <f t="shared" si="188"/>
        <v>98862</v>
      </c>
      <c r="N177" s="16">
        <f t="shared" si="188"/>
        <v>17073</v>
      </c>
      <c r="O177" s="13">
        <f t="shared" si="188"/>
        <v>22.069399999999998</v>
      </c>
      <c r="P177" s="13">
        <f t="shared" si="188"/>
        <v>20.719399999999997</v>
      </c>
      <c r="Q177" s="17">
        <f t="shared" si="188"/>
        <v>1.3500000000000003</v>
      </c>
      <c r="R177" s="171">
        <f t="shared" si="188"/>
        <v>169880</v>
      </c>
      <c r="S177" s="16">
        <f t="shared" si="188"/>
        <v>0</v>
      </c>
      <c r="T177" s="16">
        <f t="shared" si="188"/>
        <v>190196</v>
      </c>
      <c r="U177" s="16">
        <f t="shared" si="188"/>
        <v>0</v>
      </c>
      <c r="V177" s="16">
        <f t="shared" si="188"/>
        <v>0</v>
      </c>
      <c r="W177" s="16">
        <f t="shared" si="188"/>
        <v>360076</v>
      </c>
      <c r="X177" s="16">
        <f t="shared" si="188"/>
        <v>-169880</v>
      </c>
      <c r="Y177" s="16">
        <f t="shared" si="188"/>
        <v>0</v>
      </c>
      <c r="Z177" s="16">
        <f t="shared" si="188"/>
        <v>0</v>
      </c>
      <c r="AA177" s="16">
        <f t="shared" si="188"/>
        <v>-169880</v>
      </c>
      <c r="AB177" s="16">
        <f t="shared" si="188"/>
        <v>190196</v>
      </c>
      <c r="AC177" s="16">
        <f t="shared" si="188"/>
        <v>64286</v>
      </c>
      <c r="AD177" s="16">
        <f t="shared" si="188"/>
        <v>3601</v>
      </c>
      <c r="AE177" s="16">
        <f t="shared" si="188"/>
        <v>0</v>
      </c>
      <c r="AF177" s="16">
        <f t="shared" si="188"/>
        <v>0</v>
      </c>
      <c r="AG177" s="16">
        <f t="shared" si="188"/>
        <v>0</v>
      </c>
      <c r="AH177" s="16">
        <f t="shared" si="188"/>
        <v>258083</v>
      </c>
      <c r="AI177" s="13">
        <f t="shared" si="188"/>
        <v>0.26</v>
      </c>
      <c r="AJ177" s="13">
        <f t="shared" si="188"/>
        <v>0</v>
      </c>
      <c r="AK177" s="13">
        <f t="shared" si="188"/>
        <v>0</v>
      </c>
      <c r="AL177" s="13">
        <f t="shared" si="188"/>
        <v>0.49</v>
      </c>
      <c r="AM177" s="13">
        <f t="shared" si="188"/>
        <v>0</v>
      </c>
      <c r="AN177" s="13">
        <f t="shared" si="188"/>
        <v>0</v>
      </c>
      <c r="AO177" s="13">
        <f t="shared" si="188"/>
        <v>0</v>
      </c>
      <c r="AP177" s="13">
        <f t="shared" si="188"/>
        <v>0</v>
      </c>
      <c r="AQ177" s="13">
        <f t="shared" si="188"/>
        <v>0.75000000000000011</v>
      </c>
      <c r="AR177" s="13">
        <f t="shared" si="188"/>
        <v>0</v>
      </c>
      <c r="AS177" s="13">
        <f t="shared" si="188"/>
        <v>0.75000000000000011</v>
      </c>
      <c r="AT177" s="170">
        <f t="shared" si="188"/>
        <v>14184064</v>
      </c>
      <c r="AU177" s="16">
        <f t="shared" si="188"/>
        <v>10246866</v>
      </c>
      <c r="AV177" s="16">
        <f t="shared" si="188"/>
        <v>264740</v>
      </c>
      <c r="AW177" s="16">
        <f t="shared" si="188"/>
        <v>3552922</v>
      </c>
      <c r="AX177" s="16">
        <f t="shared" si="188"/>
        <v>102463</v>
      </c>
      <c r="AY177" s="16">
        <f t="shared" si="188"/>
        <v>17073</v>
      </c>
      <c r="AZ177" s="13">
        <f t="shared" si="188"/>
        <v>22.819400000000002</v>
      </c>
      <c r="BA177" s="13">
        <f t="shared" si="188"/>
        <v>21.4694</v>
      </c>
      <c r="BB177" s="17">
        <f t="shared" si="188"/>
        <v>1.3500000000000003</v>
      </c>
    </row>
    <row r="178" spans="1:54" s="91" customFormat="1" ht="12.95" customHeight="1" x14ac:dyDescent="0.25">
      <c r="D178" s="331"/>
      <c r="E178" s="332"/>
      <c r="F178" s="331"/>
      <c r="G178" s="333"/>
      <c r="H178" s="19">
        <v>3231</v>
      </c>
      <c r="I178" s="170">
        <f t="shared" ref="I178:BB178" si="189">SUMIF($F$12:$F$463,"=3231",I$12:I$463)</f>
        <v>33242836</v>
      </c>
      <c r="J178" s="16">
        <f t="shared" si="189"/>
        <v>24524587</v>
      </c>
      <c r="K178" s="16">
        <f t="shared" si="189"/>
        <v>84000</v>
      </c>
      <c r="L178" s="16">
        <f t="shared" si="189"/>
        <v>8317703</v>
      </c>
      <c r="M178" s="16">
        <f t="shared" si="189"/>
        <v>245245</v>
      </c>
      <c r="N178" s="16">
        <f t="shared" si="189"/>
        <v>71301</v>
      </c>
      <c r="O178" s="13">
        <f t="shared" si="189"/>
        <v>43.376999999999995</v>
      </c>
      <c r="P178" s="13">
        <f t="shared" si="189"/>
        <v>39.228700000000003</v>
      </c>
      <c r="Q178" s="17">
        <f t="shared" si="189"/>
        <v>4.1483000000000008</v>
      </c>
      <c r="R178" s="171">
        <f t="shared" si="189"/>
        <v>-9000</v>
      </c>
      <c r="S178" s="16">
        <f t="shared" si="189"/>
        <v>0</v>
      </c>
      <c r="T178" s="16">
        <f t="shared" si="189"/>
        <v>0</v>
      </c>
      <c r="U178" s="16">
        <f t="shared" si="189"/>
        <v>0</v>
      </c>
      <c r="V178" s="16">
        <f t="shared" si="189"/>
        <v>0</v>
      </c>
      <c r="W178" s="16">
        <f t="shared" si="189"/>
        <v>-9000</v>
      </c>
      <c r="X178" s="16">
        <f t="shared" si="189"/>
        <v>9000</v>
      </c>
      <c r="Y178" s="16">
        <f t="shared" si="189"/>
        <v>0</v>
      </c>
      <c r="Z178" s="16">
        <f t="shared" si="189"/>
        <v>0</v>
      </c>
      <c r="AA178" s="16">
        <f t="shared" si="189"/>
        <v>9000</v>
      </c>
      <c r="AB178" s="16">
        <f t="shared" si="189"/>
        <v>0</v>
      </c>
      <c r="AC178" s="16">
        <f t="shared" si="189"/>
        <v>0</v>
      </c>
      <c r="AD178" s="16">
        <f t="shared" si="189"/>
        <v>-90</v>
      </c>
      <c r="AE178" s="16">
        <f t="shared" si="189"/>
        <v>0</v>
      </c>
      <c r="AF178" s="16">
        <f t="shared" si="189"/>
        <v>0</v>
      </c>
      <c r="AG178" s="16">
        <f t="shared" si="189"/>
        <v>0</v>
      </c>
      <c r="AH178" s="16">
        <f t="shared" si="189"/>
        <v>-90</v>
      </c>
      <c r="AI178" s="13">
        <f t="shared" si="189"/>
        <v>-0.01</v>
      </c>
      <c r="AJ178" s="13">
        <f t="shared" si="189"/>
        <v>0</v>
      </c>
      <c r="AK178" s="13">
        <f t="shared" si="189"/>
        <v>0</v>
      </c>
      <c r="AL178" s="13">
        <f t="shared" si="189"/>
        <v>0</v>
      </c>
      <c r="AM178" s="13">
        <f t="shared" si="189"/>
        <v>0</v>
      </c>
      <c r="AN178" s="13">
        <f t="shared" si="189"/>
        <v>0</v>
      </c>
      <c r="AO178" s="13">
        <f t="shared" si="189"/>
        <v>0</v>
      </c>
      <c r="AP178" s="13">
        <f t="shared" si="189"/>
        <v>0</v>
      </c>
      <c r="AQ178" s="13">
        <f t="shared" si="189"/>
        <v>-0.01</v>
      </c>
      <c r="AR178" s="13">
        <f t="shared" si="189"/>
        <v>0</v>
      </c>
      <c r="AS178" s="13">
        <f t="shared" si="189"/>
        <v>-0.01</v>
      </c>
      <c r="AT178" s="170">
        <f t="shared" si="189"/>
        <v>33242746</v>
      </c>
      <c r="AU178" s="16">
        <f t="shared" si="189"/>
        <v>24515587</v>
      </c>
      <c r="AV178" s="16">
        <f t="shared" si="189"/>
        <v>93000</v>
      </c>
      <c r="AW178" s="16">
        <f t="shared" si="189"/>
        <v>8317703</v>
      </c>
      <c r="AX178" s="16">
        <f t="shared" si="189"/>
        <v>245155</v>
      </c>
      <c r="AY178" s="16">
        <f t="shared" si="189"/>
        <v>71301</v>
      </c>
      <c r="AZ178" s="13">
        <f t="shared" si="189"/>
        <v>43.366999999999997</v>
      </c>
      <c r="BA178" s="13">
        <f t="shared" si="189"/>
        <v>39.218699999999998</v>
      </c>
      <c r="BB178" s="17">
        <f t="shared" si="189"/>
        <v>4.1483000000000008</v>
      </c>
    </row>
    <row r="179" spans="1:54" s="91" customFormat="1" ht="12.95" customHeight="1" thickBot="1" x14ac:dyDescent="0.3">
      <c r="D179" s="331"/>
      <c r="E179" s="332"/>
      <c r="F179" s="331"/>
      <c r="G179" s="333"/>
      <c r="H179" s="141">
        <v>3233</v>
      </c>
      <c r="I179" s="173">
        <f t="shared" ref="I179:BB179" si="190">SUMIF($F$12:$F$463,"=3233",I$12:I$463)</f>
        <v>5542324</v>
      </c>
      <c r="J179" s="174">
        <f t="shared" si="190"/>
        <v>4086451</v>
      </c>
      <c r="K179" s="174">
        <f t="shared" si="190"/>
        <v>20000</v>
      </c>
      <c r="L179" s="174">
        <f t="shared" si="190"/>
        <v>1387981</v>
      </c>
      <c r="M179" s="174">
        <f t="shared" si="190"/>
        <v>40864</v>
      </c>
      <c r="N179" s="174">
        <f t="shared" si="190"/>
        <v>7028</v>
      </c>
      <c r="O179" s="175">
        <f t="shared" si="190"/>
        <v>9.240000000000002</v>
      </c>
      <c r="P179" s="175">
        <f t="shared" si="190"/>
        <v>5.86</v>
      </c>
      <c r="Q179" s="176">
        <f t="shared" si="190"/>
        <v>3.38</v>
      </c>
      <c r="R179" s="177">
        <f t="shared" si="190"/>
        <v>0</v>
      </c>
      <c r="S179" s="174">
        <f t="shared" si="190"/>
        <v>0</v>
      </c>
      <c r="T179" s="174">
        <f t="shared" si="190"/>
        <v>0</v>
      </c>
      <c r="U179" s="174">
        <f t="shared" si="190"/>
        <v>0</v>
      </c>
      <c r="V179" s="174">
        <f t="shared" si="190"/>
        <v>0</v>
      </c>
      <c r="W179" s="174">
        <f t="shared" si="190"/>
        <v>0</v>
      </c>
      <c r="X179" s="174">
        <f t="shared" si="190"/>
        <v>0</v>
      </c>
      <c r="Y179" s="174">
        <f t="shared" si="190"/>
        <v>0</v>
      </c>
      <c r="Z179" s="174">
        <f t="shared" si="190"/>
        <v>0</v>
      </c>
      <c r="AA179" s="174">
        <f t="shared" si="190"/>
        <v>0</v>
      </c>
      <c r="AB179" s="174">
        <f t="shared" si="190"/>
        <v>0</v>
      </c>
      <c r="AC179" s="174">
        <f t="shared" si="190"/>
        <v>0</v>
      </c>
      <c r="AD179" s="174">
        <f t="shared" si="190"/>
        <v>0</v>
      </c>
      <c r="AE179" s="174">
        <f t="shared" si="190"/>
        <v>0</v>
      </c>
      <c r="AF179" s="174">
        <f t="shared" si="190"/>
        <v>0</v>
      </c>
      <c r="AG179" s="174">
        <f t="shared" si="190"/>
        <v>0</v>
      </c>
      <c r="AH179" s="174">
        <f t="shared" si="190"/>
        <v>0</v>
      </c>
      <c r="AI179" s="175">
        <f t="shared" si="190"/>
        <v>-0.01</v>
      </c>
      <c r="AJ179" s="175">
        <f t="shared" si="190"/>
        <v>0.02</v>
      </c>
      <c r="AK179" s="175">
        <f t="shared" si="190"/>
        <v>0</v>
      </c>
      <c r="AL179" s="175">
        <f t="shared" si="190"/>
        <v>0</v>
      </c>
      <c r="AM179" s="175">
        <f t="shared" si="190"/>
        <v>0</v>
      </c>
      <c r="AN179" s="175">
        <f t="shared" si="190"/>
        <v>0</v>
      </c>
      <c r="AO179" s="175">
        <f t="shared" si="190"/>
        <v>0</v>
      </c>
      <c r="AP179" s="175">
        <f t="shared" si="190"/>
        <v>0</v>
      </c>
      <c r="AQ179" s="175">
        <f t="shared" si="190"/>
        <v>-0.01</v>
      </c>
      <c r="AR179" s="175">
        <f t="shared" si="190"/>
        <v>0.02</v>
      </c>
      <c r="AS179" s="175">
        <f t="shared" si="190"/>
        <v>0.01</v>
      </c>
      <c r="AT179" s="173">
        <f t="shared" si="190"/>
        <v>5542324</v>
      </c>
      <c r="AU179" s="174">
        <f t="shared" si="190"/>
        <v>4086451</v>
      </c>
      <c r="AV179" s="174">
        <f t="shared" si="190"/>
        <v>20000</v>
      </c>
      <c r="AW179" s="174">
        <f t="shared" si="190"/>
        <v>1387981</v>
      </c>
      <c r="AX179" s="174">
        <f t="shared" si="190"/>
        <v>40864</v>
      </c>
      <c r="AY179" s="174">
        <f t="shared" si="190"/>
        <v>7028</v>
      </c>
      <c r="AZ179" s="175">
        <f t="shared" si="190"/>
        <v>9.25</v>
      </c>
      <c r="BA179" s="175">
        <f t="shared" si="190"/>
        <v>5.8500000000000005</v>
      </c>
      <c r="BB179" s="176">
        <f t="shared" si="190"/>
        <v>3.4000000000000004</v>
      </c>
    </row>
    <row r="181" spans="1:54" s="334" customFormat="1" x14ac:dyDescent="0.25">
      <c r="A181" s="328"/>
      <c r="B181" s="270"/>
      <c r="C181" s="362"/>
      <c r="D181" s="270"/>
      <c r="E181" s="270"/>
      <c r="F181" s="270"/>
      <c r="G181" s="270"/>
      <c r="H181" s="270"/>
      <c r="O181" s="335"/>
      <c r="P181" s="335"/>
      <c r="Q181" s="335"/>
      <c r="AI181" s="335"/>
      <c r="AJ181" s="335"/>
      <c r="AK181" s="335"/>
      <c r="AL181" s="335"/>
      <c r="AM181" s="335"/>
      <c r="AN181" s="335"/>
      <c r="AO181" s="335"/>
      <c r="AP181" s="335"/>
      <c r="AQ181" s="335"/>
      <c r="AR181" s="335"/>
      <c r="AS181" s="335"/>
      <c r="AZ181" s="335"/>
      <c r="BA181" s="335"/>
      <c r="BB181" s="335"/>
    </row>
    <row r="184" spans="1:54" x14ac:dyDescent="0.25">
      <c r="O184" s="334"/>
    </row>
  </sheetData>
  <mergeCells count="26"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  <mergeCell ref="AL8:AM8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2024-10-03T06:58:24Z</cp:lastPrinted>
  <dcterms:created xsi:type="dcterms:W3CDTF">2009-03-06T07:28:09Z</dcterms:created>
  <dcterms:modified xsi:type="dcterms:W3CDTF">2024-10-03T11:14:34Z</dcterms:modified>
</cp:coreProperties>
</file>