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96" documentId="11_E68F5D61C11EC9C32117975F8D3EBDFC894833E5" xr6:coauthVersionLast="47" xr6:coauthVersionMax="47" xr10:uidLastSave="{C330CA49-05C5-42D1-B47D-588A0679756E}"/>
  <bookViews>
    <workbookView xWindow="-120" yWindow="-120" windowWidth="29040" windowHeight="15840" activeTab="2" xr2:uid="{00000000-000D-0000-FFFF-FFFF00000000}"/>
  </bookViews>
  <sheets>
    <sheet name="PPP_stat" sheetId="21" r:id="rId1"/>
    <sheet name="PPP_rozp" sheetId="32" r:id="rId2"/>
    <sheet name="PPP_ZUKA" sheetId="33" r:id="rId3"/>
    <sheet name="normativ" sheetId="34" r:id="rId4"/>
  </sheets>
  <definedNames>
    <definedName name="_xlnm.Print_Area" localSheetId="2">PPP_ZUKA!$A$1:$S$10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3" l="1"/>
  <c r="M9" i="33" s="1"/>
  <c r="O7" i="32"/>
  <c r="Q7" i="32" s="1"/>
  <c r="O8" i="32"/>
  <c r="N8" i="32" s="1"/>
  <c r="O9" i="32"/>
  <c r="T9" i="32" s="1"/>
  <c r="O6" i="32"/>
  <c r="Q6" i="32" s="1"/>
  <c r="F7" i="32"/>
  <c r="F8" i="32"/>
  <c r="F9" i="32"/>
  <c r="B4" i="33"/>
  <c r="I7" i="21"/>
  <c r="H7" i="33" s="1"/>
  <c r="F10" i="21"/>
  <c r="S7" i="33"/>
  <c r="S8" i="33"/>
  <c r="S9" i="33"/>
  <c r="S6" i="33"/>
  <c r="G7" i="21"/>
  <c r="O7" i="33" s="1"/>
  <c r="H7" i="21"/>
  <c r="G8" i="21"/>
  <c r="H8" i="21"/>
  <c r="P8" i="33" s="1"/>
  <c r="G9" i="21"/>
  <c r="H9" i="21"/>
  <c r="P9" i="33" s="1"/>
  <c r="G6" i="21"/>
  <c r="O6" i="33" s="1"/>
  <c r="H6" i="21"/>
  <c r="P6" i="33" s="1"/>
  <c r="A7" i="33"/>
  <c r="B7" i="33"/>
  <c r="C7" i="33"/>
  <c r="A8" i="33"/>
  <c r="B8" i="33"/>
  <c r="C8" i="33"/>
  <c r="A9" i="33"/>
  <c r="B9" i="33"/>
  <c r="C9" i="33"/>
  <c r="A6" i="33"/>
  <c r="C6" i="33"/>
  <c r="B6" i="33"/>
  <c r="A7" i="32"/>
  <c r="B7" i="32"/>
  <c r="C7" i="32"/>
  <c r="A8" i="32"/>
  <c r="B8" i="32"/>
  <c r="C8" i="32"/>
  <c r="A9" i="32"/>
  <c r="B9" i="32"/>
  <c r="C9" i="32"/>
  <c r="C6" i="32"/>
  <c r="B6" i="32"/>
  <c r="A6" i="32"/>
  <c r="B2" i="33"/>
  <c r="B1" i="33"/>
  <c r="B4" i="32"/>
  <c r="B2" i="32"/>
  <c r="B1" i="32"/>
  <c r="H11" i="32"/>
  <c r="G11" i="32"/>
  <c r="N7" i="32"/>
  <c r="D6" i="32"/>
  <c r="D7" i="32"/>
  <c r="D8" i="32"/>
  <c r="D9" i="32"/>
  <c r="G9" i="32" s="1"/>
  <c r="F6" i="32"/>
  <c r="K6" i="33" s="1"/>
  <c r="M6" i="33" s="1"/>
  <c r="I6" i="21"/>
  <c r="H6" i="33" s="1"/>
  <c r="I8" i="21"/>
  <c r="H8" i="33" s="1"/>
  <c r="I9" i="21"/>
  <c r="H9" i="33" s="1"/>
  <c r="G7" i="32" l="1"/>
  <c r="G8" i="32"/>
  <c r="K8" i="33"/>
  <c r="M8" i="33" s="1"/>
  <c r="K7" i="33"/>
  <c r="M7" i="33" s="1"/>
  <c r="H8" i="32"/>
  <c r="G6" i="32"/>
  <c r="H7" i="32"/>
  <c r="N6" i="32"/>
  <c r="H6" i="32" s="1"/>
  <c r="T6" i="32"/>
  <c r="T8" i="32"/>
  <c r="T7" i="32"/>
  <c r="N9" i="32"/>
  <c r="H9" i="32" s="1"/>
  <c r="Q9" i="32"/>
  <c r="Q8" i="32"/>
  <c r="P7" i="33"/>
  <c r="P10" i="33" s="1"/>
  <c r="O9" i="33"/>
  <c r="Q9" i="33" s="1"/>
  <c r="O8" i="33"/>
  <c r="Q8" i="33" s="1"/>
  <c r="Q6" i="33"/>
  <c r="S10" i="33"/>
  <c r="H10" i="33"/>
  <c r="Q7" i="33" l="1"/>
  <c r="Q10" i="33" s="1"/>
  <c r="I7" i="32"/>
  <c r="J7" i="32" s="1"/>
  <c r="I8" i="32"/>
  <c r="J8" i="32" s="1"/>
  <c r="O10" i="33"/>
  <c r="I11" i="33" s="1"/>
  <c r="I9" i="32"/>
  <c r="J9" i="32" s="1"/>
  <c r="E9" i="32" s="1"/>
  <c r="J9" i="33" s="1"/>
  <c r="L9" i="33" s="1"/>
  <c r="I6" i="32"/>
  <c r="J6" i="32" s="1"/>
  <c r="M10" i="33"/>
  <c r="K8" i="32" l="1"/>
  <c r="L8" i="32" s="1"/>
  <c r="D8" i="33" s="1"/>
  <c r="E8" i="32"/>
  <c r="K6" i="32"/>
  <c r="L6" i="32" s="1"/>
  <c r="D6" i="33" s="1"/>
  <c r="E6" i="33" s="1"/>
  <c r="G6" i="33" s="1"/>
  <c r="E6" i="32"/>
  <c r="J6" i="33" s="1"/>
  <c r="L6" i="33" s="1"/>
  <c r="E7" i="32"/>
  <c r="J7" i="33" s="1"/>
  <c r="L7" i="33" s="1"/>
  <c r="K7" i="32"/>
  <c r="L7" i="32" s="1"/>
  <c r="D7" i="33" s="1"/>
  <c r="E7" i="33" s="1"/>
  <c r="G7" i="33" s="1"/>
  <c r="K9" i="32"/>
  <c r="J8" i="33" l="1"/>
  <c r="L8" i="33" s="1"/>
  <c r="I8" i="33" s="1"/>
  <c r="E8" i="33"/>
  <c r="G8" i="33" s="1"/>
  <c r="I7" i="33"/>
  <c r="N7" i="33"/>
  <c r="F7" i="33"/>
  <c r="I6" i="33"/>
  <c r="N6" i="33"/>
  <c r="L9" i="32"/>
  <c r="K10" i="32"/>
  <c r="N9" i="33"/>
  <c r="I9" i="33"/>
  <c r="U9" i="33" s="1"/>
  <c r="L10" i="33" l="1"/>
  <c r="E11" i="33" s="1"/>
  <c r="R8" i="33"/>
  <c r="U8" i="33"/>
  <c r="F8" i="33"/>
  <c r="N8" i="33"/>
  <c r="N10" i="33" s="1"/>
  <c r="R7" i="33"/>
  <c r="U7" i="33"/>
  <c r="U6" i="33"/>
  <c r="R6" i="33"/>
  <c r="R9" i="33"/>
  <c r="I10" i="33"/>
  <c r="D9" i="33"/>
  <c r="E9" i="33" s="1"/>
  <c r="G9" i="33" s="1"/>
  <c r="L10" i="32"/>
  <c r="R10" i="33" l="1"/>
  <c r="R11" i="33" s="1"/>
  <c r="D10" i="33"/>
  <c r="F6" i="33"/>
  <c r="E10" i="33" l="1"/>
  <c r="G11" i="33" s="1"/>
  <c r="F9" i="33" l="1"/>
  <c r="F10" i="33" s="1"/>
  <c r="G10" i="33"/>
</calcChain>
</file>

<file path=xl/sharedStrings.xml><?xml version="1.0" encoding="utf-8"?>
<sst xmlns="http://schemas.openxmlformats.org/spreadsheetml/2006/main" count="97" uniqueCount="64">
  <si>
    <t xml:space="preserve"> </t>
  </si>
  <si>
    <t xml:space="preserve">Pedagogicko - psychologické poradny </t>
  </si>
  <si>
    <t>KRAJ - Liberecký</t>
  </si>
  <si>
    <t>Statistické údaje</t>
  </si>
  <si>
    <t>číselník KÚ</t>
  </si>
  <si>
    <t>ředitelství školy</t>
  </si>
  <si>
    <t>§</t>
  </si>
  <si>
    <t>součást</t>
  </si>
  <si>
    <t>kapacita</t>
  </si>
  <si>
    <t>Np</t>
  </si>
  <si>
    <t>No</t>
  </si>
  <si>
    <t>ONIV</t>
  </si>
  <si>
    <t>Pedagogická-psychologická poradna, Česká Lípa, Havlíčkova 443</t>
  </si>
  <si>
    <t>PPP, Česká Lípa, Havlíčkova 443</t>
  </si>
  <si>
    <t>neuvádí se</t>
  </si>
  <si>
    <t>Pedagogicko-psychologická poradna, Jablonec nad Nisou, Smetanova 66</t>
  </si>
  <si>
    <t>PPP, Jablonec n.N., Smetanova 66</t>
  </si>
  <si>
    <t>Pedagogicko-psychologická poradna,  Liberec, Truhlářská 3</t>
  </si>
  <si>
    <t>PPP, Liberec, Truhlářská 3</t>
  </si>
  <si>
    <t>Pedagogicko-psychologická poradna a speciálně pedagogické centrum, Semily, Nádražní 213</t>
  </si>
  <si>
    <t>PPP a SPC, Semily, Nádražní 213</t>
  </si>
  <si>
    <t>X</t>
  </si>
  <si>
    <t>celkem</t>
  </si>
  <si>
    <t>Rozpočet</t>
  </si>
  <si>
    <t>Průměrný krajský měsíční plat ped z P1-04</t>
  </si>
  <si>
    <t>Použitý měsíční plat pedagoga</t>
  </si>
  <si>
    <t>Použitý měsíční plat nepedagoga z P1-04</t>
  </si>
  <si>
    <t>Částka na 1 klienta z průměrného platu PED</t>
  </si>
  <si>
    <t>Částka na 1 klienta ze skutečného platu PED</t>
  </si>
  <si>
    <t>Opravný koeficient</t>
  </si>
  <si>
    <t xml:space="preserve">Základní částka na 1 klienta </t>
  </si>
  <si>
    <t>Finance pro klienty PPP</t>
  </si>
  <si>
    <t>Celkem NIV</t>
  </si>
  <si>
    <t xml:space="preserve">Skutečný průměrný plat s NNS </t>
  </si>
  <si>
    <t>průměrný plat bez NNS</t>
  </si>
  <si>
    <t>z toho tarify</t>
  </si>
  <si>
    <t>ostatní nárokové složky</t>
  </si>
  <si>
    <t>Závazné ukazatele</t>
  </si>
  <si>
    <t>Kontrolní hodnoty</t>
  </si>
  <si>
    <t>NIV celkem</t>
  </si>
  <si>
    <t>mzdové prostředky</t>
  </si>
  <si>
    <t>odvody</t>
  </si>
  <si>
    <t>FKSP</t>
  </si>
  <si>
    <t>ONIV celkem</t>
  </si>
  <si>
    <t>limit pracovníků</t>
  </si>
  <si>
    <t>částka na 1 klienta na pedagoga</t>
  </si>
  <si>
    <t>částka na 1 klienta na nepedagoga</t>
  </si>
  <si>
    <t>MP pro pedagoga</t>
  </si>
  <si>
    <t>MP pro nepedagoga</t>
  </si>
  <si>
    <t>MP celkem</t>
  </si>
  <si>
    <t>Pn</t>
  </si>
  <si>
    <t>On</t>
  </si>
  <si>
    <t>kontrolní LP</t>
  </si>
  <si>
    <t>potenc.  klienti</t>
  </si>
  <si>
    <t>rozvaha</t>
  </si>
  <si>
    <t>x</t>
  </si>
  <si>
    <t>Normativy PPP</t>
  </si>
  <si>
    <t>průměrný měsíční plat pedagoga</t>
  </si>
  <si>
    <t>z toho nenárokové složky pedagoga</t>
  </si>
  <si>
    <t>průměrný měsíční plat nepedagoga</t>
  </si>
  <si>
    <t>ONIV normativně/1 klient</t>
  </si>
  <si>
    <t>Np 22</t>
  </si>
  <si>
    <t>No 22</t>
  </si>
  <si>
    <t>klienti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</si>
</sst>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8"/>
      <color indexed="9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9"/>
      <color indexed="9"/>
      <name val="Arial CE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9"/>
      <color theme="0" tint="-0.34998626667073579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3" fillId="0" borderId="0"/>
  </cellStyleXfs>
  <cellXfs count="82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2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6" fillId="0" borderId="0" xfId="0" applyFont="1" applyAlignment="1">
      <alignment horizontal="center" vertical="center"/>
    </xf>
    <xf numFmtId="4" fontId="2" fillId="0" borderId="2" xfId="0" applyNumberFormat="1" applyFont="1" applyBorder="1"/>
    <xf numFmtId="2" fontId="0" fillId="0" borderId="0" xfId="0" applyNumberFormat="1"/>
    <xf numFmtId="3" fontId="0" fillId="0" borderId="0" xfId="0" applyNumberFormat="1"/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9" fillId="0" borderId="0" xfId="0" applyNumberFormat="1" applyFont="1"/>
    <xf numFmtId="3" fontId="2" fillId="0" borderId="2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1" fillId="0" borderId="0" xfId="0" applyFont="1"/>
    <xf numFmtId="4" fontId="12" fillId="0" borderId="0" xfId="0" applyNumberFormat="1" applyFont="1"/>
    <xf numFmtId="0" fontId="12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3" fontId="7" fillId="0" borderId="0" xfId="0" applyNumberFormat="1" applyFont="1"/>
    <xf numFmtId="3" fontId="7" fillId="0" borderId="2" xfId="0" applyNumberFormat="1" applyFont="1" applyBorder="1"/>
    <xf numFmtId="3" fontId="14" fillId="0" borderId="0" xfId="0" applyNumberFormat="1" applyFont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/>
    <xf numFmtId="4" fontId="4" fillId="2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0" fontId="15" fillId="0" borderId="2" xfId="0" applyFont="1" applyBorder="1"/>
    <xf numFmtId="0" fontId="15" fillId="0" borderId="0" xfId="0" applyFont="1"/>
    <xf numFmtId="3" fontId="15" fillId="0" borderId="2" xfId="0" applyNumberFormat="1" applyFont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/>
    <xf numFmtId="0" fontId="18" fillId="0" borderId="0" xfId="0" applyFont="1"/>
    <xf numFmtId="3" fontId="4" fillId="2" borderId="2" xfId="0" applyNumberFormat="1" applyFont="1" applyFill="1" applyBorder="1" applyAlignment="1">
      <alignment horizontal="right"/>
    </xf>
    <xf numFmtId="3" fontId="21" fillId="0" borderId="2" xfId="0" applyNumberFormat="1" applyFont="1" applyBorder="1"/>
    <xf numFmtId="1" fontId="2" fillId="0" borderId="0" xfId="0" applyNumberFormat="1" applyFont="1"/>
    <xf numFmtId="165" fontId="23" fillId="0" borderId="1" xfId="0" applyNumberFormat="1" applyFont="1" applyBorder="1" applyAlignment="1">
      <alignment horizontal="right"/>
    </xf>
    <xf numFmtId="2" fontId="22" fillId="0" borderId="4" xfId="0" applyNumberFormat="1" applyFont="1" applyBorder="1" applyAlignment="1">
      <alignment horizontal="center"/>
    </xf>
    <xf numFmtId="10" fontId="26" fillId="0" borderId="2" xfId="0" applyNumberFormat="1" applyFont="1" applyBorder="1"/>
    <xf numFmtId="165" fontId="23" fillId="0" borderId="3" xfId="1" applyNumberFormat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4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165" fontId="23" fillId="4" borderId="3" xfId="1" applyNumberFormat="1" applyFill="1" applyBorder="1" applyAlignment="1">
      <alignment horizontal="right"/>
    </xf>
    <xf numFmtId="165" fontId="23" fillId="4" borderId="1" xfId="0" applyNumberFormat="1" applyFont="1" applyFill="1" applyBorder="1" applyAlignment="1">
      <alignment horizontal="right"/>
    </xf>
    <xf numFmtId="3" fontId="25" fillId="3" borderId="2" xfId="0" applyNumberFormat="1" applyFont="1" applyFill="1" applyBorder="1"/>
    <xf numFmtId="0" fontId="27" fillId="0" borderId="0" xfId="0" applyFont="1"/>
    <xf numFmtId="3" fontId="24" fillId="3" borderId="2" xfId="0" applyNumberFormat="1" applyFont="1" applyFill="1" applyBorder="1"/>
    <xf numFmtId="3" fontId="2" fillId="3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</cellXfs>
  <cellStyles count="2">
    <cellStyle name="Normální" xfId="0" builtinId="0"/>
    <cellStyle name="normální_13_ostatní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4" sqref="F14"/>
    </sheetView>
  </sheetViews>
  <sheetFormatPr defaultColWidth="11.28515625" defaultRowHeight="18" customHeight="1" x14ac:dyDescent="0.2"/>
  <cols>
    <col min="1" max="1" width="7.7109375" style="1" customWidth="1"/>
    <col min="2" max="2" width="51.7109375" style="1" customWidth="1"/>
    <col min="3" max="3" width="7.7109375" style="1" customWidth="1"/>
    <col min="4" max="4" width="25.42578125" style="1" customWidth="1"/>
    <col min="5" max="9" width="11.28515625" style="1" customWidth="1"/>
    <col min="10" max="10" width="9.7109375" style="1" customWidth="1"/>
    <col min="11" max="24" width="7.7109375" style="1" customWidth="1"/>
    <col min="25" max="16384" width="11.28515625" style="1"/>
  </cols>
  <sheetData>
    <row r="1" spans="1:10" ht="21" customHeight="1" x14ac:dyDescent="0.25">
      <c r="A1" s="1" t="s">
        <v>0</v>
      </c>
      <c r="B1" s="62" t="s">
        <v>1</v>
      </c>
      <c r="C1" s="3"/>
    </row>
    <row r="2" spans="1:10" ht="15" customHeight="1" x14ac:dyDescent="0.25">
      <c r="B2" s="59" t="s">
        <v>2</v>
      </c>
      <c r="C2" s="6"/>
    </row>
    <row r="3" spans="1:10" ht="15" customHeight="1" x14ac:dyDescent="0.25">
      <c r="B3" s="59" t="s">
        <v>3</v>
      </c>
      <c r="C3" s="6"/>
      <c r="F3" s="14"/>
      <c r="G3" s="11"/>
      <c r="H3" s="14"/>
    </row>
    <row r="4" spans="1:10" ht="15" customHeight="1" x14ac:dyDescent="0.25">
      <c r="B4" s="60">
        <v>2024</v>
      </c>
      <c r="C4" s="2"/>
      <c r="F4" s="67"/>
      <c r="G4" s="14"/>
      <c r="H4" s="14"/>
      <c r="I4" s="14"/>
    </row>
    <row r="5" spans="1:10" ht="22.5" x14ac:dyDescent="0.2">
      <c r="A5" s="42" t="s">
        <v>4</v>
      </c>
      <c r="B5" s="43" t="s">
        <v>5</v>
      </c>
      <c r="C5" s="42" t="s">
        <v>6</v>
      </c>
      <c r="D5" s="43" t="s">
        <v>7</v>
      </c>
      <c r="E5" s="43" t="s">
        <v>8</v>
      </c>
      <c r="F5" s="44" t="s">
        <v>63</v>
      </c>
      <c r="G5" s="45" t="s">
        <v>9</v>
      </c>
      <c r="H5" s="45" t="s">
        <v>10</v>
      </c>
      <c r="I5" s="46" t="s">
        <v>11</v>
      </c>
      <c r="J5" s="13"/>
    </row>
    <row r="6" spans="1:10" ht="15" customHeight="1" x14ac:dyDescent="0.2">
      <c r="A6" s="36">
        <v>1491</v>
      </c>
      <c r="B6" s="37" t="s">
        <v>12</v>
      </c>
      <c r="C6" s="5">
        <v>3146</v>
      </c>
      <c r="D6" s="37" t="s">
        <v>13</v>
      </c>
      <c r="E6" s="50" t="s">
        <v>14</v>
      </c>
      <c r="F6" s="80">
        <v>2349</v>
      </c>
      <c r="G6" s="16">
        <f>normativ!B3</f>
        <v>248.40991735537193</v>
      </c>
      <c r="H6" s="16">
        <f>normativ!B4</f>
        <v>636.30000000000007</v>
      </c>
      <c r="I6" s="23">
        <f>normativ!$E$7</f>
        <v>131</v>
      </c>
      <c r="J6" s="10"/>
    </row>
    <row r="7" spans="1:10" ht="15" customHeight="1" x14ac:dyDescent="0.2">
      <c r="A7" s="36">
        <v>1492</v>
      </c>
      <c r="B7" s="37" t="s">
        <v>15</v>
      </c>
      <c r="C7" s="5">
        <v>3146</v>
      </c>
      <c r="D7" s="37" t="s">
        <v>16</v>
      </c>
      <c r="E7" s="50" t="s">
        <v>14</v>
      </c>
      <c r="F7" s="80">
        <v>2115</v>
      </c>
      <c r="G7" s="16">
        <f>normativ!B3</f>
        <v>248.40991735537193</v>
      </c>
      <c r="H7" s="16">
        <f>normativ!B4</f>
        <v>636.30000000000007</v>
      </c>
      <c r="I7" s="23">
        <f>normativ!$E$7</f>
        <v>131</v>
      </c>
      <c r="J7" s="10"/>
    </row>
    <row r="8" spans="1:10" ht="15" customHeight="1" x14ac:dyDescent="0.2">
      <c r="A8" s="36">
        <v>1493</v>
      </c>
      <c r="B8" s="37" t="s">
        <v>17</v>
      </c>
      <c r="C8" s="5">
        <v>3146</v>
      </c>
      <c r="D8" s="37" t="s">
        <v>18</v>
      </c>
      <c r="E8" s="50" t="s">
        <v>14</v>
      </c>
      <c r="F8" s="80">
        <v>3586</v>
      </c>
      <c r="G8" s="16">
        <f>normativ!B3</f>
        <v>248.40991735537193</v>
      </c>
      <c r="H8" s="16">
        <f>normativ!B4</f>
        <v>636.30000000000007</v>
      </c>
      <c r="I8" s="23">
        <f>normativ!$E$7</f>
        <v>131</v>
      </c>
      <c r="J8" s="10"/>
    </row>
    <row r="9" spans="1:10" ht="15" customHeight="1" x14ac:dyDescent="0.2">
      <c r="A9" s="5">
        <v>1494</v>
      </c>
      <c r="B9" s="37" t="s">
        <v>19</v>
      </c>
      <c r="C9" s="5">
        <v>3146</v>
      </c>
      <c r="D9" s="37" t="s">
        <v>20</v>
      </c>
      <c r="E9" s="50" t="s">
        <v>14</v>
      </c>
      <c r="F9" s="80">
        <v>1646</v>
      </c>
      <c r="G9" s="16">
        <f>normativ!B3</f>
        <v>248.40991735537193</v>
      </c>
      <c r="H9" s="16">
        <f>normativ!B4</f>
        <v>636.30000000000007</v>
      </c>
      <c r="I9" s="23">
        <f>normativ!$E$7</f>
        <v>131</v>
      </c>
      <c r="J9" s="10"/>
    </row>
    <row r="10" spans="1:10" ht="15" customHeight="1" x14ac:dyDescent="0.2">
      <c r="A10" s="39" t="s">
        <v>21</v>
      </c>
      <c r="B10" s="38" t="s">
        <v>22</v>
      </c>
      <c r="C10" s="39" t="s">
        <v>21</v>
      </c>
      <c r="D10" s="39" t="s">
        <v>21</v>
      </c>
      <c r="E10" s="48" t="s">
        <v>21</v>
      </c>
      <c r="F10" s="40">
        <f>SUM(F6:F9)</f>
        <v>9696</v>
      </c>
      <c r="G10" s="48" t="s">
        <v>21</v>
      </c>
      <c r="H10" s="48" t="s">
        <v>21</v>
      </c>
      <c r="I10" s="49" t="s">
        <v>21</v>
      </c>
      <c r="J10" s="10"/>
    </row>
    <row r="11" spans="1:10" ht="18" customHeight="1" x14ac:dyDescent="0.2">
      <c r="B11" s="7"/>
      <c r="C11" s="6"/>
      <c r="E11" s="3"/>
    </row>
    <row r="12" spans="1:10" ht="18" customHeight="1" x14ac:dyDescent="0.2">
      <c r="C12" s="3"/>
      <c r="E12" s="3"/>
      <c r="F12" s="4"/>
    </row>
    <row r="13" spans="1:10" ht="18" customHeight="1" x14ac:dyDescent="0.2">
      <c r="C13" s="3"/>
      <c r="E13" s="3"/>
    </row>
    <row r="14" spans="1:10" ht="18" customHeight="1" x14ac:dyDescent="0.2">
      <c r="C14" s="3"/>
      <c r="E14" s="3"/>
    </row>
    <row r="15" spans="1:10" ht="18" customHeight="1" x14ac:dyDescent="0.2">
      <c r="C15" s="3"/>
      <c r="E15" s="3"/>
    </row>
    <row r="16" spans="1:10" ht="18" customHeight="1" x14ac:dyDescent="0.2">
      <c r="C16" s="3"/>
      <c r="E16" s="3"/>
    </row>
    <row r="17" spans="3:5" ht="18" customHeight="1" x14ac:dyDescent="0.2">
      <c r="C17" s="3"/>
      <c r="E17" s="3"/>
    </row>
    <row r="18" spans="3:5" ht="18" customHeight="1" x14ac:dyDescent="0.2">
      <c r="C18" s="3"/>
      <c r="E18" s="3"/>
    </row>
    <row r="19" spans="3:5" ht="18" customHeight="1" x14ac:dyDescent="0.2">
      <c r="C19" s="3"/>
      <c r="E19" s="3"/>
    </row>
    <row r="20" spans="3:5" ht="18" customHeight="1" x14ac:dyDescent="0.2">
      <c r="C20" s="3"/>
      <c r="E20" s="3"/>
    </row>
    <row r="21" spans="3:5" ht="18" customHeight="1" x14ac:dyDescent="0.2">
      <c r="C21" s="3"/>
      <c r="E21" s="3"/>
    </row>
    <row r="22" spans="3:5" ht="18" customHeight="1" x14ac:dyDescent="0.2">
      <c r="C22" s="3"/>
      <c r="E22" s="3"/>
    </row>
    <row r="23" spans="3:5" ht="18" customHeight="1" x14ac:dyDescent="0.2">
      <c r="C23" s="3"/>
      <c r="E23" s="3"/>
    </row>
    <row r="24" spans="3:5" ht="18" customHeight="1" x14ac:dyDescent="0.2">
      <c r="C24" s="3"/>
      <c r="E24" s="3"/>
    </row>
    <row r="25" spans="3:5" ht="18" customHeight="1" x14ac:dyDescent="0.2">
      <c r="C25" s="3"/>
      <c r="E25" s="3"/>
    </row>
    <row r="26" spans="3:5" ht="18" customHeight="1" x14ac:dyDescent="0.2">
      <c r="C26" s="3"/>
      <c r="E26" s="3"/>
    </row>
    <row r="27" spans="3:5" ht="18" customHeight="1" x14ac:dyDescent="0.2">
      <c r="C27" s="3"/>
      <c r="E27" s="3"/>
    </row>
    <row r="28" spans="3:5" ht="18" customHeight="1" x14ac:dyDescent="0.2">
      <c r="C28" s="3"/>
      <c r="E28" s="3"/>
    </row>
    <row r="29" spans="3:5" ht="18" customHeight="1" x14ac:dyDescent="0.2">
      <c r="C29" s="3"/>
      <c r="E29" s="3"/>
    </row>
    <row r="30" spans="3:5" ht="18" customHeight="1" x14ac:dyDescent="0.2">
      <c r="C30" s="3"/>
      <c r="E30" s="3"/>
    </row>
    <row r="31" spans="3:5" ht="18" customHeight="1" x14ac:dyDescent="0.2">
      <c r="C31" s="3"/>
      <c r="E31" s="3"/>
    </row>
    <row r="32" spans="3:5" ht="18" customHeight="1" x14ac:dyDescent="0.2">
      <c r="C32" s="3"/>
      <c r="E32" s="3"/>
    </row>
    <row r="33" spans="3:5" ht="18" customHeight="1" x14ac:dyDescent="0.2">
      <c r="C33" s="3"/>
      <c r="E33" s="3"/>
    </row>
    <row r="34" spans="3:5" ht="18" customHeight="1" x14ac:dyDescent="0.2">
      <c r="C34" s="3"/>
      <c r="E34" s="3"/>
    </row>
    <row r="35" spans="3:5" ht="18" customHeight="1" x14ac:dyDescent="0.2">
      <c r="C35" s="3"/>
      <c r="E35" s="3"/>
    </row>
    <row r="36" spans="3:5" ht="18" customHeight="1" x14ac:dyDescent="0.2">
      <c r="C36" s="3"/>
      <c r="E36" s="3"/>
    </row>
    <row r="37" spans="3:5" ht="18" customHeight="1" x14ac:dyDescent="0.2">
      <c r="C37" s="3"/>
      <c r="E37" s="3"/>
    </row>
    <row r="38" spans="3:5" ht="18" customHeight="1" x14ac:dyDescent="0.2">
      <c r="C38" s="3"/>
      <c r="E38" s="3"/>
    </row>
    <row r="39" spans="3:5" ht="18" customHeight="1" x14ac:dyDescent="0.2">
      <c r="C39" s="3"/>
      <c r="E39" s="3"/>
    </row>
    <row r="40" spans="3:5" ht="18" customHeight="1" x14ac:dyDescent="0.2">
      <c r="C40" s="3"/>
      <c r="E40" s="3"/>
    </row>
    <row r="41" spans="3:5" ht="18" customHeight="1" x14ac:dyDescent="0.2">
      <c r="C41" s="3"/>
      <c r="E41" s="3"/>
    </row>
    <row r="42" spans="3:5" ht="18" customHeight="1" x14ac:dyDescent="0.2">
      <c r="C42" s="3"/>
      <c r="E42" s="3"/>
    </row>
    <row r="43" spans="3:5" ht="18" customHeight="1" x14ac:dyDescent="0.2">
      <c r="C43" s="3"/>
      <c r="E43" s="3"/>
    </row>
    <row r="44" spans="3:5" ht="18" customHeight="1" x14ac:dyDescent="0.2">
      <c r="C44" s="3"/>
      <c r="E44" s="3"/>
    </row>
    <row r="45" spans="3:5" ht="18" customHeight="1" x14ac:dyDescent="0.2">
      <c r="C45" s="3"/>
      <c r="E45" s="3"/>
    </row>
    <row r="46" spans="3:5" ht="18" customHeight="1" x14ac:dyDescent="0.2">
      <c r="C46" s="3"/>
      <c r="E46" s="3"/>
    </row>
    <row r="47" spans="3:5" ht="18" customHeight="1" x14ac:dyDescent="0.2">
      <c r="C47" s="3"/>
      <c r="E47" s="3"/>
    </row>
    <row r="48" spans="3:5" ht="18" customHeight="1" x14ac:dyDescent="0.2">
      <c r="C48" s="3"/>
      <c r="E48" s="3"/>
    </row>
    <row r="49" spans="2:5" ht="18" customHeight="1" x14ac:dyDescent="0.2">
      <c r="B49" s="7"/>
      <c r="C49" s="6"/>
      <c r="E49" s="3"/>
    </row>
    <row r="50" spans="2:5" ht="18" customHeight="1" x14ac:dyDescent="0.2">
      <c r="C50" s="3"/>
      <c r="E50" s="3"/>
    </row>
    <row r="51" spans="2:5" ht="18" customHeight="1" x14ac:dyDescent="0.2">
      <c r="B51" s="7"/>
      <c r="C51" s="6"/>
      <c r="E51" s="3"/>
    </row>
    <row r="52" spans="2:5" ht="18" customHeight="1" x14ac:dyDescent="0.2">
      <c r="C52" s="3"/>
      <c r="E52" s="3"/>
    </row>
    <row r="53" spans="2:5" ht="18" customHeight="1" x14ac:dyDescent="0.2">
      <c r="B53" s="7"/>
      <c r="C53" s="6"/>
      <c r="E53" s="3"/>
    </row>
    <row r="54" spans="2:5" ht="18" customHeight="1" x14ac:dyDescent="0.2">
      <c r="C54" s="3"/>
      <c r="E54" s="3"/>
    </row>
    <row r="55" spans="2:5" ht="18" customHeight="1" x14ac:dyDescent="0.2">
      <c r="C55" s="3"/>
      <c r="E55" s="3"/>
    </row>
    <row r="56" spans="2:5" ht="18" customHeight="1" x14ac:dyDescent="0.2">
      <c r="B56" s="7"/>
      <c r="C56" s="6"/>
      <c r="E56" s="3"/>
    </row>
    <row r="57" spans="2:5" ht="18" customHeight="1" x14ac:dyDescent="0.2">
      <c r="C57" s="3"/>
      <c r="E57" s="3"/>
    </row>
    <row r="58" spans="2:5" ht="18" customHeight="1" x14ac:dyDescent="0.2">
      <c r="B58" s="7"/>
      <c r="C58" s="6"/>
      <c r="E58" s="3"/>
    </row>
    <row r="59" spans="2:5" ht="18" customHeight="1" x14ac:dyDescent="0.2">
      <c r="C59" s="3"/>
      <c r="E59" s="3"/>
    </row>
    <row r="60" spans="2:5" ht="18" customHeight="1" x14ac:dyDescent="0.2">
      <c r="B60" s="7"/>
      <c r="C60" s="6"/>
      <c r="E60" s="3"/>
    </row>
    <row r="61" spans="2:5" ht="18" customHeight="1" x14ac:dyDescent="0.2">
      <c r="C61" s="3"/>
      <c r="E61" s="3"/>
    </row>
    <row r="62" spans="2:5" ht="18" customHeight="1" x14ac:dyDescent="0.2">
      <c r="C62" s="3"/>
      <c r="E62" s="3"/>
    </row>
    <row r="63" spans="2:5" ht="18" customHeight="1" x14ac:dyDescent="0.2">
      <c r="B63" s="7"/>
      <c r="C63" s="6"/>
      <c r="E63" s="3"/>
    </row>
    <row r="64" spans="2:5" ht="18" customHeight="1" x14ac:dyDescent="0.2">
      <c r="C64" s="3"/>
      <c r="E64" s="3"/>
    </row>
    <row r="65" spans="2:5" ht="18" customHeight="1" x14ac:dyDescent="0.2">
      <c r="C65" s="3"/>
      <c r="E65" s="3"/>
    </row>
    <row r="66" spans="2:5" ht="18" customHeight="1" x14ac:dyDescent="0.2">
      <c r="C66" s="3"/>
      <c r="E66" s="3"/>
    </row>
    <row r="67" spans="2:5" ht="18" customHeight="1" x14ac:dyDescent="0.2">
      <c r="C67" s="3"/>
      <c r="E67" s="3"/>
    </row>
    <row r="68" spans="2:5" ht="18" customHeight="1" x14ac:dyDescent="0.2">
      <c r="C68" s="3"/>
      <c r="E68" s="3"/>
    </row>
    <row r="69" spans="2:5" ht="18" customHeight="1" x14ac:dyDescent="0.2">
      <c r="C69" s="3"/>
      <c r="E69" s="3"/>
    </row>
    <row r="70" spans="2:5" ht="18" customHeight="1" x14ac:dyDescent="0.2">
      <c r="B70" s="7"/>
      <c r="C70" s="6"/>
      <c r="E70" s="3"/>
    </row>
    <row r="71" spans="2:5" ht="18" customHeight="1" x14ac:dyDescent="0.2">
      <c r="C71" s="3"/>
      <c r="E71" s="3"/>
    </row>
    <row r="72" spans="2:5" ht="18" customHeight="1" x14ac:dyDescent="0.2">
      <c r="B72" s="7"/>
      <c r="C72" s="6"/>
      <c r="E72" s="3"/>
    </row>
    <row r="73" spans="2:5" ht="18" customHeight="1" x14ac:dyDescent="0.2">
      <c r="C73" s="3"/>
      <c r="E73" s="3"/>
    </row>
    <row r="74" spans="2:5" ht="18" customHeight="1" x14ac:dyDescent="0.2">
      <c r="C74" s="3"/>
      <c r="E74" s="3"/>
    </row>
    <row r="75" spans="2:5" ht="18" customHeight="1" x14ac:dyDescent="0.2">
      <c r="C75" s="3"/>
      <c r="E75" s="3"/>
    </row>
    <row r="76" spans="2:5" ht="18" customHeight="1" x14ac:dyDescent="0.2">
      <c r="C76" s="3"/>
      <c r="E76" s="3"/>
    </row>
    <row r="77" spans="2:5" ht="18" customHeight="1" x14ac:dyDescent="0.2">
      <c r="C77" s="3"/>
      <c r="E77" s="3"/>
    </row>
    <row r="78" spans="2:5" ht="18" customHeight="1" x14ac:dyDescent="0.2">
      <c r="B78" s="7"/>
      <c r="C78" s="6"/>
      <c r="E78" s="3"/>
    </row>
    <row r="79" spans="2:5" ht="18" customHeight="1" x14ac:dyDescent="0.2">
      <c r="C79" s="3"/>
      <c r="E79" s="3"/>
    </row>
    <row r="80" spans="2:5" ht="18" customHeight="1" x14ac:dyDescent="0.2">
      <c r="C80" s="3"/>
      <c r="E80" s="3"/>
    </row>
    <row r="81" spans="2:5" ht="18" customHeight="1" x14ac:dyDescent="0.2">
      <c r="B81" s="7"/>
      <c r="C81" s="6"/>
      <c r="E81" s="3"/>
    </row>
    <row r="82" spans="2:5" ht="18" customHeight="1" x14ac:dyDescent="0.2">
      <c r="C82" s="3"/>
      <c r="E82" s="3"/>
    </row>
    <row r="83" spans="2:5" ht="18" customHeight="1" x14ac:dyDescent="0.2">
      <c r="C83" s="3"/>
      <c r="E83" s="3"/>
    </row>
    <row r="84" spans="2:5" ht="18" customHeight="1" x14ac:dyDescent="0.2">
      <c r="B84" s="7"/>
      <c r="C84" s="6"/>
      <c r="E84" s="3"/>
    </row>
    <row r="85" spans="2:5" ht="18" customHeight="1" x14ac:dyDescent="0.2">
      <c r="C85" s="3"/>
      <c r="E85" s="3"/>
    </row>
    <row r="86" spans="2:5" ht="18" customHeight="1" x14ac:dyDescent="0.2">
      <c r="C86" s="3"/>
      <c r="E86" s="3"/>
    </row>
    <row r="87" spans="2:5" ht="18" customHeight="1" x14ac:dyDescent="0.2">
      <c r="B87" s="7"/>
      <c r="C87" s="6"/>
      <c r="E87" s="3"/>
    </row>
    <row r="88" spans="2:5" ht="18" customHeight="1" x14ac:dyDescent="0.2">
      <c r="C88" s="3"/>
      <c r="E88" s="3"/>
    </row>
    <row r="89" spans="2:5" ht="18" customHeight="1" x14ac:dyDescent="0.2">
      <c r="B89" s="7"/>
      <c r="C89" s="6"/>
      <c r="E89" s="3"/>
    </row>
    <row r="90" spans="2:5" ht="18" customHeight="1" x14ac:dyDescent="0.2">
      <c r="C90" s="3"/>
      <c r="E90" s="3"/>
    </row>
    <row r="91" spans="2:5" ht="18" customHeight="1" x14ac:dyDescent="0.2">
      <c r="B91" s="7"/>
      <c r="C91" s="6"/>
      <c r="E91" s="3"/>
    </row>
    <row r="92" spans="2:5" ht="18" customHeight="1" x14ac:dyDescent="0.2">
      <c r="C92" s="3"/>
      <c r="E92" s="3"/>
    </row>
    <row r="93" spans="2:5" ht="18" customHeight="1" x14ac:dyDescent="0.2">
      <c r="C93" s="3"/>
      <c r="E93" s="3"/>
    </row>
    <row r="94" spans="2:5" ht="18" customHeight="1" x14ac:dyDescent="0.2">
      <c r="B94" s="7"/>
      <c r="C94" s="6"/>
      <c r="E94" s="3"/>
    </row>
    <row r="95" spans="2:5" ht="18" customHeight="1" x14ac:dyDescent="0.2">
      <c r="C95" s="3"/>
      <c r="E95" s="3"/>
    </row>
    <row r="96" spans="2:5" ht="18" customHeight="1" x14ac:dyDescent="0.2">
      <c r="B96" s="7"/>
      <c r="C96" s="6"/>
      <c r="E96" s="3"/>
    </row>
    <row r="97" spans="3:5" ht="18" customHeight="1" x14ac:dyDescent="0.2">
      <c r="C97" s="3"/>
      <c r="E97" s="3"/>
    </row>
    <row r="98" spans="3:5" ht="18" customHeight="1" x14ac:dyDescent="0.2">
      <c r="C98" s="3"/>
      <c r="E98" s="3"/>
    </row>
    <row r="99" spans="3:5" ht="18" customHeight="1" x14ac:dyDescent="0.2">
      <c r="C99" s="3"/>
      <c r="E99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7" sqref="S7"/>
    </sheetView>
  </sheetViews>
  <sheetFormatPr defaultColWidth="11.28515625" defaultRowHeight="18" customHeight="1" x14ac:dyDescent="0.2"/>
  <cols>
    <col min="1" max="1" width="7.7109375" style="1" customWidth="1"/>
    <col min="2" max="2" width="39.85546875" style="1" customWidth="1"/>
    <col min="3" max="3" width="7.7109375" style="1" customWidth="1"/>
    <col min="4" max="4" width="9.7109375" customWidth="1"/>
    <col min="5" max="10" width="11.7109375" customWidth="1"/>
    <col min="11" max="11" width="15.5703125" customWidth="1"/>
    <col min="12" max="12" width="11.7109375" customWidth="1"/>
    <col min="13" max="13" width="5.28515625" customWidth="1"/>
    <col min="14" max="14" width="11" style="31" customWidth="1"/>
    <col min="15" max="15" width="11.28515625" style="1" customWidth="1"/>
    <col min="16" max="16" width="11.28515625" style="11" customWidth="1"/>
    <col min="17" max="17" width="11.28515625" style="1" customWidth="1"/>
    <col min="18" max="18" width="3.28515625" style="1" customWidth="1"/>
    <col min="19" max="23" width="7.7109375" style="1" customWidth="1"/>
    <col min="24" max="16384" width="11.28515625" style="1"/>
  </cols>
  <sheetData>
    <row r="1" spans="1:20" ht="21" customHeight="1" x14ac:dyDescent="0.3">
      <c r="B1" s="63" t="str">
        <f>PPP_stat!B1</f>
        <v xml:space="preserve">Pedagogicko - psychologické poradny </v>
      </c>
      <c r="C1" s="8"/>
      <c r="D1" s="8"/>
      <c r="F1" s="1"/>
      <c r="G1" s="1"/>
      <c r="J1" s="1"/>
    </row>
    <row r="2" spans="1:20" ht="15" customHeight="1" x14ac:dyDescent="0.25">
      <c r="B2" s="59" t="str">
        <f>PPP_stat!B2</f>
        <v>KRAJ - Liberecký</v>
      </c>
      <c r="C2" s="9"/>
      <c r="D2" s="9"/>
      <c r="E2" s="1"/>
      <c r="F2" s="1"/>
      <c r="G2" s="1"/>
      <c r="H2" s="1"/>
      <c r="I2" s="1"/>
      <c r="J2" s="1"/>
    </row>
    <row r="3" spans="1:20" ht="15" customHeight="1" x14ac:dyDescent="0.25">
      <c r="B3" s="59" t="s">
        <v>23</v>
      </c>
      <c r="C3" s="12"/>
      <c r="D3" s="12"/>
      <c r="E3" s="1"/>
      <c r="F3" s="14"/>
      <c r="G3" s="14"/>
      <c r="H3" s="14"/>
      <c r="I3" s="14"/>
      <c r="J3" s="1"/>
    </row>
    <row r="4" spans="1:20" ht="15" customHeight="1" x14ac:dyDescent="0.25">
      <c r="B4" s="61">
        <f>PPP_stat!B4</f>
        <v>2024</v>
      </c>
      <c r="C4" s="12"/>
      <c r="D4" s="12"/>
      <c r="E4" s="1"/>
      <c r="F4" s="1"/>
      <c r="G4" s="1"/>
      <c r="H4" s="1"/>
      <c r="I4" s="1"/>
      <c r="J4" s="1"/>
      <c r="O4" s="1">
        <v>2023</v>
      </c>
    </row>
    <row r="5" spans="1:20" s="25" customFormat="1" ht="45" x14ac:dyDescent="0.2">
      <c r="A5" s="42" t="s">
        <v>4</v>
      </c>
      <c r="B5" s="43" t="s">
        <v>5</v>
      </c>
      <c r="C5" s="42" t="s">
        <v>6</v>
      </c>
      <c r="D5" s="47" t="s">
        <v>24</v>
      </c>
      <c r="E5" s="47" t="s">
        <v>25</v>
      </c>
      <c r="F5" s="47" t="s">
        <v>26</v>
      </c>
      <c r="G5" s="47" t="s">
        <v>27</v>
      </c>
      <c r="H5" s="47" t="s">
        <v>28</v>
      </c>
      <c r="I5" s="47" t="s">
        <v>29</v>
      </c>
      <c r="J5" s="47" t="s">
        <v>30</v>
      </c>
      <c r="K5" s="47" t="s">
        <v>31</v>
      </c>
      <c r="L5" s="44" t="s">
        <v>32</v>
      </c>
      <c r="M5" s="26"/>
      <c r="N5" s="47" t="s">
        <v>33</v>
      </c>
      <c r="O5" s="53" t="s">
        <v>34</v>
      </c>
      <c r="P5" s="54" t="s">
        <v>35</v>
      </c>
      <c r="Q5" s="54" t="s">
        <v>36</v>
      </c>
    </row>
    <row r="6" spans="1:20" ht="15" customHeight="1" x14ac:dyDescent="0.2">
      <c r="A6" s="36">
        <f>PPP_stat!A6</f>
        <v>1491</v>
      </c>
      <c r="B6" s="37" t="str">
        <f>PPP_stat!B6</f>
        <v>Pedagogická-psychologická poradna, Česká Lípa, Havlíčkova 443</v>
      </c>
      <c r="C6" s="5">
        <f>PPP_stat!C6</f>
        <v>3146</v>
      </c>
      <c r="D6" s="50">
        <f>normativ!$E$3</f>
        <v>51896</v>
      </c>
      <c r="E6" s="50">
        <f>PPP_stat!G6*((PPP_rozp!J6-PPP_stat!I6)/(12*1.348)-PPP_rozp!F6/PPP_stat!H6)</f>
        <v>51896</v>
      </c>
      <c r="F6" s="50">
        <f>normativ!$E$5</f>
        <v>34668</v>
      </c>
      <c r="G6" s="50">
        <f>IF(PPP_stat!F6=0,0,(12*1.348*(1/PPP_stat!G6*PPP_rozp!D6+1/PPP_stat!H6*PPP_rozp!F6)+PPP_stat!I6))</f>
        <v>4391.7015941962854</v>
      </c>
      <c r="H6" s="50">
        <f>IF(PPP_stat!F6=0,0,(12*1.348*(1/PPP_stat!G6*N6+1/PPP_stat!H6*PPP_rozp!F6)+PPP_stat!I6))</f>
        <v>4391.7015941962854</v>
      </c>
      <c r="I6" s="51">
        <f>IF(H6=0,0,H6/G6)</f>
        <v>1</v>
      </c>
      <c r="J6" s="50">
        <f>IF(I6&gt;1.1,G6*1.1,IF(I6&lt;0.9,G6*0.9,H6))</f>
        <v>4391.7015941962854</v>
      </c>
      <c r="K6" s="50">
        <f>ROUND(PPP_stat!F6*PPP_rozp!J6,0)</f>
        <v>10316107</v>
      </c>
      <c r="L6" s="50">
        <f>SUM(K6:K6)</f>
        <v>10316107</v>
      </c>
      <c r="N6" s="32">
        <f>ROUND(O6+normativ!$E$4,0)</f>
        <v>51896</v>
      </c>
      <c r="O6" s="23">
        <f>normativ!$E$3</f>
        <v>51896</v>
      </c>
      <c r="P6" s="23">
        <v>0</v>
      </c>
      <c r="Q6" s="23">
        <f>O6-P6</f>
        <v>51896</v>
      </c>
      <c r="S6" s="1">
        <v>35030</v>
      </c>
      <c r="T6" s="10">
        <f>ROUND(O6/S6%,2)</f>
        <v>148.15</v>
      </c>
    </row>
    <row r="7" spans="1:20" ht="15" customHeight="1" x14ac:dyDescent="0.2">
      <c r="A7" s="36">
        <f>PPP_stat!A7</f>
        <v>1492</v>
      </c>
      <c r="B7" s="37" t="str">
        <f>PPP_stat!B7</f>
        <v>Pedagogicko-psychologická poradna, Jablonec nad Nisou, Smetanova 66</v>
      </c>
      <c r="C7" s="5">
        <f>PPP_stat!C7</f>
        <v>3146</v>
      </c>
      <c r="D7" s="50">
        <f>normativ!$E$3</f>
        <v>51896</v>
      </c>
      <c r="E7" s="50">
        <f>PPP_stat!G7*((PPP_rozp!J7-PPP_stat!I7)/(12*1.348)-PPP_rozp!F7/PPP_stat!H7)</f>
        <v>51896</v>
      </c>
      <c r="F7" s="50">
        <f>normativ!$E$5</f>
        <v>34668</v>
      </c>
      <c r="G7" s="50">
        <f>IF(PPP_stat!F7=0,0,(12*1.348*(1/PPP_stat!G7*PPP_rozp!D7+1/PPP_stat!H7*PPP_rozp!F7)+PPP_stat!I7))</f>
        <v>4391.7015941962854</v>
      </c>
      <c r="H7" s="50">
        <f>IF(PPP_stat!F7=0,0,(12*1.348*(1/PPP_stat!G7*N7+1/PPP_stat!H7*PPP_rozp!F7)+PPP_stat!I7))</f>
        <v>4391.7015941962854</v>
      </c>
      <c r="I7" s="51">
        <f t="shared" ref="I7:I9" si="0">IF(H7=0,0,H7/G7)</f>
        <v>1</v>
      </c>
      <c r="J7" s="50">
        <f>IF(I7&gt;1.1,G7*1.1,IF(I7&lt;0.9,G7*0.9,H7))</f>
        <v>4391.7015941962854</v>
      </c>
      <c r="K7" s="50">
        <f>ROUND(PPP_stat!F7*PPP_rozp!J7,0)</f>
        <v>9288449</v>
      </c>
      <c r="L7" s="50">
        <f>SUM(K7:K7)</f>
        <v>9288449</v>
      </c>
      <c r="N7" s="32">
        <f>ROUND(O7+normativ!$E$4,0)</f>
        <v>51896</v>
      </c>
      <c r="O7" s="23">
        <f>normativ!$E$3</f>
        <v>51896</v>
      </c>
      <c r="P7" s="23">
        <v>0</v>
      </c>
      <c r="Q7" s="23">
        <f>O7-P7</f>
        <v>51896</v>
      </c>
      <c r="S7" s="1">
        <v>35491</v>
      </c>
      <c r="T7" s="10">
        <f>ROUND(O7/S7%,2)</f>
        <v>146.22</v>
      </c>
    </row>
    <row r="8" spans="1:20" ht="15" customHeight="1" x14ac:dyDescent="0.2">
      <c r="A8" s="36">
        <f>PPP_stat!A8</f>
        <v>1493</v>
      </c>
      <c r="B8" s="37" t="str">
        <f>PPP_stat!B8</f>
        <v>Pedagogicko-psychologická poradna,  Liberec, Truhlářská 3</v>
      </c>
      <c r="C8" s="5">
        <f>PPP_stat!C8</f>
        <v>3146</v>
      </c>
      <c r="D8" s="50">
        <f>normativ!$E$3</f>
        <v>51896</v>
      </c>
      <c r="E8" s="50">
        <f>PPP_stat!G8*((PPP_rozp!J8-PPP_stat!I8)/(12*1.348)-PPP_rozp!F8/PPP_stat!H8)</f>
        <v>51896</v>
      </c>
      <c r="F8" s="50">
        <f>normativ!$E$5</f>
        <v>34668</v>
      </c>
      <c r="G8" s="50">
        <f>IF(PPP_stat!F8=0,0,(12*1.348*(1/PPP_stat!G8*PPP_rozp!D8+1/PPP_stat!H8*PPP_rozp!F8)+PPP_stat!I8))</f>
        <v>4391.7015941962854</v>
      </c>
      <c r="H8" s="50">
        <f>IF(PPP_stat!F8=0,0,(12*1.348*(1/PPP_stat!G8*N8+1/PPP_stat!H8*PPP_rozp!F8)+PPP_stat!I8))</f>
        <v>4391.7015941962854</v>
      </c>
      <c r="I8" s="51">
        <f t="shared" si="0"/>
        <v>1</v>
      </c>
      <c r="J8" s="50">
        <f>IF(I8&gt;1.1,G8*1.1,IF(I8&lt;0.9,G8*0.9,H8))</f>
        <v>4391.7015941962854</v>
      </c>
      <c r="K8" s="50">
        <f>ROUND(PPP_stat!F8*PPP_rozp!J8,0)</f>
        <v>15748642</v>
      </c>
      <c r="L8" s="50">
        <f>SUM(K8:K8)</f>
        <v>15748642</v>
      </c>
      <c r="N8" s="32">
        <f>ROUND(O8+normativ!$E$4,0)</f>
        <v>51896</v>
      </c>
      <c r="O8" s="23">
        <f>normativ!$E$3</f>
        <v>51896</v>
      </c>
      <c r="P8" s="23">
        <v>0</v>
      </c>
      <c r="Q8" s="23">
        <f>O8-P8</f>
        <v>51896</v>
      </c>
      <c r="S8" s="1">
        <v>35563</v>
      </c>
      <c r="T8" s="10">
        <f>ROUND(O8/S8%,2)</f>
        <v>145.93</v>
      </c>
    </row>
    <row r="9" spans="1:20" ht="15" customHeight="1" x14ac:dyDescent="0.2">
      <c r="A9" s="36">
        <f>PPP_stat!A9</f>
        <v>1494</v>
      </c>
      <c r="B9" s="37" t="str">
        <f>PPP_stat!B9</f>
        <v>Pedagogicko-psychologická poradna a speciálně pedagogické centrum, Semily, Nádražní 213</v>
      </c>
      <c r="C9" s="5">
        <f>PPP_stat!C9</f>
        <v>3146</v>
      </c>
      <c r="D9" s="50">
        <f>normativ!$E$3</f>
        <v>51896</v>
      </c>
      <c r="E9" s="50">
        <f>PPP_stat!G9*((PPP_rozp!J9-PPP_stat!I9)/(12*1.348)-PPP_rozp!F9/PPP_stat!H9)</f>
        <v>51896</v>
      </c>
      <c r="F9" s="50">
        <f>normativ!$E$5</f>
        <v>34668</v>
      </c>
      <c r="G9" s="50">
        <f>IF(PPP_stat!F9=0,0,(12*1.348*(1/PPP_stat!G9*PPP_rozp!D9+1/PPP_stat!H9*PPP_rozp!F9)+PPP_stat!I9))</f>
        <v>4391.7015941962854</v>
      </c>
      <c r="H9" s="50">
        <f>IF(PPP_stat!F9=0,0,(12*1.348*(1/PPP_stat!G9*N9+1/PPP_stat!H9*PPP_rozp!F9)+PPP_stat!I9))</f>
        <v>4391.7015941962854</v>
      </c>
      <c r="I9" s="51">
        <f t="shared" si="0"/>
        <v>1</v>
      </c>
      <c r="J9" s="50">
        <f>IF(I9&gt;1.1,G9*1.1,IF(I9&lt;0.9,G9*0.9,H9))</f>
        <v>4391.7015941962854</v>
      </c>
      <c r="K9" s="50">
        <f>ROUND(PPP_stat!F9*PPP_rozp!J9,0)</f>
        <v>7228741</v>
      </c>
      <c r="L9" s="50">
        <f>SUM(K9:K9)</f>
        <v>7228741</v>
      </c>
      <c r="N9" s="32">
        <f>ROUND(O9+normativ!$E$4,0)</f>
        <v>51896</v>
      </c>
      <c r="O9" s="23">
        <f>normativ!$E$3</f>
        <v>51896</v>
      </c>
      <c r="P9" s="23">
        <v>0</v>
      </c>
      <c r="Q9" s="23">
        <f>O9-P9</f>
        <v>51896</v>
      </c>
      <c r="S9" s="1">
        <v>35510</v>
      </c>
      <c r="T9" s="10">
        <f>ROUND(O9/S9%,2)</f>
        <v>146.13999999999999</v>
      </c>
    </row>
    <row r="10" spans="1:20" ht="15" customHeight="1" x14ac:dyDescent="0.2">
      <c r="A10" s="39" t="s">
        <v>21</v>
      </c>
      <c r="B10" s="38" t="s">
        <v>22</v>
      </c>
      <c r="C10" s="39" t="s">
        <v>21</v>
      </c>
      <c r="D10" s="39" t="s">
        <v>21</v>
      </c>
      <c r="E10" s="49" t="s">
        <v>21</v>
      </c>
      <c r="F10" s="49" t="s">
        <v>21</v>
      </c>
      <c r="G10" s="49" t="s">
        <v>21</v>
      </c>
      <c r="H10" s="49" t="s">
        <v>21</v>
      </c>
      <c r="I10" s="49" t="s">
        <v>21</v>
      </c>
      <c r="J10" s="48" t="s">
        <v>21</v>
      </c>
      <c r="K10" s="65">
        <f>SUM(K6:K9)</f>
        <v>42581939</v>
      </c>
      <c r="L10" s="40">
        <f>SUM(L6:L9)</f>
        <v>42581939</v>
      </c>
      <c r="M10" s="26"/>
      <c r="N10" s="49" t="s">
        <v>21</v>
      </c>
      <c r="O10" s="49" t="s">
        <v>21</v>
      </c>
      <c r="P10" s="49" t="s">
        <v>21</v>
      </c>
      <c r="Q10" s="49" t="s">
        <v>21</v>
      </c>
    </row>
    <row r="11" spans="1:20" ht="18" customHeight="1" x14ac:dyDescent="0.2">
      <c r="A11" s="3"/>
      <c r="C11" s="3"/>
      <c r="D11" s="19"/>
      <c r="E11" s="20"/>
      <c r="F11" s="21"/>
      <c r="G11" s="22" t="e">
        <f>ROUND(F10*0.35,0)</f>
        <v>#VALUE!</v>
      </c>
      <c r="H11" s="22" t="e">
        <f>ROUND(F10*0.02,0)</f>
        <v>#VALUE!</v>
      </c>
      <c r="I11" s="21"/>
      <c r="J11" s="21"/>
      <c r="K11" s="21"/>
      <c r="L11" s="21"/>
      <c r="M11" s="21"/>
      <c r="N11" s="33"/>
      <c r="O11" s="11"/>
      <c r="Q11" s="11"/>
    </row>
    <row r="12" spans="1:20" ht="18" customHeight="1" x14ac:dyDescent="0.2">
      <c r="C12" s="3"/>
      <c r="D12" s="3"/>
      <c r="G12" s="14"/>
      <c r="I12" s="17"/>
      <c r="J12" s="18"/>
    </row>
    <row r="13" spans="1:20" ht="18" customHeight="1" x14ac:dyDescent="0.2">
      <c r="C13" s="3"/>
      <c r="D13" s="3"/>
    </row>
    <row r="14" spans="1:20" ht="18" customHeight="1" x14ac:dyDescent="0.2">
      <c r="C14" s="3"/>
    </row>
    <row r="15" spans="1:20" ht="18" customHeight="1" x14ac:dyDescent="0.2">
      <c r="C15" s="3"/>
    </row>
    <row r="16" spans="1:20" ht="18" customHeight="1" x14ac:dyDescent="0.2">
      <c r="B16" s="64"/>
      <c r="C16" s="3"/>
    </row>
    <row r="17" spans="3:3" ht="18" customHeight="1" x14ac:dyDescent="0.2">
      <c r="C17" s="3"/>
    </row>
    <row r="18" spans="3:3" ht="18" customHeight="1" x14ac:dyDescent="0.2">
      <c r="C18" s="3"/>
    </row>
    <row r="19" spans="3:3" ht="18" customHeight="1" x14ac:dyDescent="0.2">
      <c r="C19" s="3"/>
    </row>
    <row r="20" spans="3:3" ht="18" customHeight="1" x14ac:dyDescent="0.2">
      <c r="C20" s="3"/>
    </row>
    <row r="21" spans="3:3" ht="18" customHeight="1" x14ac:dyDescent="0.2">
      <c r="C21" s="3"/>
    </row>
    <row r="22" spans="3:3" ht="18" customHeight="1" x14ac:dyDescent="0.2">
      <c r="C22" s="3"/>
    </row>
    <row r="23" spans="3:3" ht="18" customHeight="1" x14ac:dyDescent="0.2">
      <c r="C23" s="3"/>
    </row>
    <row r="24" spans="3:3" ht="18" customHeight="1" x14ac:dyDescent="0.2">
      <c r="C24" s="3"/>
    </row>
    <row r="25" spans="3:3" ht="18" customHeight="1" x14ac:dyDescent="0.2">
      <c r="C25" s="3"/>
    </row>
    <row r="26" spans="3:3" ht="18" customHeight="1" x14ac:dyDescent="0.2">
      <c r="C26" s="3"/>
    </row>
    <row r="27" spans="3:3" ht="18" customHeight="1" x14ac:dyDescent="0.2">
      <c r="C27" s="3"/>
    </row>
    <row r="28" spans="3:3" ht="18" customHeight="1" x14ac:dyDescent="0.2">
      <c r="C28" s="3"/>
    </row>
    <row r="29" spans="3:3" ht="18" customHeight="1" x14ac:dyDescent="0.2">
      <c r="C29" s="3"/>
    </row>
    <row r="30" spans="3:3" ht="18" customHeight="1" x14ac:dyDescent="0.2">
      <c r="C30" s="3"/>
    </row>
    <row r="31" spans="3:3" ht="18" customHeight="1" x14ac:dyDescent="0.2">
      <c r="C31" s="3"/>
    </row>
    <row r="32" spans="3:3" ht="18" customHeight="1" x14ac:dyDescent="0.2">
      <c r="C32" s="3"/>
    </row>
    <row r="33" spans="2:3" ht="18" customHeight="1" x14ac:dyDescent="0.2">
      <c r="C33" s="3"/>
    </row>
    <row r="34" spans="2:3" ht="18" customHeight="1" x14ac:dyDescent="0.2">
      <c r="C34" s="3"/>
    </row>
    <row r="35" spans="2:3" ht="18" customHeight="1" x14ac:dyDescent="0.2">
      <c r="C35" s="3"/>
    </row>
    <row r="36" spans="2:3" ht="18" customHeight="1" x14ac:dyDescent="0.2">
      <c r="C36" s="3"/>
    </row>
    <row r="37" spans="2:3" ht="18" customHeight="1" x14ac:dyDescent="0.2">
      <c r="C37" s="3"/>
    </row>
    <row r="38" spans="2:3" ht="18" customHeight="1" x14ac:dyDescent="0.2">
      <c r="C38" s="3"/>
    </row>
    <row r="39" spans="2:3" ht="18" customHeight="1" x14ac:dyDescent="0.2">
      <c r="C39" s="3"/>
    </row>
    <row r="40" spans="2:3" ht="18" customHeight="1" x14ac:dyDescent="0.2">
      <c r="C40" s="3"/>
    </row>
    <row r="41" spans="2:3" ht="18" customHeight="1" x14ac:dyDescent="0.2">
      <c r="C41" s="3"/>
    </row>
    <row r="42" spans="2:3" ht="18" customHeight="1" x14ac:dyDescent="0.2">
      <c r="C42" s="3"/>
    </row>
    <row r="43" spans="2:3" ht="18" customHeight="1" x14ac:dyDescent="0.2">
      <c r="C43" s="3"/>
    </row>
    <row r="44" spans="2:3" ht="18" customHeight="1" x14ac:dyDescent="0.2">
      <c r="C44" s="3"/>
    </row>
    <row r="45" spans="2:3" ht="18" customHeight="1" x14ac:dyDescent="0.2">
      <c r="C45" s="3"/>
    </row>
    <row r="46" spans="2:3" ht="18" customHeight="1" x14ac:dyDescent="0.2">
      <c r="B46" s="7"/>
      <c r="C46" s="6"/>
    </row>
    <row r="47" spans="2:3" ht="18" customHeight="1" x14ac:dyDescent="0.2">
      <c r="C47" s="3"/>
    </row>
    <row r="48" spans="2:3" ht="18" customHeight="1" x14ac:dyDescent="0.2">
      <c r="B48" s="7"/>
      <c r="C48" s="6"/>
    </row>
    <row r="49" spans="2:3" ht="18" customHeight="1" x14ac:dyDescent="0.2">
      <c r="C49" s="3"/>
    </row>
    <row r="50" spans="2:3" ht="18" customHeight="1" x14ac:dyDescent="0.2">
      <c r="B50" s="7"/>
      <c r="C50" s="6"/>
    </row>
    <row r="51" spans="2:3" ht="18" customHeight="1" x14ac:dyDescent="0.2">
      <c r="C51" s="3"/>
    </row>
    <row r="52" spans="2:3" ht="18" customHeight="1" x14ac:dyDescent="0.2">
      <c r="C52" s="3"/>
    </row>
    <row r="53" spans="2:3" ht="18" customHeight="1" x14ac:dyDescent="0.2">
      <c r="B53" s="7"/>
      <c r="C53" s="6"/>
    </row>
    <row r="54" spans="2:3" ht="18" customHeight="1" x14ac:dyDescent="0.2">
      <c r="C54" s="3"/>
    </row>
    <row r="55" spans="2:3" ht="18" customHeight="1" x14ac:dyDescent="0.2">
      <c r="B55" s="7"/>
      <c r="C55" s="6"/>
    </row>
    <row r="56" spans="2:3" ht="18" customHeight="1" x14ac:dyDescent="0.2">
      <c r="C56" s="3"/>
    </row>
    <row r="57" spans="2:3" ht="18" customHeight="1" x14ac:dyDescent="0.2">
      <c r="B57" s="7"/>
      <c r="C57" s="6"/>
    </row>
    <row r="58" spans="2:3" ht="18" customHeight="1" x14ac:dyDescent="0.2">
      <c r="C58" s="3"/>
    </row>
    <row r="59" spans="2:3" ht="18" customHeight="1" x14ac:dyDescent="0.2">
      <c r="C59" s="3"/>
    </row>
    <row r="60" spans="2:3" ht="18" customHeight="1" x14ac:dyDescent="0.2">
      <c r="B60" s="7"/>
      <c r="C60" s="6"/>
    </row>
    <row r="61" spans="2:3" ht="18" customHeight="1" x14ac:dyDescent="0.2">
      <c r="C61" s="3"/>
    </row>
    <row r="62" spans="2:3" ht="18" customHeight="1" x14ac:dyDescent="0.2">
      <c r="C62" s="3"/>
    </row>
    <row r="63" spans="2:3" ht="18" customHeight="1" x14ac:dyDescent="0.2">
      <c r="C63" s="3"/>
    </row>
    <row r="64" spans="2:3" ht="18" customHeight="1" x14ac:dyDescent="0.2">
      <c r="C64" s="3"/>
    </row>
    <row r="65" spans="2:3" ht="18" customHeight="1" x14ac:dyDescent="0.2">
      <c r="C65" s="3"/>
    </row>
    <row r="66" spans="2:3" ht="18" customHeight="1" x14ac:dyDescent="0.2">
      <c r="C66" s="3"/>
    </row>
    <row r="67" spans="2:3" ht="18" customHeight="1" x14ac:dyDescent="0.2">
      <c r="B67" s="7"/>
      <c r="C67" s="6"/>
    </row>
    <row r="68" spans="2:3" ht="18" customHeight="1" x14ac:dyDescent="0.2">
      <c r="C68" s="3"/>
    </row>
    <row r="69" spans="2:3" ht="18" customHeight="1" x14ac:dyDescent="0.2">
      <c r="B69" s="7"/>
      <c r="C69" s="6"/>
    </row>
    <row r="70" spans="2:3" ht="18" customHeight="1" x14ac:dyDescent="0.2">
      <c r="C70" s="3"/>
    </row>
    <row r="71" spans="2:3" ht="18" customHeight="1" x14ac:dyDescent="0.2">
      <c r="C71" s="3"/>
    </row>
    <row r="72" spans="2:3" ht="18" customHeight="1" x14ac:dyDescent="0.2">
      <c r="C72" s="3"/>
    </row>
    <row r="73" spans="2:3" ht="18" customHeight="1" x14ac:dyDescent="0.2">
      <c r="C73" s="3"/>
    </row>
    <row r="74" spans="2:3" ht="18" customHeight="1" x14ac:dyDescent="0.2">
      <c r="C74" s="3"/>
    </row>
    <row r="75" spans="2:3" ht="18" customHeight="1" x14ac:dyDescent="0.2">
      <c r="B75" s="7"/>
      <c r="C75" s="6"/>
    </row>
    <row r="76" spans="2:3" ht="18" customHeight="1" x14ac:dyDescent="0.2">
      <c r="C76" s="3"/>
    </row>
    <row r="77" spans="2:3" ht="18" customHeight="1" x14ac:dyDescent="0.2">
      <c r="C77" s="3"/>
    </row>
    <row r="78" spans="2:3" ht="18" customHeight="1" x14ac:dyDescent="0.2">
      <c r="B78" s="7"/>
      <c r="C78" s="6"/>
    </row>
    <row r="79" spans="2:3" ht="18" customHeight="1" x14ac:dyDescent="0.2">
      <c r="C79" s="3"/>
    </row>
    <row r="80" spans="2:3" ht="18" customHeight="1" x14ac:dyDescent="0.2">
      <c r="C80" s="3"/>
    </row>
    <row r="81" spans="2:3" ht="18" customHeight="1" x14ac:dyDescent="0.2">
      <c r="B81" s="7"/>
      <c r="C81" s="6"/>
    </row>
    <row r="82" spans="2:3" ht="18" customHeight="1" x14ac:dyDescent="0.2">
      <c r="C82" s="3"/>
    </row>
    <row r="83" spans="2:3" ht="18" customHeight="1" x14ac:dyDescent="0.2">
      <c r="C83" s="3"/>
    </row>
    <row r="84" spans="2:3" ht="18" customHeight="1" x14ac:dyDescent="0.2">
      <c r="B84" s="7"/>
      <c r="C84" s="6"/>
    </row>
    <row r="85" spans="2:3" ht="18" customHeight="1" x14ac:dyDescent="0.2">
      <c r="C85" s="3"/>
    </row>
    <row r="86" spans="2:3" ht="18" customHeight="1" x14ac:dyDescent="0.2">
      <c r="B86" s="7"/>
      <c r="C86" s="6"/>
    </row>
    <row r="87" spans="2:3" ht="18" customHeight="1" x14ac:dyDescent="0.2">
      <c r="C87" s="3"/>
    </row>
    <row r="88" spans="2:3" ht="18" customHeight="1" x14ac:dyDescent="0.2">
      <c r="B88" s="7"/>
      <c r="C88" s="6"/>
    </row>
    <row r="89" spans="2:3" ht="18" customHeight="1" x14ac:dyDescent="0.2">
      <c r="C89" s="3"/>
    </row>
    <row r="90" spans="2:3" ht="18" customHeight="1" x14ac:dyDescent="0.2">
      <c r="C90" s="3"/>
    </row>
    <row r="91" spans="2:3" ht="18" customHeight="1" x14ac:dyDescent="0.2">
      <c r="B91" s="7"/>
      <c r="C91" s="6"/>
    </row>
    <row r="92" spans="2:3" ht="18" customHeight="1" x14ac:dyDescent="0.2">
      <c r="C92" s="3"/>
    </row>
    <row r="93" spans="2:3" ht="18" customHeight="1" x14ac:dyDescent="0.2">
      <c r="B93" s="7"/>
      <c r="C93" s="6"/>
    </row>
    <row r="94" spans="2:3" ht="18" customHeight="1" x14ac:dyDescent="0.2">
      <c r="C94" s="3"/>
    </row>
    <row r="95" spans="2:3" ht="18" customHeight="1" x14ac:dyDescent="0.2">
      <c r="C95" s="3"/>
    </row>
    <row r="96" spans="2:3" ht="18" customHeight="1" x14ac:dyDescent="0.2">
      <c r="C96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34" sqref="K34"/>
    </sheetView>
  </sheetViews>
  <sheetFormatPr defaultRowHeight="12.75" x14ac:dyDescent="0.2"/>
  <cols>
    <col min="1" max="1" width="7.7109375" customWidth="1"/>
    <col min="2" max="2" width="51.7109375" customWidth="1"/>
    <col min="3" max="3" width="7.7109375" customWidth="1"/>
    <col min="4" max="14" width="10.7109375" customWidth="1"/>
    <col min="15" max="17" width="9.140625" customWidth="1"/>
    <col min="18" max="18" width="5.5703125" customWidth="1"/>
    <col min="19" max="19" width="9.140625" customWidth="1"/>
    <col min="21" max="21" width="6.28515625" customWidth="1"/>
  </cols>
  <sheetData>
    <row r="1" spans="1:22" ht="21" customHeight="1" x14ac:dyDescent="0.3">
      <c r="A1" s="1"/>
      <c r="B1" s="62" t="str">
        <f>PPP_stat!B1</f>
        <v xml:space="preserve">Pedagogicko - psychologické poradny </v>
      </c>
      <c r="C1" s="8"/>
      <c r="D1" s="8"/>
      <c r="F1" s="1"/>
      <c r="G1" s="1"/>
      <c r="J1" s="1"/>
    </row>
    <row r="2" spans="1:22" ht="15" customHeight="1" x14ac:dyDescent="0.25">
      <c r="A2" s="1"/>
      <c r="B2" s="59" t="str">
        <f>PPP_stat!B2</f>
        <v>KRAJ - Liberecký</v>
      </c>
      <c r="C2" s="9"/>
      <c r="D2" s="9"/>
      <c r="E2" s="1"/>
      <c r="F2" s="1"/>
      <c r="G2" s="1"/>
      <c r="H2" s="1"/>
      <c r="I2" s="1"/>
      <c r="J2" s="1"/>
    </row>
    <row r="3" spans="1:22" ht="15" customHeight="1" x14ac:dyDescent="0.25">
      <c r="A3" s="1"/>
      <c r="B3" s="59" t="s">
        <v>37</v>
      </c>
      <c r="C3" s="12"/>
      <c r="D3" s="12"/>
      <c r="E3" s="1"/>
      <c r="F3" s="14"/>
      <c r="G3" s="14"/>
      <c r="H3" s="14"/>
      <c r="I3" s="14"/>
      <c r="J3" s="1"/>
    </row>
    <row r="4" spans="1:22" ht="15" customHeight="1" x14ac:dyDescent="0.25">
      <c r="A4" s="1"/>
      <c r="B4" s="61">
        <f>PPP_stat!B4</f>
        <v>2024</v>
      </c>
      <c r="C4" s="12"/>
      <c r="D4" s="12"/>
      <c r="E4" s="1"/>
      <c r="F4" s="1"/>
      <c r="G4" s="1"/>
      <c r="H4" s="1"/>
      <c r="I4" s="1"/>
      <c r="J4" s="81" t="s">
        <v>38</v>
      </c>
      <c r="K4" s="81"/>
      <c r="L4" s="81"/>
      <c r="M4" s="81"/>
      <c r="N4" s="81"/>
    </row>
    <row r="5" spans="1:22" s="26" customFormat="1" ht="36" customHeight="1" x14ac:dyDescent="0.2">
      <c r="A5" s="42" t="s">
        <v>4</v>
      </c>
      <c r="B5" s="43" t="s">
        <v>5</v>
      </c>
      <c r="C5" s="42" t="s">
        <v>6</v>
      </c>
      <c r="D5" s="42" t="s">
        <v>39</v>
      </c>
      <c r="E5" s="47" t="s">
        <v>40</v>
      </c>
      <c r="F5" s="47" t="s">
        <v>41</v>
      </c>
      <c r="G5" s="47" t="s">
        <v>42</v>
      </c>
      <c r="H5" s="47" t="s">
        <v>43</v>
      </c>
      <c r="I5" s="74" t="s">
        <v>44</v>
      </c>
      <c r="J5" s="47" t="s">
        <v>45</v>
      </c>
      <c r="K5" s="47" t="s">
        <v>46</v>
      </c>
      <c r="L5" s="47" t="s">
        <v>47</v>
      </c>
      <c r="M5" s="44" t="s">
        <v>48</v>
      </c>
      <c r="N5" s="47" t="s">
        <v>49</v>
      </c>
      <c r="O5" s="42" t="s">
        <v>50</v>
      </c>
      <c r="P5" s="47" t="s">
        <v>51</v>
      </c>
      <c r="Q5" s="47" t="s">
        <v>52</v>
      </c>
      <c r="R5" s="24"/>
      <c r="S5" s="44" t="s">
        <v>53</v>
      </c>
      <c r="T5" s="72" t="s">
        <v>54</v>
      </c>
      <c r="U5" s="15"/>
    </row>
    <row r="6" spans="1:22" ht="15" customHeight="1" x14ac:dyDescent="0.2">
      <c r="A6" s="36">
        <f>PPP_stat!A6</f>
        <v>1491</v>
      </c>
      <c r="B6" s="37" t="str">
        <f>PPP_stat!B6</f>
        <v>Pedagogická-psychologická poradna, Česká Lípa, Havlíčkova 443</v>
      </c>
      <c r="C6" s="5">
        <f>PPP_stat!C6</f>
        <v>3146</v>
      </c>
      <c r="D6" s="50">
        <f>ROUND(PPP_rozp!L6,0)</f>
        <v>10316107</v>
      </c>
      <c r="E6" s="50">
        <f>ROUND((D6-H6)/1.348,0)</f>
        <v>7424620</v>
      </c>
      <c r="F6" s="50">
        <f>ROUND(D6-E6-G6-H6,0)</f>
        <v>2509522</v>
      </c>
      <c r="G6" s="50">
        <f>ROUND((E6*0.01),0)</f>
        <v>74246</v>
      </c>
      <c r="H6" s="50">
        <f>ROUND((PPP_stat!F6*PPP_stat!I6),0)</f>
        <v>307719</v>
      </c>
      <c r="I6" s="52">
        <f>ROUND(IF(L6=0,0,L6/PPP_rozp!E6/12)+IF(PPP_ZUKA!M6=0,0,M6/PPP_rozp!F6/12),2)</f>
        <v>13.15</v>
      </c>
      <c r="J6" s="50">
        <f>IF(PPP_stat!G6=0,0,12*1.348*1/PPP_stat!G6*PPP_rozp!E6)</f>
        <v>3379.3727115937404</v>
      </c>
      <c r="K6" s="50">
        <f>IF(PPP_stat!H6=0,0,12*1.348*1/PPP_stat!H6*PPP_rozp!F6)</f>
        <v>881.32888260254595</v>
      </c>
      <c r="L6" s="50">
        <f>ROUND((J6*PPP_stat!F6)/1.348,0)</f>
        <v>5888833</v>
      </c>
      <c r="M6" s="50">
        <f>ROUND((K6*PPP_stat!F6)/1.348,0)</f>
        <v>1535787</v>
      </c>
      <c r="N6" s="50">
        <f>L6+M6</f>
        <v>7424620</v>
      </c>
      <c r="O6" s="52">
        <f>ROUND(PPP_stat!F6/PPP_stat!G6,2)</f>
        <v>9.4600000000000009</v>
      </c>
      <c r="P6" s="52">
        <f>ROUND(PPP_stat!F6/PPP_stat!H6,2)</f>
        <v>3.69</v>
      </c>
      <c r="Q6" s="52">
        <f>O6+P6</f>
        <v>13.15</v>
      </c>
      <c r="R6" s="10">
        <f>I6-O6</f>
        <v>3.6899999999999995</v>
      </c>
      <c r="S6" s="23">
        <f>PPP_stat!F6</f>
        <v>2349</v>
      </c>
      <c r="T6" s="73"/>
      <c r="U6" s="14">
        <f>I6-T6</f>
        <v>13.15</v>
      </c>
      <c r="V6" s="11"/>
    </row>
    <row r="7" spans="1:22" ht="15" customHeight="1" x14ac:dyDescent="0.2">
      <c r="A7" s="36">
        <f>PPP_stat!A7</f>
        <v>1492</v>
      </c>
      <c r="B7" s="37" t="str">
        <f>PPP_stat!B7</f>
        <v>Pedagogicko-psychologická poradna, Jablonec nad Nisou, Smetanova 66</v>
      </c>
      <c r="C7" s="5">
        <f>PPP_stat!C7</f>
        <v>3146</v>
      </c>
      <c r="D7" s="50">
        <f>ROUND(PPP_rozp!L7,0)</f>
        <v>9288449</v>
      </c>
      <c r="E7" s="50">
        <f>ROUND((D7-H7)/1.348,0)</f>
        <v>6685003</v>
      </c>
      <c r="F7" s="50">
        <f>ROUND(D7-E7-G7-H7,0)</f>
        <v>2259531</v>
      </c>
      <c r="G7" s="50">
        <f t="shared" ref="G7:G9" si="0">ROUND((E7*0.01),0)</f>
        <v>66850</v>
      </c>
      <c r="H7" s="50">
        <f>ROUND((PPP_stat!F7*PPP_stat!I7),0)</f>
        <v>277065</v>
      </c>
      <c r="I7" s="52">
        <f>ROUND(IF(L7=0,0,L7/PPP_rozp!E7/12)+IF(PPP_ZUKA!M7=0,0,M7/PPP_rozp!F7/12),2)</f>
        <v>11.84</v>
      </c>
      <c r="J7" s="50">
        <f>IF(PPP_stat!G7=0,0,12*1.348*1/PPP_stat!G7*PPP_rozp!E7)</f>
        <v>3379.3727115937404</v>
      </c>
      <c r="K7" s="50">
        <f>IF(PPP_stat!H7=0,0,12*1.348*1/PPP_stat!H7*PPP_rozp!F7)</f>
        <v>881.32888260254595</v>
      </c>
      <c r="L7" s="50">
        <f>ROUND((J7*PPP_stat!F7)/1.348,0)</f>
        <v>5302206</v>
      </c>
      <c r="M7" s="50">
        <f>ROUND((K7*PPP_stat!F7)/1.348,0)</f>
        <v>1382797</v>
      </c>
      <c r="N7" s="50">
        <f>L7+M7</f>
        <v>6685003</v>
      </c>
      <c r="O7" s="52">
        <f>ROUND(PPP_stat!F7/PPP_stat!G7,2)</f>
        <v>8.51</v>
      </c>
      <c r="P7" s="52">
        <f>ROUND(PPP_stat!F7/PPP_stat!H7,2)</f>
        <v>3.32</v>
      </c>
      <c r="Q7" s="52">
        <f>O7+P7</f>
        <v>11.83</v>
      </c>
      <c r="R7" s="10">
        <f>I7-O7</f>
        <v>3.33</v>
      </c>
      <c r="S7" s="23">
        <f>PPP_stat!F7</f>
        <v>2115</v>
      </c>
      <c r="T7" s="73"/>
      <c r="U7" s="14">
        <f t="shared" ref="U7:U9" si="1">I7-T7</f>
        <v>11.84</v>
      </c>
      <c r="V7" s="11"/>
    </row>
    <row r="8" spans="1:22" ht="15" customHeight="1" x14ac:dyDescent="0.2">
      <c r="A8" s="36">
        <f>PPP_stat!A8</f>
        <v>1493</v>
      </c>
      <c r="B8" s="37" t="str">
        <f>PPP_stat!B8</f>
        <v>Pedagogicko-psychologická poradna,  Liberec, Truhlářská 3</v>
      </c>
      <c r="C8" s="5">
        <f>PPP_stat!C8</f>
        <v>3146</v>
      </c>
      <c r="D8" s="50">
        <f>ROUND(PPP_rozp!L8,0)</f>
        <v>15748642</v>
      </c>
      <c r="E8" s="50">
        <f>ROUND((D8-H8)/1.348,0)</f>
        <v>11334478</v>
      </c>
      <c r="F8" s="50">
        <f>ROUND(D8-E8-G8-H8,0)</f>
        <v>3831053</v>
      </c>
      <c r="G8" s="50">
        <f t="shared" si="0"/>
        <v>113345</v>
      </c>
      <c r="H8" s="50">
        <f>ROUND((PPP_stat!F8*PPP_stat!I8),0)</f>
        <v>469766</v>
      </c>
      <c r="I8" s="52">
        <f>ROUND(IF(L8=0,0,L8/PPP_rozp!E8/12)+IF(PPP_ZUKA!M8=0,0,M8/PPP_rozp!F8/12),2)</f>
        <v>20.07</v>
      </c>
      <c r="J8" s="50">
        <f>IF(PPP_stat!G8=0,0,12*1.348*1/PPP_stat!G8*PPP_rozp!E8)</f>
        <v>3379.3727115937404</v>
      </c>
      <c r="K8" s="50">
        <f>IF(PPP_stat!H8=0,0,12*1.348*1/PPP_stat!H8*PPP_rozp!F8)</f>
        <v>881.32888260254595</v>
      </c>
      <c r="L8" s="50">
        <f>ROUND((J8*PPP_stat!F8)/1.348,0)</f>
        <v>8989934</v>
      </c>
      <c r="M8" s="50">
        <f>ROUND((K8*PPP_stat!F8)/1.348,0)</f>
        <v>2344544</v>
      </c>
      <c r="N8" s="50">
        <f>L8+M8</f>
        <v>11334478</v>
      </c>
      <c r="O8" s="52">
        <f>ROUND(PPP_stat!F8/PPP_stat!G8,2)</f>
        <v>14.44</v>
      </c>
      <c r="P8" s="52">
        <f>ROUND(PPP_stat!F8/PPP_stat!H8,2)</f>
        <v>5.64</v>
      </c>
      <c r="Q8" s="52">
        <f>O8+P8</f>
        <v>20.079999999999998</v>
      </c>
      <c r="R8" s="10">
        <f>I8-O8</f>
        <v>5.6300000000000008</v>
      </c>
      <c r="S8" s="23">
        <f>PPP_stat!F8</f>
        <v>3586</v>
      </c>
      <c r="T8" s="73"/>
      <c r="U8" s="14">
        <f t="shared" si="1"/>
        <v>20.07</v>
      </c>
      <c r="V8" s="11"/>
    </row>
    <row r="9" spans="1:22" ht="15" customHeight="1" x14ac:dyDescent="0.2">
      <c r="A9" s="36">
        <f>PPP_stat!A9</f>
        <v>1494</v>
      </c>
      <c r="B9" s="37" t="str">
        <f>PPP_stat!B9</f>
        <v>Pedagogicko-psychologická poradna a speciálně pedagogické centrum, Semily, Nádražní 213</v>
      </c>
      <c r="C9" s="5">
        <f>PPP_stat!C9</f>
        <v>3146</v>
      </c>
      <c r="D9" s="50">
        <f>ROUND(PPP_rozp!L9,0)</f>
        <v>7228741</v>
      </c>
      <c r="E9" s="50">
        <f>ROUND((D9-H9)/1.348,0)</f>
        <v>5202608</v>
      </c>
      <c r="F9" s="50">
        <f>ROUND(D9-E9-G9-H9,0)</f>
        <v>1758481</v>
      </c>
      <c r="G9" s="50">
        <f t="shared" si="0"/>
        <v>52026</v>
      </c>
      <c r="H9" s="50">
        <f>ROUND((PPP_stat!F9*PPP_stat!I9),0)</f>
        <v>215626</v>
      </c>
      <c r="I9" s="52">
        <f>ROUND(IF(L9=0,0,L9/PPP_rozp!E9/12)+IF(PPP_ZUKA!M9=0,0,M9/PPP_rozp!F9/12),2)</f>
        <v>9.2100000000000009</v>
      </c>
      <c r="J9" s="50">
        <f>IF(PPP_stat!G9=0,0,12*1.348*1/PPP_stat!G9*PPP_rozp!E9)</f>
        <v>3379.3727115937404</v>
      </c>
      <c r="K9" s="50">
        <f>IF(PPP_stat!H9=0,0,12*1.348*1/PPP_stat!H9*PPP_rozp!F9)</f>
        <v>881.32888260254595</v>
      </c>
      <c r="L9" s="50">
        <f>ROUND((J9*PPP_stat!F9)/1.348,0)</f>
        <v>4126445</v>
      </c>
      <c r="M9" s="50">
        <f>ROUND((K9*PPP_stat!F9)/1.348,0)</f>
        <v>1076163</v>
      </c>
      <c r="N9" s="50">
        <f>L9+M9</f>
        <v>5202608</v>
      </c>
      <c r="O9" s="52">
        <f>ROUND(PPP_stat!F9/PPP_stat!G9,2)</f>
        <v>6.63</v>
      </c>
      <c r="P9" s="52">
        <f>ROUND(PPP_stat!F9/PPP_stat!H9,2)</f>
        <v>2.59</v>
      </c>
      <c r="Q9" s="52">
        <f>O9+P9</f>
        <v>9.2199999999999989</v>
      </c>
      <c r="R9" s="10">
        <f>I9-O9</f>
        <v>2.580000000000001</v>
      </c>
      <c r="S9" s="23">
        <f>PPP_stat!F9</f>
        <v>1646</v>
      </c>
      <c r="T9" s="73"/>
      <c r="U9" s="14">
        <f t="shared" si="1"/>
        <v>9.2100000000000009</v>
      </c>
      <c r="V9" s="11"/>
    </row>
    <row r="10" spans="1:22" ht="15" customHeight="1" x14ac:dyDescent="0.2">
      <c r="A10" s="39" t="s">
        <v>55</v>
      </c>
      <c r="B10" s="38" t="s">
        <v>22</v>
      </c>
      <c r="C10" s="39" t="s">
        <v>55</v>
      </c>
      <c r="D10" s="40">
        <f t="shared" ref="D10:I10" si="2">SUM(D6:D9)</f>
        <v>42581939</v>
      </c>
      <c r="E10" s="40">
        <f>SUM(E6:E9)</f>
        <v>30646709</v>
      </c>
      <c r="F10" s="40">
        <f t="shared" si="2"/>
        <v>10358587</v>
      </c>
      <c r="G10" s="40">
        <f t="shared" si="2"/>
        <v>306467</v>
      </c>
      <c r="H10" s="40">
        <f t="shared" si="2"/>
        <v>1270176</v>
      </c>
      <c r="I10" s="41">
        <f t="shared" si="2"/>
        <v>54.27</v>
      </c>
      <c r="J10" s="49" t="s">
        <v>55</v>
      </c>
      <c r="K10" s="49" t="s">
        <v>55</v>
      </c>
      <c r="L10" s="40">
        <f t="shared" ref="L10:R10" si="3">SUM(L6:L9)</f>
        <v>24307418</v>
      </c>
      <c r="M10" s="40">
        <f t="shared" si="3"/>
        <v>6339291</v>
      </c>
      <c r="N10" s="40">
        <f t="shared" si="3"/>
        <v>30646709</v>
      </c>
      <c r="O10" s="41">
        <f t="shared" si="3"/>
        <v>39.04</v>
      </c>
      <c r="P10" s="41">
        <f t="shared" si="3"/>
        <v>15.239999999999998</v>
      </c>
      <c r="Q10" s="41">
        <f t="shared" si="3"/>
        <v>54.28</v>
      </c>
      <c r="R10" s="41">
        <f t="shared" si="3"/>
        <v>15.23</v>
      </c>
      <c r="S10" s="40">
        <f>SUM(S6:S9)</f>
        <v>9696</v>
      </c>
      <c r="U10" s="18"/>
    </row>
    <row r="11" spans="1:22" s="14" customFormat="1" ht="12.75" customHeight="1" x14ac:dyDescent="0.2">
      <c r="A11" s="29"/>
      <c r="B11" s="30"/>
      <c r="C11" s="29"/>
      <c r="D11" s="35"/>
      <c r="E11" s="35">
        <f>L10+M10</f>
        <v>30646709</v>
      </c>
      <c r="F11" s="11"/>
      <c r="G11" s="11">
        <f>E10*2%</f>
        <v>612934.18000000005</v>
      </c>
      <c r="H11" s="11"/>
      <c r="I11" s="30">
        <f>O10+P10</f>
        <v>54.28</v>
      </c>
      <c r="J11" s="34"/>
      <c r="K11" s="34"/>
      <c r="L11" s="34"/>
      <c r="M11" s="30"/>
      <c r="N11" s="30"/>
      <c r="Q11" s="11"/>
      <c r="R11" s="14">
        <f>O10+R10</f>
        <v>54.269999999999996</v>
      </c>
      <c r="S11" s="11"/>
      <c r="T11" s="11"/>
      <c r="U11" s="11"/>
    </row>
    <row r="12" spans="1:22" s="14" customFormat="1" ht="12" customHeight="1" x14ac:dyDescent="0.2">
      <c r="A12" s="30"/>
      <c r="B12" s="30"/>
      <c r="C12" s="29"/>
      <c r="D12" s="35"/>
      <c r="E12" s="34"/>
      <c r="F12" s="34"/>
      <c r="G12" s="34"/>
      <c r="H12" s="34"/>
      <c r="I12" s="30"/>
      <c r="J12" s="34"/>
      <c r="K12" s="34"/>
      <c r="L12" s="34"/>
      <c r="M12" s="30"/>
      <c r="N12" s="30"/>
    </row>
    <row r="13" spans="1:22" s="14" customFormat="1" ht="11.25" x14ac:dyDescent="0.2"/>
    <row r="14" spans="1:22" s="28" customFormat="1" x14ac:dyDescent="0.2">
      <c r="D14" s="55"/>
      <c r="E14" s="55"/>
      <c r="F14" s="55"/>
      <c r="G14" s="55"/>
      <c r="H14" s="55"/>
      <c r="I14" s="27"/>
      <c r="M14" s="27"/>
    </row>
    <row r="15" spans="1:22" s="28" customFormat="1" x14ac:dyDescent="0.2">
      <c r="E15" s="27"/>
    </row>
    <row r="16" spans="1:22" s="28" customFormat="1" x14ac:dyDescent="0.2">
      <c r="D16" s="11"/>
      <c r="E16" s="11"/>
      <c r="F16" s="11"/>
      <c r="G16" s="11"/>
      <c r="H16" s="11"/>
      <c r="I16" s="11"/>
    </row>
    <row r="17" s="28" customFormat="1" x14ac:dyDescent="0.2"/>
  </sheetData>
  <mergeCells count="1">
    <mergeCell ref="J4:N4"/>
  </mergeCells>
  <phoneticPr fontId="7" type="noConversion"/>
  <pageMargins left="0.78740157480314965" right="0.78740157480314965" top="0.78740157480314965" bottom="0.78740157480314965" header="0.51181102362204722" footer="0.51181102362204722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8"/>
  <sheetViews>
    <sheetView workbookViewId="0">
      <selection activeCell="G35" sqref="G35"/>
    </sheetView>
  </sheetViews>
  <sheetFormatPr defaultRowHeight="12.75" x14ac:dyDescent="0.2"/>
  <cols>
    <col min="1" max="1" width="22.140625" customWidth="1"/>
    <col min="2" max="2" width="15.140625" bestFit="1" customWidth="1"/>
    <col min="4" max="4" width="29" customWidth="1"/>
    <col min="5" max="5" width="11.28515625" bestFit="1" customWidth="1"/>
  </cols>
  <sheetData>
    <row r="1" spans="1:8" ht="21" customHeight="1" x14ac:dyDescent="0.2">
      <c r="A1" s="26" t="s">
        <v>56</v>
      </c>
      <c r="B1" s="26">
        <v>2024</v>
      </c>
    </row>
    <row r="2" spans="1:8" x14ac:dyDescent="0.2">
      <c r="E2" s="78">
        <v>2024</v>
      </c>
    </row>
    <row r="3" spans="1:8" s="57" customFormat="1" x14ac:dyDescent="0.2">
      <c r="A3" s="69" t="s">
        <v>61</v>
      </c>
      <c r="B3" s="75">
        <v>248.40991735537193</v>
      </c>
      <c r="C3" s="71"/>
      <c r="D3" s="56" t="s">
        <v>57</v>
      </c>
      <c r="E3" s="79">
        <v>51896</v>
      </c>
      <c r="F3"/>
      <c r="G3" s="68"/>
      <c r="H3" s="68"/>
    </row>
    <row r="4" spans="1:8" s="57" customFormat="1" x14ac:dyDescent="0.2">
      <c r="A4" s="69" t="s">
        <v>62</v>
      </c>
      <c r="B4" s="76">
        <v>636.30000000000007</v>
      </c>
      <c r="C4" s="68"/>
      <c r="D4" s="58" t="s">
        <v>58</v>
      </c>
      <c r="E4" s="58">
        <v>0</v>
      </c>
      <c r="F4"/>
      <c r="G4" s="68"/>
      <c r="H4" s="68"/>
    </row>
    <row r="5" spans="1:8" s="57" customFormat="1" x14ac:dyDescent="0.2">
      <c r="D5" s="56" t="s">
        <v>59</v>
      </c>
      <c r="E5" s="79">
        <v>34668</v>
      </c>
      <c r="F5"/>
    </row>
    <row r="6" spans="1:8" s="57" customFormat="1" x14ac:dyDescent="0.2">
      <c r="F6"/>
    </row>
    <row r="7" spans="1:8" s="57" customFormat="1" x14ac:dyDescent="0.2">
      <c r="D7" s="58" t="s">
        <v>60</v>
      </c>
      <c r="E7" s="77">
        <v>131</v>
      </c>
      <c r="F7"/>
    </row>
    <row r="8" spans="1:8" x14ac:dyDescent="0.2">
      <c r="D8" s="66"/>
      <c r="E8" s="70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PPP_stat</vt:lpstr>
      <vt:lpstr>PPP_rozp</vt:lpstr>
      <vt:lpstr>PPP_ZUKA</vt:lpstr>
      <vt:lpstr>normativ</vt:lpstr>
      <vt:lpstr>PPP_ZUKA!Oblast_tisku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Havelka</dc:creator>
  <cp:keywords/>
  <dc:description/>
  <cp:lastModifiedBy>Löfflerová Kamila</cp:lastModifiedBy>
  <cp:revision/>
  <cp:lastPrinted>2024-03-08T12:58:08Z</cp:lastPrinted>
  <dcterms:created xsi:type="dcterms:W3CDTF">2003-11-21T19:37:53Z</dcterms:created>
  <dcterms:modified xsi:type="dcterms:W3CDTF">2024-03-08T12:58:31Z</dcterms:modified>
  <cp:category/>
  <cp:contentStatus/>
</cp:coreProperties>
</file>